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fs\こども青少年局\03保育・教育給付課\100_給付事務\300_市外施設・市外児童\000_庶務\020_様式\02_請求明細Excel（数式追加版）（編集後ロックしたものはＨＰフォルダへ）\R80901（処遇適否対応）\"/>
    </mc:Choice>
  </mc:AlternateContent>
  <xr:revisionPtr revIDLastSave="0" documentId="13_ncr:1_{5CFB6217-D7DA-4A88-95D6-E63FD5B7B89B}" xr6:coauthVersionLast="47" xr6:coauthVersionMax="47" xr10:uidLastSave="{00000000-0000-0000-0000-000000000000}"/>
  <bookViews>
    <workbookView xWindow="-120" yWindow="-120" windowWidth="20730" windowHeight="11040" xr2:uid="{4518B34C-EAB2-44B1-B4A5-C43E0180E7E3}"/>
  </bookViews>
  <sheets>
    <sheet name="施設情報" sheetId="20" r:id="rId1"/>
    <sheet name="児童情報" sheetId="21" r:id="rId2"/>
    <sheet name="明細書" sheetId="25" r:id="rId3"/>
    <sheet name="集計【１号】" sheetId="26" r:id="rId4"/>
    <sheet name="集計【２・３号】" sheetId="18" r:id="rId5"/>
    <sheet name="保育単価１【１号】" sheetId="27" state="hidden" r:id="rId6"/>
    <sheet name="保育単価１【２・３号】" sheetId="17" state="hidden" r:id="rId7"/>
    <sheet name="保育単価2【１号】" sheetId="28" state="hidden" r:id="rId8"/>
    <sheet name="保育単価2【２・３号】" sheetId="29" state="hidden" r:id="rId9"/>
  </sheets>
  <definedNames>
    <definedName name="_xlnm._FilterDatabase" localSheetId="5" hidden="1">保育単価１【１号】!$C$2:$AE$732</definedName>
    <definedName name="_xlnm._FilterDatabase" localSheetId="6" hidden="1">保育単価１【２・３号】!$C$2:$AA$734</definedName>
    <definedName name="_xlnm.Print_Area" localSheetId="1">児童情報!$A$1:$U$106</definedName>
    <definedName name="_xlnm.Print_Area" localSheetId="2">明細書!$A$1:$CM$156</definedName>
    <definedName name="_xlnm.Print_Titles" localSheetId="1">児童情報!$1:$4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4" i="21" l="1"/>
  <c r="Q4" i="21"/>
  <c r="P4" i="21"/>
  <c r="O4" i="21"/>
  <c r="N4" i="21"/>
  <c r="M4" i="21"/>
  <c r="L4" i="21"/>
  <c r="D117" i="25" s="1"/>
  <c r="D147" i="25" l="1"/>
  <c r="D142" i="25"/>
  <c r="D137" i="25"/>
  <c r="D132" i="25"/>
  <c r="D127" i="25"/>
  <c r="D122" i="25"/>
  <c r="BN90" i="25" l="1" a="1"/>
  <c r="BN90" i="25" s="1"/>
  <c r="BI90" i="25" a="1"/>
  <c r="BI90" i="25" s="1"/>
  <c r="BN85" i="25" a="1"/>
  <c r="BN85" i="25" s="1"/>
  <c r="BI85" i="25" a="1"/>
  <c r="BI85" i="25" s="1"/>
  <c r="K51" i="18"/>
  <c r="BS63" i="25"/>
  <c r="K68" i="26"/>
  <c r="C36" i="18"/>
  <c r="BS83" i="25" l="1" a="1"/>
  <c r="BS83" i="25" s="1"/>
  <c r="BS88" i="25" a="1"/>
  <c r="BS88" i="25" s="1"/>
  <c r="BS78" i="25" l="1"/>
  <c r="BS73" i="25"/>
  <c r="BS68" i="25"/>
  <c r="BS58" i="25"/>
  <c r="BS53" i="25"/>
  <c r="BS48" i="25"/>
  <c r="BS43" i="25"/>
  <c r="BS38" i="25"/>
  <c r="BS33" i="25"/>
  <c r="AB103" i="25"/>
  <c r="AH132" i="25"/>
  <c r="AH147" i="25"/>
  <c r="AH142" i="25"/>
  <c r="AH137" i="25"/>
  <c r="AH127" i="25"/>
  <c r="AH117" i="25"/>
  <c r="AM117" i="25" s="1"/>
  <c r="AH122" i="25"/>
  <c r="C51" i="18"/>
  <c r="C48" i="18"/>
  <c r="C51" i="26"/>
  <c r="C47" i="18"/>
  <c r="C50" i="18"/>
  <c r="C48" i="26"/>
  <c r="C49" i="26"/>
  <c r="C49" i="18"/>
  <c r="C47" i="26"/>
  <c r="C50" i="26"/>
  <c r="K69" i="26" l="1"/>
  <c r="K67" i="26"/>
  <c r="K50" i="18"/>
  <c r="K52" i="18"/>
  <c r="K53" i="18"/>
  <c r="K54" i="18"/>
  <c r="K70" i="26"/>
  <c r="AM122" i="25"/>
  <c r="AM127" i="25"/>
  <c r="AM132" i="25"/>
  <c r="AM137" i="25"/>
  <c r="AM147" i="25"/>
  <c r="AM142" i="25"/>
  <c r="AG15" i="25" l="1"/>
  <c r="O15" i="25"/>
  <c r="BC6" i="25"/>
  <c r="CG25" i="25"/>
  <c r="CB25" i="25"/>
  <c r="BW25" i="25"/>
  <c r="BM25" i="25"/>
  <c r="BH25" i="25"/>
  <c r="BC25" i="25"/>
  <c r="BW21" i="25"/>
  <c r="BC15" i="25"/>
  <c r="BC8" i="25"/>
  <c r="BC21" i="25"/>
  <c r="AI27" i="25"/>
  <c r="W27" i="25"/>
  <c r="J27" i="25"/>
  <c r="AG23" i="25"/>
  <c r="Q24" i="25"/>
  <c r="J24" i="25"/>
  <c r="AG20" i="25"/>
  <c r="AB100" i="25" s="1"/>
  <c r="C45" i="26"/>
  <c r="C46" i="18"/>
  <c r="C46" i="26"/>
  <c r="C45" i="18"/>
  <c r="O20" i="25" l="1"/>
  <c r="AG18" i="25"/>
  <c r="O18" i="25"/>
  <c r="K18" i="18" l="1"/>
  <c r="K19" i="18"/>
  <c r="C2" i="21"/>
  <c r="F2" i="21"/>
  <c r="L2" i="21"/>
  <c r="K42" i="18" l="1"/>
  <c r="G8" i="18"/>
  <c r="G10" i="18"/>
  <c r="G9" i="18"/>
  <c r="AB53" i="25"/>
  <c r="K16" i="26"/>
  <c r="K15" i="26"/>
  <c r="C42" i="26"/>
  <c r="C39" i="26"/>
  <c r="C43" i="26"/>
  <c r="C40" i="26"/>
  <c r="C43" i="18"/>
  <c r="C37" i="18"/>
  <c r="C39" i="18"/>
  <c r="C38" i="18"/>
  <c r="C44" i="18"/>
  <c r="C41" i="26"/>
  <c r="K65" i="26" l="1"/>
  <c r="K62" i="26"/>
  <c r="K61" i="26"/>
  <c r="K60" i="26"/>
  <c r="K54" i="26" a="1"/>
  <c r="K54" i="26" s="1"/>
  <c r="K55" i="26" a="1"/>
  <c r="K55" i="26" s="1"/>
  <c r="K56" i="26" a="1"/>
  <c r="K56" i="26" s="1"/>
  <c r="K57" i="26"/>
  <c r="K58" i="26"/>
  <c r="K59" i="26"/>
  <c r="K66" i="26"/>
  <c r="K63" i="26"/>
  <c r="K64" i="26"/>
  <c r="K45" i="18" a="1"/>
  <c r="K45" i="18" s="1"/>
  <c r="K44" i="18" a="1"/>
  <c r="K44" i="18" s="1"/>
  <c r="K43" i="18" a="1"/>
  <c r="K43" i="18" s="1"/>
  <c r="K48" i="18" a="1"/>
  <c r="K48" i="18" s="1"/>
  <c r="K47" i="18" a="1"/>
  <c r="K47" i="18" s="1"/>
  <c r="K49" i="18"/>
  <c r="K46" i="18"/>
  <c r="AB88" i="25"/>
  <c r="AB83" i="25"/>
  <c r="AB78" i="25"/>
  <c r="AB73" i="25"/>
  <c r="T68" i="25"/>
  <c r="AD70" i="25" s="1"/>
  <c r="AB63" i="25"/>
  <c r="AB58" i="25"/>
  <c r="AB48" i="25"/>
  <c r="C9" i="18"/>
  <c r="C25" i="18"/>
  <c r="C10" i="18"/>
  <c r="C20" i="18"/>
  <c r="C10" i="26"/>
  <c r="C28" i="26"/>
  <c r="C24" i="18"/>
  <c r="AB95" i="25" l="1"/>
  <c r="V93" i="25"/>
  <c r="S105" i="21"/>
  <c r="C33" i="18"/>
  <c r="C23" i="18"/>
  <c r="C27" i="26"/>
  <c r="O12" i="18" l="1"/>
  <c r="C22" i="26"/>
  <c r="O8" i="25" l="1"/>
  <c r="C17" i="18"/>
  <c r="C30" i="26"/>
  <c r="C34" i="18"/>
  <c r="C29" i="26"/>
  <c r="O14" i="18" l="1"/>
  <c r="C15" i="26"/>
  <c r="C24" i="26"/>
  <c r="C15" i="18"/>
  <c r="C31" i="26"/>
  <c r="K11" i="26" l="1"/>
  <c r="K10" i="26"/>
  <c r="C18" i="20" s="1"/>
  <c r="O20" i="26"/>
  <c r="BZ53" i="25" s="1" a="1"/>
  <c r="BZ53" i="25" s="1"/>
  <c r="C7" i="18"/>
  <c r="C32" i="26"/>
  <c r="C21" i="26"/>
  <c r="C13" i="18"/>
  <c r="C13" i="26"/>
  <c r="C20" i="26"/>
  <c r="C12" i="26"/>
  <c r="C7" i="26"/>
  <c r="C33" i="26"/>
  <c r="C12" i="18"/>
  <c r="C25" i="26"/>
  <c r="C8" i="18"/>
  <c r="C8" i="26"/>
  <c r="C34" i="26"/>
  <c r="AK25" i="25" l="1"/>
  <c r="C19" i="20"/>
  <c r="C14" i="18"/>
  <c r="Y25" i="25"/>
  <c r="C19" i="26"/>
  <c r="L25" i="25" l="1"/>
  <c r="K4" i="18"/>
  <c r="AG12" i="25"/>
  <c r="O12" i="25"/>
  <c r="O6" i="25"/>
  <c r="CD2" i="25"/>
  <c r="BR2" i="25"/>
  <c r="C9" i="26"/>
  <c r="C5" i="18"/>
  <c r="C11" i="18"/>
  <c r="C52" i="18"/>
  <c r="C5" i="26"/>
  <c r="C11" i="26"/>
  <c r="C4" i="26"/>
  <c r="C52" i="26"/>
  <c r="C4" i="18"/>
  <c r="C17" i="26"/>
  <c r="C6" i="18"/>
  <c r="C18" i="18"/>
  <c r="C6" i="26"/>
  <c r="C19" i="18"/>
  <c r="O17" i="18" l="1"/>
  <c r="O18" i="18"/>
  <c r="C14" i="26"/>
  <c r="O22" i="26" s="1"/>
  <c r="O20" i="18"/>
  <c r="BZ78" i="25" s="1" a="1"/>
  <c r="BZ78" i="25" s="1"/>
  <c r="G7" i="18"/>
  <c r="G3" i="18"/>
  <c r="K29" i="18"/>
  <c r="K30" i="18" s="1"/>
  <c r="G4" i="18"/>
  <c r="K5" i="18"/>
  <c r="K6" i="18" s="1"/>
  <c r="G10" i="26"/>
  <c r="G9" i="26"/>
  <c r="G7" i="26"/>
  <c r="G11" i="26"/>
  <c r="G8" i="26"/>
  <c r="G4" i="26"/>
  <c r="G3" i="26"/>
  <c r="K4" i="26"/>
  <c r="K29" i="26"/>
  <c r="K30" i="26" s="1"/>
  <c r="AM152" i="25"/>
  <c r="BV127" i="25" s="1"/>
  <c r="C18" i="26"/>
  <c r="G6" i="26" l="1"/>
  <c r="Y70" i="25" s="1"/>
  <c r="O16" i="18"/>
  <c r="BZ63" i="25" a="1"/>
  <c r="BZ63" i="25" s="1"/>
  <c r="O19" i="18"/>
  <c r="O5" i="18"/>
  <c r="O24" i="26"/>
  <c r="O23" i="26"/>
  <c r="O21" i="26"/>
  <c r="K10" i="18"/>
  <c r="K9" i="18"/>
  <c r="K40" i="18" s="1"/>
  <c r="K8" i="18"/>
  <c r="G6" i="18"/>
  <c r="O5" i="26"/>
  <c r="K5" i="26"/>
  <c r="K8" i="26" s="1"/>
  <c r="K49" i="26" s="1"/>
  <c r="K3" i="26"/>
  <c r="C26" i="18"/>
  <c r="G5" i="18" l="1"/>
  <c r="BZ58" i="25" a="1"/>
  <c r="BZ58" i="25" s="1"/>
  <c r="K41" i="18"/>
  <c r="O11" i="18" s="1" a="1"/>
  <c r="O11" i="18" s="1"/>
  <c r="K36" i="18"/>
  <c r="AI43" i="25" a="1"/>
  <c r="AI43" i="25" s="1"/>
  <c r="BZ68" i="25" a="1"/>
  <c r="BZ68" i="25" s="1"/>
  <c r="BZ73" i="25" a="1"/>
  <c r="BZ73" i="25" s="1"/>
  <c r="K52" i="26"/>
  <c r="K38" i="18"/>
  <c r="K37" i="18"/>
  <c r="K31" i="18"/>
  <c r="K32" i="18"/>
  <c r="K33" i="18" s="1"/>
  <c r="K9" i="26"/>
  <c r="K32" i="26"/>
  <c r="K33" i="26" s="1"/>
  <c r="K6" i="26"/>
  <c r="K7" i="26"/>
  <c r="K12" i="26" s="1"/>
  <c r="C26" i="26"/>
  <c r="G5" i="26" l="1"/>
  <c r="K26" i="26"/>
  <c r="K47" i="26"/>
  <c r="K48" i="26"/>
  <c r="K50" i="26"/>
  <c r="K51" i="26"/>
  <c r="K53" i="26"/>
  <c r="K34" i="18"/>
  <c r="K35" i="18"/>
  <c r="K46" i="26"/>
  <c r="K44" i="26"/>
  <c r="K45" i="26"/>
  <c r="K42" i="26"/>
  <c r="K43" i="26"/>
  <c r="K37" i="26"/>
  <c r="K41" i="26"/>
  <c r="K40" i="26"/>
  <c r="K36" i="26"/>
  <c r="K18" i="26"/>
  <c r="K19" i="26"/>
  <c r="K20" i="26"/>
  <c r="K17" i="26"/>
  <c r="K38" i="26"/>
  <c r="K39" i="26"/>
  <c r="K23" i="26"/>
  <c r="K28" i="26"/>
  <c r="K27" i="26"/>
  <c r="K21" i="26"/>
  <c r="K22" i="26"/>
  <c r="K25" i="26"/>
  <c r="K24" i="26"/>
  <c r="K31" i="26"/>
  <c r="K35" i="26" s="1"/>
  <c r="K14" i="26"/>
  <c r="K13" i="26"/>
  <c r="O15" i="26" l="1"/>
  <c r="AI98" i="25" s="1" a="1"/>
  <c r="AI98" i="25" s="1"/>
  <c r="K34" i="26"/>
  <c r="O3" i="26"/>
  <c r="K3" i="18" l="1"/>
  <c r="K7" i="18" s="1"/>
  <c r="K28" i="18" l="1"/>
  <c r="K39" i="18"/>
  <c r="K26" i="18"/>
  <c r="K27" i="18"/>
  <c r="K24" i="18"/>
  <c r="K25" i="18"/>
  <c r="K22" i="18"/>
  <c r="K23" i="18"/>
  <c r="K20" i="18"/>
  <c r="K21" i="18"/>
  <c r="K12" i="18"/>
  <c r="K13" i="18"/>
  <c r="K16" i="18"/>
  <c r="K17" i="18"/>
  <c r="K14" i="18"/>
  <c r="K15" i="18"/>
  <c r="C16" i="18"/>
  <c r="C16" i="26"/>
  <c r="O4" i="18" l="1" a="1"/>
  <c r="O4" i="18" s="1"/>
  <c r="O4" i="26"/>
  <c r="O3" i="18" a="1"/>
  <c r="O3" i="18" s="1"/>
  <c r="AI33" i="25" s="1" a="1"/>
  <c r="AI33" i="25" s="1"/>
  <c r="O8" i="18"/>
  <c r="AI58" i="25" s="1"/>
  <c r="O13" i="18"/>
  <c r="O6" i="18"/>
  <c r="O18" i="26"/>
  <c r="BZ43" i="25" s="1" a="1"/>
  <c r="BZ43" i="25" s="1"/>
  <c r="O17" i="26"/>
  <c r="O19" i="26"/>
  <c r="BZ48" i="25" s="1" a="1"/>
  <c r="BZ48" i="25" s="1"/>
  <c r="O12" i="26"/>
  <c r="AI83" i="25" s="1" a="1"/>
  <c r="AI83" i="25" s="1"/>
  <c r="O6" i="26"/>
  <c r="O14" i="26"/>
  <c r="AI93" i="25" s="1" a="1"/>
  <c r="AI93" i="25" s="1"/>
  <c r="O13" i="26"/>
  <c r="AI88" i="25" s="1" a="1"/>
  <c r="AI88" i="25" s="1"/>
  <c r="O11" i="26"/>
  <c r="AI78" i="25" s="1" a="1"/>
  <c r="AI78" i="25" s="1"/>
  <c r="O10" i="26"/>
  <c r="AI73" i="25" s="1" a="1"/>
  <c r="AI73" i="25" s="1"/>
  <c r="O8" i="26"/>
  <c r="O7" i="26"/>
  <c r="AI53" i="25" s="1" a="1"/>
  <c r="AI53" i="25" s="1"/>
  <c r="O16" i="26"/>
  <c r="O9" i="26"/>
  <c r="O15" i="18" a="1"/>
  <c r="O15" i="18" s="1"/>
  <c r="AI103" i="25" s="1" a="1"/>
  <c r="AI103" i="25" s="1"/>
  <c r="O9" i="18"/>
  <c r="O7" i="18" a="1"/>
  <c r="O7" i="18" s="1"/>
  <c r="K11" i="18"/>
  <c r="AI48" i="25" l="1" a="1"/>
  <c r="AI48" i="25" s="1"/>
  <c r="AI38" i="25" a="1"/>
  <c r="AI38" i="25" s="1"/>
  <c r="AI63" i="25" a="1"/>
  <c r="AI63" i="25" s="1"/>
  <c r="AI68" i="25" a="1"/>
  <c r="AI68" i="25" s="1"/>
  <c r="BZ33" i="25" a="1"/>
  <c r="BZ33" i="25" s="1"/>
  <c r="BZ38" i="25" a="1"/>
  <c r="BZ38" i="25" s="1"/>
  <c r="C35" i="18"/>
  <c r="BZ88" i="25" l="1" a="1"/>
  <c r="BZ88" i="25" s="1"/>
  <c r="O10" i="18" a="1"/>
  <c r="O10" i="18" s="1"/>
  <c r="BZ83" i="25" s="1" a="1"/>
  <c r="BZ83" i="25" s="1"/>
  <c r="AI108" i="25" l="1"/>
  <c r="BV117" i="25" s="1"/>
  <c r="BV122" i="25" s="1"/>
  <c r="BV152" i="2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鹿内 友貴</author>
  </authors>
  <commentList>
    <comment ref="L4" authorId="0" shapeId="0" xr:uid="{5DB8CE7D-89E7-4580-BFD6-65278212BA88}">
      <text>
        <r>
          <rPr>
            <b/>
            <sz val="10"/>
            <color indexed="81"/>
            <rFont val="BIZ UDPゴシック"/>
            <family val="3"/>
            <charset val="128"/>
          </rPr>
          <t>市町村独自助成の追加がある
児童は項目ごとに〇を付けてください。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<sst xmlns="http://schemas.openxmlformats.org/spreadsheetml/2006/main" count="50429" uniqueCount="2671">
  <si>
    <t>年</t>
    <rPh sb="0" eb="1">
      <t>ネン</t>
    </rPh>
    <phoneticPr fontId="4"/>
  </si>
  <si>
    <t>月分</t>
    <rPh sb="0" eb="1">
      <t>ガツ</t>
    </rPh>
    <rPh sb="1" eb="2">
      <t>ブン</t>
    </rPh>
    <phoneticPr fontId="4"/>
  </si>
  <si>
    <t>請求額集計欄</t>
    <rPh sb="0" eb="2">
      <t>セイキュウ</t>
    </rPh>
    <rPh sb="2" eb="3">
      <t>ガク</t>
    </rPh>
    <rPh sb="3" eb="5">
      <t>シュウケイ</t>
    </rPh>
    <rPh sb="5" eb="6">
      <t>ラン</t>
    </rPh>
    <phoneticPr fontId="4"/>
  </si>
  <si>
    <t>支給認定証番号</t>
    <rPh sb="0" eb="2">
      <t>シキュウ</t>
    </rPh>
    <rPh sb="2" eb="4">
      <t>ニンテイ</t>
    </rPh>
    <rPh sb="4" eb="5">
      <t>ショウ</t>
    </rPh>
    <rPh sb="5" eb="7">
      <t>バンゴウ</t>
    </rPh>
    <phoneticPr fontId="4"/>
  </si>
  <si>
    <t>事業所番号</t>
    <rPh sb="0" eb="3">
      <t>ジギョウショ</t>
    </rPh>
    <rPh sb="3" eb="5">
      <t>バンゴウ</t>
    </rPh>
    <phoneticPr fontId="4"/>
  </si>
  <si>
    <t>請求先市町村番号</t>
    <rPh sb="0" eb="2">
      <t>セイキュウ</t>
    </rPh>
    <rPh sb="2" eb="3">
      <t>サキ</t>
    </rPh>
    <rPh sb="3" eb="6">
      <t>シチョウソン</t>
    </rPh>
    <rPh sb="6" eb="8">
      <t>バンゴウ</t>
    </rPh>
    <phoneticPr fontId="4"/>
  </si>
  <si>
    <t>請求者</t>
    <rPh sb="0" eb="2">
      <t>セイキュウ</t>
    </rPh>
    <rPh sb="2" eb="3">
      <t>シャ</t>
    </rPh>
    <phoneticPr fontId="4"/>
  </si>
  <si>
    <t>クラス区分</t>
    <rPh sb="3" eb="5">
      <t>クブン</t>
    </rPh>
    <phoneticPr fontId="4"/>
  </si>
  <si>
    <t>児童生年月日</t>
    <rPh sb="0" eb="2">
      <t>ジドウ</t>
    </rPh>
    <rPh sb="2" eb="4">
      <t>セイネン</t>
    </rPh>
    <rPh sb="4" eb="6">
      <t>ガッピ</t>
    </rPh>
    <phoneticPr fontId="4"/>
  </si>
  <si>
    <t>児童氏名</t>
    <rPh sb="0" eb="2">
      <t>ジドウ</t>
    </rPh>
    <rPh sb="2" eb="4">
      <t>シメイ</t>
    </rPh>
    <phoneticPr fontId="4"/>
  </si>
  <si>
    <t>金額</t>
    <rPh sb="0" eb="2">
      <t>キンガク</t>
    </rPh>
    <phoneticPr fontId="4"/>
  </si>
  <si>
    <t>公定価格明細欄</t>
    <rPh sb="0" eb="2">
      <t>コウテイ</t>
    </rPh>
    <rPh sb="2" eb="4">
      <t>カカク</t>
    </rPh>
    <rPh sb="4" eb="6">
      <t>メイサイ</t>
    </rPh>
    <rPh sb="6" eb="7">
      <t>ラン</t>
    </rPh>
    <phoneticPr fontId="4"/>
  </si>
  <si>
    <t>公定価格総額</t>
    <rPh sb="0" eb="2">
      <t>コウテイ</t>
    </rPh>
    <rPh sb="2" eb="4">
      <t>カカク</t>
    </rPh>
    <phoneticPr fontId="4"/>
  </si>
  <si>
    <t>請求内容</t>
    <rPh sb="0" eb="2">
      <t>セイキュウ</t>
    </rPh>
    <rPh sb="2" eb="4">
      <t>ナイヨウ</t>
    </rPh>
    <phoneticPr fontId="4"/>
  </si>
  <si>
    <t>a.負担額</t>
    <rPh sb="2" eb="4">
      <t>フタン</t>
    </rPh>
    <rPh sb="4" eb="5">
      <t>ガク</t>
    </rPh>
    <phoneticPr fontId="4"/>
  </si>
  <si>
    <t>b.公定価格合計金額</t>
    <rPh sb="2" eb="4">
      <t>コウテイ</t>
    </rPh>
    <rPh sb="4" eb="6">
      <t>カカク</t>
    </rPh>
    <rPh sb="6" eb="8">
      <t>ゴウケイ</t>
    </rPh>
    <rPh sb="8" eb="9">
      <t>キン</t>
    </rPh>
    <rPh sb="9" eb="10">
      <t>ガク</t>
    </rPh>
    <phoneticPr fontId="4"/>
  </si>
  <si>
    <t>地域区分</t>
    <rPh sb="0" eb="2">
      <t>チイキ</t>
    </rPh>
    <rPh sb="2" eb="4">
      <t>クブン</t>
    </rPh>
    <phoneticPr fontId="4"/>
  </si>
  <si>
    <t>d</t>
    <phoneticPr fontId="4"/>
  </si>
  <si>
    <t>子ども・子育て支援教育・保育給付費等請求明細書（児童）</t>
    <rPh sb="0" eb="1">
      <t>コ</t>
    </rPh>
    <rPh sb="4" eb="6">
      <t>コソダ</t>
    </rPh>
    <rPh sb="7" eb="9">
      <t>シエン</t>
    </rPh>
    <rPh sb="9" eb="11">
      <t>キョウイク</t>
    </rPh>
    <rPh sb="12" eb="14">
      <t>ホイク</t>
    </rPh>
    <rPh sb="14" eb="16">
      <t>キュウフ</t>
    </rPh>
    <rPh sb="16" eb="17">
      <t>ヒ</t>
    </rPh>
    <rPh sb="17" eb="18">
      <t>トウ</t>
    </rPh>
    <rPh sb="18" eb="20">
      <t>セイキュウ</t>
    </rPh>
    <rPh sb="20" eb="23">
      <t>メイサイショ</t>
    </rPh>
    <rPh sb="24" eb="26">
      <t>ジドウ</t>
    </rPh>
    <phoneticPr fontId="4"/>
  </si>
  <si>
    <t>基本分単価</t>
    <rPh sb="0" eb="2">
      <t>キホン</t>
    </rPh>
    <rPh sb="2" eb="3">
      <t>ブン</t>
    </rPh>
    <rPh sb="3" eb="5">
      <t>タンカ</t>
    </rPh>
    <phoneticPr fontId="4"/>
  </si>
  <si>
    <t>b</t>
  </si>
  <si>
    <t>c</t>
  </si>
  <si>
    <t>給付額　【b － a】</t>
  </si>
  <si>
    <t>事業所
名称</t>
    <rPh sb="0" eb="3">
      <t>ジギョウショ</t>
    </rPh>
    <rPh sb="4" eb="6">
      <t>メイショウ</t>
    </rPh>
    <phoneticPr fontId="4"/>
  </si>
  <si>
    <t>事業所
住所</t>
    <rPh sb="0" eb="3">
      <t>ジギョウショ</t>
    </rPh>
    <rPh sb="4" eb="6">
      <t>ジュウショ</t>
    </rPh>
    <phoneticPr fontId="4"/>
  </si>
  <si>
    <t>その他</t>
    <rPh sb="2" eb="3">
      <t>ホカ</t>
    </rPh>
    <phoneticPr fontId="4"/>
  </si>
  <si>
    <t>e</t>
    <phoneticPr fontId="4"/>
  </si>
  <si>
    <t>その他内訳</t>
    <rPh sb="2" eb="3">
      <t>ホカ</t>
    </rPh>
    <rPh sb="3" eb="5">
      <t>ウチワケ</t>
    </rPh>
    <phoneticPr fontId="4"/>
  </si>
  <si>
    <t>d.市町村助成合計金額</t>
    <rPh sb="2" eb="5">
      <t>シチョウソン</t>
    </rPh>
    <rPh sb="5" eb="7">
      <t>ジョセイ</t>
    </rPh>
    <rPh sb="7" eb="9">
      <t>ゴウケイ</t>
    </rPh>
    <rPh sb="9" eb="11">
      <t>キンガク</t>
    </rPh>
    <phoneticPr fontId="4"/>
  </si>
  <si>
    <t>市町村助成総額</t>
    <rPh sb="0" eb="3">
      <t>シチョウソン</t>
    </rPh>
    <rPh sb="3" eb="5">
      <t>ジョセイ</t>
    </rPh>
    <rPh sb="5" eb="7">
      <t>ソウガク</t>
    </rPh>
    <phoneticPr fontId="4"/>
  </si>
  <si>
    <t>市町村助成明細欄</t>
    <rPh sb="0" eb="3">
      <t>シチョウソン</t>
    </rPh>
    <rPh sb="3" eb="5">
      <t>ジョセイ</t>
    </rPh>
    <rPh sb="5" eb="7">
      <t>メイサイ</t>
    </rPh>
    <rPh sb="7" eb="8">
      <t>ラン</t>
    </rPh>
    <phoneticPr fontId="4"/>
  </si>
  <si>
    <t>月初の人数</t>
    <rPh sb="0" eb="2">
      <t>ゲッショ</t>
    </rPh>
    <rPh sb="3" eb="5">
      <t>ニンズウ</t>
    </rPh>
    <phoneticPr fontId="4"/>
  </si>
  <si>
    <t>人</t>
    <rPh sb="0" eb="1">
      <t>ニン</t>
    </rPh>
    <phoneticPr fontId="4"/>
  </si>
  <si>
    <t>人</t>
    <rPh sb="0" eb="1">
      <t>ヒト</t>
    </rPh>
    <phoneticPr fontId="4"/>
  </si>
  <si>
    <t>％</t>
    <phoneticPr fontId="4"/>
  </si>
  <si>
    <t>歳児</t>
    <phoneticPr fontId="4"/>
  </si>
  <si>
    <t>計</t>
    <rPh sb="0" eb="1">
      <t>ケイ</t>
    </rPh>
    <phoneticPr fontId="4"/>
  </si>
  <si>
    <t>基 礎 分</t>
    <rPh sb="0" eb="1">
      <t>モト</t>
    </rPh>
    <rPh sb="2" eb="3">
      <t>イシズエ</t>
    </rPh>
    <rPh sb="4" eb="5">
      <t>ブン</t>
    </rPh>
    <phoneticPr fontId="4"/>
  </si>
  <si>
    <t>Ａ</t>
    <phoneticPr fontId="4"/>
  </si>
  <si>
    <t>Ｂ</t>
    <phoneticPr fontId="4"/>
  </si>
  <si>
    <t>利用定員</t>
    <rPh sb="0" eb="2">
      <t>リヨウ</t>
    </rPh>
    <rPh sb="2" eb="4">
      <t>テイイン</t>
    </rPh>
    <phoneticPr fontId="4"/>
  </si>
  <si>
    <t>年齢区分</t>
    <rPh sb="0" eb="2">
      <t>ネンレイ</t>
    </rPh>
    <rPh sb="2" eb="4">
      <t>クブン</t>
    </rPh>
    <phoneticPr fontId="4"/>
  </si>
  <si>
    <t>４歳以上児</t>
    <rPh sb="1" eb="2">
      <t>サイ</t>
    </rPh>
    <rPh sb="2" eb="4">
      <t>イジョウ</t>
    </rPh>
    <rPh sb="4" eb="5">
      <t>ジ</t>
    </rPh>
    <phoneticPr fontId="4"/>
  </si>
  <si>
    <t>３歳児</t>
    <rPh sb="1" eb="3">
      <t>サイジ</t>
    </rPh>
    <phoneticPr fontId="4"/>
  </si>
  <si>
    <t>１、２歳児</t>
    <rPh sb="3" eb="5">
      <t>サイジ</t>
    </rPh>
    <phoneticPr fontId="4"/>
  </si>
  <si>
    <t>乳児</t>
    <rPh sb="0" eb="2">
      <t>ニュウジ</t>
    </rPh>
    <phoneticPr fontId="4"/>
  </si>
  <si>
    <t>データ集計</t>
    <rPh sb="3" eb="5">
      <t>シュウケイ</t>
    </rPh>
    <phoneticPr fontId="4"/>
  </si>
  <si>
    <t>シート名</t>
    <rPh sb="3" eb="4">
      <t>メイ</t>
    </rPh>
    <phoneticPr fontId="4"/>
  </si>
  <si>
    <t>利用定員2号</t>
    <rPh sb="0" eb="4">
      <t>リヨウテイイン</t>
    </rPh>
    <rPh sb="5" eb="6">
      <t>ゴウ</t>
    </rPh>
    <phoneticPr fontId="4"/>
  </si>
  <si>
    <t>認定区分</t>
    <rPh sb="0" eb="4">
      <t>ニンテイクブン</t>
    </rPh>
    <phoneticPr fontId="4"/>
  </si>
  <si>
    <t>歳児</t>
    <rPh sb="0" eb="2">
      <t>サイジ</t>
    </rPh>
    <phoneticPr fontId="4"/>
  </si>
  <si>
    <t>%</t>
    <phoneticPr fontId="4"/>
  </si>
  <si>
    <t>年齢区分</t>
    <rPh sb="0" eb="4">
      <t>ネンレイクブン</t>
    </rPh>
    <phoneticPr fontId="4"/>
  </si>
  <si>
    <t>年齢</t>
    <rPh sb="0" eb="2">
      <t>ネンレイ</t>
    </rPh>
    <phoneticPr fontId="4"/>
  </si>
  <si>
    <t>区分</t>
    <rPh sb="0" eb="2">
      <t>クブン</t>
    </rPh>
    <phoneticPr fontId="4"/>
  </si>
  <si>
    <t>定員合計</t>
    <rPh sb="0" eb="2">
      <t>テイイン</t>
    </rPh>
    <rPh sb="2" eb="4">
      <t>ゴウケイ</t>
    </rPh>
    <phoneticPr fontId="4"/>
  </si>
  <si>
    <t>人数区分</t>
    <rPh sb="0" eb="2">
      <t>ニンズウ</t>
    </rPh>
    <rPh sb="2" eb="4">
      <t>クブン</t>
    </rPh>
    <phoneticPr fontId="4"/>
  </si>
  <si>
    <t>人から</t>
    <rPh sb="0" eb="1">
      <t>ヒト</t>
    </rPh>
    <phoneticPr fontId="4"/>
  </si>
  <si>
    <t>人まで</t>
    <rPh sb="0" eb="1">
      <t>ヒト</t>
    </rPh>
    <phoneticPr fontId="4"/>
  </si>
  <si>
    <t>地域区分</t>
    <rPh sb="0" eb="4">
      <t>チイキクブン</t>
    </rPh>
    <phoneticPr fontId="4"/>
  </si>
  <si>
    <t>地域</t>
    <rPh sb="0" eb="2">
      <t>チイキ</t>
    </rPh>
    <phoneticPr fontId="4"/>
  </si>
  <si>
    <t>区分ID</t>
    <rPh sb="0" eb="2">
      <t>クブン</t>
    </rPh>
    <phoneticPr fontId="4"/>
  </si>
  <si>
    <t>保育単価参照結果</t>
    <rPh sb="0" eb="4">
      <t>ホイクタンカ</t>
    </rPh>
    <rPh sb="4" eb="6">
      <t>サンショウ</t>
    </rPh>
    <rPh sb="6" eb="8">
      <t>ケッカ</t>
    </rPh>
    <phoneticPr fontId="4"/>
  </si>
  <si>
    <t>計算結果</t>
    <rPh sb="0" eb="2">
      <t>ケイサン</t>
    </rPh>
    <rPh sb="2" eb="4">
      <t>ケッカ</t>
    </rPh>
    <phoneticPr fontId="4"/>
  </si>
  <si>
    <t>↓設定値</t>
    <rPh sb="1" eb="3">
      <t>セッテイ</t>
    </rPh>
    <rPh sb="3" eb="4">
      <t>チ</t>
    </rPh>
    <phoneticPr fontId="4"/>
  </si>
  <si>
    <t>↓自動計算</t>
    <rPh sb="1" eb="3">
      <t>ジドウ</t>
    </rPh>
    <rPh sb="3" eb="5">
      <t>ケイサン</t>
    </rPh>
    <phoneticPr fontId="4"/>
  </si>
  <si>
    <t>設定</t>
    <rPh sb="0" eb="2">
      <t>セッテイ</t>
    </rPh>
    <phoneticPr fontId="4"/>
  </si>
  <si>
    <t>基本額</t>
    <rPh sb="0" eb="3">
      <t>キホンガク</t>
    </rPh>
    <phoneticPr fontId="4"/>
  </si>
  <si>
    <t>円</t>
    <rPh sb="0" eb="1">
      <t>エン</t>
    </rPh>
    <phoneticPr fontId="4"/>
  </si>
  <si>
    <t>冷暖房費加算</t>
    <rPh sb="0" eb="4">
      <t>レイダンボウヒ</t>
    </rPh>
    <rPh sb="4" eb="6">
      <t>カサン</t>
    </rPh>
    <phoneticPr fontId="4"/>
  </si>
  <si>
    <t>その他地域</t>
    <rPh sb="2" eb="3">
      <t>タ</t>
    </rPh>
    <rPh sb="3" eb="5">
      <t>チイキ</t>
    </rPh>
    <phoneticPr fontId="4"/>
  </si>
  <si>
    <t>冷暖房加算</t>
    <rPh sb="0" eb="3">
      <t>レイダンボウ</t>
    </rPh>
    <rPh sb="3" eb="5">
      <t>カサン</t>
    </rPh>
    <phoneticPr fontId="4"/>
  </si>
  <si>
    <t>人から</t>
    <rPh sb="0" eb="1">
      <t>ニン</t>
    </rPh>
    <phoneticPr fontId="4"/>
  </si>
  <si>
    <t>定員区分1</t>
    <rPh sb="0" eb="2">
      <t>テイイン</t>
    </rPh>
    <rPh sb="2" eb="4">
      <t>クブン</t>
    </rPh>
    <phoneticPr fontId="4"/>
  </si>
  <si>
    <t>定員区分2</t>
    <rPh sb="0" eb="2">
      <t>テイイン</t>
    </rPh>
    <rPh sb="2" eb="4">
      <t>クブン</t>
    </rPh>
    <phoneticPr fontId="4"/>
  </si>
  <si>
    <t>人まで</t>
    <rPh sb="0" eb="1">
      <t>ニン</t>
    </rPh>
    <phoneticPr fontId="4"/>
  </si>
  <si>
    <t>↓取得結果</t>
    <rPh sb="1" eb="3">
      <t>シュトク</t>
    </rPh>
    <rPh sb="3" eb="5">
      <t>ケッカ</t>
    </rPh>
    <phoneticPr fontId="4"/>
  </si>
  <si>
    <t>10円未満切り捨て</t>
    <rPh sb="2" eb="3">
      <t>エン</t>
    </rPh>
    <rPh sb="3" eb="5">
      <t>ミマン</t>
    </rPh>
    <rPh sb="5" eb="6">
      <t>キ</t>
    </rPh>
    <rPh sb="7" eb="8">
      <t>ス</t>
    </rPh>
    <phoneticPr fontId="4"/>
  </si>
  <si>
    <t>A</t>
    <phoneticPr fontId="4"/>
  </si>
  <si>
    <t>B</t>
    <phoneticPr fontId="4"/>
  </si>
  <si>
    <t>１号</t>
    <phoneticPr fontId="4"/>
  </si>
  <si>
    <t>２号</t>
  </si>
  <si>
    <t>３号</t>
  </si>
  <si>
    <t>適否</t>
    <rPh sb="0" eb="2">
      <t>テキヒ</t>
    </rPh>
    <phoneticPr fontId="4"/>
  </si>
  <si>
    <t>公立・私立</t>
    <rPh sb="0" eb="2">
      <t>コウリツ</t>
    </rPh>
    <rPh sb="3" eb="5">
      <t>シリツ</t>
    </rPh>
    <phoneticPr fontId="4"/>
  </si>
  <si>
    <t>事業所住所</t>
    <rPh sb="0" eb="3">
      <t>ジギョウショ</t>
    </rPh>
    <rPh sb="3" eb="5">
      <t>ジュウショ</t>
    </rPh>
    <phoneticPr fontId="4"/>
  </si>
  <si>
    <t>事業所名称</t>
    <rPh sb="0" eb="3">
      <t>ジギョウショ</t>
    </rPh>
    <rPh sb="3" eb="5">
      <t>メイショウ</t>
    </rPh>
    <phoneticPr fontId="4"/>
  </si>
  <si>
    <t>請求月</t>
    <rPh sb="0" eb="3">
      <t>セイキュウツキ</t>
    </rPh>
    <phoneticPr fontId="4"/>
  </si>
  <si>
    <t>月</t>
    <rPh sb="0" eb="1">
      <t>ガツ</t>
    </rPh>
    <phoneticPr fontId="4"/>
  </si>
  <si>
    <t>支給認定証番号</t>
    <rPh sb="0" eb="2">
      <t>シキュウ</t>
    </rPh>
    <rPh sb="2" eb="5">
      <t>ニンテイショウ</t>
    </rPh>
    <rPh sb="5" eb="7">
      <t>バンゴウ</t>
    </rPh>
    <phoneticPr fontId="4"/>
  </si>
  <si>
    <t>生年月日</t>
    <rPh sb="0" eb="4">
      <t>セイネンガッピ</t>
    </rPh>
    <phoneticPr fontId="4"/>
  </si>
  <si>
    <t>利用開始日</t>
    <rPh sb="0" eb="5">
      <t>リヨウカイシビ</t>
    </rPh>
    <phoneticPr fontId="4"/>
  </si>
  <si>
    <t>クラス</t>
    <phoneticPr fontId="4"/>
  </si>
  <si>
    <t>標準</t>
  </si>
  <si>
    <t>療育支援加算</t>
    <rPh sb="0" eb="2">
      <t>リョウイク</t>
    </rPh>
    <rPh sb="2" eb="4">
      <t>シエン</t>
    </rPh>
    <rPh sb="4" eb="6">
      <t>カサン</t>
    </rPh>
    <phoneticPr fontId="4"/>
  </si>
  <si>
    <t>栄養管理加算</t>
    <rPh sb="0" eb="2">
      <t>エイヨウ</t>
    </rPh>
    <rPh sb="2" eb="4">
      <t>カンリ</t>
    </rPh>
    <rPh sb="4" eb="6">
      <t>カサン</t>
    </rPh>
    <phoneticPr fontId="4"/>
  </si>
  <si>
    <t>療育支援加算「A」</t>
    <phoneticPr fontId="4"/>
  </si>
  <si>
    <t>療育支援加算「B」</t>
    <phoneticPr fontId="4"/>
  </si>
  <si>
    <t>人数A</t>
    <rPh sb="0" eb="2">
      <t>ニンズウ</t>
    </rPh>
    <phoneticPr fontId="4"/>
  </si>
  <si>
    <t>人数B</t>
    <rPh sb="0" eb="2">
      <t>ニンズウ</t>
    </rPh>
    <phoneticPr fontId="4"/>
  </si>
  <si>
    <t>栄養管理（処遇係数）</t>
    <rPh sb="0" eb="2">
      <t>エイヨウ</t>
    </rPh>
    <rPh sb="2" eb="4">
      <t>カンリ</t>
    </rPh>
    <rPh sb="5" eb="9">
      <t>ショグウケイスウ</t>
    </rPh>
    <phoneticPr fontId="4"/>
  </si>
  <si>
    <t>処遇係数</t>
    <rPh sb="0" eb="2">
      <t>ショグウ</t>
    </rPh>
    <rPh sb="2" eb="4">
      <t>ケイスウ</t>
    </rPh>
    <phoneticPr fontId="4"/>
  </si>
  <si>
    <t>横浜　太郎</t>
    <rPh sb="0" eb="2">
      <t>ヨコハマ</t>
    </rPh>
    <rPh sb="3" eb="5">
      <t>タロウ</t>
    </rPh>
    <phoneticPr fontId="4"/>
  </si>
  <si>
    <t>無</t>
  </si>
  <si>
    <t>請求金額</t>
    <rPh sb="0" eb="4">
      <t>セイキュウキンガク</t>
    </rPh>
    <phoneticPr fontId="4"/>
  </si>
  <si>
    <t>請求合計額</t>
    <rPh sb="0" eb="2">
      <t>セイキュウ</t>
    </rPh>
    <rPh sb="2" eb="4">
      <t>ゴウケイ</t>
    </rPh>
    <rPh sb="4" eb="5">
      <t>ガク</t>
    </rPh>
    <phoneticPr fontId="4"/>
  </si>
  <si>
    <t>例</t>
    <rPh sb="0" eb="1">
      <t>レイ</t>
    </rPh>
    <phoneticPr fontId="4"/>
  </si>
  <si>
    <t>＜横浜市在住の児童が在籍している横浜市外の施設・事業者用＞</t>
    <rPh sb="1" eb="4">
      <t>ヨコハマシ</t>
    </rPh>
    <rPh sb="4" eb="6">
      <t>ザイジュウ</t>
    </rPh>
    <rPh sb="7" eb="9">
      <t>ジドウ</t>
    </rPh>
    <rPh sb="10" eb="12">
      <t>ザイセキ</t>
    </rPh>
    <rPh sb="16" eb="18">
      <t>ヨコハマ</t>
    </rPh>
    <rPh sb="18" eb="19">
      <t>シ</t>
    </rPh>
    <rPh sb="19" eb="20">
      <t>ガイ</t>
    </rPh>
    <rPh sb="21" eb="23">
      <t>シセツ</t>
    </rPh>
    <rPh sb="24" eb="27">
      <t>ジギョウシャ</t>
    </rPh>
    <rPh sb="27" eb="28">
      <t>ヨウ</t>
    </rPh>
    <phoneticPr fontId="4"/>
  </si>
  <si>
    <t>施設種別</t>
    <rPh sb="0" eb="2">
      <t>シセツ</t>
    </rPh>
    <rPh sb="2" eb="4">
      <t>シュベツ</t>
    </rPh>
    <phoneticPr fontId="4"/>
  </si>
  <si>
    <t>講師配置加算</t>
    <rPh sb="0" eb="2">
      <t>コウシ</t>
    </rPh>
    <rPh sb="2" eb="4">
      <t>ハイチ</t>
    </rPh>
    <rPh sb="4" eb="6">
      <t>カサン</t>
    </rPh>
    <phoneticPr fontId="4"/>
  </si>
  <si>
    <t>チーム保育加配加算</t>
    <rPh sb="3" eb="5">
      <t>ホイク</t>
    </rPh>
    <rPh sb="5" eb="7">
      <t>カハイ</t>
    </rPh>
    <rPh sb="7" eb="9">
      <t>カサン</t>
    </rPh>
    <phoneticPr fontId="4"/>
  </si>
  <si>
    <t>対象</t>
    <rPh sb="0" eb="2">
      <t>タイショウ</t>
    </rPh>
    <phoneticPr fontId="4"/>
  </si>
  <si>
    <t>加配人数</t>
    <rPh sb="0" eb="2">
      <t>カハイ</t>
    </rPh>
    <rPh sb="2" eb="4">
      <t>ニンズウ</t>
    </rPh>
    <phoneticPr fontId="4"/>
  </si>
  <si>
    <t>通園送迎加算</t>
    <rPh sb="0" eb="2">
      <t>ツウエン</t>
    </rPh>
    <rPh sb="2" eb="4">
      <t>ソウゲイ</t>
    </rPh>
    <rPh sb="4" eb="6">
      <t>カサン</t>
    </rPh>
    <phoneticPr fontId="4"/>
  </si>
  <si>
    <t>給食実施加算</t>
    <rPh sb="0" eb="2">
      <t>キュウショク</t>
    </rPh>
    <rPh sb="2" eb="4">
      <t>ジッシ</t>
    </rPh>
    <rPh sb="4" eb="6">
      <t>カサン</t>
    </rPh>
    <phoneticPr fontId="4"/>
  </si>
  <si>
    <t>施設内ｏｒ外部</t>
    <rPh sb="0" eb="3">
      <t>シセツナイ</t>
    </rPh>
    <rPh sb="5" eb="7">
      <t>ガイブ</t>
    </rPh>
    <phoneticPr fontId="4"/>
  </si>
  <si>
    <t>週当たり実施日数</t>
    <phoneticPr fontId="4"/>
  </si>
  <si>
    <t>副食費徴収免除加算</t>
    <rPh sb="0" eb="2">
      <t>フクショ</t>
    </rPh>
    <rPh sb="2" eb="3">
      <t>ヒ</t>
    </rPh>
    <rPh sb="3" eb="5">
      <t>チョウシュウ</t>
    </rPh>
    <rPh sb="5" eb="7">
      <t>メンジョ</t>
    </rPh>
    <rPh sb="7" eb="9">
      <t>カサン</t>
    </rPh>
    <phoneticPr fontId="4"/>
  </si>
  <si>
    <t>各月の給食実施日数</t>
    <rPh sb="0" eb="2">
      <t>カクツキ</t>
    </rPh>
    <rPh sb="3" eb="5">
      <t>キュウショク</t>
    </rPh>
    <rPh sb="5" eb="7">
      <t>ジッシ</t>
    </rPh>
    <rPh sb="7" eb="9">
      <t>ニッスウ</t>
    </rPh>
    <phoneticPr fontId="4"/>
  </si>
  <si>
    <t>事務職員配置加算</t>
    <rPh sb="0" eb="4">
      <t>ジムショクイン</t>
    </rPh>
    <rPh sb="4" eb="6">
      <t>ハイチ</t>
    </rPh>
    <rPh sb="6" eb="8">
      <t>カサン</t>
    </rPh>
    <phoneticPr fontId="4"/>
  </si>
  <si>
    <t>事務負担対応加配加算</t>
    <rPh sb="0" eb="4">
      <t>ジムフタン</t>
    </rPh>
    <rPh sb="4" eb="6">
      <t>タイオウ</t>
    </rPh>
    <rPh sb="6" eb="8">
      <t>カハイ</t>
    </rPh>
    <rPh sb="8" eb="10">
      <t>カサン</t>
    </rPh>
    <phoneticPr fontId="4"/>
  </si>
  <si>
    <t>冷暖房費加算</t>
    <rPh sb="0" eb="3">
      <t>レイダンボウ</t>
    </rPh>
    <rPh sb="3" eb="4">
      <t>ヒ</t>
    </rPh>
    <rPh sb="4" eb="6">
      <t>カサン</t>
    </rPh>
    <phoneticPr fontId="4"/>
  </si>
  <si>
    <t>週当たり実施日数</t>
    <rPh sb="0" eb="1">
      <t>シュウ</t>
    </rPh>
    <rPh sb="1" eb="2">
      <t>ア</t>
    </rPh>
    <rPh sb="4" eb="6">
      <t>ジッシ</t>
    </rPh>
    <rPh sb="6" eb="8">
      <t>ニッスウ</t>
    </rPh>
    <phoneticPr fontId="4"/>
  </si>
  <si>
    <t>日</t>
    <rPh sb="0" eb="1">
      <t>ニチ</t>
    </rPh>
    <phoneticPr fontId="4"/>
  </si>
  <si>
    <t>副食費徴収免除加算</t>
    <rPh sb="0" eb="2">
      <t>フクショク</t>
    </rPh>
    <rPh sb="2" eb="3">
      <t>ヒ</t>
    </rPh>
    <rPh sb="3" eb="5">
      <t>チョウシュウ</t>
    </rPh>
    <rPh sb="5" eb="7">
      <t>メンジョ</t>
    </rPh>
    <rPh sb="7" eb="9">
      <t>カサン</t>
    </rPh>
    <phoneticPr fontId="4"/>
  </si>
  <si>
    <t>認定こども園</t>
    <rPh sb="0" eb="2">
      <t>ニンテイ</t>
    </rPh>
    <rPh sb="5" eb="6">
      <t>エン</t>
    </rPh>
    <phoneticPr fontId="4"/>
  </si>
  <si>
    <t>利用定員1号</t>
    <rPh sb="0" eb="4">
      <t>リヨウテイイン</t>
    </rPh>
    <rPh sb="5" eb="6">
      <t>ゴウ</t>
    </rPh>
    <phoneticPr fontId="4"/>
  </si>
  <si>
    <t>講師配置</t>
    <rPh sb="0" eb="2">
      <t>コウシ</t>
    </rPh>
    <rPh sb="2" eb="4">
      <t>ハイチ</t>
    </rPh>
    <phoneticPr fontId="4"/>
  </si>
  <si>
    <t>講師配置（処遇係数）</t>
    <rPh sb="0" eb="2">
      <t>コウシ</t>
    </rPh>
    <rPh sb="2" eb="4">
      <t>ハイチ</t>
    </rPh>
    <rPh sb="5" eb="7">
      <t>ショグウ</t>
    </rPh>
    <rPh sb="7" eb="9">
      <t>ケイスウ</t>
    </rPh>
    <phoneticPr fontId="4"/>
  </si>
  <si>
    <t>チーム保育加配</t>
    <rPh sb="3" eb="5">
      <t>ホイク</t>
    </rPh>
    <rPh sb="5" eb="7">
      <t>カハイ</t>
    </rPh>
    <phoneticPr fontId="4"/>
  </si>
  <si>
    <t>チーム保育加配加算（加配人数）</t>
    <rPh sb="3" eb="5">
      <t>ホイク</t>
    </rPh>
    <rPh sb="5" eb="7">
      <t>カハイ</t>
    </rPh>
    <rPh sb="7" eb="9">
      <t>カサン</t>
    </rPh>
    <rPh sb="10" eb="12">
      <t>カハイ</t>
    </rPh>
    <rPh sb="12" eb="14">
      <t>ニンズウ</t>
    </rPh>
    <phoneticPr fontId="4"/>
  </si>
  <si>
    <t>チーム保育加配（処遇係数）</t>
    <rPh sb="3" eb="5">
      <t>ホイク</t>
    </rPh>
    <rPh sb="5" eb="7">
      <t>カハイ</t>
    </rPh>
    <rPh sb="8" eb="10">
      <t>ショグウ</t>
    </rPh>
    <rPh sb="10" eb="12">
      <t>ケイスウ</t>
    </rPh>
    <phoneticPr fontId="4"/>
  </si>
  <si>
    <t>通園送迎</t>
    <rPh sb="0" eb="2">
      <t>ツウエン</t>
    </rPh>
    <rPh sb="2" eb="4">
      <t>ソウゲイ</t>
    </rPh>
    <phoneticPr fontId="4"/>
  </si>
  <si>
    <t>通園送迎（処遇係数）</t>
    <rPh sb="0" eb="2">
      <t>ツウエン</t>
    </rPh>
    <rPh sb="2" eb="4">
      <t>ソウゲイ</t>
    </rPh>
    <rPh sb="5" eb="7">
      <t>ショグウ</t>
    </rPh>
    <rPh sb="7" eb="9">
      <t>ケイスウ</t>
    </rPh>
    <phoneticPr fontId="4"/>
  </si>
  <si>
    <t>給食実施加算（週当たり実施日数）</t>
    <rPh sb="0" eb="2">
      <t>キュウショク</t>
    </rPh>
    <rPh sb="2" eb="4">
      <t>ジッシ</t>
    </rPh>
    <rPh sb="4" eb="6">
      <t>カサン</t>
    </rPh>
    <rPh sb="7" eb="8">
      <t>シュウ</t>
    </rPh>
    <rPh sb="8" eb="9">
      <t>ア</t>
    </rPh>
    <rPh sb="11" eb="13">
      <t>ジッシ</t>
    </rPh>
    <rPh sb="13" eb="15">
      <t>ニッスウ</t>
    </rPh>
    <phoneticPr fontId="4"/>
  </si>
  <si>
    <t>給食（施設内）</t>
    <rPh sb="0" eb="2">
      <t>キュウショク</t>
    </rPh>
    <rPh sb="3" eb="6">
      <t>シセツナイ</t>
    </rPh>
    <phoneticPr fontId="4"/>
  </si>
  <si>
    <t>給食（施設内）（処遇係数）</t>
    <rPh sb="0" eb="2">
      <t>キュウショク</t>
    </rPh>
    <rPh sb="3" eb="6">
      <t>シセツナイ</t>
    </rPh>
    <rPh sb="8" eb="10">
      <t>ショグウ</t>
    </rPh>
    <rPh sb="10" eb="12">
      <t>ケイスウ</t>
    </rPh>
    <phoneticPr fontId="4"/>
  </si>
  <si>
    <t>給食（外部）</t>
    <rPh sb="0" eb="2">
      <t>キュウショク</t>
    </rPh>
    <rPh sb="3" eb="5">
      <t>ガイブ</t>
    </rPh>
    <phoneticPr fontId="4"/>
  </si>
  <si>
    <t>給食（外部）（処遇係数）</t>
    <rPh sb="0" eb="2">
      <t>キュウショク</t>
    </rPh>
    <rPh sb="3" eb="5">
      <t>ガイブ</t>
    </rPh>
    <rPh sb="7" eb="9">
      <t>ショグウ</t>
    </rPh>
    <rPh sb="9" eb="11">
      <t>ケイスウ</t>
    </rPh>
    <phoneticPr fontId="4"/>
  </si>
  <si>
    <t>副食費徴収免除</t>
    <rPh sb="0" eb="2">
      <t>フクショク</t>
    </rPh>
    <rPh sb="2" eb="3">
      <t>ヒ</t>
    </rPh>
    <rPh sb="3" eb="5">
      <t>チョウシュウ</t>
    </rPh>
    <rPh sb="5" eb="7">
      <t>メンジョ</t>
    </rPh>
    <phoneticPr fontId="4"/>
  </si>
  <si>
    <t>療育支援</t>
    <rPh sb="0" eb="2">
      <t>リョウイク</t>
    </rPh>
    <rPh sb="2" eb="4">
      <t>シエン</t>
    </rPh>
    <phoneticPr fontId="4"/>
  </si>
  <si>
    <t>療育支援（処遇係数）</t>
    <rPh sb="0" eb="2">
      <t>リョウイク</t>
    </rPh>
    <rPh sb="2" eb="4">
      <t>シエン</t>
    </rPh>
    <phoneticPr fontId="4"/>
  </si>
  <si>
    <t>事務職員配置</t>
    <rPh sb="0" eb="4">
      <t>ジムショクイン</t>
    </rPh>
    <rPh sb="4" eb="6">
      <t>ハイチ</t>
    </rPh>
    <phoneticPr fontId="4"/>
  </si>
  <si>
    <t>事務職員配置（処遇係数）</t>
    <rPh sb="0" eb="4">
      <t>ジムショクイン</t>
    </rPh>
    <rPh sb="4" eb="6">
      <t>ハイチ</t>
    </rPh>
    <phoneticPr fontId="4"/>
  </si>
  <si>
    <t>事務負担対応</t>
    <rPh sb="0" eb="4">
      <t>ジムフタン</t>
    </rPh>
    <rPh sb="4" eb="6">
      <t>タイオウ</t>
    </rPh>
    <phoneticPr fontId="4"/>
  </si>
  <si>
    <t>事務負担対応（処遇係数）</t>
    <rPh sb="0" eb="4">
      <t>ジムフタン</t>
    </rPh>
    <rPh sb="4" eb="6">
      <t>タイオウ</t>
    </rPh>
    <phoneticPr fontId="4"/>
  </si>
  <si>
    <t>栄養管理</t>
    <rPh sb="0" eb="2">
      <t>エイヨウ</t>
    </rPh>
    <rPh sb="2" eb="4">
      <t>カンリ</t>
    </rPh>
    <phoneticPr fontId="4"/>
  </si>
  <si>
    <t>自動集計【１号】</t>
    <rPh sb="0" eb="2">
      <t>ジドウ</t>
    </rPh>
    <rPh sb="2" eb="4">
      <t>シュウケイ</t>
    </rPh>
    <rPh sb="6" eb="7">
      <t>ゴウ</t>
    </rPh>
    <phoneticPr fontId="4"/>
  </si>
  <si>
    <t>自動集計【２・３号】</t>
    <rPh sb="0" eb="2">
      <t>ジドウ</t>
    </rPh>
    <rPh sb="2" eb="4">
      <t>シュウケイ</t>
    </rPh>
    <rPh sb="8" eb="9">
      <t>ゴウ</t>
    </rPh>
    <phoneticPr fontId="4"/>
  </si>
  <si>
    <t>栄養管理加算「配置」</t>
    <rPh sb="0" eb="4">
      <t>エイヨウカンリ</t>
    </rPh>
    <rPh sb="4" eb="6">
      <t>カサン</t>
    </rPh>
    <rPh sb="7" eb="9">
      <t>ハイチ</t>
    </rPh>
    <phoneticPr fontId="4"/>
  </si>
  <si>
    <t>栄養管理加算「兼務」</t>
    <rPh sb="0" eb="4">
      <t>エイヨウカンリ</t>
    </rPh>
    <rPh sb="4" eb="6">
      <t>カサン</t>
    </rPh>
    <rPh sb="7" eb="9">
      <t>ケンム</t>
    </rPh>
    <phoneticPr fontId="4"/>
  </si>
  <si>
    <t>栄養管理加算「嘱託」</t>
    <rPh sb="0" eb="4">
      <t>エイヨウカンリ</t>
    </rPh>
    <rPh sb="4" eb="6">
      <t>カサン</t>
    </rPh>
    <rPh sb="7" eb="9">
      <t>ショクタク</t>
    </rPh>
    <phoneticPr fontId="4"/>
  </si>
  <si>
    <t>１級地</t>
    <rPh sb="1" eb="2">
      <t>キュウ</t>
    </rPh>
    <rPh sb="2" eb="3">
      <t>チ</t>
    </rPh>
    <phoneticPr fontId="4"/>
  </si>
  <si>
    <t>２級地</t>
    <rPh sb="1" eb="2">
      <t>キュウ</t>
    </rPh>
    <rPh sb="2" eb="3">
      <t>チ</t>
    </rPh>
    <phoneticPr fontId="4"/>
  </si>
  <si>
    <t>３級地</t>
    <rPh sb="1" eb="2">
      <t>キュウ</t>
    </rPh>
    <rPh sb="2" eb="3">
      <t>チ</t>
    </rPh>
    <phoneticPr fontId="4"/>
  </si>
  <si>
    <t>４級地</t>
    <rPh sb="1" eb="2">
      <t>キュウ</t>
    </rPh>
    <rPh sb="2" eb="3">
      <t>チ</t>
    </rPh>
    <phoneticPr fontId="4"/>
  </si>
  <si>
    <t>３歳児配置改善加算</t>
    <rPh sb="1" eb="2">
      <t>サイ</t>
    </rPh>
    <rPh sb="2" eb="3">
      <t>ジ</t>
    </rPh>
    <rPh sb="3" eb="5">
      <t>ハイチ</t>
    </rPh>
    <rPh sb="5" eb="7">
      <t>カイゼン</t>
    </rPh>
    <rPh sb="7" eb="9">
      <t>カサン</t>
    </rPh>
    <phoneticPr fontId="4"/>
  </si>
  <si>
    <t>３歳児配置改善加算</t>
    <rPh sb="1" eb="3">
      <t>サイジ</t>
    </rPh>
    <rPh sb="3" eb="5">
      <t>ハイチ</t>
    </rPh>
    <rPh sb="5" eb="7">
      <t>カイゼン</t>
    </rPh>
    <rPh sb="7" eb="9">
      <t>カサン</t>
    </rPh>
    <phoneticPr fontId="4"/>
  </si>
  <si>
    <t>３歳児改善</t>
    <rPh sb="1" eb="3">
      <t>サイジ</t>
    </rPh>
    <rPh sb="3" eb="5">
      <t>カイゼン</t>
    </rPh>
    <phoneticPr fontId="4"/>
  </si>
  <si>
    <t>３歳児改善（処遇係数）</t>
    <rPh sb="1" eb="3">
      <t>サイジ</t>
    </rPh>
    <rPh sb="3" eb="5">
      <t>カイゼン</t>
    </rPh>
    <rPh sb="6" eb="8">
      <t>ショグウ</t>
    </rPh>
    <rPh sb="8" eb="10">
      <t>ケイスウ</t>
    </rPh>
    <phoneticPr fontId="4"/>
  </si>
  <si>
    <t>月初の人数【１号】</t>
    <rPh sb="0" eb="2">
      <t>ゲッショ</t>
    </rPh>
    <rPh sb="3" eb="5">
      <t>ニンズウ</t>
    </rPh>
    <rPh sb="7" eb="8">
      <t>ゴウ</t>
    </rPh>
    <phoneticPr fontId="4"/>
  </si>
  <si>
    <t>月初の人数【２号】</t>
    <rPh sb="0" eb="2">
      <t>ゲッショ</t>
    </rPh>
    <rPh sb="3" eb="5">
      <t>ニンズウ</t>
    </rPh>
    <rPh sb="7" eb="8">
      <t>ゴウ</t>
    </rPh>
    <phoneticPr fontId="4"/>
  </si>
  <si>
    <t>月初の人数【３号】</t>
    <rPh sb="0" eb="2">
      <t>ゲッショ</t>
    </rPh>
    <rPh sb="3" eb="5">
      <t>ニンズウ</t>
    </rPh>
    <rPh sb="7" eb="8">
      <t>ゴウ</t>
    </rPh>
    <phoneticPr fontId="4"/>
  </si>
  <si>
    <t>副園長・教頭配置加算</t>
    <rPh sb="4" eb="6">
      <t>キョウトウ</t>
    </rPh>
    <rPh sb="6" eb="8">
      <t>ハイチ</t>
    </rPh>
    <phoneticPr fontId="4"/>
  </si>
  <si>
    <t>副園長・教頭配置加算</t>
    <rPh sb="0" eb="3">
      <t>フクエンチョウ</t>
    </rPh>
    <rPh sb="4" eb="6">
      <t>キョウトウ</t>
    </rPh>
    <rPh sb="6" eb="8">
      <t>ハイチ</t>
    </rPh>
    <rPh sb="8" eb="10">
      <t>カサン</t>
    </rPh>
    <phoneticPr fontId="4"/>
  </si>
  <si>
    <t>副園長・教頭配置加算</t>
    <rPh sb="0" eb="3">
      <t>フクエンチョウ</t>
    </rPh>
    <rPh sb="6" eb="8">
      <t>ハイチ</t>
    </rPh>
    <rPh sb="8" eb="10">
      <t>カサン</t>
    </rPh>
    <phoneticPr fontId="4"/>
  </si>
  <si>
    <t>副園長・教頭配置</t>
    <rPh sb="0" eb="3">
      <t>フクエンチョウ</t>
    </rPh>
    <rPh sb="6" eb="8">
      <t>ハイチ</t>
    </rPh>
    <phoneticPr fontId="4"/>
  </si>
  <si>
    <t xml:space="preserve">  61人～　75人</t>
  </si>
  <si>
    <t xml:space="preserve">  76人～　90人</t>
  </si>
  <si>
    <t xml:space="preserve">  91人～ 105人</t>
  </si>
  <si>
    <t xml:space="preserve"> 106人～ 120人</t>
  </si>
  <si>
    <t xml:space="preserve"> 121人～ 135人</t>
  </si>
  <si>
    <t xml:space="preserve"> 136人～ 150人</t>
  </si>
  <si>
    <t xml:space="preserve"> 151人～ 180人</t>
  </si>
  <si>
    <t xml:space="preserve"> 181人～ 210人</t>
  </si>
  <si>
    <t xml:space="preserve"> 211人～ 240人</t>
  </si>
  <si>
    <t xml:space="preserve"> 241人～ 270人</t>
  </si>
  <si>
    <t xml:space="preserve"> 271人～ 300人</t>
  </si>
  <si>
    <t xml:space="preserve"> 301人～</t>
  </si>
  <si>
    <t>１・２号定員</t>
    <rPh sb="3" eb="4">
      <t>ゴウ</t>
    </rPh>
    <rPh sb="4" eb="6">
      <t>テイイン</t>
    </rPh>
    <phoneticPr fontId="4"/>
  </si>
  <si>
    <t>チーム保育加配【区分ID】</t>
    <rPh sb="3" eb="5">
      <t>ホイク</t>
    </rPh>
    <rPh sb="5" eb="7">
      <t>カハイ</t>
    </rPh>
    <rPh sb="8" eb="10">
      <t>クブン</t>
    </rPh>
    <phoneticPr fontId="4"/>
  </si>
  <si>
    <t>チーム保育加配【１・２号定員最小】</t>
    <rPh sb="3" eb="5">
      <t>ホイク</t>
    </rPh>
    <rPh sb="5" eb="7">
      <t>カハイ</t>
    </rPh>
    <rPh sb="11" eb="12">
      <t>ゴウ</t>
    </rPh>
    <rPh sb="12" eb="14">
      <t>テイイン</t>
    </rPh>
    <rPh sb="14" eb="16">
      <t>サイショウ</t>
    </rPh>
    <phoneticPr fontId="4"/>
  </si>
  <si>
    <t>チーム保育加配【１・２号定員】</t>
    <rPh sb="3" eb="5">
      <t>ホイク</t>
    </rPh>
    <rPh sb="5" eb="7">
      <t>カハイ</t>
    </rPh>
    <rPh sb="11" eb="12">
      <t>ゴウ</t>
    </rPh>
    <rPh sb="12" eb="14">
      <t>テイイン</t>
    </rPh>
    <phoneticPr fontId="4"/>
  </si>
  <si>
    <t>人</t>
    <rPh sb="0" eb="1">
      <t>ニン</t>
    </rPh>
    <phoneticPr fontId="4"/>
  </si>
  <si>
    <t>人から</t>
    <rPh sb="0" eb="1">
      <t>ニン</t>
    </rPh>
    <phoneticPr fontId="4"/>
  </si>
  <si>
    <t>合計（請求金額）b＋d＋e</t>
    <rPh sb="0" eb="2">
      <t>ゴウケイ</t>
    </rPh>
    <rPh sb="3" eb="5">
      <t>セイキュウ</t>
    </rPh>
    <rPh sb="5" eb="7">
      <t>キンガク</t>
    </rPh>
    <phoneticPr fontId="4"/>
  </si>
  <si>
    <t>人</t>
    <rPh sb="0" eb="1">
      <t>ヒト</t>
    </rPh>
    <phoneticPr fontId="4"/>
  </si>
  <si>
    <t>施設番号</t>
    <rPh sb="0" eb="4">
      <t>シセツバンゴウ</t>
    </rPh>
    <phoneticPr fontId="4"/>
  </si>
  <si>
    <t>（分かれば記入してください）</t>
    <phoneticPr fontId="4"/>
  </si>
  <si>
    <t>10円未満切り捨て</t>
    <phoneticPr fontId="4"/>
  </si>
  <si>
    <t>私立</t>
    <rPh sb="0" eb="2">
      <t>シリツ</t>
    </rPh>
    <phoneticPr fontId="4"/>
  </si>
  <si>
    <t>処遇改善等加算Ⅲ</t>
    <phoneticPr fontId="4"/>
  </si>
  <si>
    <t>激変緩和地域</t>
    <rPh sb="0" eb="6">
      <t>ゲキヘンカンワチイキ</t>
    </rPh>
    <phoneticPr fontId="4"/>
  </si>
  <si>
    <t xml:space="preserve"> 　　 ～　10人</t>
  </si>
  <si>
    <t>　11人～　15人</t>
  </si>
  <si>
    <t xml:space="preserve">  21人～　25人</t>
  </si>
  <si>
    <t xml:space="preserve">  26人～　30人</t>
  </si>
  <si>
    <t xml:space="preserve">  31人～　35人</t>
  </si>
  <si>
    <t xml:space="preserve">  36人～　40人</t>
  </si>
  <si>
    <t xml:space="preserve">  41人～　45人</t>
  </si>
  <si>
    <t xml:space="preserve">  46人～　50人</t>
  </si>
  <si>
    <t xml:space="preserve">  51人～　55人</t>
  </si>
  <si>
    <t xml:space="preserve">  56人～　60人</t>
  </si>
  <si>
    <t>－</t>
  </si>
  <si>
    <t>加算区分c</t>
    <rPh sb="0" eb="4">
      <t>カサンクブン</t>
    </rPh>
    <phoneticPr fontId="4"/>
  </si>
  <si>
    <t>処遇改善等加算（区分３）</t>
    <rPh sb="8" eb="10">
      <t>クブン</t>
    </rPh>
    <phoneticPr fontId="4"/>
  </si>
  <si>
    <t>加算率区分</t>
    <rPh sb="0" eb="3">
      <t>カサンリツ</t>
    </rPh>
    <rPh sb="3" eb="5">
      <t>クブン</t>
    </rPh>
    <phoneticPr fontId="4"/>
  </si>
  <si>
    <t>年以上</t>
    <rPh sb="0" eb="3">
      <t>ネンイジョウ</t>
    </rPh>
    <phoneticPr fontId="4"/>
  </si>
  <si>
    <t>加算率a</t>
    <rPh sb="0" eb="3">
      <t>カサンリツ</t>
    </rPh>
    <phoneticPr fontId="4"/>
  </si>
  <si>
    <t>加算率b</t>
    <rPh sb="0" eb="3">
      <t>カサンリツ</t>
    </rPh>
    <phoneticPr fontId="4"/>
  </si>
  <si>
    <t>職員平均経験年数</t>
    <rPh sb="0" eb="2">
      <t>ショクイン</t>
    </rPh>
    <rPh sb="2" eb="4">
      <t>ヘイキン</t>
    </rPh>
    <rPh sb="4" eb="6">
      <t>ケイケン</t>
    </rPh>
    <rPh sb="6" eb="8">
      <t>ネンスウ</t>
    </rPh>
    <phoneticPr fontId="4"/>
  </si>
  <si>
    <t>加算区分c</t>
    <rPh sb="0" eb="4">
      <t>カサンクブン</t>
    </rPh>
    <phoneticPr fontId="4"/>
  </si>
  <si>
    <t>地域
区分</t>
    <rPh sb="0" eb="2">
      <t>チイキ</t>
    </rPh>
    <rPh sb="3" eb="5">
      <t>クブン</t>
    </rPh>
    <phoneticPr fontId="4"/>
  </si>
  <si>
    <t>定員区分</t>
    <rPh sb="0" eb="2">
      <t>テイイン</t>
    </rPh>
    <rPh sb="2" eb="4">
      <t>クブン</t>
    </rPh>
    <phoneticPr fontId="4"/>
  </si>
  <si>
    <t>認定
区分</t>
    <rPh sb="0" eb="2">
      <t>ニンテイ</t>
    </rPh>
    <rPh sb="3" eb="5">
      <t>クブン</t>
    </rPh>
    <phoneticPr fontId="7"/>
  </si>
  <si>
    <t>基本分単価</t>
    <rPh sb="0" eb="2">
      <t>キホン</t>
    </rPh>
    <rPh sb="2" eb="3">
      <t>ブン</t>
    </rPh>
    <rPh sb="3" eb="4">
      <t>タン</t>
    </rPh>
    <rPh sb="4" eb="5">
      <t>アタイ</t>
    </rPh>
    <phoneticPr fontId="4"/>
  </si>
  <si>
    <t>処遇改善等加算（区分１及び区分２）</t>
    <phoneticPr fontId="6"/>
  </si>
  <si>
    <t>副園長・教頭配置加算</t>
    <rPh sb="0" eb="3">
      <t>フクエンチョウ</t>
    </rPh>
    <rPh sb="4" eb="6">
      <t>キョウトウ</t>
    </rPh>
    <rPh sb="6" eb="8">
      <t>ハイチ</t>
    </rPh>
    <rPh sb="8" eb="10">
      <t>カサン</t>
    </rPh>
    <phoneticPr fontId="7"/>
  </si>
  <si>
    <t>３歳児配置改善加算</t>
    <rPh sb="1" eb="3">
      <t>サイジ</t>
    </rPh>
    <rPh sb="3" eb="5">
      <t>ハイチ</t>
    </rPh>
    <rPh sb="5" eb="7">
      <t>カイゼン</t>
    </rPh>
    <rPh sb="7" eb="9">
      <t>カサン</t>
    </rPh>
    <phoneticPr fontId="7"/>
  </si>
  <si>
    <t>４歳以上児配置改善加算</t>
    <rPh sb="1" eb="4">
      <t>サイイジョウ</t>
    </rPh>
    <rPh sb="4" eb="5">
      <t>ジ</t>
    </rPh>
    <rPh sb="5" eb="7">
      <t>ハイチ</t>
    </rPh>
    <rPh sb="7" eb="9">
      <t>カイゼン</t>
    </rPh>
    <rPh sb="9" eb="11">
      <t>カサン</t>
    </rPh>
    <phoneticPr fontId="7"/>
  </si>
  <si>
    <t>満３歳児対応加配加算
(３歳児配置改善加算無し)</t>
    <rPh sb="0" eb="1">
      <t>マン</t>
    </rPh>
    <rPh sb="2" eb="4">
      <t>サイジ</t>
    </rPh>
    <rPh sb="4" eb="6">
      <t>タイオウ</t>
    </rPh>
    <rPh sb="6" eb="8">
      <t>カハイ</t>
    </rPh>
    <rPh sb="8" eb="10">
      <t>カサン</t>
    </rPh>
    <rPh sb="13" eb="15">
      <t>サイジ</t>
    </rPh>
    <rPh sb="15" eb="17">
      <t>ハイチ</t>
    </rPh>
    <rPh sb="17" eb="19">
      <t>カイゼン</t>
    </rPh>
    <rPh sb="19" eb="21">
      <t>カサン</t>
    </rPh>
    <rPh sb="21" eb="22">
      <t>ナ</t>
    </rPh>
    <rPh sb="22" eb="23">
      <t>ヨウナ</t>
    </rPh>
    <phoneticPr fontId="7"/>
  </si>
  <si>
    <t>満３歳児対応加配加算
(３歳児配置改善加算有り)</t>
    <rPh sb="0" eb="1">
      <t>マン</t>
    </rPh>
    <rPh sb="2" eb="4">
      <t>サイジ</t>
    </rPh>
    <rPh sb="4" eb="6">
      <t>タイオウ</t>
    </rPh>
    <rPh sb="6" eb="8">
      <t>カハイ</t>
    </rPh>
    <rPh sb="8" eb="10">
      <t>カサン</t>
    </rPh>
    <rPh sb="13" eb="15">
      <t>サイジ</t>
    </rPh>
    <rPh sb="15" eb="17">
      <t>ハイチ</t>
    </rPh>
    <rPh sb="17" eb="19">
      <t>カイゼン</t>
    </rPh>
    <rPh sb="19" eb="21">
      <t>カサン</t>
    </rPh>
    <rPh sb="21" eb="22">
      <t>ア</t>
    </rPh>
    <phoneticPr fontId="7"/>
  </si>
  <si>
    <t>講師配置加算</t>
    <rPh sb="0" eb="2">
      <t>コウシ</t>
    </rPh>
    <rPh sb="2" eb="4">
      <t>ハイチ</t>
    </rPh>
    <rPh sb="4" eb="6">
      <t>カサン</t>
    </rPh>
    <phoneticPr fontId="7"/>
  </si>
  <si>
    <t>チーム保育加配加算
※１号・２号の利用定員合計に応じて利用子どもの単価に加算</t>
    <rPh sb="3" eb="5">
      <t>ホイク</t>
    </rPh>
    <rPh sb="5" eb="7">
      <t>カハイ</t>
    </rPh>
    <rPh sb="7" eb="9">
      <t>カサン</t>
    </rPh>
    <phoneticPr fontId="7"/>
  </si>
  <si>
    <t>通園送迎加算</t>
    <rPh sb="0" eb="2">
      <t>ツウエン</t>
    </rPh>
    <rPh sb="2" eb="4">
      <t>ソウゲイ</t>
    </rPh>
    <rPh sb="4" eb="6">
      <t>カサン</t>
    </rPh>
    <phoneticPr fontId="7"/>
  </si>
  <si>
    <t>給食実施加算（施設内調理）</t>
    <rPh sb="0" eb="2">
      <t>キュウショク</t>
    </rPh>
    <rPh sb="2" eb="4">
      <t>ジッシ</t>
    </rPh>
    <rPh sb="4" eb="6">
      <t>カサン</t>
    </rPh>
    <rPh sb="7" eb="9">
      <t>シセツ</t>
    </rPh>
    <rPh sb="9" eb="10">
      <t>ナイ</t>
    </rPh>
    <rPh sb="10" eb="12">
      <t>チョウリ</t>
    </rPh>
    <phoneticPr fontId="7"/>
  </si>
  <si>
    <t>給食実施加算（外部搬入）</t>
    <rPh sb="0" eb="2">
      <t>キュウショク</t>
    </rPh>
    <rPh sb="2" eb="4">
      <t>ジッシ</t>
    </rPh>
    <rPh sb="4" eb="6">
      <t>カサン</t>
    </rPh>
    <rPh sb="7" eb="9">
      <t>ガイブ</t>
    </rPh>
    <rPh sb="9" eb="11">
      <t>ハンニュウ</t>
    </rPh>
    <phoneticPr fontId="7"/>
  </si>
  <si>
    <t>外部監査費
加算
※認定こども園全体の利用定員の区分に応じて加算
※３月分の単価に加算</t>
    <rPh sb="0" eb="2">
      <t>ガイブ</t>
    </rPh>
    <rPh sb="2" eb="4">
      <t>カンサ</t>
    </rPh>
    <rPh sb="4" eb="5">
      <t>ヒ</t>
    </rPh>
    <rPh sb="6" eb="8">
      <t>カサン</t>
    </rPh>
    <rPh sb="24" eb="26">
      <t>クブン</t>
    </rPh>
    <rPh sb="27" eb="28">
      <t>オウ</t>
    </rPh>
    <rPh sb="30" eb="32">
      <t>カサン</t>
    </rPh>
    <phoneticPr fontId="7"/>
  </si>
  <si>
    <t>副食費徴収
免除加算
※副食費の徴収が免除される子どもの単価に加算</t>
    <rPh sb="0" eb="3">
      <t>フクショクヒ</t>
    </rPh>
    <rPh sb="3" eb="5">
      <t>チョウシュウ</t>
    </rPh>
    <rPh sb="6" eb="8">
      <t>メンジョ</t>
    </rPh>
    <rPh sb="8" eb="10">
      <t>カサン</t>
    </rPh>
    <phoneticPr fontId="6"/>
  </si>
  <si>
    <t>主幹教諭等の専任化により子育て支援の取組を実施していない場合</t>
    <rPh sb="0" eb="2">
      <t>シュカン</t>
    </rPh>
    <rPh sb="2" eb="5">
      <t>キョウユナド</t>
    </rPh>
    <rPh sb="6" eb="8">
      <t>センニン</t>
    </rPh>
    <rPh sb="8" eb="9">
      <t>カ</t>
    </rPh>
    <rPh sb="12" eb="14">
      <t>コソダ</t>
    </rPh>
    <rPh sb="15" eb="17">
      <t>シエン</t>
    </rPh>
    <rPh sb="18" eb="19">
      <t>ト</t>
    </rPh>
    <rPh sb="19" eb="20">
      <t>ク</t>
    </rPh>
    <rPh sb="21" eb="23">
      <t>ジッシ</t>
    </rPh>
    <rPh sb="28" eb="30">
      <t>バアイ</t>
    </rPh>
    <phoneticPr fontId="7"/>
  </si>
  <si>
    <t>年齢別配置基準を
下回る場合</t>
    <rPh sb="0" eb="2">
      <t>ネンレイ</t>
    </rPh>
    <rPh sb="2" eb="3">
      <t>ベツ</t>
    </rPh>
    <rPh sb="3" eb="5">
      <t>ハイチ</t>
    </rPh>
    <rPh sb="5" eb="7">
      <t>キジュン</t>
    </rPh>
    <rPh sb="9" eb="11">
      <t>シタマワ</t>
    </rPh>
    <rPh sb="12" eb="14">
      <t>バアイ</t>
    </rPh>
    <phoneticPr fontId="7"/>
  </si>
  <si>
    <t>配置基準上求められる
職員資格を有しない場合</t>
    <rPh sb="0" eb="2">
      <t>ハイチ</t>
    </rPh>
    <rPh sb="2" eb="4">
      <t>キジュン</t>
    </rPh>
    <rPh sb="4" eb="5">
      <t>ジョウ</t>
    </rPh>
    <rPh sb="5" eb="6">
      <t>モト</t>
    </rPh>
    <rPh sb="11" eb="13">
      <t>ショクイン</t>
    </rPh>
    <rPh sb="13" eb="15">
      <t>シカク</t>
    </rPh>
    <rPh sb="16" eb="17">
      <t>ユウ</t>
    </rPh>
    <rPh sb="20" eb="22">
      <t>バアイ</t>
    </rPh>
    <phoneticPr fontId="7"/>
  </si>
  <si>
    <t>定員を恒常的に超過する場合</t>
    <phoneticPr fontId="7"/>
  </si>
  <si>
    <t>加算率（注２）</t>
    <rPh sb="0" eb="3">
      <t>カサンリツ</t>
    </rPh>
    <rPh sb="4" eb="5">
      <t>チュウ</t>
    </rPh>
    <phoneticPr fontId="7"/>
  </si>
  <si>
    <t>処遇改善等加算（区分１及び区分２）</t>
    <phoneticPr fontId="7"/>
  </si>
  <si>
    <t>（a）</t>
    <phoneticPr fontId="7"/>
  </si>
  <si>
    <t>（b）</t>
    <phoneticPr fontId="7"/>
  </si>
  <si>
    <t>（c）</t>
    <phoneticPr fontId="7"/>
  </si>
  <si>
    <t>加算率（注２）</t>
    <phoneticPr fontId="7"/>
  </si>
  <si>
    <t>（注１）</t>
    <phoneticPr fontId="7"/>
  </si>
  <si>
    <t>（注１）</t>
    <rPh sb="1" eb="2">
      <t>チュウ</t>
    </rPh>
    <phoneticPr fontId="4"/>
  </si>
  <si>
    <t>（a）</t>
  </si>
  <si>
    <t>①</t>
    <phoneticPr fontId="7"/>
  </si>
  <si>
    <t>②</t>
    <phoneticPr fontId="7"/>
  </si>
  <si>
    <t>③</t>
    <phoneticPr fontId="7"/>
  </si>
  <si>
    <t>④</t>
    <phoneticPr fontId="7"/>
  </si>
  <si>
    <t>⑤</t>
    <phoneticPr fontId="7"/>
  </si>
  <si>
    <t>⑥</t>
    <phoneticPr fontId="7"/>
  </si>
  <si>
    <t>⑦</t>
    <phoneticPr fontId="7"/>
  </si>
  <si>
    <t>⑧</t>
    <phoneticPr fontId="7"/>
  </si>
  <si>
    <t>⑨</t>
    <phoneticPr fontId="7"/>
  </si>
  <si>
    <t>⑩</t>
    <phoneticPr fontId="7"/>
  </si>
  <si>
    <t>⑪</t>
    <phoneticPr fontId="7"/>
  </si>
  <si>
    <t>⑪’</t>
    <phoneticPr fontId="7"/>
  </si>
  <si>
    <t>⑫</t>
    <phoneticPr fontId="7"/>
  </si>
  <si>
    <t>⑬</t>
    <phoneticPr fontId="7"/>
  </si>
  <si>
    <t>⑭</t>
    <phoneticPr fontId="7"/>
  </si>
  <si>
    <t>⑮</t>
    <phoneticPr fontId="7"/>
  </si>
  <si>
    <t>⑮'</t>
    <phoneticPr fontId="7"/>
  </si>
  <si>
    <t>⑯</t>
    <phoneticPr fontId="7"/>
  </si>
  <si>
    <t>⑰</t>
    <phoneticPr fontId="6"/>
  </si>
  <si>
    <t>⑱</t>
    <phoneticPr fontId="7"/>
  </si>
  <si>
    <t>⑲</t>
    <phoneticPr fontId="7"/>
  </si>
  <si>
    <t>⑳</t>
    <phoneticPr fontId="7"/>
  </si>
  <si>
    <t>㉑</t>
    <phoneticPr fontId="7"/>
  </si>
  <si>
    <t>20/100
地域</t>
    <phoneticPr fontId="4"/>
  </si>
  <si>
    <t>　10人
　　まで</t>
    <rPh sb="3" eb="4">
      <t>ニン</t>
    </rPh>
    <phoneticPr fontId="4"/>
  </si>
  <si>
    <t>1号</t>
    <rPh sb="1" eb="2">
      <t>ゴウ</t>
    </rPh>
    <phoneticPr fontId="7"/>
  </si>
  <si>
    <t>＋</t>
    <phoneticPr fontId="7"/>
  </si>
  <si>
    <t>×</t>
    <phoneticPr fontId="7"/>
  </si>
  <si>
    <t>（加算率（a）</t>
    <rPh sb="1" eb="3">
      <t>カサン</t>
    </rPh>
    <rPh sb="3" eb="4">
      <t>リツ</t>
    </rPh>
    <phoneticPr fontId="7"/>
  </si>
  <si>
    <t>加算率（b）</t>
    <rPh sb="0" eb="3">
      <t>カサンリツ</t>
    </rPh>
    <phoneticPr fontId="7"/>
  </si>
  <si>
    <t>×</t>
  </si>
  <si>
    <t>加算率（b））</t>
    <phoneticPr fontId="7"/>
  </si>
  <si>
    <t>＋</t>
  </si>
  <si>
    <t>加算率（b）</t>
    <phoneticPr fontId="7"/>
  </si>
  <si>
    <t>）</t>
    <phoneticPr fontId="7"/>
  </si>
  <si>
    <t>×加配人数</t>
    <rPh sb="1" eb="5">
      <t>カハイニンズウ</t>
    </rPh>
    <phoneticPr fontId="7"/>
  </si>
  <si>
    <t>＋</t>
    <phoneticPr fontId="6"/>
  </si>
  <si>
    <t xml:space="preserve"> 　　 ～　10人</t>
    <rPh sb="8" eb="9">
      <t>ニン</t>
    </rPh>
    <phoneticPr fontId="7"/>
  </si>
  <si>
    <t>－</t>
    <phoneticPr fontId="7"/>
  </si>
  <si>
    <t>×人数</t>
    <rPh sb="1" eb="3">
      <t>ニンズウ</t>
    </rPh>
    <phoneticPr fontId="7"/>
  </si>
  <si>
    <t>×週当たり実施日数</t>
    <phoneticPr fontId="6"/>
  </si>
  <si>
    <t>×週当たり実施日数
×（加算率（a）＋加算率（b））</t>
    <rPh sb="1" eb="2">
      <t>シュウ</t>
    </rPh>
    <rPh sb="2" eb="3">
      <t>ア</t>
    </rPh>
    <rPh sb="5" eb="7">
      <t>ジッシ</t>
    </rPh>
    <rPh sb="7" eb="9">
      <t>ニッスウ</t>
    </rPh>
    <rPh sb="19" eb="22">
      <t>カサンリツ</t>
    </rPh>
    <phoneticPr fontId="6"/>
  </si>
  <si>
    <t xml:space="preserve">   実施日数　　</t>
    <rPh sb="3" eb="5">
      <t>ジッシ</t>
    </rPh>
    <rPh sb="5" eb="7">
      <t>ニッスウ</t>
    </rPh>
    <phoneticPr fontId="6"/>
  </si>
  <si>
    <t>　11人
　　から
　15人
　　まで</t>
    <rPh sb="3" eb="4">
      <t>ニン</t>
    </rPh>
    <rPh sb="13" eb="14">
      <t>ニン</t>
    </rPh>
    <phoneticPr fontId="4"/>
  </si>
  <si>
    <t/>
  </si>
  <si>
    <t>　11人～　15人</t>
    <rPh sb="3" eb="4">
      <t>ニン</t>
    </rPh>
    <rPh sb="8" eb="9">
      <t>ニン</t>
    </rPh>
    <phoneticPr fontId="7"/>
  </si>
  <si>
    <t>標　準</t>
    <rPh sb="0" eb="1">
      <t>シルベ</t>
    </rPh>
    <rPh sb="2" eb="3">
      <t>ジュン</t>
    </rPh>
    <phoneticPr fontId="7"/>
  </si>
  <si>
    <t>都市部</t>
    <rPh sb="0" eb="3">
      <t>トシブ</t>
    </rPh>
    <phoneticPr fontId="7"/>
  </si>
  <si>
    <t>　16人
　　から
　20人
　　まで</t>
    <rPh sb="3" eb="4">
      <t>ニン</t>
    </rPh>
    <rPh sb="13" eb="14">
      <t>ニン</t>
    </rPh>
    <phoneticPr fontId="4"/>
  </si>
  <si>
    <t xml:space="preserve">  16人～ 20人</t>
  </si>
  <si>
    <t xml:space="preserve">  16人～ 20人</t>
    <phoneticPr fontId="7"/>
  </si>
  <si>
    <t>　21人
　　から
　25人
　　まで</t>
    <rPh sb="3" eb="4">
      <t>ニン</t>
    </rPh>
    <rPh sb="13" eb="14">
      <t>ニン</t>
    </rPh>
    <phoneticPr fontId="4"/>
  </si>
  <si>
    <t xml:space="preserve">  21人～　25人</t>
    <rPh sb="4" eb="5">
      <t>ニン</t>
    </rPh>
    <rPh sb="9" eb="10">
      <t>ニン</t>
    </rPh>
    <phoneticPr fontId="7"/>
  </si>
  <si>
    <t>　26人
　　から
　30人
　　まで</t>
    <rPh sb="3" eb="4">
      <t>ニン</t>
    </rPh>
    <rPh sb="13" eb="14">
      <t>ニン</t>
    </rPh>
    <phoneticPr fontId="4"/>
  </si>
  <si>
    <t xml:space="preserve">  26人～　30人</t>
    <rPh sb="4" eb="5">
      <t>ニン</t>
    </rPh>
    <rPh sb="9" eb="10">
      <t>ニン</t>
    </rPh>
    <phoneticPr fontId="7"/>
  </si>
  <si>
    <t>　31人
　　から
　35人
　　まで</t>
    <rPh sb="3" eb="4">
      <t>ニン</t>
    </rPh>
    <rPh sb="13" eb="14">
      <t>ニン</t>
    </rPh>
    <phoneticPr fontId="4"/>
  </si>
  <si>
    <t xml:space="preserve">  31人～　35人</t>
    <rPh sb="4" eb="5">
      <t>ニン</t>
    </rPh>
    <rPh sb="9" eb="10">
      <t>ニン</t>
    </rPh>
    <phoneticPr fontId="7"/>
  </si>
  <si>
    <t>　36人
　　から
　40人
　　まで</t>
    <rPh sb="3" eb="4">
      <t>ニン</t>
    </rPh>
    <rPh sb="13" eb="14">
      <t>ニン</t>
    </rPh>
    <phoneticPr fontId="4"/>
  </si>
  <si>
    <t>－</t>
    <phoneticPr fontId="6"/>
  </si>
  <si>
    <t xml:space="preserve">  36人～　40人</t>
    <rPh sb="4" eb="5">
      <t>ニン</t>
    </rPh>
    <rPh sb="9" eb="10">
      <t>ニン</t>
    </rPh>
    <phoneticPr fontId="7"/>
  </si>
  <si>
    <t>　41人
　　から
　45人
　　まで</t>
    <rPh sb="3" eb="4">
      <t>ニン</t>
    </rPh>
    <rPh sb="13" eb="14">
      <t>ニン</t>
    </rPh>
    <phoneticPr fontId="4"/>
  </si>
  <si>
    <t xml:space="preserve">  41人～　45人</t>
    <rPh sb="4" eb="5">
      <t>ニン</t>
    </rPh>
    <rPh sb="9" eb="10">
      <t>ニン</t>
    </rPh>
    <phoneticPr fontId="7"/>
  </si>
  <si>
    <t>　46人
　　から
　50人
　　まで</t>
    <rPh sb="3" eb="4">
      <t>ニン</t>
    </rPh>
    <rPh sb="13" eb="14">
      <t>ニン</t>
    </rPh>
    <phoneticPr fontId="4"/>
  </si>
  <si>
    <t xml:space="preserve">  46人～　50人</t>
    <rPh sb="4" eb="5">
      <t>ニン</t>
    </rPh>
    <rPh sb="9" eb="10">
      <t>ニン</t>
    </rPh>
    <phoneticPr fontId="7"/>
  </si>
  <si>
    <t>　51人
　　から
　55人
　　まで</t>
    <rPh sb="3" eb="4">
      <t>ニン</t>
    </rPh>
    <rPh sb="13" eb="14">
      <t>ニン</t>
    </rPh>
    <phoneticPr fontId="4"/>
  </si>
  <si>
    <t xml:space="preserve">  51人～　55人</t>
    <rPh sb="4" eb="5">
      <t>ニン</t>
    </rPh>
    <rPh sb="9" eb="10">
      <t>ニン</t>
    </rPh>
    <phoneticPr fontId="7"/>
  </si>
  <si>
    <t>　56人
　　から
　60人
　　まで</t>
    <rPh sb="3" eb="4">
      <t>ニン</t>
    </rPh>
    <rPh sb="13" eb="14">
      <t>ニン</t>
    </rPh>
    <phoneticPr fontId="4"/>
  </si>
  <si>
    <t xml:space="preserve">  56人～　60人</t>
    <rPh sb="4" eb="5">
      <t>ニン</t>
    </rPh>
    <rPh sb="9" eb="10">
      <t>ニン</t>
    </rPh>
    <phoneticPr fontId="7"/>
  </si>
  <si>
    <t>　61人
　　から
　75人
　　まで</t>
    <rPh sb="3" eb="4">
      <t>ニン</t>
    </rPh>
    <rPh sb="13" eb="14">
      <t>ニン</t>
    </rPh>
    <phoneticPr fontId="4"/>
  </si>
  <si>
    <t xml:space="preserve">  61人～　75人</t>
    <rPh sb="4" eb="5">
      <t>ニン</t>
    </rPh>
    <rPh sb="9" eb="10">
      <t>ニン</t>
    </rPh>
    <phoneticPr fontId="7"/>
  </si>
  <si>
    <t>　76人
　　から
　90人
　　まで</t>
    <rPh sb="3" eb="4">
      <t>ニン</t>
    </rPh>
    <rPh sb="13" eb="14">
      <t>ニン</t>
    </rPh>
    <phoneticPr fontId="4"/>
  </si>
  <si>
    <t xml:space="preserve">  76人～　90人</t>
    <rPh sb="4" eb="5">
      <t>ニン</t>
    </rPh>
    <rPh sb="9" eb="10">
      <t>ニン</t>
    </rPh>
    <phoneticPr fontId="7"/>
  </si>
  <si>
    <t>　91人
　　から
　105人
　　まで</t>
    <rPh sb="3" eb="4">
      <t>ニン</t>
    </rPh>
    <rPh sb="14" eb="15">
      <t>ニン</t>
    </rPh>
    <phoneticPr fontId="4"/>
  </si>
  <si>
    <t xml:space="preserve">  91人～ 105人</t>
    <rPh sb="4" eb="5">
      <t>ニン</t>
    </rPh>
    <rPh sb="10" eb="11">
      <t>ニン</t>
    </rPh>
    <phoneticPr fontId="7"/>
  </si>
  <si>
    <t>　106人
　　から
　120人
　　まで</t>
    <rPh sb="4" eb="5">
      <t>ニン</t>
    </rPh>
    <rPh sb="15" eb="16">
      <t>ニン</t>
    </rPh>
    <phoneticPr fontId="4"/>
  </si>
  <si>
    <t xml:space="preserve"> 106人～ 120人</t>
    <rPh sb="4" eb="5">
      <t>ニン</t>
    </rPh>
    <rPh sb="10" eb="11">
      <t>ニン</t>
    </rPh>
    <phoneticPr fontId="7"/>
  </si>
  <si>
    <t>　121人
　　から
　135人
　　まで</t>
    <rPh sb="4" eb="5">
      <t>ニン</t>
    </rPh>
    <rPh sb="15" eb="16">
      <t>ニン</t>
    </rPh>
    <phoneticPr fontId="4"/>
  </si>
  <si>
    <t xml:space="preserve"> 121人～ 135人</t>
    <rPh sb="4" eb="5">
      <t>ニン</t>
    </rPh>
    <rPh sb="10" eb="11">
      <t>ニン</t>
    </rPh>
    <phoneticPr fontId="7"/>
  </si>
  <si>
    <t>　136人
　　から
　150人
　　まで</t>
    <rPh sb="4" eb="5">
      <t>ニン</t>
    </rPh>
    <rPh sb="15" eb="16">
      <t>ニン</t>
    </rPh>
    <phoneticPr fontId="4"/>
  </si>
  <si>
    <t xml:space="preserve"> 136人～ 150人</t>
    <rPh sb="4" eb="5">
      <t>ニン</t>
    </rPh>
    <rPh sb="10" eb="11">
      <t>ニン</t>
    </rPh>
    <phoneticPr fontId="7"/>
  </si>
  <si>
    <t>　151人
　　から
　180人
　　まで</t>
    <rPh sb="4" eb="5">
      <t>ニン</t>
    </rPh>
    <rPh sb="15" eb="16">
      <t>ニン</t>
    </rPh>
    <phoneticPr fontId="4"/>
  </si>
  <si>
    <t xml:space="preserve"> 151人～ 180人</t>
    <rPh sb="4" eb="5">
      <t>ニン</t>
    </rPh>
    <rPh sb="10" eb="11">
      <t>ニン</t>
    </rPh>
    <phoneticPr fontId="7"/>
  </si>
  <si>
    <t>　181人
　　から
　210人
　　まで</t>
    <rPh sb="4" eb="5">
      <t>ニン</t>
    </rPh>
    <rPh sb="15" eb="16">
      <t>ニン</t>
    </rPh>
    <phoneticPr fontId="4"/>
  </si>
  <si>
    <t xml:space="preserve"> 181人～ 210人</t>
    <rPh sb="4" eb="5">
      <t>ニン</t>
    </rPh>
    <rPh sb="10" eb="11">
      <t>ニン</t>
    </rPh>
    <phoneticPr fontId="7"/>
  </si>
  <si>
    <t>　211人
　　から
　240人
　　まで</t>
    <rPh sb="4" eb="5">
      <t>ニン</t>
    </rPh>
    <rPh sb="15" eb="16">
      <t>ニン</t>
    </rPh>
    <phoneticPr fontId="4"/>
  </si>
  <si>
    <t xml:space="preserve"> 211人～ 240人</t>
    <rPh sb="4" eb="5">
      <t>ニン</t>
    </rPh>
    <rPh sb="10" eb="11">
      <t>ニン</t>
    </rPh>
    <phoneticPr fontId="7"/>
  </si>
  <si>
    <t>　241人
　　から
　270人
　　まで</t>
    <rPh sb="4" eb="5">
      <t>ニン</t>
    </rPh>
    <rPh sb="15" eb="16">
      <t>ニン</t>
    </rPh>
    <phoneticPr fontId="4"/>
  </si>
  <si>
    <t xml:space="preserve"> 241人～ 270人</t>
    <rPh sb="4" eb="5">
      <t>ニン</t>
    </rPh>
    <rPh sb="10" eb="11">
      <t>ニン</t>
    </rPh>
    <phoneticPr fontId="7"/>
  </si>
  <si>
    <t>　271人
　　から
　300人
　　まで</t>
    <rPh sb="4" eb="5">
      <t>ニン</t>
    </rPh>
    <rPh sb="15" eb="16">
      <t>ニン</t>
    </rPh>
    <phoneticPr fontId="4"/>
  </si>
  <si>
    <t xml:space="preserve"> 271人～ 300人</t>
    <rPh sb="4" eb="5">
      <t>ニン</t>
    </rPh>
    <rPh sb="10" eb="11">
      <t>ニン</t>
    </rPh>
    <phoneticPr fontId="7"/>
  </si>
  <si>
    <t>　301人
　　以上</t>
    <phoneticPr fontId="4"/>
  </si>
  <si>
    <t xml:space="preserve"> 301人～</t>
    <rPh sb="4" eb="5">
      <t>ニン</t>
    </rPh>
    <phoneticPr fontId="7"/>
  </si>
  <si>
    <t>16/100
地域</t>
    <phoneticPr fontId="4"/>
  </si>
  <si>
    <t>×週当たり実施日数
×（加算率（a）＋加算率（b））</t>
  </si>
  <si>
    <t>15/100
地域</t>
    <phoneticPr fontId="4"/>
  </si>
  <si>
    <t>調整額
処遇改善等加算　F</t>
  </si>
  <si>
    <t>12/100
地域</t>
    <phoneticPr fontId="4"/>
  </si>
  <si>
    <t>15％地域</t>
  </si>
  <si>
    <t>1人当たり月額
C(A÷B÷12月)</t>
  </si>
  <si>
    <t>10/100
地域</t>
    <phoneticPr fontId="4"/>
  </si>
  <si>
    <t xml:space="preserve"> 3％地域</t>
  </si>
  <si>
    <t>6/100
地域</t>
    <phoneticPr fontId="4"/>
  </si>
  <si>
    <t>3/100
地域</t>
    <phoneticPr fontId="4"/>
  </si>
  <si>
    <t>その他地域</t>
    <rPh sb="2" eb="3">
      <t>ホカ</t>
    </rPh>
    <rPh sb="3" eb="5">
      <t>チイキ</t>
    </rPh>
    <phoneticPr fontId="4"/>
  </si>
  <si>
    <t>20/100-1-４歳以上児</t>
  </si>
  <si>
    <t>20/100-1-３歳児</t>
  </si>
  <si>
    <t>20/100-11-４歳以上児</t>
  </si>
  <si>
    <t>20/100-11-３歳児</t>
  </si>
  <si>
    <t>20/100-16-４歳以上児</t>
  </si>
  <si>
    <t>20/100-16-３歳児</t>
  </si>
  <si>
    <t>20/100-21-４歳以上児</t>
  </si>
  <si>
    <t>20/100-21-３歳児</t>
  </si>
  <si>
    <t>20/100-26-４歳以上児</t>
  </si>
  <si>
    <t>20/100-26-３歳児</t>
  </si>
  <si>
    <t>20/100-31-４歳以上児</t>
  </si>
  <si>
    <t>20/100-31-３歳児</t>
  </si>
  <si>
    <t>20/100-36-４歳以上児</t>
  </si>
  <si>
    <t>20/100-36-３歳児</t>
  </si>
  <si>
    <t>20/100-41-４歳以上児</t>
  </si>
  <si>
    <t>20/100-41-３歳児</t>
  </si>
  <si>
    <t>20/100-46-４歳以上児</t>
  </si>
  <si>
    <t>20/100-46-３歳児</t>
  </si>
  <si>
    <t>20/100-51-４歳以上児</t>
  </si>
  <si>
    <t>20/100-51-３歳児</t>
  </si>
  <si>
    <t>20/100-56-４歳以上児</t>
  </si>
  <si>
    <t>20/100-56-３歳児</t>
  </si>
  <si>
    <t>20/100-61-４歳以上児</t>
  </si>
  <si>
    <t>20/100-61-３歳児</t>
  </si>
  <si>
    <t>20/100-76-４歳以上児</t>
  </si>
  <si>
    <t>20/100-76-３歳児</t>
  </si>
  <si>
    <t>20/100-91-４歳以上児</t>
  </si>
  <si>
    <t>20/100-91-３歳児</t>
  </si>
  <si>
    <t>20/100-106-４歳以上児</t>
  </si>
  <si>
    <t>20/100-106-３歳児</t>
  </si>
  <si>
    <t>20/100-121-４歳以上児</t>
  </si>
  <si>
    <t>20/100-121-３歳児</t>
  </si>
  <si>
    <t>20/100-136-４歳以上児</t>
  </si>
  <si>
    <t>20/100-136-３歳児</t>
  </si>
  <si>
    <t>20/100-151-４歳以上児</t>
  </si>
  <si>
    <t>20/100-151-３歳児</t>
  </si>
  <si>
    <t>20/100-181-４歳以上児</t>
  </si>
  <si>
    <t>20/100-181-３歳児</t>
  </si>
  <si>
    <t>20/100-211-４歳以上児</t>
  </si>
  <si>
    <t>20/100-211-３歳児</t>
  </si>
  <si>
    <t>20/100-241-４歳以上児</t>
  </si>
  <si>
    <t>20/100-241-３歳児</t>
  </si>
  <si>
    <t>20/100-271-４歳以上児</t>
  </si>
  <si>
    <t>20/100-271-３歳児</t>
  </si>
  <si>
    <t>20/100-301-４歳以上児</t>
  </si>
  <si>
    <t>20/100-301-３歳児</t>
  </si>
  <si>
    <t>16/100-1-４歳以上児</t>
  </si>
  <si>
    <t>16/100-1-３歳児</t>
  </si>
  <si>
    <t>16/100-11-４歳以上児</t>
  </si>
  <si>
    <t>16/100-11-３歳児</t>
  </si>
  <si>
    <t>16/100-16-４歳以上児</t>
  </si>
  <si>
    <t>16/100-16-３歳児</t>
  </si>
  <si>
    <t>16/100-21-４歳以上児</t>
  </si>
  <si>
    <t>16/100-21-３歳児</t>
  </si>
  <si>
    <t>16/100-26-４歳以上児</t>
  </si>
  <si>
    <t>16/100-26-３歳児</t>
  </si>
  <si>
    <t>16/100-31-４歳以上児</t>
  </si>
  <si>
    <t>16/100-31-３歳児</t>
  </si>
  <si>
    <t>16/100-36-４歳以上児</t>
  </si>
  <si>
    <t>16/100-36-３歳児</t>
  </si>
  <si>
    <t>16/100-41-４歳以上児</t>
  </si>
  <si>
    <t>16/100-41-３歳児</t>
  </si>
  <si>
    <t>16/100-46-４歳以上児</t>
  </si>
  <si>
    <t>16/100-46-３歳児</t>
  </si>
  <si>
    <t>16/100-51-４歳以上児</t>
  </si>
  <si>
    <t>16/100-51-３歳児</t>
  </si>
  <si>
    <t>16/100-56-４歳以上児</t>
  </si>
  <si>
    <t>16/100-56-３歳児</t>
  </si>
  <si>
    <t>16/100-61-４歳以上児</t>
  </si>
  <si>
    <t>16/100-61-３歳児</t>
  </si>
  <si>
    <t>16/100-76-４歳以上児</t>
  </si>
  <si>
    <t>16/100-76-３歳児</t>
  </si>
  <si>
    <t>16/100-91-４歳以上児</t>
  </si>
  <si>
    <t>16/100-91-３歳児</t>
  </si>
  <si>
    <t>16/100-106-４歳以上児</t>
  </si>
  <si>
    <t>16/100-106-３歳児</t>
  </si>
  <si>
    <t>16/100-121-４歳以上児</t>
  </si>
  <si>
    <t>16/100-121-３歳児</t>
  </si>
  <si>
    <t>16/100-136-４歳以上児</t>
  </si>
  <si>
    <t>16/100-136-３歳児</t>
  </si>
  <si>
    <t>16/100-151-４歳以上児</t>
  </si>
  <si>
    <t>16/100-151-３歳児</t>
  </si>
  <si>
    <t>16/100-181-４歳以上児</t>
  </si>
  <si>
    <t>16/100-181-３歳児</t>
  </si>
  <si>
    <t>16/100-211-４歳以上児</t>
  </si>
  <si>
    <t>16/100-211-３歳児</t>
  </si>
  <si>
    <t>16/100-241-４歳以上児</t>
  </si>
  <si>
    <t>16/100-241-３歳児</t>
  </si>
  <si>
    <t>16/100-271-４歳以上児</t>
  </si>
  <si>
    <t>16/100-271-３歳児</t>
  </si>
  <si>
    <t>16/100-301-４歳以上児</t>
  </si>
  <si>
    <t>16/100-301-３歳児</t>
  </si>
  <si>
    <t>15/100-1-４歳以上児</t>
  </si>
  <si>
    <t>15/100-1-３歳児</t>
  </si>
  <si>
    <t>15/100-11-４歳以上児</t>
  </si>
  <si>
    <t>15/100-11-３歳児</t>
  </si>
  <si>
    <t>15/100-16-４歳以上児</t>
  </si>
  <si>
    <t>15/100-16-３歳児</t>
  </si>
  <si>
    <t>15/100-21-４歳以上児</t>
  </si>
  <si>
    <t>15/100-21-３歳児</t>
  </si>
  <si>
    <t>15/100-26-４歳以上児</t>
  </si>
  <si>
    <t>15/100-26-３歳児</t>
  </si>
  <si>
    <t>15/100-31-４歳以上児</t>
  </si>
  <si>
    <t>15/100-31-３歳児</t>
  </si>
  <si>
    <t>15/100-36-４歳以上児</t>
  </si>
  <si>
    <t>15/100-36-３歳児</t>
  </si>
  <si>
    <t>15/100-41-４歳以上児</t>
  </si>
  <si>
    <t>15/100-41-３歳児</t>
  </si>
  <si>
    <t>15/100-46-４歳以上児</t>
  </si>
  <si>
    <t>15/100-46-３歳児</t>
  </si>
  <si>
    <t>15/100-51-４歳以上児</t>
  </si>
  <si>
    <t>15/100-51-３歳児</t>
  </si>
  <si>
    <t>15/100-56-４歳以上児</t>
  </si>
  <si>
    <t>15/100-56-３歳児</t>
  </si>
  <si>
    <t>15/100-61-４歳以上児</t>
  </si>
  <si>
    <t>15/100-61-３歳児</t>
  </si>
  <si>
    <t>15/100-76-４歳以上児</t>
  </si>
  <si>
    <t>15/100-76-３歳児</t>
  </si>
  <si>
    <t>15/100-91-４歳以上児</t>
  </si>
  <si>
    <t>15/100-91-３歳児</t>
  </si>
  <si>
    <t>15/100-106-４歳以上児</t>
  </si>
  <si>
    <t>15/100-106-３歳児</t>
  </si>
  <si>
    <t>15/100-121-４歳以上児</t>
  </si>
  <si>
    <t>15/100-121-３歳児</t>
  </si>
  <si>
    <t>15/100-136-４歳以上児</t>
  </si>
  <si>
    <t>15/100-136-３歳児</t>
  </si>
  <si>
    <t>15/100-151-４歳以上児</t>
  </si>
  <si>
    <t>15/100-151-３歳児</t>
  </si>
  <si>
    <t>15/100-181-４歳以上児</t>
  </si>
  <si>
    <t>15/100-181-３歳児</t>
  </si>
  <si>
    <t>15/100-211-４歳以上児</t>
  </si>
  <si>
    <t>15/100-211-３歳児</t>
  </si>
  <si>
    <t>15/100-241-４歳以上児</t>
  </si>
  <si>
    <t>15/100-241-３歳児</t>
  </si>
  <si>
    <t>15/100-271-４歳以上児</t>
  </si>
  <si>
    <t>15/100-271-３歳児</t>
  </si>
  <si>
    <t>15/100-301-４歳以上児</t>
  </si>
  <si>
    <t>15/100-301-３歳児</t>
  </si>
  <si>
    <t>12/100-1-４歳以上児</t>
  </si>
  <si>
    <t>12/100-1-３歳児</t>
  </si>
  <si>
    <t>12/100-11-４歳以上児</t>
  </si>
  <si>
    <t>12/100-11-３歳児</t>
  </si>
  <si>
    <t>12/100-16-４歳以上児</t>
  </si>
  <si>
    <t>12/100-16-３歳児</t>
  </si>
  <si>
    <t>12/100-21-４歳以上児</t>
  </si>
  <si>
    <t>12/100-21-３歳児</t>
  </si>
  <si>
    <t>12/100-26-４歳以上児</t>
  </si>
  <si>
    <t>12/100-26-３歳児</t>
  </si>
  <si>
    <t>12/100-31-４歳以上児</t>
  </si>
  <si>
    <t>12/100-31-３歳児</t>
  </si>
  <si>
    <t>12/100-36-４歳以上児</t>
  </si>
  <si>
    <t>12/100-36-３歳児</t>
  </si>
  <si>
    <t>12/100-41-４歳以上児</t>
  </si>
  <si>
    <t>12/100-41-３歳児</t>
  </si>
  <si>
    <t>12/100-46-４歳以上児</t>
  </si>
  <si>
    <t>12/100-46-３歳児</t>
  </si>
  <si>
    <t>12/100-51-４歳以上児</t>
  </si>
  <si>
    <t>12/100-51-３歳児</t>
  </si>
  <si>
    <t>12/100-56-４歳以上児</t>
  </si>
  <si>
    <t>12/100-56-３歳児</t>
  </si>
  <si>
    <t>12/100-61-４歳以上児</t>
  </si>
  <si>
    <t>12/100-61-３歳児</t>
  </si>
  <si>
    <t>12/100-76-４歳以上児</t>
  </si>
  <si>
    <t>12/100-76-３歳児</t>
  </si>
  <si>
    <t>12/100-91-４歳以上児</t>
  </si>
  <si>
    <t>12/100-91-３歳児</t>
  </si>
  <si>
    <t>12/100-106-４歳以上児</t>
  </si>
  <si>
    <t>12/100-106-３歳児</t>
  </si>
  <si>
    <t>12/100-121-４歳以上児</t>
  </si>
  <si>
    <t>12/100-121-３歳児</t>
  </si>
  <si>
    <t>12/100-136-４歳以上児</t>
  </si>
  <si>
    <t>12/100-136-３歳児</t>
  </si>
  <si>
    <t>12/100-151-４歳以上児</t>
  </si>
  <si>
    <t>12/100-151-３歳児</t>
  </si>
  <si>
    <t>12/100-181-４歳以上児</t>
  </si>
  <si>
    <t>12/100-181-３歳児</t>
  </si>
  <si>
    <t>12/100-211-４歳以上児</t>
  </si>
  <si>
    <t>12/100-211-３歳児</t>
  </si>
  <si>
    <t>12/100-241-４歳以上児</t>
  </si>
  <si>
    <t>12/100-241-３歳児</t>
  </si>
  <si>
    <t>12/100-271-４歳以上児</t>
  </si>
  <si>
    <t>12/100-271-３歳児</t>
  </si>
  <si>
    <t>12/100-301-４歳以上児</t>
  </si>
  <si>
    <t>12/100-301-３歳児</t>
  </si>
  <si>
    <t>10/100-1-４歳以上児</t>
  </si>
  <si>
    <t>10/100-1-３歳児</t>
  </si>
  <si>
    <t>10/100-11-４歳以上児</t>
  </si>
  <si>
    <t>10/100-11-３歳児</t>
  </si>
  <si>
    <t>10/100-16-４歳以上児</t>
  </si>
  <si>
    <t>10/100-16-３歳児</t>
  </si>
  <si>
    <t>10/100-21-４歳以上児</t>
  </si>
  <si>
    <t>10/100-21-３歳児</t>
  </si>
  <si>
    <t>10/100-26-４歳以上児</t>
  </si>
  <si>
    <t>10/100-26-３歳児</t>
  </si>
  <si>
    <t>10/100-31-４歳以上児</t>
  </si>
  <si>
    <t>10/100-31-３歳児</t>
  </si>
  <si>
    <t>10/100-36-４歳以上児</t>
  </si>
  <si>
    <t>10/100-36-３歳児</t>
  </si>
  <si>
    <t>10/100-41-４歳以上児</t>
  </si>
  <si>
    <t>10/100-41-３歳児</t>
  </si>
  <si>
    <t>10/100-46-４歳以上児</t>
  </si>
  <si>
    <t>10/100-46-３歳児</t>
  </si>
  <si>
    <t>10/100-51-４歳以上児</t>
  </si>
  <si>
    <t>10/100-51-３歳児</t>
  </si>
  <si>
    <t>10/100-56-４歳以上児</t>
  </si>
  <si>
    <t>10/100-56-３歳児</t>
  </si>
  <si>
    <t>10/100-61-４歳以上児</t>
  </si>
  <si>
    <t>10/100-61-３歳児</t>
  </si>
  <si>
    <t>10/100-76-４歳以上児</t>
  </si>
  <si>
    <t>10/100-76-３歳児</t>
  </si>
  <si>
    <t>10/100-91-４歳以上児</t>
  </si>
  <si>
    <t>10/100-91-３歳児</t>
  </si>
  <si>
    <t>10/100-106-４歳以上児</t>
  </si>
  <si>
    <t>10/100-106-３歳児</t>
  </si>
  <si>
    <t>10/100-121-４歳以上児</t>
  </si>
  <si>
    <t>10/100-121-３歳児</t>
  </si>
  <si>
    <t>10/100-136-４歳以上児</t>
  </si>
  <si>
    <t>10/100-136-３歳児</t>
  </si>
  <si>
    <t>10/100-151-４歳以上児</t>
  </si>
  <si>
    <t>10/100-151-３歳児</t>
  </si>
  <si>
    <t>10/100-181-４歳以上児</t>
  </si>
  <si>
    <t>10/100-181-３歳児</t>
  </si>
  <si>
    <t>10/100-211-４歳以上児</t>
  </si>
  <si>
    <t>10/100-211-３歳児</t>
  </si>
  <si>
    <t>10/100-241-４歳以上児</t>
  </si>
  <si>
    <t>10/100-241-３歳児</t>
  </si>
  <si>
    <t>10/100-271-４歳以上児</t>
  </si>
  <si>
    <t>10/100-271-３歳児</t>
  </si>
  <si>
    <t>10/100-301-４歳以上児</t>
  </si>
  <si>
    <t>10/100-301-３歳児</t>
  </si>
  <si>
    <t>6/100-1-４歳以上児</t>
  </si>
  <si>
    <t>6/100-1-３歳児</t>
  </si>
  <si>
    <t>6/100-11-４歳以上児</t>
  </si>
  <si>
    <t>6/100-11-３歳児</t>
  </si>
  <si>
    <t>6/100-16-４歳以上児</t>
  </si>
  <si>
    <t>6/100-16-３歳児</t>
  </si>
  <si>
    <t>6/100-21-４歳以上児</t>
  </si>
  <si>
    <t>6/100-21-３歳児</t>
  </si>
  <si>
    <t>6/100-26-４歳以上児</t>
  </si>
  <si>
    <t>6/100-26-３歳児</t>
  </si>
  <si>
    <t>6/100-31-４歳以上児</t>
  </si>
  <si>
    <t>6/100-31-３歳児</t>
  </si>
  <si>
    <t>6/100-36-４歳以上児</t>
  </si>
  <si>
    <t>6/100-36-３歳児</t>
  </si>
  <si>
    <t>6/100-41-４歳以上児</t>
  </si>
  <si>
    <t>6/100-41-３歳児</t>
  </si>
  <si>
    <t>6/100-46-４歳以上児</t>
  </si>
  <si>
    <t>6/100-46-３歳児</t>
  </si>
  <si>
    <t>6/100-51-４歳以上児</t>
  </si>
  <si>
    <t>6/100-51-３歳児</t>
  </si>
  <si>
    <t>6/100-56-４歳以上児</t>
  </si>
  <si>
    <t>6/100-56-３歳児</t>
  </si>
  <si>
    <t>6/100-61-４歳以上児</t>
  </si>
  <si>
    <t>6/100-61-３歳児</t>
  </si>
  <si>
    <t>6/100-76-４歳以上児</t>
  </si>
  <si>
    <t>6/100-76-３歳児</t>
  </si>
  <si>
    <t>6/100-91-４歳以上児</t>
  </si>
  <si>
    <t>6/100-91-３歳児</t>
  </si>
  <si>
    <t>6/100-106-４歳以上児</t>
  </si>
  <si>
    <t>6/100-106-３歳児</t>
  </si>
  <si>
    <t>6/100-121-４歳以上児</t>
  </si>
  <si>
    <t>6/100-121-３歳児</t>
  </si>
  <si>
    <t>6/100-136-４歳以上児</t>
  </si>
  <si>
    <t>6/100-136-３歳児</t>
  </si>
  <si>
    <t>6/100-151-４歳以上児</t>
  </si>
  <si>
    <t>6/100-151-３歳児</t>
  </si>
  <si>
    <t>6/100-181-４歳以上児</t>
  </si>
  <si>
    <t>6/100-181-３歳児</t>
  </si>
  <si>
    <t>6/100-211-４歳以上児</t>
  </si>
  <si>
    <t>6/100-211-３歳児</t>
  </si>
  <si>
    <t>6/100-241-４歳以上児</t>
  </si>
  <si>
    <t>6/100-241-３歳児</t>
  </si>
  <si>
    <t>6/100-271-４歳以上児</t>
  </si>
  <si>
    <t>6/100-271-３歳児</t>
  </si>
  <si>
    <t>6/100-301-４歳以上児</t>
  </si>
  <si>
    <t>6/100-301-３歳児</t>
  </si>
  <si>
    <t>3/100-1-４歳以上児</t>
  </si>
  <si>
    <t>3/100-1-３歳児</t>
  </si>
  <si>
    <t>3/100-11-４歳以上児</t>
  </si>
  <si>
    <t>3/100-11-３歳児</t>
  </si>
  <si>
    <t>3/100-16-４歳以上児</t>
  </si>
  <si>
    <t>3/100-16-３歳児</t>
  </si>
  <si>
    <t>3/100-21-４歳以上児</t>
  </si>
  <si>
    <t>3/100-21-３歳児</t>
  </si>
  <si>
    <t>3/100-26-４歳以上児</t>
  </si>
  <si>
    <t>3/100-26-３歳児</t>
  </si>
  <si>
    <t>3/100-31-４歳以上児</t>
  </si>
  <si>
    <t>3/100-31-３歳児</t>
  </si>
  <si>
    <t>3/100-36-４歳以上児</t>
  </si>
  <si>
    <t>3/100-36-３歳児</t>
  </si>
  <si>
    <t>3/100-41-４歳以上児</t>
  </si>
  <si>
    <t>3/100-41-３歳児</t>
  </si>
  <si>
    <t>3/100-46-４歳以上児</t>
  </si>
  <si>
    <t>3/100-46-３歳児</t>
  </si>
  <si>
    <t>3/100-51-４歳以上児</t>
  </si>
  <si>
    <t>3/100-51-３歳児</t>
  </si>
  <si>
    <t>3/100-56-４歳以上児</t>
  </si>
  <si>
    <t>3/100-56-３歳児</t>
  </si>
  <si>
    <t>3/100-61-４歳以上児</t>
  </si>
  <si>
    <t>3/100-61-３歳児</t>
  </si>
  <si>
    <t>3/100-76-４歳以上児</t>
  </si>
  <si>
    <t>3/100-76-３歳児</t>
  </si>
  <si>
    <t>3/100-91-４歳以上児</t>
  </si>
  <si>
    <t>3/100-91-３歳児</t>
  </si>
  <si>
    <t>3/100-106-４歳以上児</t>
  </si>
  <si>
    <t>3/100-106-３歳児</t>
  </si>
  <si>
    <t>3/100-121-４歳以上児</t>
  </si>
  <si>
    <t>3/100-121-３歳児</t>
  </si>
  <si>
    <t>3/100-136-４歳以上児</t>
  </si>
  <si>
    <t>3/100-136-３歳児</t>
  </si>
  <si>
    <t>3/100-151-４歳以上児</t>
  </si>
  <si>
    <t>3/100-151-３歳児</t>
  </si>
  <si>
    <t>3/100-181-４歳以上児</t>
  </si>
  <si>
    <t>3/100-181-３歳児</t>
  </si>
  <si>
    <t>3/100-211-４歳以上児</t>
  </si>
  <si>
    <t>3/100-211-３歳児</t>
  </si>
  <si>
    <t>3/100-241-４歳以上児</t>
  </si>
  <si>
    <t>3/100-241-３歳児</t>
  </si>
  <si>
    <t>3/100-271-４歳以上児</t>
  </si>
  <si>
    <t>3/100-271-３歳児</t>
  </si>
  <si>
    <t>3/100-301-４歳以上児</t>
  </si>
  <si>
    <t>3/100-301-３歳児</t>
  </si>
  <si>
    <t>その他-1-４歳以上児</t>
  </si>
  <si>
    <t>その他-1-３歳児</t>
  </si>
  <si>
    <t>その他-11-４歳以上児</t>
  </si>
  <si>
    <t>その他-11-３歳児</t>
  </si>
  <si>
    <t>その他-16-４歳以上児</t>
  </si>
  <si>
    <t>その他-16-３歳児</t>
  </si>
  <si>
    <t>その他-21-４歳以上児</t>
  </si>
  <si>
    <t>その他-21-３歳児</t>
  </si>
  <si>
    <t>その他-26-４歳以上児</t>
  </si>
  <si>
    <t>その他-26-３歳児</t>
  </si>
  <si>
    <t>その他-31-４歳以上児</t>
  </si>
  <si>
    <t>その他-31-３歳児</t>
  </si>
  <si>
    <t>その他-36-４歳以上児</t>
  </si>
  <si>
    <t>その他-36-３歳児</t>
  </si>
  <si>
    <t>その他-41-４歳以上児</t>
  </si>
  <si>
    <t>その他-41-３歳児</t>
  </si>
  <si>
    <t>その他-46-４歳以上児</t>
  </si>
  <si>
    <t>その他-46-３歳児</t>
  </si>
  <si>
    <t>その他-51-４歳以上児</t>
  </si>
  <si>
    <t>その他-51-３歳児</t>
  </si>
  <si>
    <t>その他-56-４歳以上児</t>
  </si>
  <si>
    <t>その他-56-３歳児</t>
  </si>
  <si>
    <t>その他-61-４歳以上児</t>
  </si>
  <si>
    <t>その他-61-３歳児</t>
  </si>
  <si>
    <t>その他-76-４歳以上児</t>
  </si>
  <si>
    <t>その他-76-３歳児</t>
  </si>
  <si>
    <t>その他-91-４歳以上児</t>
  </si>
  <si>
    <t>その他-91-３歳児</t>
  </si>
  <si>
    <t>その他-106-４歳以上児</t>
  </si>
  <si>
    <t>その他-106-３歳児</t>
  </si>
  <si>
    <t>その他-121-４歳以上児</t>
  </si>
  <si>
    <t>その他-121-３歳児</t>
  </si>
  <si>
    <t>その他-136-４歳以上児</t>
  </si>
  <si>
    <t>その他-136-３歳児</t>
  </si>
  <si>
    <t>その他-151-４歳以上児</t>
  </si>
  <si>
    <t>その他-151-３歳児</t>
  </si>
  <si>
    <t>その他-181-４歳以上児</t>
  </si>
  <si>
    <t>その他-181-３歳児</t>
  </si>
  <si>
    <t>その他-211-４歳以上児</t>
  </si>
  <si>
    <t>その他-211-３歳児</t>
  </si>
  <si>
    <t>その他-241-４歳以上児</t>
  </si>
  <si>
    <t>その他-241-３歳児</t>
  </si>
  <si>
    <t>その他-271-４歳以上児</t>
  </si>
  <si>
    <t>その他-271-３歳児</t>
  </si>
  <si>
    <t>その他-301-４歳以上児</t>
  </si>
  <si>
    <t>その他-301-３歳児</t>
  </si>
  <si>
    <t>処遇区分３</t>
    <rPh sb="0" eb="2">
      <t>ショグウ</t>
    </rPh>
    <rPh sb="2" eb="4">
      <t>クブン</t>
    </rPh>
    <phoneticPr fontId="4"/>
  </si>
  <si>
    <t>学級編制調整加配加算</t>
    <phoneticPr fontId="4"/>
  </si>
  <si>
    <t>４歳以上児配置改善加算</t>
  </si>
  <si>
    <t>満３歳児対応加配加算</t>
    <rPh sb="0" eb="1">
      <t>マン</t>
    </rPh>
    <rPh sb="2" eb="3">
      <t>サイ</t>
    </rPh>
    <rPh sb="3" eb="4">
      <t>ジ</t>
    </rPh>
    <rPh sb="4" eb="6">
      <t>タイオウ</t>
    </rPh>
    <rPh sb="6" eb="8">
      <t>カハイ</t>
    </rPh>
    <rPh sb="8" eb="10">
      <t>カサン</t>
    </rPh>
    <phoneticPr fontId="4"/>
  </si>
  <si>
    <t>処遇区分３</t>
    <rPh sb="0" eb="4">
      <t>ショグウクブン</t>
    </rPh>
    <phoneticPr fontId="4"/>
  </si>
  <si>
    <t>処遇改善等加算区分３</t>
    <rPh sb="0" eb="2">
      <t>ショグウ</t>
    </rPh>
    <rPh sb="2" eb="4">
      <t>カイゼン</t>
    </rPh>
    <rPh sb="4" eb="5">
      <t>トウ</t>
    </rPh>
    <rPh sb="5" eb="7">
      <t>カサン</t>
    </rPh>
    <rPh sb="7" eb="9">
      <t>クブン</t>
    </rPh>
    <phoneticPr fontId="4"/>
  </si>
  <si>
    <t>３歳児配置改善加算</t>
    <rPh sb="1" eb="3">
      <t>サイジ</t>
    </rPh>
    <rPh sb="3" eb="9">
      <t>ハイチカイゼンカサン</t>
    </rPh>
    <phoneticPr fontId="4"/>
  </si>
  <si>
    <t>４歳以上児配置改善加算</t>
    <rPh sb="1" eb="4">
      <t>サイイジョウ</t>
    </rPh>
    <rPh sb="4" eb="5">
      <t>ジ</t>
    </rPh>
    <rPh sb="5" eb="7">
      <t>ハイチ</t>
    </rPh>
    <rPh sb="7" eb="9">
      <t>カイゼン</t>
    </rPh>
    <rPh sb="9" eb="11">
      <t>カサン</t>
    </rPh>
    <phoneticPr fontId="4"/>
  </si>
  <si>
    <t>４歳以上児配置改善加算（チーム保育加配加算と同時取得不可）</t>
    <rPh sb="1" eb="4">
      <t>サイイジョウ</t>
    </rPh>
    <rPh sb="4" eb="5">
      <t>ジ</t>
    </rPh>
    <rPh sb="5" eb="7">
      <t>ハイチ</t>
    </rPh>
    <rPh sb="7" eb="9">
      <t>カイゼン</t>
    </rPh>
    <rPh sb="9" eb="11">
      <t>カサン</t>
    </rPh>
    <rPh sb="15" eb="17">
      <t>ホイク</t>
    </rPh>
    <rPh sb="17" eb="19">
      <t>カハイ</t>
    </rPh>
    <rPh sb="19" eb="21">
      <t>カサン</t>
    </rPh>
    <rPh sb="22" eb="24">
      <t>ドウジ</t>
    </rPh>
    <rPh sb="24" eb="26">
      <t>シュトク</t>
    </rPh>
    <rPh sb="26" eb="28">
      <t>フカ</t>
    </rPh>
    <phoneticPr fontId="4"/>
  </si>
  <si>
    <t>処遇区分１・２合計</t>
    <rPh sb="0" eb="2">
      <t>ショグウ</t>
    </rPh>
    <rPh sb="2" eb="4">
      <t>クブン</t>
    </rPh>
    <rPh sb="7" eb="9">
      <t>ゴウケイ</t>
    </rPh>
    <phoneticPr fontId="4"/>
  </si>
  <si>
    <t>処遇区分３</t>
    <rPh sb="0" eb="4">
      <t>ショグウクブン</t>
    </rPh>
    <phoneticPr fontId="4"/>
  </si>
  <si>
    <t>４歳以上児配置改善加算</t>
    <phoneticPr fontId="4"/>
  </si>
  <si>
    <t>人</t>
    <rPh sb="0" eb="1">
      <t>ニン</t>
    </rPh>
    <phoneticPr fontId="4"/>
  </si>
  <si>
    <t>処遇区分１及び２</t>
    <rPh sb="0" eb="2">
      <t>ショグウ</t>
    </rPh>
    <rPh sb="2" eb="4">
      <t>クブン</t>
    </rPh>
    <rPh sb="5" eb="6">
      <t>オヨ</t>
    </rPh>
    <phoneticPr fontId="4"/>
  </si>
  <si>
    <t>処遇区分１及び２（加算率c)</t>
    <rPh sb="0" eb="2">
      <t>ショグウ</t>
    </rPh>
    <rPh sb="2" eb="4">
      <t>クブン</t>
    </rPh>
    <rPh sb="5" eb="6">
      <t>オヨ</t>
    </rPh>
    <rPh sb="9" eb="12">
      <t>カサンリツ</t>
    </rPh>
    <phoneticPr fontId="4"/>
  </si>
  <si>
    <t>副園長・教頭配置（処遇係数）</t>
    <rPh sb="0" eb="3">
      <t>フクエンチョウ</t>
    </rPh>
    <rPh sb="6" eb="8">
      <t>ハイチ</t>
    </rPh>
    <rPh sb="9" eb="13">
      <t>ショグウケイスウ</t>
    </rPh>
    <phoneticPr fontId="4"/>
  </si>
  <si>
    <t>円</t>
    <rPh sb="0" eb="1">
      <t>エン</t>
    </rPh>
    <phoneticPr fontId="4"/>
  </si>
  <si>
    <t>学級編制調整加配加算（処遇係数）</t>
    <rPh sb="11" eb="15">
      <t>ショグウケイスウ</t>
    </rPh>
    <phoneticPr fontId="4"/>
  </si>
  <si>
    <t>学級編制調整加配加算（加算率c）</t>
    <rPh sb="11" eb="14">
      <t>カサンリツ</t>
    </rPh>
    <phoneticPr fontId="4"/>
  </si>
  <si>
    <t>３歳児改善（加算率c）</t>
    <rPh sb="1" eb="3">
      <t>サイジ</t>
    </rPh>
    <rPh sb="3" eb="5">
      <t>カイゼン</t>
    </rPh>
    <rPh sb="6" eb="9">
      <t>カサンリツ</t>
    </rPh>
    <phoneticPr fontId="4"/>
  </si>
  <si>
    <t>４歳以上児配置改善加算（処遇係数）</t>
    <rPh sb="12" eb="16">
      <t>ショグウケイスウ</t>
    </rPh>
    <phoneticPr fontId="4"/>
  </si>
  <si>
    <t>４歳以上児配置改善加算（加算率c）</t>
    <rPh sb="12" eb="15">
      <t>カサンリツ</t>
    </rPh>
    <phoneticPr fontId="4"/>
  </si>
  <si>
    <t>満３歳児対応加算(３歳児改善有）</t>
    <rPh sb="10" eb="12">
      <t>サイジ</t>
    </rPh>
    <rPh sb="12" eb="14">
      <t>カイゼン</t>
    </rPh>
    <rPh sb="14" eb="15">
      <t>アリ</t>
    </rPh>
    <phoneticPr fontId="4"/>
  </si>
  <si>
    <t>満３歳児対応加算(３歳児改善有)(係数)</t>
    <rPh sb="10" eb="12">
      <t>サイジ</t>
    </rPh>
    <rPh sb="12" eb="14">
      <t>カイゼン</t>
    </rPh>
    <rPh sb="14" eb="15">
      <t>アリ</t>
    </rPh>
    <rPh sb="17" eb="19">
      <t>ケイスウ</t>
    </rPh>
    <phoneticPr fontId="4"/>
  </si>
  <si>
    <t>満３歳児対応加算(３歳児改善有)(加算c)</t>
    <rPh sb="10" eb="12">
      <t>サイジ</t>
    </rPh>
    <rPh sb="12" eb="14">
      <t>カイゼン</t>
    </rPh>
    <rPh sb="14" eb="15">
      <t>アリ</t>
    </rPh>
    <rPh sb="17" eb="19">
      <t>カサン</t>
    </rPh>
    <phoneticPr fontId="4"/>
  </si>
  <si>
    <t>満３歳児対応加算(３歳児改善無）</t>
    <rPh sb="10" eb="12">
      <t>サイジ</t>
    </rPh>
    <rPh sb="12" eb="14">
      <t>カイゼン</t>
    </rPh>
    <rPh sb="14" eb="15">
      <t>ナ</t>
    </rPh>
    <phoneticPr fontId="4"/>
  </si>
  <si>
    <t>満３歳児対応加算(３歳児改善無)(係数)</t>
    <rPh sb="10" eb="12">
      <t>サイジ</t>
    </rPh>
    <rPh sb="12" eb="14">
      <t>カイゼン</t>
    </rPh>
    <rPh sb="14" eb="15">
      <t>ナ</t>
    </rPh>
    <rPh sb="17" eb="19">
      <t>ケイスウ</t>
    </rPh>
    <phoneticPr fontId="4"/>
  </si>
  <si>
    <t>満３歳児対応加算(３歳児改善無)(加算c)</t>
    <rPh sb="10" eb="12">
      <t>サイジ</t>
    </rPh>
    <rPh sb="12" eb="14">
      <t>カイゼン</t>
    </rPh>
    <rPh sb="14" eb="15">
      <t>ナ</t>
    </rPh>
    <rPh sb="17" eb="19">
      <t>カサン</t>
    </rPh>
    <phoneticPr fontId="4"/>
  </si>
  <si>
    <t>講師配置（加算率c）</t>
    <rPh sb="0" eb="2">
      <t>コウシ</t>
    </rPh>
    <rPh sb="2" eb="4">
      <t>ハイチ</t>
    </rPh>
    <rPh sb="5" eb="8">
      <t>カサンリツ</t>
    </rPh>
    <phoneticPr fontId="4"/>
  </si>
  <si>
    <t>通園送迎（加算率c）</t>
    <rPh sb="0" eb="2">
      <t>ツウエン</t>
    </rPh>
    <rPh sb="2" eb="4">
      <t>ソウゲイ</t>
    </rPh>
    <rPh sb="5" eb="8">
      <t>カサンリツ</t>
    </rPh>
    <phoneticPr fontId="4"/>
  </si>
  <si>
    <t>給食（施設内）（加算率c）</t>
    <rPh sb="0" eb="2">
      <t>キュウショク</t>
    </rPh>
    <rPh sb="3" eb="6">
      <t>シセツナイ</t>
    </rPh>
    <rPh sb="8" eb="11">
      <t>カサンリツ</t>
    </rPh>
    <phoneticPr fontId="4"/>
  </si>
  <si>
    <t>給食（外部）（加算率c）</t>
    <rPh sb="0" eb="2">
      <t>キュウショク</t>
    </rPh>
    <rPh sb="3" eb="5">
      <t>ガイブ</t>
    </rPh>
    <rPh sb="7" eb="10">
      <t>カサンリツ</t>
    </rPh>
    <phoneticPr fontId="4"/>
  </si>
  <si>
    <t>【チーム保育】20/100-1-1</t>
  </si>
  <si>
    <t>【チーム保育】20/100-1-2</t>
  </si>
  <si>
    <t>【チーム保育】20/100-11-1</t>
  </si>
  <si>
    <t>【チーム保育】20/100-11-2</t>
  </si>
  <si>
    <t>【チーム保育】20/100-16-1</t>
  </si>
  <si>
    <t>【チーム保育】20/100-16-2</t>
  </si>
  <si>
    <t>【チーム保育】20/100-21-1</t>
  </si>
  <si>
    <t>【チーム保育】20/100-21-2</t>
  </si>
  <si>
    <t>【チーム保育】20/100-26-1</t>
  </si>
  <si>
    <t>【チーム保育】20/100-26-2</t>
  </si>
  <si>
    <t>【チーム保育】20/100-31-1</t>
  </si>
  <si>
    <t>【チーム保育】20/100-31-2</t>
  </si>
  <si>
    <t>【チーム保育】20/100-36-1</t>
  </si>
  <si>
    <t>【チーム保育】20/100-36-2</t>
  </si>
  <si>
    <t>【チーム保育】20/100-41-1</t>
  </si>
  <si>
    <t>【チーム保育】20/100-41-2</t>
  </si>
  <si>
    <t>【チーム保育】20/100-46-1</t>
  </si>
  <si>
    <t>【チーム保育】20/100-46-2</t>
  </si>
  <si>
    <t>【チーム保育】20/100-51-1</t>
  </si>
  <si>
    <t>【チーム保育】20/100-51-2</t>
  </si>
  <si>
    <t>【チーム保育】20/100-56-1</t>
  </si>
  <si>
    <t>【チーム保育】20/100-56-2</t>
  </si>
  <si>
    <t>【チーム保育】20/100-61-1</t>
  </si>
  <si>
    <t>【チーム保育】20/100-61-2</t>
  </si>
  <si>
    <t>【チーム保育】20/100-76-1</t>
  </si>
  <si>
    <t>【チーム保育】20/100-76-2</t>
  </si>
  <si>
    <t>【チーム保育】20/100-91-1</t>
  </si>
  <si>
    <t>【チーム保育】20/100-91-2</t>
  </si>
  <si>
    <t>【チーム保育】20/100-106-1</t>
  </si>
  <si>
    <t>【チーム保育】20/100-106-2</t>
  </si>
  <si>
    <t>【チーム保育】20/100-121-1</t>
  </si>
  <si>
    <t>【チーム保育】20/100-121-2</t>
  </si>
  <si>
    <t>【チーム保育】20/100-136-1</t>
  </si>
  <si>
    <t>【チーム保育】20/100-136-2</t>
  </si>
  <si>
    <t>【チーム保育】20/100-151-1</t>
  </si>
  <si>
    <t>【チーム保育】20/100-151-2</t>
  </si>
  <si>
    <t>【チーム保育】20/100-181-1</t>
  </si>
  <si>
    <t>【チーム保育】20/100-181-2</t>
  </si>
  <si>
    <t>【チーム保育】20/100-211-1</t>
  </si>
  <si>
    <t>【チーム保育】20/100-211-2</t>
  </si>
  <si>
    <t>【チーム保育】20/100-241-1</t>
  </si>
  <si>
    <t>【チーム保育】20/100-241-2</t>
  </si>
  <si>
    <t>【チーム保育】20/100-271-1</t>
  </si>
  <si>
    <t>【チーム保育】20/100-271-2</t>
  </si>
  <si>
    <t>【チーム保育】20/100-301-1</t>
  </si>
  <si>
    <t>【チーム保育】20/100-301-2</t>
  </si>
  <si>
    <t>【チーム保育】16/100-1-1</t>
  </si>
  <si>
    <t>【チーム保育】16/100-1-2</t>
  </si>
  <si>
    <t>【チーム保育】16/100-11-1</t>
  </si>
  <si>
    <t>【チーム保育】16/100-11-2</t>
  </si>
  <si>
    <t>【チーム保育】16/100-16-1</t>
  </si>
  <si>
    <t>【チーム保育】16/100-16-2</t>
  </si>
  <si>
    <t>【チーム保育】16/100-21-1</t>
  </si>
  <si>
    <t>【チーム保育】16/100-21-2</t>
  </si>
  <si>
    <t>【チーム保育】16/100-26-1</t>
  </si>
  <si>
    <t>【チーム保育】16/100-26-2</t>
  </si>
  <si>
    <t>【チーム保育】16/100-31-1</t>
  </si>
  <si>
    <t>【チーム保育】16/100-31-2</t>
  </si>
  <si>
    <t>【チーム保育】16/100-36-1</t>
  </si>
  <si>
    <t>【チーム保育】16/100-36-2</t>
  </si>
  <si>
    <t>【チーム保育】16/100-41-1</t>
  </si>
  <si>
    <t>【チーム保育】16/100-41-2</t>
  </si>
  <si>
    <t>【チーム保育】16/100-46-1</t>
  </si>
  <si>
    <t>【チーム保育】16/100-46-2</t>
  </si>
  <si>
    <t>【チーム保育】16/100-51-1</t>
  </si>
  <si>
    <t>【チーム保育】16/100-51-2</t>
  </si>
  <si>
    <t>【チーム保育】16/100-56-1</t>
  </si>
  <si>
    <t>【チーム保育】16/100-56-2</t>
  </si>
  <si>
    <t>【チーム保育】16/100-61-1</t>
  </si>
  <si>
    <t>【チーム保育】16/100-61-2</t>
  </si>
  <si>
    <t>【チーム保育】16/100-76-1</t>
  </si>
  <si>
    <t>【チーム保育】16/100-76-2</t>
  </si>
  <si>
    <t>【チーム保育】16/100-91-1</t>
  </si>
  <si>
    <t>【チーム保育】16/100-91-2</t>
  </si>
  <si>
    <t>【チーム保育】16/100-106-1</t>
  </si>
  <si>
    <t>【チーム保育】16/100-106-2</t>
  </si>
  <si>
    <t>【チーム保育】16/100-121-1</t>
  </si>
  <si>
    <t>【チーム保育】16/100-121-2</t>
  </si>
  <si>
    <t>【チーム保育】16/100-136-1</t>
  </si>
  <si>
    <t>【チーム保育】16/100-136-2</t>
  </si>
  <si>
    <t>【チーム保育】16/100-151-1</t>
  </si>
  <si>
    <t>【チーム保育】16/100-151-2</t>
  </si>
  <si>
    <t>【チーム保育】16/100-181-1</t>
  </si>
  <si>
    <t>【チーム保育】16/100-181-2</t>
  </si>
  <si>
    <t>【チーム保育】16/100-211-1</t>
  </si>
  <si>
    <t>【チーム保育】16/100-211-2</t>
  </si>
  <si>
    <t>【チーム保育】16/100-241-1</t>
  </si>
  <si>
    <t>【チーム保育】16/100-241-2</t>
  </si>
  <si>
    <t>【チーム保育】16/100-271-1</t>
  </si>
  <si>
    <t>【チーム保育】16/100-271-2</t>
  </si>
  <si>
    <t>【チーム保育】16/100-301-1</t>
  </si>
  <si>
    <t>【チーム保育】16/100-301-2</t>
  </si>
  <si>
    <t>【チーム保育】15/100-1-1</t>
  </si>
  <si>
    <t>【チーム保育】15/100-1-2</t>
  </si>
  <si>
    <t>【チーム保育】15/100-11-1</t>
  </si>
  <si>
    <t>【チーム保育】15/100-11-2</t>
  </si>
  <si>
    <t>【チーム保育】15/100-16-1</t>
  </si>
  <si>
    <t>【チーム保育】15/100-16-2</t>
  </si>
  <si>
    <t>【チーム保育】15/100-21-1</t>
  </si>
  <si>
    <t>【チーム保育】15/100-21-2</t>
  </si>
  <si>
    <t>【チーム保育】15/100-26-1</t>
  </si>
  <si>
    <t>【チーム保育】15/100-26-2</t>
  </si>
  <si>
    <t>【チーム保育】15/100-31-1</t>
  </si>
  <si>
    <t>【チーム保育】15/100-31-2</t>
  </si>
  <si>
    <t>【チーム保育】15/100-36-1</t>
  </si>
  <si>
    <t>【チーム保育】15/100-36-2</t>
  </si>
  <si>
    <t>【チーム保育】15/100-41-1</t>
  </si>
  <si>
    <t>【チーム保育】15/100-41-2</t>
  </si>
  <si>
    <t>【チーム保育】15/100-46-1</t>
  </si>
  <si>
    <t>【チーム保育】15/100-46-2</t>
  </si>
  <si>
    <t>【チーム保育】15/100-51-1</t>
  </si>
  <si>
    <t>【チーム保育】15/100-51-2</t>
  </si>
  <si>
    <t>【チーム保育】15/100-56-1</t>
  </si>
  <si>
    <t>【チーム保育】15/100-56-2</t>
  </si>
  <si>
    <t>【チーム保育】15/100-61-1</t>
  </si>
  <si>
    <t>【チーム保育】15/100-61-2</t>
  </si>
  <si>
    <t>【チーム保育】15/100-76-1</t>
  </si>
  <si>
    <t>【チーム保育】15/100-76-2</t>
  </si>
  <si>
    <t>【チーム保育】15/100-91-1</t>
  </si>
  <si>
    <t>【チーム保育】15/100-91-2</t>
  </si>
  <si>
    <t>【チーム保育】15/100-106-1</t>
  </si>
  <si>
    <t>【チーム保育】15/100-106-2</t>
  </si>
  <si>
    <t>【チーム保育】15/100-121-1</t>
  </si>
  <si>
    <t>【チーム保育】15/100-121-2</t>
  </si>
  <si>
    <t>【チーム保育】15/100-136-1</t>
  </si>
  <si>
    <t>【チーム保育】15/100-136-2</t>
  </si>
  <si>
    <t>【チーム保育】15/100-151-1</t>
  </si>
  <si>
    <t>【チーム保育】15/100-151-2</t>
  </si>
  <si>
    <t>【チーム保育】15/100-181-1</t>
  </si>
  <si>
    <t>【チーム保育】15/100-181-2</t>
  </si>
  <si>
    <t>【チーム保育】15/100-211-1</t>
  </si>
  <si>
    <t>【チーム保育】15/100-211-2</t>
  </si>
  <si>
    <t>【チーム保育】15/100-241-1</t>
  </si>
  <si>
    <t>【チーム保育】15/100-241-2</t>
  </si>
  <si>
    <t>【チーム保育】15/100-271-1</t>
  </si>
  <si>
    <t>【チーム保育】15/100-271-2</t>
  </si>
  <si>
    <t>【チーム保育】15/100-301-1</t>
  </si>
  <si>
    <t>【チーム保育】15/100-301-2</t>
  </si>
  <si>
    <t>【チーム保育】12/100-1-1</t>
  </si>
  <si>
    <t>【チーム保育】12/100-1-2</t>
  </si>
  <si>
    <t>【チーム保育】12/100-11-1</t>
  </si>
  <si>
    <t>【チーム保育】12/100-11-2</t>
  </si>
  <si>
    <t>【チーム保育】12/100-16-1</t>
  </si>
  <si>
    <t>【チーム保育】12/100-16-2</t>
  </si>
  <si>
    <t>【チーム保育】12/100-21-1</t>
  </si>
  <si>
    <t>【チーム保育】12/100-21-2</t>
  </si>
  <si>
    <t>【チーム保育】12/100-26-1</t>
  </si>
  <si>
    <t>【チーム保育】12/100-26-2</t>
  </si>
  <si>
    <t>【チーム保育】12/100-31-1</t>
  </si>
  <si>
    <t>【チーム保育】12/100-31-2</t>
  </si>
  <si>
    <t>【チーム保育】12/100-36-1</t>
  </si>
  <si>
    <t>【チーム保育】12/100-36-2</t>
  </si>
  <si>
    <t>【チーム保育】12/100-41-1</t>
  </si>
  <si>
    <t>【チーム保育】12/100-41-2</t>
  </si>
  <si>
    <t>【チーム保育】12/100-46-1</t>
  </si>
  <si>
    <t>【チーム保育】12/100-46-2</t>
  </si>
  <si>
    <t>【チーム保育】12/100-51-1</t>
  </si>
  <si>
    <t>【チーム保育】12/100-51-2</t>
  </si>
  <si>
    <t>【チーム保育】12/100-56-1</t>
  </si>
  <si>
    <t>【チーム保育】12/100-56-2</t>
  </si>
  <si>
    <t>【チーム保育】12/100-61-1</t>
  </si>
  <si>
    <t>【チーム保育】12/100-61-2</t>
  </si>
  <si>
    <t>【チーム保育】12/100-76-1</t>
  </si>
  <si>
    <t>【チーム保育】12/100-76-2</t>
  </si>
  <si>
    <t>【チーム保育】12/100-91-1</t>
  </si>
  <si>
    <t>【チーム保育】12/100-91-2</t>
  </si>
  <si>
    <t>【チーム保育】12/100-106-1</t>
  </si>
  <si>
    <t>【チーム保育】12/100-106-2</t>
  </si>
  <si>
    <t>【チーム保育】12/100-121-1</t>
  </si>
  <si>
    <t>【チーム保育】12/100-121-2</t>
  </si>
  <si>
    <t>【チーム保育】12/100-136-1</t>
  </si>
  <si>
    <t>【チーム保育】12/100-136-2</t>
  </si>
  <si>
    <t>【チーム保育】12/100-151-1</t>
  </si>
  <si>
    <t>【チーム保育】12/100-151-2</t>
  </si>
  <si>
    <t>【チーム保育】12/100-181-1</t>
  </si>
  <si>
    <t>【チーム保育】12/100-181-2</t>
  </si>
  <si>
    <t>【チーム保育】12/100-211-1</t>
  </si>
  <si>
    <t>【チーム保育】12/100-211-2</t>
  </si>
  <si>
    <t>【チーム保育】12/100-241-1</t>
  </si>
  <si>
    <t>【チーム保育】12/100-241-2</t>
  </si>
  <si>
    <t>【チーム保育】12/100-271-1</t>
  </si>
  <si>
    <t>【チーム保育】12/100-271-2</t>
  </si>
  <si>
    <t>【チーム保育】12/100-301-1</t>
  </si>
  <si>
    <t>【チーム保育】12/100-301-2</t>
  </si>
  <si>
    <t>【チーム保育】10/100-1-1</t>
  </si>
  <si>
    <t>【チーム保育】10/100-1-2</t>
  </si>
  <si>
    <t>【チーム保育】10/100-11-1</t>
  </si>
  <si>
    <t>【チーム保育】10/100-11-2</t>
  </si>
  <si>
    <t>【チーム保育】10/100-16-1</t>
  </si>
  <si>
    <t>【チーム保育】10/100-16-2</t>
  </si>
  <si>
    <t>【チーム保育】10/100-21-1</t>
  </si>
  <si>
    <t>【チーム保育】10/100-21-2</t>
  </si>
  <si>
    <t>【チーム保育】10/100-26-1</t>
  </si>
  <si>
    <t>【チーム保育】10/100-26-2</t>
  </si>
  <si>
    <t>【チーム保育】10/100-31-1</t>
  </si>
  <si>
    <t>【チーム保育】10/100-31-2</t>
  </si>
  <si>
    <t>【チーム保育】10/100-36-1</t>
  </si>
  <si>
    <t>【チーム保育】10/100-36-2</t>
  </si>
  <si>
    <t>【チーム保育】10/100-41-1</t>
  </si>
  <si>
    <t>【チーム保育】10/100-41-2</t>
  </si>
  <si>
    <t>【チーム保育】10/100-46-1</t>
  </si>
  <si>
    <t>【チーム保育】10/100-46-2</t>
  </si>
  <si>
    <t>【チーム保育】10/100-51-1</t>
  </si>
  <si>
    <t>【チーム保育】10/100-51-2</t>
  </si>
  <si>
    <t>【チーム保育】10/100-56-1</t>
  </si>
  <si>
    <t>【チーム保育】10/100-56-2</t>
  </si>
  <si>
    <t>【チーム保育】10/100-61-1</t>
  </si>
  <si>
    <t>【チーム保育】10/100-61-2</t>
  </si>
  <si>
    <t>【チーム保育】10/100-76-1</t>
  </si>
  <si>
    <t>【チーム保育】10/100-76-2</t>
  </si>
  <si>
    <t>【チーム保育】10/100-91-1</t>
  </si>
  <si>
    <t>【チーム保育】10/100-91-2</t>
  </si>
  <si>
    <t>【チーム保育】10/100-106-1</t>
  </si>
  <si>
    <t>【チーム保育】10/100-106-2</t>
  </si>
  <si>
    <t>【チーム保育】10/100-121-1</t>
  </si>
  <si>
    <t>【チーム保育】10/100-121-2</t>
  </si>
  <si>
    <t>【チーム保育】10/100-136-1</t>
  </si>
  <si>
    <t>【チーム保育】10/100-136-2</t>
  </si>
  <si>
    <t>【チーム保育】10/100-151-1</t>
  </si>
  <si>
    <t>【チーム保育】10/100-151-2</t>
  </si>
  <si>
    <t>【チーム保育】10/100-181-1</t>
  </si>
  <si>
    <t>【チーム保育】10/100-181-2</t>
  </si>
  <si>
    <t>【チーム保育】10/100-211-1</t>
  </si>
  <si>
    <t>【チーム保育】10/100-211-2</t>
  </si>
  <si>
    <t>【チーム保育】10/100-241-1</t>
  </si>
  <si>
    <t>【チーム保育】10/100-241-2</t>
  </si>
  <si>
    <t>【チーム保育】10/100-271-1</t>
  </si>
  <si>
    <t>【チーム保育】10/100-271-2</t>
  </si>
  <si>
    <t>【チーム保育】10/100-301-1</t>
  </si>
  <si>
    <t>【チーム保育】10/100-301-2</t>
  </si>
  <si>
    <t>【チーム保育】6/100-1-1</t>
  </si>
  <si>
    <t>【チーム保育】6/100-1-2</t>
  </si>
  <si>
    <t>【チーム保育】6/100-11-1</t>
  </si>
  <si>
    <t>【チーム保育】6/100-11-2</t>
  </si>
  <si>
    <t>【チーム保育】6/100-16-1</t>
  </si>
  <si>
    <t>【チーム保育】6/100-16-2</t>
  </si>
  <si>
    <t>【チーム保育】6/100-21-1</t>
  </si>
  <si>
    <t>【チーム保育】6/100-21-2</t>
  </si>
  <si>
    <t>【チーム保育】6/100-26-1</t>
  </si>
  <si>
    <t>【チーム保育】6/100-26-2</t>
  </si>
  <si>
    <t>【チーム保育】6/100-31-1</t>
  </si>
  <si>
    <t>【チーム保育】6/100-31-2</t>
  </si>
  <si>
    <t>【チーム保育】6/100-36-1</t>
  </si>
  <si>
    <t>【チーム保育】6/100-36-2</t>
  </si>
  <si>
    <t>【チーム保育】6/100-41-1</t>
  </si>
  <si>
    <t>【チーム保育】6/100-41-2</t>
  </si>
  <si>
    <t>【チーム保育】6/100-46-1</t>
  </si>
  <si>
    <t>【チーム保育】6/100-46-2</t>
  </si>
  <si>
    <t>【チーム保育】6/100-51-1</t>
  </si>
  <si>
    <t>【チーム保育】6/100-51-2</t>
  </si>
  <si>
    <t>【チーム保育】6/100-56-1</t>
  </si>
  <si>
    <t>【チーム保育】6/100-56-2</t>
  </si>
  <si>
    <t>【チーム保育】6/100-61-1</t>
  </si>
  <si>
    <t>【チーム保育】6/100-61-2</t>
  </si>
  <si>
    <t>【チーム保育】6/100-76-1</t>
  </si>
  <si>
    <t>【チーム保育】6/100-76-2</t>
  </si>
  <si>
    <t>【チーム保育】6/100-91-1</t>
  </si>
  <si>
    <t>【チーム保育】6/100-91-2</t>
  </si>
  <si>
    <t>【チーム保育】6/100-106-1</t>
  </si>
  <si>
    <t>【チーム保育】6/100-106-2</t>
  </si>
  <si>
    <t>【チーム保育】6/100-121-1</t>
  </si>
  <si>
    <t>【チーム保育】6/100-121-2</t>
  </si>
  <si>
    <t>【チーム保育】6/100-136-1</t>
  </si>
  <si>
    <t>【チーム保育】6/100-136-2</t>
  </si>
  <si>
    <t>【チーム保育】6/100-151-1</t>
  </si>
  <si>
    <t>【チーム保育】6/100-151-2</t>
  </si>
  <si>
    <t>【チーム保育】6/100-181-1</t>
  </si>
  <si>
    <t>【チーム保育】6/100-181-2</t>
  </si>
  <si>
    <t>【チーム保育】6/100-211-1</t>
  </si>
  <si>
    <t>【チーム保育】6/100-211-2</t>
  </si>
  <si>
    <t>【チーム保育】6/100-241-1</t>
  </si>
  <si>
    <t>【チーム保育】6/100-241-2</t>
  </si>
  <si>
    <t>【チーム保育】6/100-271-1</t>
  </si>
  <si>
    <t>【チーム保育】6/100-271-2</t>
  </si>
  <si>
    <t>【チーム保育】6/100-301-1</t>
  </si>
  <si>
    <t>【チーム保育】6/100-301-2</t>
  </si>
  <si>
    <t>【チーム保育】3/100-1-1</t>
  </si>
  <si>
    <t>【チーム保育】3/100-1-2</t>
  </si>
  <si>
    <t>【チーム保育】3/100-11-1</t>
  </si>
  <si>
    <t>【チーム保育】3/100-11-2</t>
  </si>
  <si>
    <t>【チーム保育】3/100-16-1</t>
  </si>
  <si>
    <t>【チーム保育】3/100-16-2</t>
  </si>
  <si>
    <t>【チーム保育】3/100-21-1</t>
  </si>
  <si>
    <t>【チーム保育】3/100-21-2</t>
  </si>
  <si>
    <t>【チーム保育】3/100-26-1</t>
  </si>
  <si>
    <t>【チーム保育】3/100-26-2</t>
  </si>
  <si>
    <t>【チーム保育】3/100-31-1</t>
  </si>
  <si>
    <t>【チーム保育】3/100-31-2</t>
  </si>
  <si>
    <t>【チーム保育】3/100-36-1</t>
  </si>
  <si>
    <t>【チーム保育】3/100-36-2</t>
  </si>
  <si>
    <t>【チーム保育】3/100-41-1</t>
  </si>
  <si>
    <t>【チーム保育】3/100-41-2</t>
  </si>
  <si>
    <t>【チーム保育】3/100-46-1</t>
  </si>
  <si>
    <t>【チーム保育】3/100-46-2</t>
  </si>
  <si>
    <t>【チーム保育】3/100-51-1</t>
  </si>
  <si>
    <t>【チーム保育】3/100-51-2</t>
  </si>
  <si>
    <t>【チーム保育】3/100-56-1</t>
  </si>
  <si>
    <t>【チーム保育】3/100-56-2</t>
  </si>
  <si>
    <t>【チーム保育】3/100-61-1</t>
  </si>
  <si>
    <t>【チーム保育】3/100-61-2</t>
  </si>
  <si>
    <t>【チーム保育】3/100-76-1</t>
  </si>
  <si>
    <t>【チーム保育】3/100-76-2</t>
  </si>
  <si>
    <t>【チーム保育】3/100-91-1</t>
  </si>
  <si>
    <t>【チーム保育】3/100-91-2</t>
  </si>
  <si>
    <t>【チーム保育】3/100-106-1</t>
  </si>
  <si>
    <t>【チーム保育】3/100-106-2</t>
  </si>
  <si>
    <t>【チーム保育】3/100-121-1</t>
  </si>
  <si>
    <t>【チーム保育】3/100-121-2</t>
  </si>
  <si>
    <t>【チーム保育】3/100-136-1</t>
  </si>
  <si>
    <t>【チーム保育】3/100-136-2</t>
  </si>
  <si>
    <t>【チーム保育】3/100-151-1</t>
  </si>
  <si>
    <t>【チーム保育】3/100-151-2</t>
  </si>
  <si>
    <t>【チーム保育】3/100-181-1</t>
  </si>
  <si>
    <t>【チーム保育】3/100-181-2</t>
  </si>
  <si>
    <t>【チーム保育】3/100-211-1</t>
  </si>
  <si>
    <t>【チーム保育】3/100-211-2</t>
  </si>
  <si>
    <t>【チーム保育】3/100-241-1</t>
  </si>
  <si>
    <t>【チーム保育】3/100-241-2</t>
  </si>
  <si>
    <t>【チーム保育】3/100-271-1</t>
  </si>
  <si>
    <t>【チーム保育】3/100-271-2</t>
  </si>
  <si>
    <t>【チーム保育】3/100-301-1</t>
  </si>
  <si>
    <t>【チーム保育】3/100-301-2</t>
  </si>
  <si>
    <t>【チーム保育】その他-1-1</t>
  </si>
  <si>
    <t>【チーム保育】その他-1-2</t>
  </si>
  <si>
    <t>【チーム保育】その他-11-1</t>
  </si>
  <si>
    <t>【チーム保育】その他-11-2</t>
  </si>
  <si>
    <t>【チーム保育】その他-16-1</t>
  </si>
  <si>
    <t>【チーム保育】その他-16-2</t>
  </si>
  <si>
    <t>【チーム保育】その他-21-1</t>
  </si>
  <si>
    <t>【チーム保育】その他-21-2</t>
  </si>
  <si>
    <t>【チーム保育】その他-26-1</t>
  </si>
  <si>
    <t>【チーム保育】その他-26-2</t>
  </si>
  <si>
    <t>【チーム保育】その他-31-1</t>
  </si>
  <si>
    <t>【チーム保育】その他-31-2</t>
  </si>
  <si>
    <t>【チーム保育】その他-36-1</t>
  </si>
  <si>
    <t>【チーム保育】その他-36-2</t>
  </si>
  <si>
    <t>【チーム保育】その他-41-1</t>
  </si>
  <si>
    <t>【チーム保育】その他-41-2</t>
  </si>
  <si>
    <t>【チーム保育】その他-46-1</t>
  </si>
  <si>
    <t>【チーム保育】その他-46-2</t>
  </si>
  <si>
    <t>【チーム保育】その他-51-1</t>
  </si>
  <si>
    <t>【チーム保育】その他-51-2</t>
  </si>
  <si>
    <t>【チーム保育】その他-56-1</t>
  </si>
  <si>
    <t>【チーム保育】その他-56-2</t>
  </si>
  <si>
    <t>【チーム保育】その他-61-1</t>
  </si>
  <si>
    <t>【チーム保育】その他-61-2</t>
  </si>
  <si>
    <t>【チーム保育】その他-76-1</t>
  </si>
  <si>
    <t>【チーム保育】その他-76-2</t>
  </si>
  <si>
    <t>【チーム保育】その他-91-1</t>
  </si>
  <si>
    <t>【チーム保育】その他-91-2</t>
  </si>
  <si>
    <t>【チーム保育】その他-106-1</t>
  </si>
  <si>
    <t>【チーム保育】その他-106-2</t>
  </si>
  <si>
    <t>【チーム保育】その他-121-1</t>
  </si>
  <si>
    <t>【チーム保育】その他-121-2</t>
  </si>
  <si>
    <t>【チーム保育】その他-136-1</t>
  </si>
  <si>
    <t>【チーム保育】その他-136-2</t>
  </si>
  <si>
    <t>【チーム保育】その他-151-1</t>
  </si>
  <si>
    <t>【チーム保育】その他-151-2</t>
  </si>
  <si>
    <t>【チーム保育】その他-181-1</t>
  </si>
  <si>
    <t>【チーム保育】その他-181-2</t>
  </si>
  <si>
    <t>【チーム保育】その他-211-1</t>
  </si>
  <si>
    <t>【チーム保育】その他-211-2</t>
  </si>
  <si>
    <t>【チーム保育】その他-241-1</t>
  </si>
  <si>
    <t>【チーム保育】その他-241-2</t>
  </si>
  <si>
    <t>【チーム保育】その他-271-1</t>
  </si>
  <si>
    <t>【チーム保育】その他-271-2</t>
  </si>
  <si>
    <t>【チーム保育】その他-301-1</t>
  </si>
  <si>
    <t>【チーム保育】その他-301-2</t>
  </si>
  <si>
    <t>チーム保育加配【区分ID】(セル結合対応）</t>
    <rPh sb="3" eb="5">
      <t>ホイク</t>
    </rPh>
    <rPh sb="5" eb="7">
      <t>カハイ</t>
    </rPh>
    <rPh sb="8" eb="10">
      <t>クブン</t>
    </rPh>
    <rPh sb="16" eb="18">
      <t>ケツゴウ</t>
    </rPh>
    <rPh sb="18" eb="20">
      <t>タイオウ</t>
    </rPh>
    <phoneticPr fontId="4"/>
  </si>
  <si>
    <t>チーム保育加配（区分c）</t>
    <rPh sb="3" eb="5">
      <t>ホイク</t>
    </rPh>
    <rPh sb="5" eb="7">
      <t>カハイ</t>
    </rPh>
    <rPh sb="8" eb="10">
      <t>クブン</t>
    </rPh>
    <phoneticPr fontId="4"/>
  </si>
  <si>
    <t>満３歳児対応加算</t>
    <phoneticPr fontId="4"/>
  </si>
  <si>
    <t>療育支援（加算区分c）</t>
    <rPh sb="0" eb="2">
      <t>リョウイク</t>
    </rPh>
    <rPh sb="2" eb="4">
      <t>シエン</t>
    </rPh>
    <rPh sb="5" eb="7">
      <t>カサン</t>
    </rPh>
    <rPh sb="7" eb="9">
      <t>クブン</t>
    </rPh>
    <phoneticPr fontId="4"/>
  </si>
  <si>
    <t>事務職員配置（加算率c）</t>
    <rPh sb="0" eb="4">
      <t>ジムショクイン</t>
    </rPh>
    <rPh sb="4" eb="6">
      <t>ハイチ</t>
    </rPh>
    <rPh sb="7" eb="10">
      <t>カサンリツ</t>
    </rPh>
    <phoneticPr fontId="4"/>
  </si>
  <si>
    <t>％</t>
    <phoneticPr fontId="4"/>
  </si>
  <si>
    <t>加算率a（内訳）</t>
    <rPh sb="0" eb="3">
      <t>カサンリツ</t>
    </rPh>
    <rPh sb="5" eb="7">
      <t>ウチワケ</t>
    </rPh>
    <phoneticPr fontId="4"/>
  </si>
  <si>
    <t>加算率b（内訳）</t>
    <rPh sb="0" eb="3">
      <t>カサンリツ</t>
    </rPh>
    <rPh sb="5" eb="7">
      <t>ウチワケ</t>
    </rPh>
    <phoneticPr fontId="4"/>
  </si>
  <si>
    <t>事務負担対応（加算率c）</t>
    <rPh sb="0" eb="4">
      <t>ジムフタン</t>
    </rPh>
    <rPh sb="4" eb="6">
      <t>タイオウ</t>
    </rPh>
    <rPh sb="7" eb="10">
      <t>カサンリツ</t>
    </rPh>
    <phoneticPr fontId="4"/>
  </si>
  <si>
    <t>処遇改善等加算区分１・２</t>
    <rPh sb="0" eb="2">
      <t>ショグウ</t>
    </rPh>
    <rPh sb="2" eb="4">
      <t>カイゼン</t>
    </rPh>
    <rPh sb="4" eb="5">
      <t>トウ</t>
    </rPh>
    <rPh sb="5" eb="7">
      <t>カサン</t>
    </rPh>
    <rPh sb="7" eb="9">
      <t>クブン</t>
    </rPh>
    <phoneticPr fontId="4"/>
  </si>
  <si>
    <t>処遇区分３（人数A）</t>
    <rPh sb="0" eb="4">
      <t>ショグウクブン</t>
    </rPh>
    <rPh sb="6" eb="8">
      <t>ニンズウ</t>
    </rPh>
    <phoneticPr fontId="4"/>
  </si>
  <si>
    <t>処遇区分３（人数B）</t>
    <rPh sb="0" eb="4">
      <t>ショグウクブン</t>
    </rPh>
    <rPh sb="6" eb="8">
      <t>ニンズウ</t>
    </rPh>
    <phoneticPr fontId="4"/>
  </si>
  <si>
    <t>人</t>
    <rPh sb="0" eb="1">
      <t>ニン</t>
    </rPh>
    <phoneticPr fontId="4"/>
  </si>
  <si>
    <t>処遇区分３（人数A）</t>
    <rPh sb="0" eb="2">
      <t>ショグウ</t>
    </rPh>
    <rPh sb="2" eb="4">
      <t>クブン</t>
    </rPh>
    <rPh sb="6" eb="8">
      <t>ニンズウ</t>
    </rPh>
    <phoneticPr fontId="4"/>
  </si>
  <si>
    <t>処遇区分３（人数B）</t>
    <rPh sb="0" eb="2">
      <t>ショグウ</t>
    </rPh>
    <rPh sb="2" eb="4">
      <t>クブン</t>
    </rPh>
    <rPh sb="6" eb="8">
      <t>ニンズウ</t>
    </rPh>
    <phoneticPr fontId="4"/>
  </si>
  <si>
    <t>(⑥＋⑦＋⑧＋⑨＋⑩＋⑫)</t>
  </si>
  <si>
    <t>地域
区分</t>
    <phoneticPr fontId="4"/>
  </si>
  <si>
    <t>保育必要量区分　⑤</t>
    <rPh sb="0" eb="2">
      <t>ホイク</t>
    </rPh>
    <rPh sb="2" eb="5">
      <t>ヒツヨウリョウ</t>
    </rPh>
    <rPh sb="5" eb="7">
      <t>クブン</t>
    </rPh>
    <phoneticPr fontId="7"/>
  </si>
  <si>
    <t>１歳児配置改善加算
（1,2歳児のうち年度の初日の前日における満年齢が1歳児の場合のみに加算）</t>
    <rPh sb="1" eb="3">
      <t>サイジ</t>
    </rPh>
    <rPh sb="3" eb="5">
      <t>ハイチ</t>
    </rPh>
    <rPh sb="5" eb="7">
      <t>カイゼン</t>
    </rPh>
    <rPh sb="7" eb="9">
      <t>カサン</t>
    </rPh>
    <phoneticPr fontId="7"/>
  </si>
  <si>
    <t>休日保育加算</t>
    <rPh sb="0" eb="2">
      <t>キュウジツ</t>
    </rPh>
    <rPh sb="2" eb="4">
      <t>ホイク</t>
    </rPh>
    <rPh sb="4" eb="6">
      <t>カサン</t>
    </rPh>
    <phoneticPr fontId="7"/>
  </si>
  <si>
    <t>夜間保育加算</t>
    <rPh sb="0" eb="2">
      <t>ヤカン</t>
    </rPh>
    <rPh sb="2" eb="4">
      <t>ホイク</t>
    </rPh>
    <rPh sb="4" eb="6">
      <t>カサン</t>
    </rPh>
    <phoneticPr fontId="7"/>
  </si>
  <si>
    <t>チーム保育加配加算
※１号・２号の利用定員合計に応じて２号利用子どもの単価に加算</t>
    <rPh sb="3" eb="5">
      <t>ホイク</t>
    </rPh>
    <rPh sb="5" eb="7">
      <t>カハイ</t>
    </rPh>
    <rPh sb="7" eb="9">
      <t>カサン</t>
    </rPh>
    <phoneticPr fontId="7"/>
  </si>
  <si>
    <t>減価償却費加算</t>
    <rPh sb="0" eb="2">
      <t>ゲンカ</t>
    </rPh>
    <rPh sb="2" eb="4">
      <t>ショウキャク</t>
    </rPh>
    <rPh sb="4" eb="5">
      <t>ヒ</t>
    </rPh>
    <rPh sb="5" eb="7">
      <t>カサン</t>
    </rPh>
    <phoneticPr fontId="7"/>
  </si>
  <si>
    <t>賃借料加算</t>
    <rPh sb="0" eb="3">
      <t>チンシャクリョウ</t>
    </rPh>
    <rPh sb="3" eb="5">
      <t>カサン</t>
    </rPh>
    <phoneticPr fontId="7"/>
  </si>
  <si>
    <t>外部監査費加算</t>
    <rPh sb="0" eb="2">
      <t>ガイブ</t>
    </rPh>
    <rPh sb="2" eb="4">
      <t>カンサ</t>
    </rPh>
    <rPh sb="4" eb="5">
      <t>ヒ</t>
    </rPh>
    <rPh sb="5" eb="7">
      <t>カサン</t>
    </rPh>
    <phoneticPr fontId="7"/>
  </si>
  <si>
    <r>
      <t xml:space="preserve">副食費徴収
免除加算
</t>
    </r>
    <r>
      <rPr>
        <sz val="6"/>
        <color theme="1"/>
        <rFont val="HGｺﾞｼｯｸM"/>
        <family val="3"/>
        <charset val="128"/>
      </rPr>
      <t>※副食費の徴収が免除される子どもの単価に加算</t>
    </r>
    <rPh sb="0" eb="3">
      <t>フクショクヒ</t>
    </rPh>
    <rPh sb="3" eb="5">
      <t>チョウシュウ</t>
    </rPh>
    <rPh sb="6" eb="8">
      <t>メンジョ</t>
    </rPh>
    <rPh sb="8" eb="10">
      <t>カサン</t>
    </rPh>
    <phoneticPr fontId="6"/>
  </si>
  <si>
    <t>１号認定こどもの利用定員を設定しない場合</t>
    <rPh sb="1" eb="2">
      <t>ゴウ</t>
    </rPh>
    <rPh sb="2" eb="4">
      <t>ニンテイ</t>
    </rPh>
    <rPh sb="8" eb="10">
      <t>リヨウ</t>
    </rPh>
    <rPh sb="10" eb="12">
      <t>テイイン</t>
    </rPh>
    <rPh sb="13" eb="15">
      <t>セッテイ</t>
    </rPh>
    <rPh sb="18" eb="20">
      <t>バアイ</t>
    </rPh>
    <phoneticPr fontId="7"/>
  </si>
  <si>
    <t>分園の場合</t>
    <rPh sb="0" eb="2">
      <t>ブンエン</t>
    </rPh>
    <rPh sb="3" eb="5">
      <t>バアイ</t>
    </rPh>
    <phoneticPr fontId="7"/>
  </si>
  <si>
    <t>土曜日に閉所する場合</t>
    <rPh sb="0" eb="3">
      <t>ドヨウビ</t>
    </rPh>
    <rPh sb="4" eb="6">
      <t>ヘイショ</t>
    </rPh>
    <rPh sb="8" eb="10">
      <t>バアイ</t>
    </rPh>
    <phoneticPr fontId="7"/>
  </si>
  <si>
    <t>年齢別配置基準を下回る場合</t>
    <rPh sb="0" eb="3">
      <t>ネンレイベツ</t>
    </rPh>
    <rPh sb="3" eb="5">
      <t>ハイチ</t>
    </rPh>
    <rPh sb="5" eb="7">
      <t>キジュン</t>
    </rPh>
    <rPh sb="8" eb="10">
      <t>シタマワ</t>
    </rPh>
    <rPh sb="11" eb="13">
      <t>バアイ</t>
    </rPh>
    <phoneticPr fontId="7"/>
  </si>
  <si>
    <t>定員を恒常的に
超過する場合</t>
    <rPh sb="0" eb="2">
      <t>テイイン</t>
    </rPh>
    <rPh sb="3" eb="6">
      <t>コウジョウテキ</t>
    </rPh>
    <rPh sb="8" eb="10">
      <t>チョウカ</t>
    </rPh>
    <rPh sb="12" eb="14">
      <t>バアイ</t>
    </rPh>
    <phoneticPr fontId="7"/>
  </si>
  <si>
    <t>保育標準時間認定</t>
    <rPh sb="0" eb="2">
      <t>ホイク</t>
    </rPh>
    <rPh sb="2" eb="4">
      <t>ヒョウジュン</t>
    </rPh>
    <rPh sb="4" eb="6">
      <t>ジカン</t>
    </rPh>
    <rPh sb="6" eb="8">
      <t>ニンテイ</t>
    </rPh>
    <phoneticPr fontId="7"/>
  </si>
  <si>
    <t>保育短時間認定</t>
    <rPh sb="0" eb="2">
      <t>ホイク</t>
    </rPh>
    <rPh sb="2" eb="3">
      <t>タン</t>
    </rPh>
    <rPh sb="3" eb="5">
      <t>ジカン</t>
    </rPh>
    <rPh sb="5" eb="7">
      <t>ニンテイ</t>
    </rPh>
    <phoneticPr fontId="7"/>
  </si>
  <si>
    <t>加算額</t>
    <phoneticPr fontId="7"/>
  </si>
  <si>
    <t>月に１日土曜日を閉所する場合</t>
    <rPh sb="0" eb="1">
      <t>ツキ</t>
    </rPh>
    <rPh sb="3" eb="4">
      <t>ニチ</t>
    </rPh>
    <rPh sb="4" eb="7">
      <t>ドヨウビ</t>
    </rPh>
    <rPh sb="8" eb="10">
      <t>ヘイショ</t>
    </rPh>
    <rPh sb="12" eb="14">
      <t>バアイ</t>
    </rPh>
    <phoneticPr fontId="7"/>
  </si>
  <si>
    <t>月に２日土曜日を閉所する場合</t>
    <rPh sb="0" eb="1">
      <t>ツキ</t>
    </rPh>
    <rPh sb="3" eb="4">
      <t>ニチ</t>
    </rPh>
    <rPh sb="4" eb="7">
      <t>ドヨウビ</t>
    </rPh>
    <rPh sb="8" eb="10">
      <t>ヘイショ</t>
    </rPh>
    <rPh sb="12" eb="14">
      <t>バアイ</t>
    </rPh>
    <phoneticPr fontId="7"/>
  </si>
  <si>
    <t>全ての土曜日を閉所する場合</t>
    <rPh sb="0" eb="1">
      <t>スベ</t>
    </rPh>
    <rPh sb="3" eb="6">
      <t>ドヨウビ</t>
    </rPh>
    <rPh sb="7" eb="9">
      <t>ヘイショ</t>
    </rPh>
    <rPh sb="11" eb="13">
      <t>バアイ</t>
    </rPh>
    <phoneticPr fontId="7"/>
  </si>
  <si>
    <t>(a)</t>
    <phoneticPr fontId="7"/>
  </si>
  <si>
    <t>認可施設</t>
    <rPh sb="0" eb="2">
      <t>ニンカ</t>
    </rPh>
    <rPh sb="2" eb="4">
      <t>シセツ</t>
    </rPh>
    <phoneticPr fontId="7"/>
  </si>
  <si>
    <t>機能部分</t>
    <rPh sb="0" eb="2">
      <t>キノウ</t>
    </rPh>
    <rPh sb="2" eb="4">
      <t>ブブン</t>
    </rPh>
    <phoneticPr fontId="7"/>
  </si>
  <si>
    <t>(注１)</t>
    <rPh sb="1" eb="2">
      <t>チュウ</t>
    </rPh>
    <phoneticPr fontId="4"/>
  </si>
  <si>
    <t>⑰</t>
    <phoneticPr fontId="7"/>
  </si>
  <si>
    <t>㉒</t>
    <phoneticPr fontId="7"/>
  </si>
  <si>
    <t>㉓</t>
    <phoneticPr fontId="7"/>
  </si>
  <si>
    <t>㉔</t>
    <phoneticPr fontId="7"/>
  </si>
  <si>
    <t xml:space="preserve">
　10人
　　まで</t>
    <rPh sb="4" eb="5">
      <t>ニン</t>
    </rPh>
    <phoneticPr fontId="4"/>
  </si>
  <si>
    <t>2号</t>
    <rPh sb="1" eb="2">
      <t>ゴウ</t>
    </rPh>
    <phoneticPr fontId="7"/>
  </si>
  <si>
    <t>÷</t>
    <phoneticPr fontId="7"/>
  </si>
  <si>
    <t>ａ地域</t>
    <rPh sb="1" eb="3">
      <t>チイキ</t>
    </rPh>
    <phoneticPr fontId="7"/>
  </si>
  <si>
    <t>(⑥＋⑦＋⑧＋⑨＋⑩＋⑫)</t>
    <phoneticPr fontId="7"/>
  </si>
  <si>
    <t>ｂ地域</t>
    <rPh sb="1" eb="3">
      <t>チイキ</t>
    </rPh>
    <phoneticPr fontId="7"/>
  </si>
  <si>
    <t>3号</t>
    <rPh sb="1" eb="2">
      <t>ゴウ</t>
    </rPh>
    <phoneticPr fontId="7"/>
  </si>
  <si>
    <t>ｃ地域</t>
    <rPh sb="1" eb="3">
      <t>チイキ</t>
    </rPh>
    <phoneticPr fontId="7"/>
  </si>
  <si>
    <t>ｄ地域</t>
    <rPh sb="1" eb="3">
      <t>チイキ</t>
    </rPh>
    <phoneticPr fontId="7"/>
  </si>
  <si>
    <t>×人数</t>
    <phoneticPr fontId="7"/>
  </si>
  <si>
    <t>認定こども園全体の利用定員</t>
    <rPh sb="0" eb="2">
      <t>ニンテイ</t>
    </rPh>
    <rPh sb="5" eb="6">
      <t>エン</t>
    </rPh>
    <rPh sb="6" eb="8">
      <t>ゼンタイ</t>
    </rPh>
    <rPh sb="9" eb="11">
      <t>リヨウ</t>
    </rPh>
    <rPh sb="11" eb="13">
      <t>テイイン</t>
    </rPh>
    <phoneticPr fontId="7"/>
  </si>
  <si>
    <t xml:space="preserve">  11人～　15人</t>
    <rPh sb="4" eb="5">
      <t>ニン</t>
    </rPh>
    <rPh sb="9" eb="10">
      <t>ニン</t>
    </rPh>
    <phoneticPr fontId="7"/>
  </si>
  <si>
    <t xml:space="preserve">  16人～　20人</t>
    <rPh sb="4" eb="5">
      <t>ニン</t>
    </rPh>
    <rPh sb="9" eb="10">
      <t>ニン</t>
    </rPh>
    <phoneticPr fontId="7"/>
  </si>
  <si>
    <t>休日保育の年間延べ利用子ども数</t>
    <rPh sb="0" eb="2">
      <t>キュウジツ</t>
    </rPh>
    <rPh sb="2" eb="4">
      <t>ホイク</t>
    </rPh>
    <rPh sb="5" eb="7">
      <t>ネンカン</t>
    </rPh>
    <rPh sb="7" eb="8">
      <t>ノ</t>
    </rPh>
    <rPh sb="9" eb="11">
      <t>リヨウ</t>
    </rPh>
    <rPh sb="11" eb="12">
      <t>コ</t>
    </rPh>
    <rPh sb="14" eb="15">
      <t>スウ</t>
    </rPh>
    <phoneticPr fontId="7"/>
  </si>
  <si>
    <t>　 　　 ～　210人</t>
    <rPh sb="10" eb="11">
      <t>ニン</t>
    </rPh>
    <phoneticPr fontId="7"/>
  </si>
  <si>
    <t>　 211人～　279人</t>
    <rPh sb="5" eb="6">
      <t>ニン</t>
    </rPh>
    <rPh sb="11" eb="12">
      <t>ニン</t>
    </rPh>
    <phoneticPr fontId="7"/>
  </si>
  <si>
    <t>　41人～　45人</t>
    <rPh sb="3" eb="4">
      <t>ニン</t>
    </rPh>
    <rPh sb="8" eb="9">
      <t>ニン</t>
    </rPh>
    <phoneticPr fontId="7"/>
  </si>
  <si>
    <t>　 280人～　349人</t>
    <rPh sb="5" eb="6">
      <t>ニン</t>
    </rPh>
    <rPh sb="11" eb="12">
      <t>ニン</t>
    </rPh>
    <phoneticPr fontId="7"/>
  </si>
  <si>
    <t>　46人～　50人</t>
    <rPh sb="3" eb="4">
      <t>ニン</t>
    </rPh>
    <rPh sb="8" eb="9">
      <t>ニン</t>
    </rPh>
    <phoneticPr fontId="7"/>
  </si>
  <si>
    <t xml:space="preserve"> 　350人～　419人</t>
    <rPh sb="5" eb="6">
      <t>ニン</t>
    </rPh>
    <rPh sb="11" eb="12">
      <t>ニン</t>
    </rPh>
    <phoneticPr fontId="7"/>
  </si>
  <si>
    <t>　51人～　55人</t>
    <rPh sb="3" eb="4">
      <t>ニン</t>
    </rPh>
    <rPh sb="8" eb="9">
      <t>ニン</t>
    </rPh>
    <phoneticPr fontId="7"/>
  </si>
  <si>
    <t>　 420人～　489人</t>
    <rPh sb="5" eb="6">
      <t>ニン</t>
    </rPh>
    <rPh sb="11" eb="12">
      <t>ニン</t>
    </rPh>
    <phoneticPr fontId="7"/>
  </si>
  <si>
    <t>　61人
　　から
　70人
　　まで</t>
    <rPh sb="3" eb="4">
      <t>ニン</t>
    </rPh>
    <rPh sb="13" eb="14">
      <t>ニン</t>
    </rPh>
    <phoneticPr fontId="4"/>
  </si>
  <si>
    <t>(⑥＋⑦)</t>
    <phoneticPr fontId="7"/>
  </si>
  <si>
    <t xml:space="preserve"> 　490人～　559人</t>
    <rPh sb="5" eb="6">
      <t>ニン</t>
    </rPh>
    <rPh sb="11" eb="12">
      <t>ニン</t>
    </rPh>
    <phoneticPr fontId="7"/>
  </si>
  <si>
    <t>各月初日の</t>
    <rPh sb="0" eb="2">
      <t>カクツキ</t>
    </rPh>
    <rPh sb="2" eb="4">
      <t>ショニチ</t>
    </rPh>
    <phoneticPr fontId="7"/>
  </si>
  <si>
    <t>利用子ども数</t>
    <rPh sb="0" eb="2">
      <t>リヨウ</t>
    </rPh>
    <rPh sb="2" eb="3">
      <t>コ</t>
    </rPh>
    <rPh sb="5" eb="6">
      <t>スウ</t>
    </rPh>
    <phoneticPr fontId="7"/>
  </si>
  <si>
    <t>　71人
　　から
　80人
　　まで</t>
    <rPh sb="3" eb="4">
      <t>ニン</t>
    </rPh>
    <rPh sb="13" eb="14">
      <t>ニン</t>
    </rPh>
    <phoneticPr fontId="4"/>
  </si>
  <si>
    <t>　 560人～　629人</t>
    <rPh sb="5" eb="6">
      <t>ニン</t>
    </rPh>
    <rPh sb="11" eb="12">
      <t>ニン</t>
    </rPh>
    <phoneticPr fontId="7"/>
  </si>
  <si>
    <t>　 630人～　699人</t>
    <rPh sb="5" eb="6">
      <t>ニン</t>
    </rPh>
    <rPh sb="11" eb="12">
      <t>ニン</t>
    </rPh>
    <phoneticPr fontId="7"/>
  </si>
  <si>
    <t>　81人
　　から
　90人
　　まで</t>
    <rPh sb="3" eb="4">
      <t>ニン</t>
    </rPh>
    <rPh sb="13" eb="14">
      <t>ニン</t>
    </rPh>
    <phoneticPr fontId="4"/>
  </si>
  <si>
    <t xml:space="preserve"> 　700人～　769人</t>
    <rPh sb="5" eb="6">
      <t>ニン</t>
    </rPh>
    <rPh sb="11" eb="12">
      <t>ニン</t>
    </rPh>
    <phoneticPr fontId="7"/>
  </si>
  <si>
    <t>　91人
　　から
　100人
　　まで</t>
    <rPh sb="3" eb="4">
      <t>ニン</t>
    </rPh>
    <rPh sb="14" eb="15">
      <t>ニン</t>
    </rPh>
    <phoneticPr fontId="4"/>
  </si>
  <si>
    <t xml:space="preserve"> 　770人～　839人</t>
    <rPh sb="5" eb="6">
      <t>ニン</t>
    </rPh>
    <rPh sb="11" eb="12">
      <t>ニン</t>
    </rPh>
    <phoneticPr fontId="7"/>
  </si>
  <si>
    <t>　101人
　　から
　110人
　　まで</t>
    <rPh sb="4" eb="5">
      <t>ニン</t>
    </rPh>
    <rPh sb="15" eb="16">
      <t>ニン</t>
    </rPh>
    <phoneticPr fontId="4"/>
  </si>
  <si>
    <t>　 840人～　909人</t>
    <rPh sb="5" eb="6">
      <t>ニン</t>
    </rPh>
    <rPh sb="11" eb="12">
      <t>ニン</t>
    </rPh>
    <phoneticPr fontId="7"/>
  </si>
  <si>
    <t xml:space="preserve"> 　910人～　979人</t>
    <rPh sb="5" eb="6">
      <t>ニン</t>
    </rPh>
    <rPh sb="11" eb="12">
      <t>ニン</t>
    </rPh>
    <phoneticPr fontId="7"/>
  </si>
  <si>
    <t>　111人
　　から
　120人
　　まで</t>
    <rPh sb="4" eb="5">
      <t>ニン</t>
    </rPh>
    <rPh sb="15" eb="16">
      <t>ニン</t>
    </rPh>
    <phoneticPr fontId="4"/>
  </si>
  <si>
    <t>　 980人～1,049人</t>
    <rPh sb="5" eb="6">
      <t>ニン</t>
    </rPh>
    <rPh sb="12" eb="13">
      <t>ニン</t>
    </rPh>
    <phoneticPr fontId="7"/>
  </si>
  <si>
    <t>　121人
　　から
　130人
　　まで</t>
    <rPh sb="4" eb="5">
      <t>ニン</t>
    </rPh>
    <rPh sb="15" eb="16">
      <t>ニン</t>
    </rPh>
    <phoneticPr fontId="4"/>
  </si>
  <si>
    <t xml:space="preserve"> 1,050人～</t>
    <rPh sb="6" eb="7">
      <t>ニン</t>
    </rPh>
    <phoneticPr fontId="7"/>
  </si>
  <si>
    <t>　131人
　　から
　140人
　　まで</t>
    <rPh sb="4" eb="5">
      <t>ニン</t>
    </rPh>
    <rPh sb="15" eb="16">
      <t>ニン</t>
    </rPh>
    <phoneticPr fontId="4"/>
  </si>
  <si>
    <t>　141人
　　から
　150人
　　まで</t>
    <rPh sb="4" eb="5">
      <t>ニン</t>
    </rPh>
    <rPh sb="15" eb="16">
      <t>ニン</t>
    </rPh>
    <phoneticPr fontId="4"/>
  </si>
  <si>
    <t>　151人
　　から
　160人
　　まで</t>
    <rPh sb="4" eb="5">
      <t>ニン</t>
    </rPh>
    <rPh sb="15" eb="16">
      <t>ニン</t>
    </rPh>
    <phoneticPr fontId="4"/>
  </si>
  <si>
    <t>※3月分の単価に加算</t>
    <rPh sb="2" eb="4">
      <t>ガツブン</t>
    </rPh>
    <rPh sb="5" eb="7">
      <t>タンカ</t>
    </rPh>
    <rPh sb="8" eb="10">
      <t>カサン</t>
    </rPh>
    <phoneticPr fontId="7"/>
  </si>
  <si>
    <t>　161人
　　から
　170人
　　まで</t>
    <rPh sb="4" eb="5">
      <t>ニン</t>
    </rPh>
    <rPh sb="15" eb="16">
      <t>ニン</t>
    </rPh>
    <phoneticPr fontId="4"/>
  </si>
  <si>
    <t>　171人
　　以上</t>
    <rPh sb="4" eb="5">
      <t>ニン</t>
    </rPh>
    <rPh sb="8" eb="10">
      <t>イジョウ</t>
    </rPh>
    <phoneticPr fontId="4"/>
  </si>
  <si>
    <t>その他
地域</t>
    <rPh sb="2" eb="3">
      <t>タ</t>
    </rPh>
    <phoneticPr fontId="4"/>
  </si>
  <si>
    <t>20/100-1-１、２歳児</t>
  </si>
  <si>
    <t>20/100-1-乳児</t>
  </si>
  <si>
    <t>20/100-11-１、２歳児</t>
  </si>
  <si>
    <t>20/100-11-乳児</t>
  </si>
  <si>
    <t>20/100-16-１、２歳児</t>
  </si>
  <si>
    <t>20/100-16-乳児</t>
  </si>
  <si>
    <t>20/100-21-１、２歳児</t>
  </si>
  <si>
    <t>20/100-21-乳児</t>
  </si>
  <si>
    <t>20/100-26-１、２歳児</t>
  </si>
  <si>
    <t>20/100-26-乳児</t>
  </si>
  <si>
    <t>20/100-31-１、２歳児</t>
  </si>
  <si>
    <t>20/100-31-乳児</t>
  </si>
  <si>
    <t>20/100-36-１、２歳児</t>
  </si>
  <si>
    <t>20/100-36-乳児</t>
  </si>
  <si>
    <t>20/100-41-１、２歳児</t>
  </si>
  <si>
    <t>20/100-41-乳児</t>
  </si>
  <si>
    <t>20/100-46-１、２歳児</t>
  </si>
  <si>
    <t>20/100-46-乳児</t>
  </si>
  <si>
    <t>20/100-51-１、２歳児</t>
  </si>
  <si>
    <t>20/100-51-乳児</t>
  </si>
  <si>
    <t>20/100-56-１、２歳児</t>
  </si>
  <si>
    <t>20/100-56-乳児</t>
  </si>
  <si>
    <t>20/100-61-１、２歳児</t>
  </si>
  <si>
    <t>20/100-61-乳児</t>
  </si>
  <si>
    <t>20/100-71-４歳以上児</t>
  </si>
  <si>
    <t>20/100-71-３歳児</t>
  </si>
  <si>
    <t>20/100-71-１、２歳児</t>
  </si>
  <si>
    <t>20/100-71-乳児</t>
  </si>
  <si>
    <t>20/100-81-４歳以上児</t>
  </si>
  <si>
    <t>20/100-81-３歳児</t>
  </si>
  <si>
    <t>20/100-81-１、２歳児</t>
  </si>
  <si>
    <t>20/100-81-乳児</t>
  </si>
  <si>
    <t>20/100-91-１、２歳児</t>
  </si>
  <si>
    <t>20/100-91-乳児</t>
  </si>
  <si>
    <t>20/100-101-４歳以上児</t>
  </si>
  <si>
    <t>20/100-101-３歳児</t>
  </si>
  <si>
    <t>20/100-101-１、２歳児</t>
  </si>
  <si>
    <t>20/100-101-乳児</t>
  </si>
  <si>
    <t>20/100-111-４歳以上児</t>
  </si>
  <si>
    <t>20/100-111-３歳児</t>
  </si>
  <si>
    <t>20/100-111-１、２歳児</t>
  </si>
  <si>
    <t>20/100-111-乳児</t>
  </si>
  <si>
    <t>20/100-121-１、２歳児</t>
  </si>
  <si>
    <t>20/100-121-乳児</t>
  </si>
  <si>
    <t>20/100-131-４歳以上児</t>
  </si>
  <si>
    <t>20/100-131-３歳児</t>
  </si>
  <si>
    <t>20/100-131-１、２歳児</t>
  </si>
  <si>
    <t>20/100-131-乳児</t>
  </si>
  <si>
    <t>20/100-141-４歳以上児</t>
  </si>
  <si>
    <t>20/100-141-３歳児</t>
  </si>
  <si>
    <t>20/100-141-１、２歳児</t>
  </si>
  <si>
    <t>20/100-141-乳児</t>
  </si>
  <si>
    <t>20/100-151-１、２歳児</t>
  </si>
  <si>
    <t>20/100-151-乳児</t>
  </si>
  <si>
    <t>20/100-161-４歳以上児</t>
  </si>
  <si>
    <t>20/100-161-３歳児</t>
  </si>
  <si>
    <t>20/100-161-１、２歳児</t>
  </si>
  <si>
    <t>20/100-161-乳児</t>
  </si>
  <si>
    <t>20/100-171-４歳以上児</t>
  </si>
  <si>
    <t>20/100-171-３歳児</t>
  </si>
  <si>
    <t>20/100-171-１、２歳児</t>
  </si>
  <si>
    <t>20/100-171-乳児</t>
  </si>
  <si>
    <t>16/100-1-１、２歳児</t>
  </si>
  <si>
    <t>16/100-1-乳児</t>
  </si>
  <si>
    <t>16/100-11-１、２歳児</t>
  </si>
  <si>
    <t>16/100-11-乳児</t>
  </si>
  <si>
    <t>16/100-16-１、２歳児</t>
  </si>
  <si>
    <t>16/100-16-乳児</t>
  </si>
  <si>
    <t>16/100-21-１、２歳児</t>
  </si>
  <si>
    <t>16/100-21-乳児</t>
  </si>
  <si>
    <t>16/100-26-１、２歳児</t>
  </si>
  <si>
    <t>16/100-26-乳児</t>
  </si>
  <si>
    <t>16/100-31-１、２歳児</t>
  </si>
  <si>
    <t>16/100-31-乳児</t>
  </si>
  <si>
    <t>16/100-36-１、２歳児</t>
  </si>
  <si>
    <t>16/100-36-乳児</t>
  </si>
  <si>
    <t>16/100-41-１、２歳児</t>
  </si>
  <si>
    <t>16/100-41-乳児</t>
  </si>
  <si>
    <t>16/100-46-１、２歳児</t>
  </si>
  <si>
    <t>16/100-46-乳児</t>
  </si>
  <si>
    <t>16/100-51-１、２歳児</t>
  </si>
  <si>
    <t>16/100-51-乳児</t>
  </si>
  <si>
    <t>16/100-56-１、２歳児</t>
  </si>
  <si>
    <t>16/100-56-乳児</t>
  </si>
  <si>
    <t>16/100-61-１、２歳児</t>
  </si>
  <si>
    <t>16/100-61-乳児</t>
  </si>
  <si>
    <t>16/100-71-４歳以上児</t>
  </si>
  <si>
    <t>16/100-71-３歳児</t>
  </si>
  <si>
    <t>16/100-71-１、２歳児</t>
  </si>
  <si>
    <t>16/100-71-乳児</t>
  </si>
  <si>
    <t>16/100-81-４歳以上児</t>
  </si>
  <si>
    <t>16/100-81-３歳児</t>
  </si>
  <si>
    <t>16/100-81-１、２歳児</t>
  </si>
  <si>
    <t>16/100-81-乳児</t>
  </si>
  <si>
    <t>16/100-91-１、２歳児</t>
  </si>
  <si>
    <t>16/100-91-乳児</t>
  </si>
  <si>
    <t>16/100-101-４歳以上児</t>
  </si>
  <si>
    <t>16/100-101-３歳児</t>
  </si>
  <si>
    <t>16/100-101-１、２歳児</t>
  </si>
  <si>
    <t>16/100-101-乳児</t>
  </si>
  <si>
    <t>16/100-111-４歳以上児</t>
  </si>
  <si>
    <t>16/100-111-３歳児</t>
  </si>
  <si>
    <t>16/100-111-１、２歳児</t>
  </si>
  <si>
    <t>16/100-111-乳児</t>
  </si>
  <si>
    <t>16/100-121-１、２歳児</t>
  </si>
  <si>
    <t>16/100-121-乳児</t>
  </si>
  <si>
    <t>16/100-131-４歳以上児</t>
  </si>
  <si>
    <t>16/100-131-３歳児</t>
  </si>
  <si>
    <t>16/100-131-１、２歳児</t>
  </si>
  <si>
    <t>16/100-131-乳児</t>
  </si>
  <si>
    <t>16/100-141-４歳以上児</t>
  </si>
  <si>
    <t>16/100-141-３歳児</t>
  </si>
  <si>
    <t>16/100-141-１、２歳児</t>
  </si>
  <si>
    <t>16/100-141-乳児</t>
  </si>
  <si>
    <t>16/100-151-１、２歳児</t>
  </si>
  <si>
    <t>16/100-151-乳児</t>
  </si>
  <si>
    <t>16/100-161-４歳以上児</t>
  </si>
  <si>
    <t>16/100-161-３歳児</t>
  </si>
  <si>
    <t>16/100-161-１、２歳児</t>
  </si>
  <si>
    <t>16/100-161-乳児</t>
  </si>
  <si>
    <t>16/100-171-４歳以上児</t>
  </si>
  <si>
    <t>16/100-171-３歳児</t>
  </si>
  <si>
    <t>16/100-171-１、２歳児</t>
  </si>
  <si>
    <t>16/100-171-乳児</t>
  </si>
  <si>
    <t>15/100-1-１、２歳児</t>
  </si>
  <si>
    <t>15/100-1-乳児</t>
  </si>
  <si>
    <t>15/100-11-１、２歳児</t>
  </si>
  <si>
    <t>15/100-11-乳児</t>
  </si>
  <si>
    <t>15/100-16-１、２歳児</t>
  </si>
  <si>
    <t>15/100-16-乳児</t>
  </si>
  <si>
    <t>15/100-21-１、２歳児</t>
  </si>
  <si>
    <t>15/100-21-乳児</t>
  </si>
  <si>
    <t>15/100-26-１、２歳児</t>
  </si>
  <si>
    <t>15/100-26-乳児</t>
  </si>
  <si>
    <t>15/100-31-１、２歳児</t>
  </si>
  <si>
    <t>15/100-31-乳児</t>
  </si>
  <si>
    <t>15/100-36-１、２歳児</t>
  </si>
  <si>
    <t>15/100-36-乳児</t>
  </si>
  <si>
    <t>15/100-41-１、２歳児</t>
  </si>
  <si>
    <t>15/100-41-乳児</t>
  </si>
  <si>
    <t>15/100-46-１、２歳児</t>
  </si>
  <si>
    <t>15/100-46-乳児</t>
  </si>
  <si>
    <t>15/100-51-１、２歳児</t>
  </si>
  <si>
    <t>15/100-51-乳児</t>
  </si>
  <si>
    <t>15/100-56-１、２歳児</t>
  </si>
  <si>
    <t>15/100-56-乳児</t>
  </si>
  <si>
    <t>15/100-61-１、２歳児</t>
  </si>
  <si>
    <t>15/100-61-乳児</t>
  </si>
  <si>
    <t>15/100-71-４歳以上児</t>
  </si>
  <si>
    <t>15/100-71-３歳児</t>
  </si>
  <si>
    <t>15/100-71-１、２歳児</t>
  </si>
  <si>
    <t>15/100-71-乳児</t>
  </si>
  <si>
    <t>15/100-81-４歳以上児</t>
  </si>
  <si>
    <t>15/100-81-３歳児</t>
  </si>
  <si>
    <t>15/100-81-１、２歳児</t>
  </si>
  <si>
    <t>15/100-81-乳児</t>
  </si>
  <si>
    <t>15/100-91-１、２歳児</t>
  </si>
  <si>
    <t>15/100-91-乳児</t>
  </si>
  <si>
    <t>15/100-101-４歳以上児</t>
  </si>
  <si>
    <t>15/100-101-３歳児</t>
  </si>
  <si>
    <t>15/100-101-１、２歳児</t>
  </si>
  <si>
    <t>15/100-101-乳児</t>
  </si>
  <si>
    <t>15/100-111-４歳以上児</t>
  </si>
  <si>
    <t>15/100-111-３歳児</t>
  </si>
  <si>
    <t>15/100-111-１、２歳児</t>
  </si>
  <si>
    <t>15/100-111-乳児</t>
  </si>
  <si>
    <t>15/100-121-１、２歳児</t>
  </si>
  <si>
    <t>15/100-121-乳児</t>
  </si>
  <si>
    <t>15/100-131-４歳以上児</t>
  </si>
  <si>
    <t>15/100-131-３歳児</t>
  </si>
  <si>
    <t>15/100-131-１、２歳児</t>
  </si>
  <si>
    <t>15/100-131-乳児</t>
  </si>
  <si>
    <t>15/100-141-４歳以上児</t>
  </si>
  <si>
    <t>15/100-141-３歳児</t>
  </si>
  <si>
    <t>15/100-141-１、２歳児</t>
  </si>
  <si>
    <t>15/100-141-乳児</t>
  </si>
  <si>
    <t>15/100-151-１、２歳児</t>
  </si>
  <si>
    <t>15/100-151-乳児</t>
  </si>
  <si>
    <t>15/100-161-４歳以上児</t>
  </si>
  <si>
    <t>15/100-161-３歳児</t>
  </si>
  <si>
    <t>15/100-161-１、２歳児</t>
  </si>
  <si>
    <t>15/100-161-乳児</t>
  </si>
  <si>
    <t>15/100-171-４歳以上児</t>
  </si>
  <si>
    <t>15/100-171-３歳児</t>
  </si>
  <si>
    <t>15/100-171-１、２歳児</t>
  </si>
  <si>
    <t>15/100-171-乳児</t>
  </si>
  <si>
    <t>12/100-1-１、２歳児</t>
  </si>
  <si>
    <t>12/100-1-乳児</t>
  </si>
  <si>
    <t>12/100-11-１、２歳児</t>
  </si>
  <si>
    <t>12/100-11-乳児</t>
  </si>
  <si>
    <t>12/100-16-１、２歳児</t>
  </si>
  <si>
    <t>12/100-16-乳児</t>
  </si>
  <si>
    <t>12/100-21-１、２歳児</t>
  </si>
  <si>
    <t>12/100-21-乳児</t>
  </si>
  <si>
    <t>12/100-26-１、２歳児</t>
  </si>
  <si>
    <t>12/100-26-乳児</t>
  </si>
  <si>
    <t>12/100-31-１、２歳児</t>
  </si>
  <si>
    <t>12/100-31-乳児</t>
  </si>
  <si>
    <t>12/100-36-１、２歳児</t>
  </si>
  <si>
    <t>12/100-36-乳児</t>
  </si>
  <si>
    <t>12/100-41-１、２歳児</t>
  </si>
  <si>
    <t>12/100-41-乳児</t>
  </si>
  <si>
    <t>12/100-46-１、２歳児</t>
  </si>
  <si>
    <t>12/100-46-乳児</t>
  </si>
  <si>
    <t>12/100-51-１、２歳児</t>
  </si>
  <si>
    <t>12/100-51-乳児</t>
  </si>
  <si>
    <t>12/100-56-１、２歳児</t>
  </si>
  <si>
    <t>12/100-56-乳児</t>
  </si>
  <si>
    <t>12/100-61-１、２歳児</t>
  </si>
  <si>
    <t>12/100-61-乳児</t>
  </si>
  <si>
    <t>12/100-71-４歳以上児</t>
  </si>
  <si>
    <t>12/100-71-３歳児</t>
  </si>
  <si>
    <t>12/100-71-１、２歳児</t>
  </si>
  <si>
    <t>12/100-71-乳児</t>
  </si>
  <si>
    <t>12/100-81-４歳以上児</t>
  </si>
  <si>
    <t>12/100-81-３歳児</t>
  </si>
  <si>
    <t>12/100-81-１、２歳児</t>
  </si>
  <si>
    <t>12/100-81-乳児</t>
  </si>
  <si>
    <t>12/100-91-１、２歳児</t>
  </si>
  <si>
    <t>12/100-91-乳児</t>
  </si>
  <si>
    <t>12/100-101-４歳以上児</t>
  </si>
  <si>
    <t>12/100-101-３歳児</t>
  </si>
  <si>
    <t>12/100-101-１、２歳児</t>
  </si>
  <si>
    <t>12/100-101-乳児</t>
  </si>
  <si>
    <t>12/100-111-４歳以上児</t>
  </si>
  <si>
    <t>12/100-111-３歳児</t>
  </si>
  <si>
    <t>12/100-111-１、２歳児</t>
  </si>
  <si>
    <t>12/100-111-乳児</t>
  </si>
  <si>
    <t>12/100-121-１、２歳児</t>
  </si>
  <si>
    <t>12/100-121-乳児</t>
  </si>
  <si>
    <t>12/100-131-４歳以上児</t>
  </si>
  <si>
    <t>12/100-131-３歳児</t>
  </si>
  <si>
    <t>12/100-131-１、２歳児</t>
  </si>
  <si>
    <t>12/100-131-乳児</t>
  </si>
  <si>
    <t>12/100-141-４歳以上児</t>
  </si>
  <si>
    <t>12/100-141-３歳児</t>
  </si>
  <si>
    <t>12/100-141-１、２歳児</t>
  </si>
  <si>
    <t>12/100-141-乳児</t>
  </si>
  <si>
    <t>12/100-151-１、２歳児</t>
  </si>
  <si>
    <t>12/100-151-乳児</t>
  </si>
  <si>
    <t>12/100-161-４歳以上児</t>
  </si>
  <si>
    <t>12/100-161-３歳児</t>
  </si>
  <si>
    <t>12/100-161-１、２歳児</t>
  </si>
  <si>
    <t>12/100-161-乳児</t>
  </si>
  <si>
    <t>12/100-171-４歳以上児</t>
  </si>
  <si>
    <t>12/100-171-３歳児</t>
  </si>
  <si>
    <t>12/100-171-１、２歳児</t>
  </si>
  <si>
    <t>12/100-171-乳児</t>
  </si>
  <si>
    <t>10/100-1-１、２歳児</t>
  </si>
  <si>
    <t>10/100-1-乳児</t>
  </si>
  <si>
    <t>10/100-11-１、２歳児</t>
  </si>
  <si>
    <t>10/100-11-乳児</t>
  </si>
  <si>
    <t>10/100-16-１、２歳児</t>
  </si>
  <si>
    <t>10/100-16-乳児</t>
  </si>
  <si>
    <t>10/100-21-１、２歳児</t>
  </si>
  <si>
    <t>10/100-21-乳児</t>
  </si>
  <si>
    <t>10/100-26-１、２歳児</t>
  </si>
  <si>
    <t>10/100-26-乳児</t>
  </si>
  <si>
    <t>10/100-31-１、２歳児</t>
  </si>
  <si>
    <t>10/100-31-乳児</t>
  </si>
  <si>
    <t>10/100-36-１、２歳児</t>
  </si>
  <si>
    <t>10/100-36-乳児</t>
  </si>
  <si>
    <t>10/100-41-１、２歳児</t>
  </si>
  <si>
    <t>10/100-41-乳児</t>
  </si>
  <si>
    <t>10/100-46-１、２歳児</t>
  </si>
  <si>
    <t>10/100-46-乳児</t>
  </si>
  <si>
    <t>10/100-51-１、２歳児</t>
  </si>
  <si>
    <t>10/100-51-乳児</t>
  </si>
  <si>
    <t>10/100-56-１、２歳児</t>
  </si>
  <si>
    <t>10/100-56-乳児</t>
  </si>
  <si>
    <t>10/100-61-１、２歳児</t>
  </si>
  <si>
    <t>10/100-61-乳児</t>
  </si>
  <si>
    <t>10/100-71-４歳以上児</t>
  </si>
  <si>
    <t>10/100-71-３歳児</t>
  </si>
  <si>
    <t>10/100-71-１、２歳児</t>
  </si>
  <si>
    <t>10/100-71-乳児</t>
  </si>
  <si>
    <t>10/100-81-４歳以上児</t>
  </si>
  <si>
    <t>10/100-81-３歳児</t>
  </si>
  <si>
    <t>10/100-81-１、２歳児</t>
  </si>
  <si>
    <t>10/100-81-乳児</t>
  </si>
  <si>
    <t>10/100-91-１、２歳児</t>
  </si>
  <si>
    <t>10/100-91-乳児</t>
  </si>
  <si>
    <t>10/100-101-４歳以上児</t>
  </si>
  <si>
    <t>10/100-101-３歳児</t>
  </si>
  <si>
    <t>10/100-101-１、２歳児</t>
  </si>
  <si>
    <t>10/100-101-乳児</t>
  </si>
  <si>
    <t>10/100-111-４歳以上児</t>
  </si>
  <si>
    <t>10/100-111-３歳児</t>
  </si>
  <si>
    <t>10/100-111-１、２歳児</t>
  </si>
  <si>
    <t>10/100-111-乳児</t>
  </si>
  <si>
    <t>10/100-121-１、２歳児</t>
  </si>
  <si>
    <t>10/100-121-乳児</t>
  </si>
  <si>
    <t>10/100-131-４歳以上児</t>
  </si>
  <si>
    <t>10/100-131-３歳児</t>
  </si>
  <si>
    <t>10/100-131-１、２歳児</t>
  </si>
  <si>
    <t>10/100-131-乳児</t>
  </si>
  <si>
    <t>10/100-141-４歳以上児</t>
  </si>
  <si>
    <t>10/100-141-３歳児</t>
  </si>
  <si>
    <t>10/100-141-１、２歳児</t>
  </si>
  <si>
    <t>10/100-141-乳児</t>
  </si>
  <si>
    <t>10/100-151-１、２歳児</t>
  </si>
  <si>
    <t>10/100-151-乳児</t>
  </si>
  <si>
    <t>10/100-161-４歳以上児</t>
  </si>
  <si>
    <t>10/100-161-３歳児</t>
  </si>
  <si>
    <t>10/100-161-１、２歳児</t>
  </si>
  <si>
    <t>10/100-161-乳児</t>
  </si>
  <si>
    <t>10/100-171-４歳以上児</t>
  </si>
  <si>
    <t>10/100-171-３歳児</t>
  </si>
  <si>
    <t>10/100-171-１、２歳児</t>
  </si>
  <si>
    <t>10/100-171-乳児</t>
  </si>
  <si>
    <t>6/100-1-１、２歳児</t>
  </si>
  <si>
    <t>6/100-1-乳児</t>
  </si>
  <si>
    <t>6/100-11-１、２歳児</t>
  </si>
  <si>
    <t>6/100-11-乳児</t>
  </si>
  <si>
    <t>6/100-16-１、２歳児</t>
  </si>
  <si>
    <t>6/100-16-乳児</t>
  </si>
  <si>
    <t>6/100-21-１、２歳児</t>
  </si>
  <si>
    <t>6/100-21-乳児</t>
  </si>
  <si>
    <t>6/100-26-１、２歳児</t>
  </si>
  <si>
    <t>6/100-26-乳児</t>
  </si>
  <si>
    <t>6/100-31-１、２歳児</t>
  </si>
  <si>
    <t>6/100-31-乳児</t>
  </si>
  <si>
    <t>6/100-36-１、２歳児</t>
  </si>
  <si>
    <t>6/100-36-乳児</t>
  </si>
  <si>
    <t>6/100-41-１、２歳児</t>
  </si>
  <si>
    <t>6/100-41-乳児</t>
  </si>
  <si>
    <t>6/100-46-１、２歳児</t>
  </si>
  <si>
    <t>6/100-46-乳児</t>
  </si>
  <si>
    <t>6/100-51-１、２歳児</t>
  </si>
  <si>
    <t>6/100-51-乳児</t>
  </si>
  <si>
    <t>6/100-56-１、２歳児</t>
  </si>
  <si>
    <t>6/100-56-乳児</t>
  </si>
  <si>
    <t>6/100-61-１、２歳児</t>
  </si>
  <si>
    <t>6/100-61-乳児</t>
  </si>
  <si>
    <t>6/100-71-４歳以上児</t>
  </si>
  <si>
    <t>6/100-71-３歳児</t>
  </si>
  <si>
    <t>6/100-71-１、２歳児</t>
  </si>
  <si>
    <t>6/100-71-乳児</t>
  </si>
  <si>
    <t>6/100-81-４歳以上児</t>
  </si>
  <si>
    <t>6/100-81-３歳児</t>
  </si>
  <si>
    <t>6/100-81-１、２歳児</t>
  </si>
  <si>
    <t>6/100-81-乳児</t>
  </si>
  <si>
    <t>6/100-91-１、２歳児</t>
  </si>
  <si>
    <t>6/100-91-乳児</t>
  </si>
  <si>
    <t>6/100-101-４歳以上児</t>
  </si>
  <si>
    <t>6/100-101-３歳児</t>
  </si>
  <si>
    <t>6/100-101-１、２歳児</t>
  </si>
  <si>
    <t>6/100-101-乳児</t>
  </si>
  <si>
    <t>6/100-111-４歳以上児</t>
  </si>
  <si>
    <t>6/100-111-３歳児</t>
  </si>
  <si>
    <t>6/100-111-１、２歳児</t>
  </si>
  <si>
    <t>6/100-111-乳児</t>
  </si>
  <si>
    <t>6/100-121-１、２歳児</t>
  </si>
  <si>
    <t>6/100-121-乳児</t>
  </si>
  <si>
    <t>6/100-131-４歳以上児</t>
  </si>
  <si>
    <t>6/100-131-３歳児</t>
  </si>
  <si>
    <t>6/100-131-１、２歳児</t>
  </si>
  <si>
    <t>6/100-131-乳児</t>
  </si>
  <si>
    <t>6/100-141-４歳以上児</t>
  </si>
  <si>
    <t>6/100-141-３歳児</t>
  </si>
  <si>
    <t>6/100-141-１、２歳児</t>
  </si>
  <si>
    <t>6/100-141-乳児</t>
  </si>
  <si>
    <t>6/100-151-１、２歳児</t>
  </si>
  <si>
    <t>6/100-151-乳児</t>
  </si>
  <si>
    <t>6/100-161-４歳以上児</t>
  </si>
  <si>
    <t>6/100-161-３歳児</t>
  </si>
  <si>
    <t>6/100-161-１、２歳児</t>
  </si>
  <si>
    <t>6/100-161-乳児</t>
  </si>
  <si>
    <t>6/100-171-４歳以上児</t>
  </si>
  <si>
    <t>6/100-171-３歳児</t>
  </si>
  <si>
    <t>6/100-171-１、２歳児</t>
  </si>
  <si>
    <t>6/100-171-乳児</t>
  </si>
  <si>
    <t>3/100-1-１、２歳児</t>
  </si>
  <si>
    <t>3/100-1-乳児</t>
  </si>
  <si>
    <t>3/100-11-１、２歳児</t>
  </si>
  <si>
    <t>3/100-11-乳児</t>
  </si>
  <si>
    <t>3/100-16-１、２歳児</t>
  </si>
  <si>
    <t>3/100-16-乳児</t>
  </si>
  <si>
    <t>3/100-21-１、２歳児</t>
  </si>
  <si>
    <t>3/100-21-乳児</t>
  </si>
  <si>
    <t>3/100-26-１、２歳児</t>
  </si>
  <si>
    <t>3/100-26-乳児</t>
  </si>
  <si>
    <t>3/100-31-１、２歳児</t>
  </si>
  <si>
    <t>3/100-31-乳児</t>
  </si>
  <si>
    <t>3/100-36-１、２歳児</t>
  </si>
  <si>
    <t>3/100-36-乳児</t>
  </si>
  <si>
    <t>3/100-41-１、２歳児</t>
  </si>
  <si>
    <t>3/100-41-乳児</t>
  </si>
  <si>
    <t>3/100-46-１、２歳児</t>
  </si>
  <si>
    <t>3/100-46-乳児</t>
  </si>
  <si>
    <t>3/100-51-１、２歳児</t>
  </si>
  <si>
    <t>3/100-51-乳児</t>
  </si>
  <si>
    <t>3/100-56-１、２歳児</t>
  </si>
  <si>
    <t>3/100-56-乳児</t>
  </si>
  <si>
    <t>3/100-61-１、２歳児</t>
  </si>
  <si>
    <t>3/100-61-乳児</t>
  </si>
  <si>
    <t>3/100-71-４歳以上児</t>
  </si>
  <si>
    <t>3/100-71-３歳児</t>
  </si>
  <si>
    <t>3/100-71-１、２歳児</t>
  </si>
  <si>
    <t>3/100-71-乳児</t>
  </si>
  <si>
    <t>3/100-81-４歳以上児</t>
  </si>
  <si>
    <t>3/100-81-３歳児</t>
  </si>
  <si>
    <t>3/100-81-１、２歳児</t>
  </si>
  <si>
    <t>3/100-81-乳児</t>
  </si>
  <si>
    <t>3/100-91-１、２歳児</t>
  </si>
  <si>
    <t>3/100-91-乳児</t>
  </si>
  <si>
    <t>3/100-101-４歳以上児</t>
  </si>
  <si>
    <t>3/100-101-３歳児</t>
  </si>
  <si>
    <t>3/100-101-１、２歳児</t>
  </si>
  <si>
    <t>3/100-101-乳児</t>
  </si>
  <si>
    <t>3/100-111-４歳以上児</t>
  </si>
  <si>
    <t>3/100-111-３歳児</t>
  </si>
  <si>
    <t>3/100-111-１、２歳児</t>
  </si>
  <si>
    <t>3/100-111-乳児</t>
  </si>
  <si>
    <t>3/100-121-１、２歳児</t>
  </si>
  <si>
    <t>3/100-121-乳児</t>
  </si>
  <si>
    <t>3/100-131-４歳以上児</t>
  </si>
  <si>
    <t>3/100-131-３歳児</t>
  </si>
  <si>
    <t>3/100-131-１、２歳児</t>
  </si>
  <si>
    <t>3/100-131-乳児</t>
  </si>
  <si>
    <t>3/100-141-４歳以上児</t>
  </si>
  <si>
    <t>3/100-141-３歳児</t>
  </si>
  <si>
    <t>3/100-141-１、２歳児</t>
  </si>
  <si>
    <t>3/100-141-乳児</t>
  </si>
  <si>
    <t>3/100-151-１、２歳児</t>
  </si>
  <si>
    <t>3/100-151-乳児</t>
  </si>
  <si>
    <t>3/100-161-４歳以上児</t>
  </si>
  <si>
    <t>3/100-161-３歳児</t>
  </si>
  <si>
    <t>3/100-161-１、２歳児</t>
  </si>
  <si>
    <t>3/100-161-乳児</t>
  </si>
  <si>
    <t>3/100-171-４歳以上児</t>
  </si>
  <si>
    <t>3/100-171-３歳児</t>
  </si>
  <si>
    <t>3/100-171-１、２歳児</t>
  </si>
  <si>
    <t>3/100-171-乳児</t>
  </si>
  <si>
    <t>その他-1-１、２歳児</t>
  </si>
  <si>
    <t>その他-1-乳児</t>
  </si>
  <si>
    <t>その他-11-１、２歳児</t>
  </si>
  <si>
    <t>その他-11-乳児</t>
  </si>
  <si>
    <t>その他-16-１、２歳児</t>
  </si>
  <si>
    <t>その他-16-乳児</t>
  </si>
  <si>
    <t>その他-21-１、２歳児</t>
  </si>
  <si>
    <t>その他-21-乳児</t>
  </si>
  <si>
    <t>その他-26-１、２歳児</t>
  </si>
  <si>
    <t>その他-26-乳児</t>
  </si>
  <si>
    <t>その他-31-１、２歳児</t>
  </si>
  <si>
    <t>その他-31-乳児</t>
  </si>
  <si>
    <t>その他-36-１、２歳児</t>
  </si>
  <si>
    <t>その他-36-乳児</t>
  </si>
  <si>
    <t>その他-41-１、２歳児</t>
  </si>
  <si>
    <t>その他-41-乳児</t>
  </si>
  <si>
    <t>その他-46-１、２歳児</t>
  </si>
  <si>
    <t>その他-46-乳児</t>
  </si>
  <si>
    <t>その他-51-１、２歳児</t>
  </si>
  <si>
    <t>その他-51-乳児</t>
  </si>
  <si>
    <t>その他-56-１、２歳児</t>
  </si>
  <si>
    <t>その他-56-乳児</t>
  </si>
  <si>
    <t>その他-61-１、２歳児</t>
  </si>
  <si>
    <t>その他-61-乳児</t>
  </si>
  <si>
    <t>その他-71-４歳以上児</t>
  </si>
  <si>
    <t>その他-71-３歳児</t>
  </si>
  <si>
    <t>その他-71-１、２歳児</t>
  </si>
  <si>
    <t>その他-71-乳児</t>
  </si>
  <si>
    <t>その他-81-４歳以上児</t>
  </si>
  <si>
    <t>その他-81-３歳児</t>
  </si>
  <si>
    <t>その他-81-１、２歳児</t>
  </si>
  <si>
    <t>その他-81-乳児</t>
  </si>
  <si>
    <t>その他-91-１、２歳児</t>
  </si>
  <si>
    <t>その他-91-乳児</t>
  </si>
  <si>
    <t>その他-101-４歳以上児</t>
  </si>
  <si>
    <t>その他-101-３歳児</t>
  </si>
  <si>
    <t>その他-101-１、２歳児</t>
  </si>
  <si>
    <t>その他-101-乳児</t>
  </si>
  <si>
    <t>その他-111-４歳以上児</t>
  </si>
  <si>
    <t>その他-111-３歳児</t>
  </si>
  <si>
    <t>その他-111-１、２歳児</t>
  </si>
  <si>
    <t>その他-111-乳児</t>
  </si>
  <si>
    <t>その他-121-１、２歳児</t>
  </si>
  <si>
    <t>その他-121-乳児</t>
  </si>
  <si>
    <t>その他-131-４歳以上児</t>
  </si>
  <si>
    <t>その他-131-３歳児</t>
  </si>
  <si>
    <t>その他-131-１、２歳児</t>
  </si>
  <si>
    <t>その他-131-乳児</t>
  </si>
  <si>
    <t>その他-141-４歳以上児</t>
  </si>
  <si>
    <t>その他-141-３歳児</t>
  </si>
  <si>
    <t>その他-141-１、２歳児</t>
  </si>
  <si>
    <t>その他-141-乳児</t>
  </si>
  <si>
    <t>その他-151-１、２歳児</t>
  </si>
  <si>
    <t>その他-151-乳児</t>
  </si>
  <si>
    <t>その他-161-４歳以上児</t>
  </si>
  <si>
    <t>その他-161-３歳児</t>
  </si>
  <si>
    <t>その他-161-１、２歳児</t>
  </si>
  <si>
    <t>その他-161-乳児</t>
  </si>
  <si>
    <t>その他-171-４歳以上児</t>
  </si>
  <si>
    <t>その他-171-３歳児</t>
  </si>
  <si>
    <t>その他-171-１、２歳児</t>
  </si>
  <si>
    <t>その他-171-乳児</t>
  </si>
  <si>
    <t>【チーム保育】20/100-1-４歳以上児</t>
  </si>
  <si>
    <t>【チーム保育】20/100-1-３歳児</t>
  </si>
  <si>
    <t>【チーム保育】20/100-1-１、２歳児</t>
  </si>
  <si>
    <t>【チーム保育】20/100-11-４歳以上児</t>
  </si>
  <si>
    <t>【チーム保育】20/100-11-３歳児</t>
  </si>
  <si>
    <t>【チーム保育】20/100-11-１、２歳児</t>
  </si>
  <si>
    <t>【チーム保育】20/100-11-乳児</t>
  </si>
  <si>
    <t>【チーム保育】20/100-16-４歳以上児</t>
  </si>
  <si>
    <t>【チーム保育】20/100-16-３歳児</t>
  </si>
  <si>
    <t>【チーム保育】20/100-16-１、２歳児</t>
  </si>
  <si>
    <t>【チーム保育】20/100-16-乳児</t>
  </si>
  <si>
    <t>【チーム保育】20/100-21-４歳以上児</t>
  </si>
  <si>
    <t>【チーム保育】20/100-21-３歳児</t>
  </si>
  <si>
    <t>【チーム保育】20/100-21-１、２歳児</t>
  </si>
  <si>
    <t>【チーム保育】20/100-21-乳児</t>
  </si>
  <si>
    <t>【チーム保育】20/100-26-４歳以上児</t>
  </si>
  <si>
    <t>【チーム保育】20/100-26-３歳児</t>
  </si>
  <si>
    <t>【チーム保育】20/100-26-１、２歳児</t>
  </si>
  <si>
    <t>【チーム保育】20/100-26-乳児</t>
  </si>
  <si>
    <t>【チーム保育】20/100-31-４歳以上児</t>
  </si>
  <si>
    <t>【チーム保育】20/100-31-３歳児</t>
  </si>
  <si>
    <t>【チーム保育】20/100-31-１、２歳児</t>
  </si>
  <si>
    <t>【チーム保育】20/100-31-乳児</t>
  </si>
  <si>
    <t>【チーム保育】20/100-36-４歳以上児</t>
  </si>
  <si>
    <t>【チーム保育】20/100-36-３歳児</t>
  </si>
  <si>
    <t>【チーム保育】20/100-36-１、２歳児</t>
  </si>
  <si>
    <t>【チーム保育】20/100-36-乳児</t>
  </si>
  <si>
    <t>【チーム保育】20/100-41-４歳以上児</t>
  </si>
  <si>
    <t>【チーム保育】20/100-41-３歳児</t>
  </si>
  <si>
    <t>【チーム保育】20/100-41-１、２歳児</t>
  </si>
  <si>
    <t>【チーム保育】20/100-41-乳児</t>
  </si>
  <si>
    <t>【チーム保育】20/100-46-４歳以上児</t>
  </si>
  <si>
    <t>【チーム保育】20/100-46-３歳児</t>
  </si>
  <si>
    <t>【チーム保育】20/100-46-１、２歳児</t>
  </si>
  <si>
    <t>【チーム保育】20/100-46-乳児</t>
  </si>
  <si>
    <t>【チーム保育】20/100-51-４歳以上児</t>
  </si>
  <si>
    <t>【チーム保育】20/100-51-３歳児</t>
  </si>
  <si>
    <t>【チーム保育】20/100-51-１、２歳児</t>
  </si>
  <si>
    <t>【チーム保育】20/100-51-乳児</t>
  </si>
  <si>
    <t>【チーム保育】20/100-56-４歳以上児</t>
  </si>
  <si>
    <t>【チーム保育】20/100-56-３歳児</t>
  </si>
  <si>
    <t>【チーム保育】20/100-56-１、２歳児</t>
  </si>
  <si>
    <t>【チーム保育】20/100-56-乳児</t>
  </si>
  <si>
    <t>【チーム保育】20/100-61-４歳以上児</t>
  </si>
  <si>
    <t>【チーム保育】20/100-61-３歳児</t>
  </si>
  <si>
    <t>【チーム保育】20/100-61-１、２歳児</t>
  </si>
  <si>
    <t>【チーム保育】20/100-61-乳児</t>
  </si>
  <si>
    <t>【チーム保育】20/100-76-４歳以上児</t>
  </si>
  <si>
    <t>【チーム保育】20/100-76-３歳児</t>
  </si>
  <si>
    <t>【チーム保育】20/100-76-１、２歳児</t>
  </si>
  <si>
    <t>【チーム保育】20/100-76-乳児</t>
  </si>
  <si>
    <t>【チーム保育】20/100-91-４歳以上児</t>
  </si>
  <si>
    <t>【チーム保育】20/100-91-３歳児</t>
  </si>
  <si>
    <t>【チーム保育】20/100-91-１、２歳児</t>
  </si>
  <si>
    <t>【チーム保育】20/100-91-乳児</t>
  </si>
  <si>
    <t>【チーム保育】20/100-106-４歳以上児</t>
  </si>
  <si>
    <t>【チーム保育】20/100-106-３歳児</t>
  </si>
  <si>
    <t>【チーム保育】20/100-106-１、２歳児</t>
  </si>
  <si>
    <t>【チーム保育】20/100-106-乳児</t>
  </si>
  <si>
    <t>【チーム保育】20/100-121-４歳以上児</t>
  </si>
  <si>
    <t>【チーム保育】20/100-121-３歳児</t>
  </si>
  <si>
    <t>【チーム保育】20/100-121-１、２歳児</t>
  </si>
  <si>
    <t>【チーム保育】20/100-121-乳児</t>
  </si>
  <si>
    <t>【チーム保育】20/100-136-４歳以上児</t>
  </si>
  <si>
    <t>【チーム保育】20/100-136-３歳児</t>
  </si>
  <si>
    <t>【チーム保育】20/100-136-１、２歳児</t>
  </si>
  <si>
    <t>【チーム保育】20/100-136-乳児</t>
  </si>
  <si>
    <t>【チーム保育】20/100-151-４歳以上児</t>
  </si>
  <si>
    <t>【チーム保育】20/100-151-３歳児</t>
  </si>
  <si>
    <t>【チーム保育】20/100-151-１、２歳児</t>
  </si>
  <si>
    <t>【チーム保育】20/100-151-乳児</t>
  </si>
  <si>
    <t>【チーム保育】20/100-181-４歳以上児</t>
  </si>
  <si>
    <t>【チーム保育】20/100-181-３歳児</t>
  </si>
  <si>
    <t>【チーム保育】20/100-181-１、２歳児</t>
  </si>
  <si>
    <t>【チーム保育】20/100-181-乳児</t>
  </si>
  <si>
    <t>【チーム保育】20/100-211-４歳以上児</t>
  </si>
  <si>
    <t>【チーム保育】20/100-211-３歳児</t>
  </si>
  <si>
    <t>【チーム保育】20/100-211-１、２歳児</t>
  </si>
  <si>
    <t>【チーム保育】20/100-211-乳児</t>
  </si>
  <si>
    <t>【チーム保育】20/100-241-４歳以上児</t>
  </si>
  <si>
    <t>【チーム保育】20/100-241-３歳児</t>
  </si>
  <si>
    <t>【チーム保育】20/100-241-１、２歳児</t>
  </si>
  <si>
    <t>【チーム保育】20/100-241-乳児</t>
  </si>
  <si>
    <t>【チーム保育】20/100-271-４歳以上児</t>
  </si>
  <si>
    <t>【チーム保育】20/100-271-３歳児</t>
  </si>
  <si>
    <t>【チーム保育】20/100-271-１、２歳児</t>
  </si>
  <si>
    <t>【チーム保育】20/100-271-乳児</t>
  </si>
  <si>
    <t>【チーム保育】20/100-301-４歳以上児</t>
  </si>
  <si>
    <t>【チーム保育】20/100-301-３歳児</t>
  </si>
  <si>
    <t>【チーム保育】20/100-301-１、２歳児</t>
  </si>
  <si>
    <t>【チーム保育】20/100-301-乳児</t>
  </si>
  <si>
    <t>【チーム保育】16/100-1-４歳以上児</t>
  </si>
  <si>
    <t>【チーム保育】16/100-1-３歳児</t>
  </si>
  <si>
    <t>【チーム保育】16/100-1-１、２歳児</t>
  </si>
  <si>
    <t>【チーム保育】16/100-1-乳児</t>
  </si>
  <si>
    <t>【チーム保育】16/100-11-４歳以上児</t>
  </si>
  <si>
    <t>【チーム保育】16/100-11-３歳児</t>
  </si>
  <si>
    <t>【チーム保育】16/100-11-１、２歳児</t>
  </si>
  <si>
    <t>【チーム保育】16/100-11-乳児</t>
  </si>
  <si>
    <t>【チーム保育】16/100-16-４歳以上児</t>
  </si>
  <si>
    <t>【チーム保育】16/100-16-３歳児</t>
  </si>
  <si>
    <t>【チーム保育】16/100-16-１、２歳児</t>
  </si>
  <si>
    <t>【チーム保育】16/100-16-乳児</t>
  </si>
  <si>
    <t>【チーム保育】16/100-21-４歳以上児</t>
  </si>
  <si>
    <t>【チーム保育】16/100-21-３歳児</t>
  </si>
  <si>
    <t>【チーム保育】16/100-21-１、２歳児</t>
  </si>
  <si>
    <t>【チーム保育】16/100-21-乳児</t>
  </si>
  <si>
    <t>【チーム保育】16/100-26-４歳以上児</t>
  </si>
  <si>
    <t>【チーム保育】16/100-26-３歳児</t>
  </si>
  <si>
    <t>【チーム保育】16/100-26-１、２歳児</t>
  </si>
  <si>
    <t>【チーム保育】16/100-26-乳児</t>
  </si>
  <si>
    <t>【チーム保育】16/100-31-４歳以上児</t>
  </si>
  <si>
    <t>【チーム保育】16/100-31-３歳児</t>
  </si>
  <si>
    <t>【チーム保育】16/100-31-１、２歳児</t>
  </si>
  <si>
    <t>【チーム保育】16/100-31-乳児</t>
  </si>
  <si>
    <t>【チーム保育】16/100-36-４歳以上児</t>
  </si>
  <si>
    <t>【チーム保育】16/100-36-３歳児</t>
  </si>
  <si>
    <t>【チーム保育】16/100-36-１、２歳児</t>
  </si>
  <si>
    <t>【チーム保育】16/100-36-乳児</t>
  </si>
  <si>
    <t>【チーム保育】16/100-41-４歳以上児</t>
  </si>
  <si>
    <t>【チーム保育】16/100-41-３歳児</t>
  </si>
  <si>
    <t>【チーム保育】16/100-41-１、２歳児</t>
  </si>
  <si>
    <t>【チーム保育】16/100-41-乳児</t>
  </si>
  <si>
    <t>【チーム保育】16/100-46-４歳以上児</t>
  </si>
  <si>
    <t>【チーム保育】16/100-46-３歳児</t>
  </si>
  <si>
    <t>【チーム保育】16/100-46-１、２歳児</t>
  </si>
  <si>
    <t>【チーム保育】16/100-46-乳児</t>
  </si>
  <si>
    <t>【チーム保育】16/100-51-４歳以上児</t>
  </si>
  <si>
    <t>【チーム保育】16/100-51-３歳児</t>
  </si>
  <si>
    <t>【チーム保育】16/100-51-１、２歳児</t>
  </si>
  <si>
    <t>【チーム保育】16/100-51-乳児</t>
  </si>
  <si>
    <t>【チーム保育】16/100-56-４歳以上児</t>
  </si>
  <si>
    <t>【チーム保育】16/100-56-３歳児</t>
  </si>
  <si>
    <t>【チーム保育】16/100-56-１、２歳児</t>
  </si>
  <si>
    <t>【チーム保育】16/100-56-乳児</t>
  </si>
  <si>
    <t>【チーム保育】16/100-61-４歳以上児</t>
  </si>
  <si>
    <t>【チーム保育】16/100-61-３歳児</t>
  </si>
  <si>
    <t>【チーム保育】16/100-61-１、２歳児</t>
  </si>
  <si>
    <t>【チーム保育】16/100-61-乳児</t>
  </si>
  <si>
    <t>【チーム保育】16/100-76-４歳以上児</t>
  </si>
  <si>
    <t>【チーム保育】16/100-76-３歳児</t>
  </si>
  <si>
    <t>【チーム保育】16/100-76-１、２歳児</t>
  </si>
  <si>
    <t>【チーム保育】16/100-76-乳児</t>
  </si>
  <si>
    <t>【チーム保育】16/100-91-４歳以上児</t>
  </si>
  <si>
    <t>【チーム保育】16/100-91-３歳児</t>
  </si>
  <si>
    <t>【チーム保育】16/100-91-１、２歳児</t>
  </si>
  <si>
    <t>【チーム保育】16/100-91-乳児</t>
  </si>
  <si>
    <t>【チーム保育】16/100-106-４歳以上児</t>
  </si>
  <si>
    <t>【チーム保育】16/100-106-３歳児</t>
  </si>
  <si>
    <t>【チーム保育】16/100-106-１、２歳児</t>
  </si>
  <si>
    <t>【チーム保育】16/100-106-乳児</t>
  </si>
  <si>
    <t>【チーム保育】16/100-121-４歳以上児</t>
  </si>
  <si>
    <t>【チーム保育】16/100-121-３歳児</t>
  </si>
  <si>
    <t>【チーム保育】16/100-121-１、２歳児</t>
  </si>
  <si>
    <t>【チーム保育】16/100-121-乳児</t>
  </si>
  <si>
    <t>【チーム保育】16/100-136-４歳以上児</t>
  </si>
  <si>
    <t>【チーム保育】16/100-136-３歳児</t>
  </si>
  <si>
    <t>【チーム保育】16/100-136-１、２歳児</t>
  </si>
  <si>
    <t>【チーム保育】16/100-136-乳児</t>
  </si>
  <si>
    <t>【チーム保育】16/100-151-４歳以上児</t>
  </si>
  <si>
    <t>【チーム保育】16/100-151-３歳児</t>
  </si>
  <si>
    <t>【チーム保育】16/100-151-１、２歳児</t>
  </si>
  <si>
    <t>【チーム保育】16/100-151-乳児</t>
  </si>
  <si>
    <t>【チーム保育】16/100-181-４歳以上児</t>
  </si>
  <si>
    <t>【チーム保育】16/100-181-３歳児</t>
  </si>
  <si>
    <t>【チーム保育】16/100-181-１、２歳児</t>
  </si>
  <si>
    <t>【チーム保育】16/100-181-乳児</t>
  </si>
  <si>
    <t>【チーム保育】16/100-211-４歳以上児</t>
  </si>
  <si>
    <t>【チーム保育】16/100-211-３歳児</t>
  </si>
  <si>
    <t>【チーム保育】16/100-211-１、２歳児</t>
  </si>
  <si>
    <t>【チーム保育】16/100-211-乳児</t>
  </si>
  <si>
    <t>【チーム保育】16/100-241-４歳以上児</t>
  </si>
  <si>
    <t>【チーム保育】16/100-241-３歳児</t>
  </si>
  <si>
    <t>【チーム保育】16/100-241-１、２歳児</t>
  </si>
  <si>
    <t>【チーム保育】16/100-241-乳児</t>
  </si>
  <si>
    <t>【チーム保育】16/100-271-４歳以上児</t>
  </si>
  <si>
    <t>【チーム保育】16/100-271-３歳児</t>
  </si>
  <si>
    <t>【チーム保育】16/100-271-１、２歳児</t>
  </si>
  <si>
    <t>【チーム保育】16/100-271-乳児</t>
  </si>
  <si>
    <t>【チーム保育】16/100-301-４歳以上児</t>
  </si>
  <si>
    <t>【チーム保育】16/100-301-３歳児</t>
  </si>
  <si>
    <t>【チーム保育】16/100-301-１、２歳児</t>
  </si>
  <si>
    <t>【チーム保育】16/100-301-乳児</t>
  </si>
  <si>
    <t>【チーム保育】15/100-1-４歳以上児</t>
  </si>
  <si>
    <t>【チーム保育】15/100-1-３歳児</t>
  </si>
  <si>
    <t>【チーム保育】15/100-1-１、２歳児</t>
  </si>
  <si>
    <t>【チーム保育】15/100-1-乳児</t>
  </si>
  <si>
    <t>【チーム保育】15/100-11-４歳以上児</t>
  </si>
  <si>
    <t>【チーム保育】15/100-11-３歳児</t>
  </si>
  <si>
    <t>【チーム保育】15/100-11-１、２歳児</t>
  </si>
  <si>
    <t>【チーム保育】15/100-11-乳児</t>
  </si>
  <si>
    <t>【チーム保育】15/100-16-４歳以上児</t>
  </si>
  <si>
    <t>【チーム保育】15/100-16-３歳児</t>
  </si>
  <si>
    <t>【チーム保育】15/100-16-１、２歳児</t>
  </si>
  <si>
    <t>【チーム保育】15/100-16-乳児</t>
  </si>
  <si>
    <t>【チーム保育】15/100-21-４歳以上児</t>
  </si>
  <si>
    <t>【チーム保育】15/100-21-３歳児</t>
  </si>
  <si>
    <t>【チーム保育】15/100-21-１、２歳児</t>
  </si>
  <si>
    <t>【チーム保育】15/100-21-乳児</t>
  </si>
  <si>
    <t>【チーム保育】15/100-26-４歳以上児</t>
  </si>
  <si>
    <t>【チーム保育】15/100-26-３歳児</t>
  </si>
  <si>
    <t>【チーム保育】15/100-26-１、２歳児</t>
  </si>
  <si>
    <t>【チーム保育】15/100-26-乳児</t>
  </si>
  <si>
    <t>【チーム保育】15/100-31-４歳以上児</t>
  </si>
  <si>
    <t>【チーム保育】15/100-31-３歳児</t>
  </si>
  <si>
    <t>【チーム保育】15/100-31-１、２歳児</t>
  </si>
  <si>
    <t>【チーム保育】15/100-31-乳児</t>
  </si>
  <si>
    <t>【チーム保育】15/100-36-４歳以上児</t>
  </si>
  <si>
    <t>【チーム保育】15/100-36-３歳児</t>
  </si>
  <si>
    <t>【チーム保育】15/100-36-１、２歳児</t>
  </si>
  <si>
    <t>【チーム保育】15/100-36-乳児</t>
  </si>
  <si>
    <t>【チーム保育】15/100-41-４歳以上児</t>
  </si>
  <si>
    <t>【チーム保育】15/100-41-３歳児</t>
  </si>
  <si>
    <t>【チーム保育】15/100-41-１、２歳児</t>
  </si>
  <si>
    <t>【チーム保育】15/100-41-乳児</t>
  </si>
  <si>
    <t>【チーム保育】15/100-46-４歳以上児</t>
  </si>
  <si>
    <t>【チーム保育】15/100-46-３歳児</t>
  </si>
  <si>
    <t>【チーム保育】15/100-46-１、２歳児</t>
  </si>
  <si>
    <t>【チーム保育】15/100-46-乳児</t>
  </si>
  <si>
    <t>【チーム保育】15/100-51-４歳以上児</t>
  </si>
  <si>
    <t>【チーム保育】15/100-51-３歳児</t>
  </si>
  <si>
    <t>【チーム保育】15/100-51-１、２歳児</t>
  </si>
  <si>
    <t>【チーム保育】15/100-51-乳児</t>
  </si>
  <si>
    <t>【チーム保育】15/100-56-４歳以上児</t>
  </si>
  <si>
    <t>【チーム保育】15/100-56-３歳児</t>
  </si>
  <si>
    <t>【チーム保育】15/100-56-１、２歳児</t>
  </si>
  <si>
    <t>【チーム保育】15/100-56-乳児</t>
  </si>
  <si>
    <t>【チーム保育】15/100-61-４歳以上児</t>
  </si>
  <si>
    <t>【チーム保育】15/100-61-３歳児</t>
  </si>
  <si>
    <t>【チーム保育】15/100-61-１、２歳児</t>
  </si>
  <si>
    <t>【チーム保育】15/100-61-乳児</t>
  </si>
  <si>
    <t>【チーム保育】15/100-76-４歳以上児</t>
  </si>
  <si>
    <t>【チーム保育】15/100-76-３歳児</t>
  </si>
  <si>
    <t>【チーム保育】15/100-76-１、２歳児</t>
  </si>
  <si>
    <t>【チーム保育】15/100-76-乳児</t>
  </si>
  <si>
    <t>【チーム保育】15/100-91-４歳以上児</t>
  </si>
  <si>
    <t>【チーム保育】15/100-91-３歳児</t>
  </si>
  <si>
    <t>【チーム保育】15/100-91-１、２歳児</t>
  </si>
  <si>
    <t>【チーム保育】15/100-91-乳児</t>
  </si>
  <si>
    <t>【チーム保育】15/100-106-４歳以上児</t>
  </si>
  <si>
    <t>【チーム保育】15/100-106-３歳児</t>
  </si>
  <si>
    <t>【チーム保育】15/100-106-１、２歳児</t>
  </si>
  <si>
    <t>【チーム保育】15/100-106-乳児</t>
  </si>
  <si>
    <t>【チーム保育】15/100-121-４歳以上児</t>
  </si>
  <si>
    <t>【チーム保育】15/100-121-３歳児</t>
  </si>
  <si>
    <t>【チーム保育】15/100-121-１、２歳児</t>
  </si>
  <si>
    <t>【チーム保育】15/100-121-乳児</t>
  </si>
  <si>
    <t>【チーム保育】15/100-136-４歳以上児</t>
  </si>
  <si>
    <t>【チーム保育】15/100-136-３歳児</t>
  </si>
  <si>
    <t>【チーム保育】15/100-136-１、２歳児</t>
  </si>
  <si>
    <t>【チーム保育】15/100-136-乳児</t>
  </si>
  <si>
    <t>【チーム保育】15/100-151-４歳以上児</t>
  </si>
  <si>
    <t>【チーム保育】15/100-151-３歳児</t>
  </si>
  <si>
    <t>【チーム保育】15/100-151-１、２歳児</t>
  </si>
  <si>
    <t>【チーム保育】15/100-151-乳児</t>
  </si>
  <si>
    <t>【チーム保育】15/100-181-４歳以上児</t>
  </si>
  <si>
    <t>【チーム保育】15/100-181-３歳児</t>
  </si>
  <si>
    <t>【チーム保育】15/100-181-１、２歳児</t>
  </si>
  <si>
    <t>【チーム保育】15/100-181-乳児</t>
  </si>
  <si>
    <t>【チーム保育】15/100-211-４歳以上児</t>
  </si>
  <si>
    <t>【チーム保育】15/100-211-３歳児</t>
  </si>
  <si>
    <t>【チーム保育】15/100-211-１、２歳児</t>
  </si>
  <si>
    <t>【チーム保育】15/100-211-乳児</t>
  </si>
  <si>
    <t>【チーム保育】15/100-241-４歳以上児</t>
  </si>
  <si>
    <t>【チーム保育】15/100-241-３歳児</t>
  </si>
  <si>
    <t>【チーム保育】15/100-241-１、２歳児</t>
  </si>
  <si>
    <t>【チーム保育】15/100-241-乳児</t>
  </si>
  <si>
    <t>【チーム保育】15/100-271-４歳以上児</t>
  </si>
  <si>
    <t>【チーム保育】15/100-271-３歳児</t>
  </si>
  <si>
    <t>【チーム保育】15/100-271-１、２歳児</t>
  </si>
  <si>
    <t>【チーム保育】15/100-271-乳児</t>
  </si>
  <si>
    <t>【チーム保育】15/100-301-４歳以上児</t>
  </si>
  <si>
    <t>【チーム保育】15/100-301-３歳児</t>
  </si>
  <si>
    <t>【チーム保育】15/100-301-１、２歳児</t>
  </si>
  <si>
    <t>【チーム保育】15/100-301-乳児</t>
  </si>
  <si>
    <t>【チーム保育】12/100-1-４歳以上児</t>
  </si>
  <si>
    <t>【チーム保育】12/100-1-３歳児</t>
  </si>
  <si>
    <t>【チーム保育】12/100-1-１、２歳児</t>
  </si>
  <si>
    <t>【チーム保育】12/100-1-乳児</t>
  </si>
  <si>
    <t>【チーム保育】12/100-11-４歳以上児</t>
  </si>
  <si>
    <t>【チーム保育】12/100-11-３歳児</t>
  </si>
  <si>
    <t>【チーム保育】12/100-11-１、２歳児</t>
  </si>
  <si>
    <t>【チーム保育】12/100-11-乳児</t>
  </si>
  <si>
    <t>【チーム保育】12/100-16-４歳以上児</t>
  </si>
  <si>
    <t>【チーム保育】12/100-16-３歳児</t>
  </si>
  <si>
    <t>【チーム保育】12/100-16-１、２歳児</t>
  </si>
  <si>
    <t>【チーム保育】12/100-16-乳児</t>
  </si>
  <si>
    <t>【チーム保育】12/100-21-４歳以上児</t>
  </si>
  <si>
    <t>【チーム保育】12/100-21-３歳児</t>
  </si>
  <si>
    <t>【チーム保育】12/100-21-１、２歳児</t>
  </si>
  <si>
    <t>【チーム保育】12/100-21-乳児</t>
  </si>
  <si>
    <t>【チーム保育】12/100-26-４歳以上児</t>
  </si>
  <si>
    <t>【チーム保育】12/100-26-３歳児</t>
  </si>
  <si>
    <t>【チーム保育】12/100-26-１、２歳児</t>
  </si>
  <si>
    <t>【チーム保育】12/100-26-乳児</t>
  </si>
  <si>
    <t>【チーム保育】12/100-31-４歳以上児</t>
  </si>
  <si>
    <t>【チーム保育】12/100-31-３歳児</t>
  </si>
  <si>
    <t>【チーム保育】12/100-31-１、２歳児</t>
  </si>
  <si>
    <t>【チーム保育】12/100-31-乳児</t>
  </si>
  <si>
    <t>【チーム保育】12/100-36-４歳以上児</t>
  </si>
  <si>
    <t>【チーム保育】12/100-36-３歳児</t>
  </si>
  <si>
    <t>【チーム保育】12/100-36-１、２歳児</t>
  </si>
  <si>
    <t>【チーム保育】12/100-36-乳児</t>
  </si>
  <si>
    <t>【チーム保育】12/100-41-４歳以上児</t>
  </si>
  <si>
    <t>【チーム保育】12/100-41-３歳児</t>
  </si>
  <si>
    <t>【チーム保育】12/100-41-１、２歳児</t>
  </si>
  <si>
    <t>【チーム保育】12/100-41-乳児</t>
  </si>
  <si>
    <t>【チーム保育】12/100-46-４歳以上児</t>
  </si>
  <si>
    <t>【チーム保育】12/100-46-３歳児</t>
  </si>
  <si>
    <t>【チーム保育】12/100-46-１、２歳児</t>
  </si>
  <si>
    <t>【チーム保育】12/100-46-乳児</t>
  </si>
  <si>
    <t>【チーム保育】12/100-51-４歳以上児</t>
  </si>
  <si>
    <t>【チーム保育】12/100-51-３歳児</t>
  </si>
  <si>
    <t>【チーム保育】12/100-51-１、２歳児</t>
  </si>
  <si>
    <t>【チーム保育】12/100-51-乳児</t>
  </si>
  <si>
    <t>【チーム保育】12/100-56-４歳以上児</t>
  </si>
  <si>
    <t>【チーム保育】12/100-56-３歳児</t>
  </si>
  <si>
    <t>【チーム保育】12/100-56-１、２歳児</t>
  </si>
  <si>
    <t>【チーム保育】12/100-56-乳児</t>
  </si>
  <si>
    <t>【チーム保育】12/100-61-４歳以上児</t>
  </si>
  <si>
    <t>【チーム保育】12/100-61-３歳児</t>
  </si>
  <si>
    <t>【チーム保育】12/100-61-１、２歳児</t>
  </si>
  <si>
    <t>【チーム保育】12/100-61-乳児</t>
  </si>
  <si>
    <t>【チーム保育】12/100-76-４歳以上児</t>
  </si>
  <si>
    <t>【チーム保育】12/100-76-３歳児</t>
  </si>
  <si>
    <t>【チーム保育】12/100-76-１、２歳児</t>
  </si>
  <si>
    <t>【チーム保育】12/100-76-乳児</t>
  </si>
  <si>
    <t>【チーム保育】12/100-91-４歳以上児</t>
  </si>
  <si>
    <t>【チーム保育】12/100-91-３歳児</t>
  </si>
  <si>
    <t>【チーム保育】12/100-91-１、２歳児</t>
  </si>
  <si>
    <t>【チーム保育】12/100-91-乳児</t>
  </si>
  <si>
    <t>【チーム保育】12/100-106-４歳以上児</t>
  </si>
  <si>
    <t>【チーム保育】12/100-106-３歳児</t>
  </si>
  <si>
    <t>【チーム保育】12/100-106-１、２歳児</t>
  </si>
  <si>
    <t>【チーム保育】12/100-106-乳児</t>
  </si>
  <si>
    <t>【チーム保育】12/100-121-４歳以上児</t>
  </si>
  <si>
    <t>【チーム保育】12/100-121-３歳児</t>
  </si>
  <si>
    <t>【チーム保育】12/100-121-１、２歳児</t>
  </si>
  <si>
    <t>【チーム保育】12/100-121-乳児</t>
  </si>
  <si>
    <t>【チーム保育】12/100-136-４歳以上児</t>
  </si>
  <si>
    <t>【チーム保育】12/100-136-３歳児</t>
  </si>
  <si>
    <t>【チーム保育】12/100-136-１、２歳児</t>
  </si>
  <si>
    <t>【チーム保育】12/100-136-乳児</t>
  </si>
  <si>
    <t>【チーム保育】12/100-151-４歳以上児</t>
  </si>
  <si>
    <t>【チーム保育】12/100-151-３歳児</t>
  </si>
  <si>
    <t>【チーム保育】12/100-151-１、２歳児</t>
  </si>
  <si>
    <t>【チーム保育】12/100-151-乳児</t>
  </si>
  <si>
    <t>【チーム保育】12/100-181-４歳以上児</t>
  </si>
  <si>
    <t>【チーム保育】12/100-181-３歳児</t>
  </si>
  <si>
    <t>【チーム保育】12/100-181-１、２歳児</t>
  </si>
  <si>
    <t>【チーム保育】12/100-181-乳児</t>
  </si>
  <si>
    <t>【チーム保育】12/100-211-４歳以上児</t>
  </si>
  <si>
    <t>【チーム保育】12/100-211-３歳児</t>
  </si>
  <si>
    <t>【チーム保育】12/100-211-１、２歳児</t>
  </si>
  <si>
    <t>【チーム保育】12/100-211-乳児</t>
  </si>
  <si>
    <t>【チーム保育】12/100-241-４歳以上児</t>
  </si>
  <si>
    <t>【チーム保育】12/100-241-３歳児</t>
  </si>
  <si>
    <t>【チーム保育】12/100-241-１、２歳児</t>
  </si>
  <si>
    <t>【チーム保育】12/100-241-乳児</t>
  </si>
  <si>
    <t>【チーム保育】12/100-271-４歳以上児</t>
  </si>
  <si>
    <t>【チーム保育】12/100-271-３歳児</t>
  </si>
  <si>
    <t>【チーム保育】12/100-271-１、２歳児</t>
  </si>
  <si>
    <t>【チーム保育】12/100-271-乳児</t>
  </si>
  <si>
    <t>【チーム保育】12/100-301-４歳以上児</t>
  </si>
  <si>
    <t>【チーム保育】12/100-301-３歳児</t>
  </si>
  <si>
    <t>【チーム保育】12/100-301-１、２歳児</t>
  </si>
  <si>
    <t>【チーム保育】12/100-301-乳児</t>
  </si>
  <si>
    <t>【チーム保育】10/100-1-４歳以上児</t>
  </si>
  <si>
    <t>【チーム保育】10/100-1-３歳児</t>
  </si>
  <si>
    <t>【チーム保育】10/100-1-１、２歳児</t>
  </si>
  <si>
    <t>【チーム保育】10/100-1-乳児</t>
  </si>
  <si>
    <t>【チーム保育】10/100-11-４歳以上児</t>
  </si>
  <si>
    <t>【チーム保育】10/100-11-３歳児</t>
  </si>
  <si>
    <t>【チーム保育】10/100-11-１、２歳児</t>
  </si>
  <si>
    <t>【チーム保育】10/100-11-乳児</t>
  </si>
  <si>
    <t>【チーム保育】10/100-16-４歳以上児</t>
  </si>
  <si>
    <t>【チーム保育】10/100-16-３歳児</t>
  </si>
  <si>
    <t>【チーム保育】10/100-16-１、２歳児</t>
  </si>
  <si>
    <t>【チーム保育】10/100-16-乳児</t>
  </si>
  <si>
    <t>【チーム保育】10/100-21-４歳以上児</t>
  </si>
  <si>
    <t>【チーム保育】10/100-21-３歳児</t>
  </si>
  <si>
    <t>【チーム保育】10/100-21-１、２歳児</t>
  </si>
  <si>
    <t>【チーム保育】10/100-21-乳児</t>
  </si>
  <si>
    <t>【チーム保育】10/100-26-４歳以上児</t>
  </si>
  <si>
    <t>【チーム保育】10/100-26-３歳児</t>
  </si>
  <si>
    <t>【チーム保育】10/100-26-１、２歳児</t>
  </si>
  <si>
    <t>【チーム保育】10/100-26-乳児</t>
  </si>
  <si>
    <t>【チーム保育】10/100-31-４歳以上児</t>
  </si>
  <si>
    <t>【チーム保育】10/100-31-３歳児</t>
  </si>
  <si>
    <t>【チーム保育】10/100-31-１、２歳児</t>
  </si>
  <si>
    <t>【チーム保育】10/100-31-乳児</t>
  </si>
  <si>
    <t>【チーム保育】10/100-36-４歳以上児</t>
  </si>
  <si>
    <t>【チーム保育】10/100-36-３歳児</t>
  </si>
  <si>
    <t>【チーム保育】10/100-36-１、２歳児</t>
  </si>
  <si>
    <t>【チーム保育】10/100-36-乳児</t>
  </si>
  <si>
    <t>【チーム保育】10/100-41-４歳以上児</t>
  </si>
  <si>
    <t>【チーム保育】10/100-41-３歳児</t>
  </si>
  <si>
    <t>【チーム保育】10/100-41-１、２歳児</t>
  </si>
  <si>
    <t>【チーム保育】10/100-41-乳児</t>
  </si>
  <si>
    <t>【チーム保育】10/100-46-４歳以上児</t>
  </si>
  <si>
    <t>【チーム保育】10/100-46-３歳児</t>
  </si>
  <si>
    <t>【チーム保育】10/100-46-１、２歳児</t>
  </si>
  <si>
    <t>【チーム保育】10/100-46-乳児</t>
  </si>
  <si>
    <t>【チーム保育】10/100-51-４歳以上児</t>
  </si>
  <si>
    <t>【チーム保育】10/100-51-３歳児</t>
  </si>
  <si>
    <t>【チーム保育】10/100-51-１、２歳児</t>
  </si>
  <si>
    <t>【チーム保育】10/100-51-乳児</t>
  </si>
  <si>
    <t>【チーム保育】10/100-56-４歳以上児</t>
  </si>
  <si>
    <t>【チーム保育】10/100-56-３歳児</t>
  </si>
  <si>
    <t>【チーム保育】10/100-56-１、２歳児</t>
  </si>
  <si>
    <t>【チーム保育】10/100-56-乳児</t>
  </si>
  <si>
    <t>【チーム保育】10/100-61-４歳以上児</t>
  </si>
  <si>
    <t>【チーム保育】10/100-61-３歳児</t>
  </si>
  <si>
    <t>【チーム保育】10/100-61-１、２歳児</t>
  </si>
  <si>
    <t>【チーム保育】10/100-61-乳児</t>
  </si>
  <si>
    <t>【チーム保育】10/100-76-４歳以上児</t>
  </si>
  <si>
    <t>【チーム保育】10/100-76-３歳児</t>
  </si>
  <si>
    <t>【チーム保育】10/100-76-１、２歳児</t>
  </si>
  <si>
    <t>【チーム保育】10/100-76-乳児</t>
  </si>
  <si>
    <t>【チーム保育】10/100-91-４歳以上児</t>
  </si>
  <si>
    <t>【チーム保育】10/100-91-３歳児</t>
  </si>
  <si>
    <t>【チーム保育】10/100-91-１、２歳児</t>
  </si>
  <si>
    <t>【チーム保育】10/100-91-乳児</t>
  </si>
  <si>
    <t>【チーム保育】10/100-106-４歳以上児</t>
  </si>
  <si>
    <t>【チーム保育】10/100-106-３歳児</t>
  </si>
  <si>
    <t>【チーム保育】10/100-106-１、２歳児</t>
  </si>
  <si>
    <t>【チーム保育】10/100-106-乳児</t>
  </si>
  <si>
    <t>【チーム保育】10/100-121-４歳以上児</t>
  </si>
  <si>
    <t>【チーム保育】10/100-121-３歳児</t>
  </si>
  <si>
    <t>【チーム保育】10/100-121-１、２歳児</t>
  </si>
  <si>
    <t>【チーム保育】10/100-121-乳児</t>
  </si>
  <si>
    <t>【チーム保育】10/100-136-４歳以上児</t>
  </si>
  <si>
    <t>【チーム保育】10/100-136-３歳児</t>
  </si>
  <si>
    <t>【チーム保育】10/100-136-１、２歳児</t>
  </si>
  <si>
    <t>【チーム保育】10/100-136-乳児</t>
  </si>
  <si>
    <t>【チーム保育】10/100-151-４歳以上児</t>
  </si>
  <si>
    <t>【チーム保育】10/100-151-３歳児</t>
  </si>
  <si>
    <t>【チーム保育】10/100-151-１、２歳児</t>
  </si>
  <si>
    <t>【チーム保育】10/100-151-乳児</t>
  </si>
  <si>
    <t>【チーム保育】10/100-181-４歳以上児</t>
  </si>
  <si>
    <t>【チーム保育】10/100-181-３歳児</t>
  </si>
  <si>
    <t>【チーム保育】10/100-181-１、２歳児</t>
  </si>
  <si>
    <t>【チーム保育】10/100-181-乳児</t>
  </si>
  <si>
    <t>【チーム保育】10/100-211-４歳以上児</t>
  </si>
  <si>
    <t>【チーム保育】10/100-211-３歳児</t>
  </si>
  <si>
    <t>【チーム保育】10/100-211-１、２歳児</t>
  </si>
  <si>
    <t>【チーム保育】10/100-211-乳児</t>
  </si>
  <si>
    <t>【チーム保育】10/100-241-４歳以上児</t>
  </si>
  <si>
    <t>【チーム保育】10/100-241-３歳児</t>
  </si>
  <si>
    <t>【チーム保育】10/100-241-１、２歳児</t>
  </si>
  <si>
    <t>【チーム保育】10/100-241-乳児</t>
  </si>
  <si>
    <t>【チーム保育】10/100-271-４歳以上児</t>
  </si>
  <si>
    <t>【チーム保育】10/100-271-３歳児</t>
  </si>
  <si>
    <t>【チーム保育】10/100-271-１、２歳児</t>
  </si>
  <si>
    <t>【チーム保育】10/100-271-乳児</t>
  </si>
  <si>
    <t>【チーム保育】10/100-301-４歳以上児</t>
  </si>
  <si>
    <t>【チーム保育】10/100-301-３歳児</t>
  </si>
  <si>
    <t>【チーム保育】10/100-301-１、２歳児</t>
  </si>
  <si>
    <t>【チーム保育】10/100-301-乳児</t>
  </si>
  <si>
    <t>【チーム保育】6/100-1-４歳以上児</t>
  </si>
  <si>
    <t>【チーム保育】6/100-1-３歳児</t>
  </si>
  <si>
    <t>【チーム保育】6/100-1-１、２歳児</t>
  </si>
  <si>
    <t>【チーム保育】6/100-1-乳児</t>
  </si>
  <si>
    <t>【チーム保育】6/100-11-４歳以上児</t>
  </si>
  <si>
    <t>【チーム保育】6/100-11-３歳児</t>
  </si>
  <si>
    <t>【チーム保育】6/100-11-１、２歳児</t>
  </si>
  <si>
    <t>【チーム保育】6/100-11-乳児</t>
  </si>
  <si>
    <t>【チーム保育】6/100-16-４歳以上児</t>
  </si>
  <si>
    <t>【チーム保育】6/100-16-３歳児</t>
  </si>
  <si>
    <t>【チーム保育】6/100-16-１、２歳児</t>
  </si>
  <si>
    <t>【チーム保育】6/100-16-乳児</t>
  </si>
  <si>
    <t>【チーム保育】6/100-21-４歳以上児</t>
  </si>
  <si>
    <t>【チーム保育】6/100-21-３歳児</t>
  </si>
  <si>
    <t>【チーム保育】6/100-21-１、２歳児</t>
  </si>
  <si>
    <t>【チーム保育】6/100-21-乳児</t>
  </si>
  <si>
    <t>【チーム保育】6/100-26-４歳以上児</t>
  </si>
  <si>
    <t>【チーム保育】6/100-26-３歳児</t>
  </si>
  <si>
    <t>【チーム保育】6/100-26-１、２歳児</t>
  </si>
  <si>
    <t>【チーム保育】6/100-26-乳児</t>
  </si>
  <si>
    <t>【チーム保育】6/100-31-４歳以上児</t>
  </si>
  <si>
    <t>【チーム保育】6/100-31-３歳児</t>
  </si>
  <si>
    <t>【チーム保育】6/100-31-１、２歳児</t>
  </si>
  <si>
    <t>【チーム保育】6/100-31-乳児</t>
  </si>
  <si>
    <t>【チーム保育】6/100-36-４歳以上児</t>
  </si>
  <si>
    <t>【チーム保育】6/100-36-３歳児</t>
  </si>
  <si>
    <t>【チーム保育】6/100-36-１、２歳児</t>
  </si>
  <si>
    <t>【チーム保育】6/100-36-乳児</t>
  </si>
  <si>
    <t>【チーム保育】6/100-41-４歳以上児</t>
  </si>
  <si>
    <t>【チーム保育】6/100-41-３歳児</t>
  </si>
  <si>
    <t>【チーム保育】6/100-41-１、２歳児</t>
  </si>
  <si>
    <t>【チーム保育】6/100-41-乳児</t>
  </si>
  <si>
    <t>【チーム保育】6/100-46-４歳以上児</t>
  </si>
  <si>
    <t>【チーム保育】6/100-46-３歳児</t>
  </si>
  <si>
    <t>【チーム保育】6/100-46-１、２歳児</t>
  </si>
  <si>
    <t>【チーム保育】6/100-46-乳児</t>
  </si>
  <si>
    <t>【チーム保育】6/100-51-４歳以上児</t>
  </si>
  <si>
    <t>【チーム保育】6/100-51-３歳児</t>
  </si>
  <si>
    <t>【チーム保育】6/100-51-１、２歳児</t>
  </si>
  <si>
    <t>【チーム保育】6/100-51-乳児</t>
  </si>
  <si>
    <t>【チーム保育】6/100-56-４歳以上児</t>
  </si>
  <si>
    <t>【チーム保育】6/100-56-３歳児</t>
  </si>
  <si>
    <t>【チーム保育】6/100-56-１、２歳児</t>
  </si>
  <si>
    <t>【チーム保育】6/100-56-乳児</t>
  </si>
  <si>
    <t>【チーム保育】6/100-61-４歳以上児</t>
  </si>
  <si>
    <t>【チーム保育】6/100-61-３歳児</t>
  </si>
  <si>
    <t>【チーム保育】6/100-61-１、２歳児</t>
  </si>
  <si>
    <t>【チーム保育】6/100-61-乳児</t>
  </si>
  <si>
    <t>【チーム保育】6/100-76-４歳以上児</t>
  </si>
  <si>
    <t>【チーム保育】6/100-76-３歳児</t>
  </si>
  <si>
    <t>【チーム保育】6/100-76-１、２歳児</t>
  </si>
  <si>
    <t>【チーム保育】6/100-76-乳児</t>
  </si>
  <si>
    <t>【チーム保育】6/100-91-４歳以上児</t>
  </si>
  <si>
    <t>【チーム保育】6/100-91-３歳児</t>
  </si>
  <si>
    <t>【チーム保育】6/100-91-１、２歳児</t>
  </si>
  <si>
    <t>【チーム保育】6/100-91-乳児</t>
  </si>
  <si>
    <t>【チーム保育】6/100-106-４歳以上児</t>
  </si>
  <si>
    <t>【チーム保育】6/100-106-３歳児</t>
  </si>
  <si>
    <t>【チーム保育】6/100-106-１、２歳児</t>
  </si>
  <si>
    <t>【チーム保育】6/100-106-乳児</t>
  </si>
  <si>
    <t>【チーム保育】6/100-121-４歳以上児</t>
  </si>
  <si>
    <t>【チーム保育】6/100-121-３歳児</t>
  </si>
  <si>
    <t>【チーム保育】6/100-121-１、２歳児</t>
  </si>
  <si>
    <t>【チーム保育】6/100-121-乳児</t>
  </si>
  <si>
    <t>【チーム保育】6/100-136-４歳以上児</t>
  </si>
  <si>
    <t>【チーム保育】6/100-136-３歳児</t>
  </si>
  <si>
    <t>【チーム保育】6/100-136-１、２歳児</t>
  </si>
  <si>
    <t>【チーム保育】6/100-136-乳児</t>
  </si>
  <si>
    <t>【チーム保育】6/100-151-４歳以上児</t>
  </si>
  <si>
    <t>【チーム保育】6/100-151-３歳児</t>
  </si>
  <si>
    <t>【チーム保育】6/100-151-１、２歳児</t>
  </si>
  <si>
    <t>【チーム保育】6/100-151-乳児</t>
  </si>
  <si>
    <t>【チーム保育】6/100-181-４歳以上児</t>
  </si>
  <si>
    <t>【チーム保育】6/100-181-３歳児</t>
  </si>
  <si>
    <t>【チーム保育】6/100-181-１、２歳児</t>
  </si>
  <si>
    <t>【チーム保育】6/100-181-乳児</t>
  </si>
  <si>
    <t>【チーム保育】6/100-211-４歳以上児</t>
  </si>
  <si>
    <t>【チーム保育】6/100-211-３歳児</t>
  </si>
  <si>
    <t>【チーム保育】6/100-211-１、２歳児</t>
  </si>
  <si>
    <t>【チーム保育】6/100-211-乳児</t>
  </si>
  <si>
    <t>【チーム保育】6/100-241-４歳以上児</t>
  </si>
  <si>
    <t>【チーム保育】6/100-241-３歳児</t>
  </si>
  <si>
    <t>【チーム保育】6/100-241-１、２歳児</t>
  </si>
  <si>
    <t>【チーム保育】6/100-241-乳児</t>
  </si>
  <si>
    <t>【チーム保育】6/100-271-４歳以上児</t>
  </si>
  <si>
    <t>【チーム保育】6/100-271-３歳児</t>
  </si>
  <si>
    <t>【チーム保育】6/100-271-１、２歳児</t>
  </si>
  <si>
    <t>【チーム保育】6/100-271-乳児</t>
  </si>
  <si>
    <t>【チーム保育】6/100-301-４歳以上児</t>
  </si>
  <si>
    <t>【チーム保育】6/100-301-３歳児</t>
  </si>
  <si>
    <t>【チーム保育】6/100-301-１、２歳児</t>
  </si>
  <si>
    <t>【チーム保育】6/100-301-乳児</t>
  </si>
  <si>
    <t>【チーム保育】3/100-1-４歳以上児</t>
  </si>
  <si>
    <t>【チーム保育】3/100-1-３歳児</t>
  </si>
  <si>
    <t>【チーム保育】3/100-1-１、２歳児</t>
  </si>
  <si>
    <t>【チーム保育】3/100-1-乳児</t>
  </si>
  <si>
    <t>【チーム保育】3/100-11-４歳以上児</t>
  </si>
  <si>
    <t>【チーム保育】3/100-11-３歳児</t>
  </si>
  <si>
    <t>【チーム保育】3/100-11-１、２歳児</t>
  </si>
  <si>
    <t>【チーム保育】3/100-11-乳児</t>
  </si>
  <si>
    <t>【チーム保育】3/100-16-４歳以上児</t>
  </si>
  <si>
    <t>【チーム保育】3/100-16-３歳児</t>
  </si>
  <si>
    <t>【チーム保育】3/100-16-１、２歳児</t>
  </si>
  <si>
    <t>【チーム保育】3/100-16-乳児</t>
  </si>
  <si>
    <t>【チーム保育】3/100-21-４歳以上児</t>
  </si>
  <si>
    <t>【チーム保育】3/100-21-３歳児</t>
  </si>
  <si>
    <t>【チーム保育】3/100-21-１、２歳児</t>
  </si>
  <si>
    <t>【チーム保育】3/100-21-乳児</t>
  </si>
  <si>
    <t>【チーム保育】3/100-26-４歳以上児</t>
  </si>
  <si>
    <t>【チーム保育】3/100-26-３歳児</t>
  </si>
  <si>
    <t>【チーム保育】3/100-26-１、２歳児</t>
  </si>
  <si>
    <t>【チーム保育】3/100-26-乳児</t>
  </si>
  <si>
    <t>【チーム保育】3/100-31-４歳以上児</t>
  </si>
  <si>
    <t>【チーム保育】3/100-31-３歳児</t>
  </si>
  <si>
    <t>【チーム保育】3/100-31-１、２歳児</t>
  </si>
  <si>
    <t>【チーム保育】3/100-31-乳児</t>
  </si>
  <si>
    <t>【チーム保育】3/100-36-４歳以上児</t>
  </si>
  <si>
    <t>【チーム保育】3/100-36-３歳児</t>
  </si>
  <si>
    <t>【チーム保育】3/100-36-１、２歳児</t>
  </si>
  <si>
    <t>【チーム保育】3/100-36-乳児</t>
  </si>
  <si>
    <t>【チーム保育】3/100-41-４歳以上児</t>
  </si>
  <si>
    <t>【チーム保育】3/100-41-３歳児</t>
  </si>
  <si>
    <t>【チーム保育】3/100-41-１、２歳児</t>
  </si>
  <si>
    <t>【チーム保育】3/100-41-乳児</t>
  </si>
  <si>
    <t>【チーム保育】3/100-46-４歳以上児</t>
  </si>
  <si>
    <t>【チーム保育】3/100-46-３歳児</t>
  </si>
  <si>
    <t>【チーム保育】3/100-46-１、２歳児</t>
  </si>
  <si>
    <t>【チーム保育】3/100-46-乳児</t>
  </si>
  <si>
    <t>【チーム保育】3/100-51-４歳以上児</t>
  </si>
  <si>
    <t>【チーム保育】3/100-51-３歳児</t>
  </si>
  <si>
    <t>【チーム保育】3/100-51-１、２歳児</t>
  </si>
  <si>
    <t>【チーム保育】3/100-51-乳児</t>
  </si>
  <si>
    <t>【チーム保育】3/100-56-４歳以上児</t>
  </si>
  <si>
    <t>【チーム保育】3/100-56-３歳児</t>
  </si>
  <si>
    <t>【チーム保育】3/100-56-１、２歳児</t>
  </si>
  <si>
    <t>【チーム保育】3/100-56-乳児</t>
  </si>
  <si>
    <t>【チーム保育】3/100-61-４歳以上児</t>
  </si>
  <si>
    <t>【チーム保育】3/100-61-３歳児</t>
  </si>
  <si>
    <t>【チーム保育】3/100-61-１、２歳児</t>
  </si>
  <si>
    <t>【チーム保育】3/100-61-乳児</t>
  </si>
  <si>
    <t>【チーム保育】3/100-76-４歳以上児</t>
  </si>
  <si>
    <t>【チーム保育】3/100-76-３歳児</t>
  </si>
  <si>
    <t>【チーム保育】3/100-76-１、２歳児</t>
  </si>
  <si>
    <t>【チーム保育】3/100-76-乳児</t>
  </si>
  <si>
    <t>【チーム保育】3/100-91-４歳以上児</t>
  </si>
  <si>
    <t>【チーム保育】3/100-91-３歳児</t>
  </si>
  <si>
    <t>【チーム保育】3/100-91-１、２歳児</t>
  </si>
  <si>
    <t>【チーム保育】3/100-91-乳児</t>
  </si>
  <si>
    <t>【チーム保育】3/100-106-４歳以上児</t>
  </si>
  <si>
    <t>【チーム保育】3/100-106-３歳児</t>
  </si>
  <si>
    <t>【チーム保育】3/100-106-１、２歳児</t>
  </si>
  <si>
    <t>【チーム保育】3/100-106-乳児</t>
  </si>
  <si>
    <t>【チーム保育】3/100-121-４歳以上児</t>
  </si>
  <si>
    <t>【チーム保育】3/100-121-３歳児</t>
  </si>
  <si>
    <t>【チーム保育】3/100-121-１、２歳児</t>
  </si>
  <si>
    <t>【チーム保育】3/100-121-乳児</t>
  </si>
  <si>
    <t>【チーム保育】3/100-136-４歳以上児</t>
  </si>
  <si>
    <t>【チーム保育】3/100-136-３歳児</t>
  </si>
  <si>
    <t>【チーム保育】3/100-136-１、２歳児</t>
  </si>
  <si>
    <t>【チーム保育】3/100-136-乳児</t>
  </si>
  <si>
    <t>【チーム保育】3/100-151-４歳以上児</t>
  </si>
  <si>
    <t>【チーム保育】3/100-151-３歳児</t>
  </si>
  <si>
    <t>【チーム保育】3/100-151-１、２歳児</t>
  </si>
  <si>
    <t>【チーム保育】3/100-151-乳児</t>
  </si>
  <si>
    <t>【チーム保育】3/100-181-４歳以上児</t>
  </si>
  <si>
    <t>【チーム保育】3/100-181-３歳児</t>
  </si>
  <si>
    <t>【チーム保育】3/100-181-１、２歳児</t>
  </si>
  <si>
    <t>【チーム保育】3/100-181-乳児</t>
  </si>
  <si>
    <t>【チーム保育】3/100-211-４歳以上児</t>
  </si>
  <si>
    <t>【チーム保育】3/100-211-３歳児</t>
  </si>
  <si>
    <t>【チーム保育】3/100-211-１、２歳児</t>
  </si>
  <si>
    <t>【チーム保育】3/100-211-乳児</t>
  </si>
  <si>
    <t>【チーム保育】3/100-241-４歳以上児</t>
  </si>
  <si>
    <t>【チーム保育】3/100-241-３歳児</t>
  </si>
  <si>
    <t>【チーム保育】3/100-241-１、２歳児</t>
  </si>
  <si>
    <t>【チーム保育】3/100-241-乳児</t>
  </si>
  <si>
    <t>【チーム保育】3/100-271-４歳以上児</t>
  </si>
  <si>
    <t>【チーム保育】3/100-271-３歳児</t>
  </si>
  <si>
    <t>【チーム保育】3/100-271-１、２歳児</t>
  </si>
  <si>
    <t>【チーム保育】3/100-271-乳児</t>
  </si>
  <si>
    <t>【チーム保育】3/100-301-４歳以上児</t>
  </si>
  <si>
    <t>【チーム保育】3/100-301-３歳児</t>
  </si>
  <si>
    <t>【チーム保育】3/100-301-１、２歳児</t>
  </si>
  <si>
    <t>【チーム保育】3/100-301-乳児</t>
  </si>
  <si>
    <t>【チーム保育】その他-1-４歳以上児</t>
  </si>
  <si>
    <t>【チーム保育】その他-1-３歳児</t>
  </si>
  <si>
    <t>【チーム保育】その他-1-１、２歳児</t>
  </si>
  <si>
    <t>【チーム保育】その他-1-乳児</t>
  </si>
  <si>
    <t>【チーム保育】その他-11-４歳以上児</t>
  </si>
  <si>
    <t>【チーム保育】その他-11-３歳児</t>
  </si>
  <si>
    <t>【チーム保育】その他-11-１、２歳児</t>
  </si>
  <si>
    <t>【チーム保育】その他-11-乳児</t>
  </si>
  <si>
    <t>【チーム保育】その他-16-４歳以上児</t>
  </si>
  <si>
    <t>【チーム保育】その他-16-３歳児</t>
  </si>
  <si>
    <t>【チーム保育】その他-16-１、２歳児</t>
  </si>
  <si>
    <t>【チーム保育】その他-16-乳児</t>
  </si>
  <si>
    <t>【チーム保育】その他-21-４歳以上児</t>
  </si>
  <si>
    <t>【チーム保育】その他-21-３歳児</t>
  </si>
  <si>
    <t>【チーム保育】その他-21-１、２歳児</t>
  </si>
  <si>
    <t>【チーム保育】その他-21-乳児</t>
  </si>
  <si>
    <t>【チーム保育】その他-26-４歳以上児</t>
  </si>
  <si>
    <t>【チーム保育】その他-26-３歳児</t>
  </si>
  <si>
    <t>【チーム保育】その他-26-１、２歳児</t>
  </si>
  <si>
    <t>【チーム保育】その他-26-乳児</t>
  </si>
  <si>
    <t>【チーム保育】その他-31-４歳以上児</t>
  </si>
  <si>
    <t>【チーム保育】その他-31-３歳児</t>
  </si>
  <si>
    <t>【チーム保育】その他-31-１、２歳児</t>
  </si>
  <si>
    <t>【チーム保育】その他-31-乳児</t>
  </si>
  <si>
    <t>【チーム保育】その他-36-４歳以上児</t>
  </si>
  <si>
    <t>【チーム保育】その他-36-３歳児</t>
  </si>
  <si>
    <t>【チーム保育】その他-36-１、２歳児</t>
  </si>
  <si>
    <t>【チーム保育】その他-36-乳児</t>
  </si>
  <si>
    <t>【チーム保育】その他-41-４歳以上児</t>
  </si>
  <si>
    <t>【チーム保育】その他-41-３歳児</t>
  </si>
  <si>
    <t>【チーム保育】その他-41-１、２歳児</t>
  </si>
  <si>
    <t>【チーム保育】その他-41-乳児</t>
  </si>
  <si>
    <t>【チーム保育】その他-46-４歳以上児</t>
  </si>
  <si>
    <t>【チーム保育】その他-46-３歳児</t>
  </si>
  <si>
    <t>【チーム保育】その他-46-１、２歳児</t>
  </si>
  <si>
    <t>【チーム保育】その他-46-乳児</t>
  </si>
  <si>
    <t>【チーム保育】その他-51-４歳以上児</t>
  </si>
  <si>
    <t>【チーム保育】その他-51-３歳児</t>
  </si>
  <si>
    <t>【チーム保育】その他-51-１、２歳児</t>
  </si>
  <si>
    <t>【チーム保育】その他-51-乳児</t>
  </si>
  <si>
    <t>【チーム保育】その他-56-４歳以上児</t>
  </si>
  <si>
    <t>【チーム保育】その他-56-３歳児</t>
  </si>
  <si>
    <t>【チーム保育】その他-56-１、２歳児</t>
  </si>
  <si>
    <t>【チーム保育】その他-56-乳児</t>
  </si>
  <si>
    <t>【チーム保育】その他-61-４歳以上児</t>
  </si>
  <si>
    <t>【チーム保育】その他-61-３歳児</t>
  </si>
  <si>
    <t>【チーム保育】その他-61-１、２歳児</t>
  </si>
  <si>
    <t>【チーム保育】その他-61-乳児</t>
  </si>
  <si>
    <t>【チーム保育】その他-76-４歳以上児</t>
  </si>
  <si>
    <t>【チーム保育】その他-76-３歳児</t>
  </si>
  <si>
    <t>【チーム保育】その他-76-１、２歳児</t>
  </si>
  <si>
    <t>【チーム保育】その他-76-乳児</t>
  </si>
  <si>
    <t>【チーム保育】その他-91-４歳以上児</t>
  </si>
  <si>
    <t>【チーム保育】その他-91-３歳児</t>
  </si>
  <si>
    <t>【チーム保育】その他-91-１、２歳児</t>
  </si>
  <si>
    <t>【チーム保育】その他-91-乳児</t>
  </si>
  <si>
    <t>【チーム保育】その他-106-４歳以上児</t>
  </si>
  <si>
    <t>【チーム保育】その他-106-３歳児</t>
  </si>
  <si>
    <t>【チーム保育】その他-106-１、２歳児</t>
  </si>
  <si>
    <t>【チーム保育】その他-106-乳児</t>
  </si>
  <si>
    <t>【チーム保育】その他-121-４歳以上児</t>
  </si>
  <si>
    <t>【チーム保育】その他-121-３歳児</t>
  </si>
  <si>
    <t>【チーム保育】その他-121-１、２歳児</t>
  </si>
  <si>
    <t>【チーム保育】その他-121-乳児</t>
  </si>
  <si>
    <t>【チーム保育】その他-136-４歳以上児</t>
  </si>
  <si>
    <t>【チーム保育】その他-136-３歳児</t>
  </si>
  <si>
    <t>【チーム保育】その他-136-１、２歳児</t>
  </si>
  <si>
    <t>【チーム保育】その他-136-乳児</t>
  </si>
  <si>
    <t>【チーム保育】その他-151-４歳以上児</t>
  </si>
  <si>
    <t>【チーム保育】その他-151-３歳児</t>
  </si>
  <si>
    <t>【チーム保育】その他-151-１、２歳児</t>
  </si>
  <si>
    <t>【チーム保育】その他-151-乳児</t>
  </si>
  <si>
    <t>【チーム保育】その他-181-４歳以上児</t>
  </si>
  <si>
    <t>【チーム保育】その他-181-３歳児</t>
  </si>
  <si>
    <t>【チーム保育】その他-181-１、２歳児</t>
  </si>
  <si>
    <t>【チーム保育】その他-181-乳児</t>
  </si>
  <si>
    <t>【チーム保育】その他-211-４歳以上児</t>
  </si>
  <si>
    <t>【チーム保育】その他-211-３歳児</t>
  </si>
  <si>
    <t>【チーム保育】その他-211-１、２歳児</t>
  </si>
  <si>
    <t>【チーム保育】その他-211-乳児</t>
  </si>
  <si>
    <t>【チーム保育】その他-241-４歳以上児</t>
  </si>
  <si>
    <t>【チーム保育】その他-241-３歳児</t>
  </si>
  <si>
    <t>【チーム保育】その他-241-１、２歳児</t>
  </si>
  <si>
    <t>【チーム保育】その他-241-乳児</t>
  </si>
  <si>
    <t>【チーム保育】その他-271-４歳以上児</t>
  </si>
  <si>
    <t>【チーム保育】その他-271-３歳児</t>
  </si>
  <si>
    <t>【チーム保育】その他-271-１、２歳児</t>
  </si>
  <si>
    <t>【チーム保育】その他-271-乳児</t>
  </si>
  <si>
    <t>【チーム保育】その他-301-４歳以上児</t>
  </si>
  <si>
    <t>【チーム保育】その他-301-３歳児</t>
  </si>
  <si>
    <t>【チーム保育】その他-301-１、２歳児</t>
  </si>
  <si>
    <t>【チーム保育】その他-301-乳児</t>
  </si>
  <si>
    <t>処遇改善等加算区分１及び区分２</t>
    <rPh sb="0" eb="2">
      <t>ショグウ</t>
    </rPh>
    <rPh sb="2" eb="4">
      <t>カイゼン</t>
    </rPh>
    <rPh sb="4" eb="5">
      <t>トウ</t>
    </rPh>
    <rPh sb="5" eb="7">
      <t>カサン</t>
    </rPh>
    <rPh sb="7" eb="9">
      <t>クブン</t>
    </rPh>
    <rPh sb="10" eb="11">
      <t>オヨ</t>
    </rPh>
    <rPh sb="12" eb="14">
      <t>クブン</t>
    </rPh>
    <phoneticPr fontId="4"/>
  </si>
  <si>
    <t>栄養管理（加算率c）</t>
    <rPh sb="0" eb="2">
      <t>エイヨウ</t>
    </rPh>
    <rPh sb="2" eb="4">
      <t>カンリ</t>
    </rPh>
    <rPh sb="5" eb="8">
      <t>カサンリツ</t>
    </rPh>
    <phoneticPr fontId="4"/>
  </si>
  <si>
    <t>基本分単価（標準時間）</t>
    <rPh sb="0" eb="2">
      <t>キホン</t>
    </rPh>
    <rPh sb="2" eb="3">
      <t>ブン</t>
    </rPh>
    <rPh sb="3" eb="5">
      <t>タンカ</t>
    </rPh>
    <rPh sb="6" eb="10">
      <t>ヒョウジュンジカン</t>
    </rPh>
    <phoneticPr fontId="4"/>
  </si>
  <si>
    <t>基本分単価（短時間）</t>
    <rPh sb="0" eb="2">
      <t>キホン</t>
    </rPh>
    <rPh sb="2" eb="3">
      <t>ブン</t>
    </rPh>
    <rPh sb="3" eb="5">
      <t>タンカ</t>
    </rPh>
    <rPh sb="6" eb="9">
      <t>タンジカン</t>
    </rPh>
    <phoneticPr fontId="4"/>
  </si>
  <si>
    <t>処遇区分１及び２（標準時間）</t>
    <rPh sb="0" eb="2">
      <t>ショグウ</t>
    </rPh>
    <rPh sb="2" eb="4">
      <t>クブン</t>
    </rPh>
    <rPh sb="5" eb="6">
      <t>オヨ</t>
    </rPh>
    <rPh sb="9" eb="13">
      <t>ヒョウジュンジカン</t>
    </rPh>
    <phoneticPr fontId="4"/>
  </si>
  <si>
    <t>処遇区分１及び２（標準時間/加算率c)</t>
    <rPh sb="0" eb="2">
      <t>ショグウ</t>
    </rPh>
    <rPh sb="2" eb="4">
      <t>クブン</t>
    </rPh>
    <rPh sb="5" eb="6">
      <t>オヨ</t>
    </rPh>
    <rPh sb="9" eb="13">
      <t>ヒョウジュンジカン</t>
    </rPh>
    <rPh sb="14" eb="17">
      <t>カサンリツ</t>
    </rPh>
    <phoneticPr fontId="4"/>
  </si>
  <si>
    <t>処遇区分１及び２（短時間）</t>
    <rPh sb="0" eb="2">
      <t>ショグウ</t>
    </rPh>
    <rPh sb="2" eb="4">
      <t>クブン</t>
    </rPh>
    <rPh sb="5" eb="6">
      <t>オヨ</t>
    </rPh>
    <rPh sb="9" eb="12">
      <t>タンジカン</t>
    </rPh>
    <phoneticPr fontId="4"/>
  </si>
  <si>
    <t>１歳児配置改善加算</t>
    <rPh sb="1" eb="3">
      <t>サイジ</t>
    </rPh>
    <rPh sb="3" eb="9">
      <t>ハイチカイゼンカサン</t>
    </rPh>
    <phoneticPr fontId="4"/>
  </si>
  <si>
    <t>１歳児配置改善加算</t>
    <rPh sb="1" eb="3">
      <t>サイジ</t>
    </rPh>
    <rPh sb="3" eb="7">
      <t>ハイチカイゼン</t>
    </rPh>
    <phoneticPr fontId="4"/>
  </si>
  <si>
    <t>１歳児配置改善加算(係数)</t>
    <rPh sb="1" eb="5">
      <t>サイジハイチ</t>
    </rPh>
    <rPh sb="5" eb="7">
      <t>カイゼン</t>
    </rPh>
    <rPh sb="10" eb="12">
      <t>ケイスウ</t>
    </rPh>
    <phoneticPr fontId="4"/>
  </si>
  <si>
    <t>１歳児配置改善加算(加算c)</t>
    <rPh sb="1" eb="3">
      <t>サイジ</t>
    </rPh>
    <rPh sb="3" eb="5">
      <t>ハイチ</t>
    </rPh>
    <rPh sb="5" eb="7">
      <t>カイゼン</t>
    </rPh>
    <rPh sb="7" eb="9">
      <t>カサン</t>
    </rPh>
    <rPh sb="10" eb="12">
      <t>カサン</t>
    </rPh>
    <phoneticPr fontId="4"/>
  </si>
  <si>
    <t>１歳児配置改善加算</t>
    <rPh sb="1" eb="9">
      <t>サイジハイチカイゼンカサン</t>
    </rPh>
    <phoneticPr fontId="4"/>
  </si>
  <si>
    <t>副食費徴収免除加算</t>
    <rPh sb="0" eb="5">
      <t>フクショクヒチョウシュウ</t>
    </rPh>
    <rPh sb="5" eb="9">
      <t>メンジョカサン</t>
    </rPh>
    <phoneticPr fontId="4"/>
  </si>
  <si>
    <t>基本額</t>
    <rPh sb="0" eb="3">
      <t>キホンガク</t>
    </rPh>
    <phoneticPr fontId="4"/>
  </si>
  <si>
    <t>利用定員3号</t>
    <rPh sb="0" eb="4">
      <t>リヨウテイイン</t>
    </rPh>
    <rPh sb="5" eb="6">
      <t>ゴウ</t>
    </rPh>
    <phoneticPr fontId="4"/>
  </si>
  <si>
    <t>人数区分（チーム保育）</t>
    <rPh sb="0" eb="4">
      <t>ニンズウクブン</t>
    </rPh>
    <rPh sb="8" eb="10">
      <t>ホイク</t>
    </rPh>
    <phoneticPr fontId="4"/>
  </si>
  <si>
    <t>人から</t>
    <rPh sb="0" eb="1">
      <t>ニン</t>
    </rPh>
    <phoneticPr fontId="4"/>
  </si>
  <si>
    <t>人まで</t>
    <rPh sb="0" eb="1">
      <t>ニン</t>
    </rPh>
    <phoneticPr fontId="4"/>
  </si>
  <si>
    <t>区分ID（セル結合時↑参照用）</t>
    <rPh sb="0" eb="2">
      <t>クブン</t>
    </rPh>
    <rPh sb="7" eb="10">
      <t>ケツゴウジ</t>
    </rPh>
    <rPh sb="11" eb="14">
      <t>サンショウヨウ</t>
    </rPh>
    <phoneticPr fontId="4"/>
  </si>
  <si>
    <t>区分ID（セル結合時↓参照用）</t>
    <rPh sb="0" eb="2">
      <t>クブン</t>
    </rPh>
    <rPh sb="7" eb="9">
      <t>ケツゴウ</t>
    </rPh>
    <rPh sb="9" eb="10">
      <t>ジ</t>
    </rPh>
    <rPh sb="11" eb="14">
      <t>サンショウヨウ</t>
    </rPh>
    <phoneticPr fontId="4"/>
  </si>
  <si>
    <t>給食実施回数（月当たり）</t>
    <rPh sb="0" eb="6">
      <t>キュウショクジッシカイスウ</t>
    </rPh>
    <rPh sb="7" eb="8">
      <t>ツキ</t>
    </rPh>
    <rPh sb="8" eb="9">
      <t>ア</t>
    </rPh>
    <phoneticPr fontId="4"/>
  </si>
  <si>
    <t>チーム保育加配</t>
    <rPh sb="3" eb="7">
      <t>ホイクカハイ</t>
    </rPh>
    <phoneticPr fontId="4"/>
  </si>
  <si>
    <t>満３歳児</t>
    <rPh sb="0" eb="1">
      <t>マン</t>
    </rPh>
    <rPh sb="2" eb="4">
      <t>サイジ</t>
    </rPh>
    <phoneticPr fontId="4"/>
  </si>
  <si>
    <t>〇</t>
  </si>
  <si>
    <t>満３歳児対応加配加算（施設）</t>
    <rPh sb="11" eb="13">
      <t>シセツ</t>
    </rPh>
    <phoneticPr fontId="4"/>
  </si>
  <si>
    <t>学級編制調整加配加算
※１号･２号の利用定員の合計が
31人以上300人以下の場合に加算</t>
    <rPh sb="0" eb="2">
      <t>ガッキュウ</t>
    </rPh>
    <rPh sb="2" eb="4">
      <t>ヘンセイ</t>
    </rPh>
    <rPh sb="4" eb="6">
      <t>チョウセイ</t>
    </rPh>
    <rPh sb="6" eb="8">
      <t>カハイ</t>
    </rPh>
    <rPh sb="8" eb="10">
      <t>カサン</t>
    </rPh>
    <phoneticPr fontId="7"/>
  </si>
  <si>
    <t>安全計画の策定等を
していない場合</t>
    <phoneticPr fontId="7"/>
  </si>
  <si>
    <t>経営情報等の報告を
行っていない場合</t>
    <rPh sb="10" eb="11">
      <t>オコナ</t>
    </rPh>
    <phoneticPr fontId="7"/>
  </si>
  <si>
    <t>（注３）</t>
    <rPh sb="1" eb="2">
      <t>チュウ</t>
    </rPh>
    <phoneticPr fontId="7"/>
  </si>
  <si>
    <t>区分ID</t>
    <rPh sb="0" eb="2">
      <t>クブン</t>
    </rPh>
    <phoneticPr fontId="24"/>
  </si>
  <si>
    <t>チーム保育ID</t>
    <rPh sb="3" eb="5">
      <t>ホイク</t>
    </rPh>
    <phoneticPr fontId="24"/>
  </si>
  <si>
    <t>⑳a</t>
    <phoneticPr fontId="7"/>
  </si>
  <si>
    <t>⑳b</t>
    <phoneticPr fontId="7"/>
  </si>
  <si>
    <t>⑤×5/100</t>
    <phoneticPr fontId="7"/>
  </si>
  <si>
    <t>(⑤～⑳b（⑰を除く。）)
×別に定める調整率</t>
  </si>
  <si>
    <t>⑤×5/100</t>
  </si>
  <si>
    <t>20260401_認定こども園【１号】_公定価格保育単価表２【4/1更新後】</t>
    <rPh sb="9" eb="11">
      <t>ニンテイ</t>
    </rPh>
    <rPh sb="14" eb="15">
      <t>エン</t>
    </rPh>
    <rPh sb="17" eb="18">
      <t>ゴウ</t>
    </rPh>
    <rPh sb="20" eb="24">
      <t>コウテイカカク</t>
    </rPh>
    <rPh sb="24" eb="29">
      <t>ホイクタンカヒョウ</t>
    </rPh>
    <rPh sb="34" eb="37">
      <t>コウシンゴ</t>
    </rPh>
    <phoneticPr fontId="4"/>
  </si>
  <si>
    <t>療育支援加算「C」</t>
    <phoneticPr fontId="4"/>
  </si>
  <si>
    <t>療育支援加算「D」</t>
    <phoneticPr fontId="4"/>
  </si>
  <si>
    <t>指導充実加配加算</t>
    <rPh sb="0" eb="4">
      <t>シドウジュウジツ</t>
    </rPh>
    <rPh sb="4" eb="8">
      <t>カハイカサン</t>
    </rPh>
    <phoneticPr fontId="4"/>
  </si>
  <si>
    <t>令和８年４月～請求用</t>
    <rPh sb="0" eb="2">
      <t>レイワ</t>
    </rPh>
    <rPh sb="3" eb="4">
      <t>ネン</t>
    </rPh>
    <rPh sb="5" eb="6">
      <t>ガツ</t>
    </rPh>
    <rPh sb="7" eb="9">
      <t>セイキュウ</t>
    </rPh>
    <rPh sb="9" eb="10">
      <t>ヨウ</t>
    </rPh>
    <phoneticPr fontId="4"/>
  </si>
  <si>
    <t>明細書</t>
    <phoneticPr fontId="4"/>
  </si>
  <si>
    <t>チーム保育加配加算
※１・２号児童のみ</t>
    <rPh sb="3" eb="5">
      <t>ホイク</t>
    </rPh>
    <rPh sb="5" eb="7">
      <t>カハイ</t>
    </rPh>
    <rPh sb="7" eb="9">
      <t>カサン</t>
    </rPh>
    <rPh sb="14" eb="15">
      <t>ゴウ</t>
    </rPh>
    <rPh sb="15" eb="17">
      <t>ジドウ</t>
    </rPh>
    <phoneticPr fontId="4"/>
  </si>
  <si>
    <t>副食費徴収免除加算
※１・２号児童のみ</t>
    <rPh sb="0" eb="2">
      <t>フクショク</t>
    </rPh>
    <rPh sb="2" eb="3">
      <t>ヒ</t>
    </rPh>
    <rPh sb="3" eb="5">
      <t>チョウシュウ</t>
    </rPh>
    <rPh sb="5" eb="7">
      <t>メンジョ</t>
    </rPh>
    <rPh sb="7" eb="9">
      <t>カサン</t>
    </rPh>
    <rPh sb="14" eb="15">
      <t>ゴウ</t>
    </rPh>
    <rPh sb="15" eb="17">
      <t>ジドウ</t>
    </rPh>
    <phoneticPr fontId="4"/>
  </si>
  <si>
    <t>療育支援加算</t>
    <rPh sb="0" eb="6">
      <t>リョウイクシエンカサン</t>
    </rPh>
    <phoneticPr fontId="4"/>
  </si>
  <si>
    <t>指導充実加配加算</t>
    <rPh sb="0" eb="8">
      <t>シドウジュウジツカハイカサン</t>
    </rPh>
    <phoneticPr fontId="4"/>
  </si>
  <si>
    <t>認定区分（標／短）</t>
    <rPh sb="0" eb="4">
      <t>ニンテイクブン</t>
    </rPh>
    <phoneticPr fontId="4"/>
  </si>
  <si>
    <t>満３歳児判定</t>
    <rPh sb="4" eb="6">
      <t>ハンテイ</t>
    </rPh>
    <phoneticPr fontId="4"/>
  </si>
  <si>
    <t>１歳以上児配置改善加算</t>
    <phoneticPr fontId="4"/>
  </si>
  <si>
    <t>標準／都市部</t>
    <rPh sb="0" eb="2">
      <t>ヒョウジュン</t>
    </rPh>
    <rPh sb="3" eb="6">
      <t>トシブ</t>
    </rPh>
    <phoneticPr fontId="4"/>
  </si>
  <si>
    <t>各種加算追加判定結果</t>
    <rPh sb="0" eb="2">
      <t>カクシュ</t>
    </rPh>
    <rPh sb="2" eb="4">
      <t>カサン</t>
    </rPh>
    <rPh sb="4" eb="6">
      <t>ツイカ</t>
    </rPh>
    <rPh sb="6" eb="10">
      <t>ハンテイケッカ</t>
    </rPh>
    <phoneticPr fontId="4"/>
  </si>
  <si>
    <t>３歳児改善（年齢判定）</t>
    <rPh sb="6" eb="8">
      <t>ネンレイ</t>
    </rPh>
    <rPh sb="8" eb="10">
      <t>ハンテイ</t>
    </rPh>
    <phoneticPr fontId="4"/>
  </si>
  <si>
    <t>4歳以上児改善（年齢判定）</t>
    <rPh sb="2" eb="4">
      <t>イジョウ</t>
    </rPh>
    <rPh sb="8" eb="10">
      <t>ネンレイ</t>
    </rPh>
    <rPh sb="10" eb="12">
      <t>ハンテイ</t>
    </rPh>
    <phoneticPr fontId="4"/>
  </si>
  <si>
    <t>４才児加算・チーム保育重複あり</t>
    <rPh sb="1" eb="3">
      <t>サイジ</t>
    </rPh>
    <rPh sb="3" eb="5">
      <t>カサン</t>
    </rPh>
    <rPh sb="9" eb="11">
      <t>ホイク</t>
    </rPh>
    <rPh sb="11" eb="13">
      <t>チョウフク</t>
    </rPh>
    <phoneticPr fontId="4"/>
  </si>
  <si>
    <t>チーム保育加算上限人数</t>
    <rPh sb="3" eb="7">
      <t>ホイクカサン</t>
    </rPh>
    <rPh sb="7" eb="11">
      <t>ジョウゲンニンズウ</t>
    </rPh>
    <phoneticPr fontId="4"/>
  </si>
  <si>
    <t>賃借料加算（標準／都市部）</t>
    <rPh sb="0" eb="5">
      <t>チンシャクリョウカサン</t>
    </rPh>
    <phoneticPr fontId="4"/>
  </si>
  <si>
    <t>賃借料加算（地域区分）</t>
    <rPh sb="0" eb="5">
      <t>チンシャクリョウカサン</t>
    </rPh>
    <phoneticPr fontId="4"/>
  </si>
  <si>
    <t>賃借料加算
※２・３号児童のみ</t>
    <rPh sb="0" eb="5">
      <t>チンシャクリョウカサン</t>
    </rPh>
    <rPh sb="10" eb="11">
      <t>ゴウ</t>
    </rPh>
    <rPh sb="11" eb="13">
      <t>ジドウ</t>
    </rPh>
    <phoneticPr fontId="4"/>
  </si>
  <si>
    <t>１歳児配置改善加算
※3号児童のみ</t>
    <rPh sb="1" eb="3">
      <t>サイジ</t>
    </rPh>
    <rPh sb="3" eb="9">
      <t>ハイチカイゼンカサン</t>
    </rPh>
    <rPh sb="12" eb="13">
      <t>ゴウ</t>
    </rPh>
    <rPh sb="13" eb="15">
      <t>ジドウ</t>
    </rPh>
    <phoneticPr fontId="4"/>
  </si>
  <si>
    <t>指導充実加算</t>
    <phoneticPr fontId="4"/>
  </si>
  <si>
    <t>指導充実加算（処遇係数）</t>
    <phoneticPr fontId="4"/>
  </si>
  <si>
    <t>指導充実加算（加算率c）</t>
    <rPh sb="7" eb="10">
      <t>カサンリツ</t>
    </rPh>
    <phoneticPr fontId="4"/>
  </si>
  <si>
    <t>学級編成調整加算人数判定</t>
    <rPh sb="0" eb="2">
      <t>ガッキュウ</t>
    </rPh>
    <rPh sb="2" eb="4">
      <t>ヘンセイ</t>
    </rPh>
    <rPh sb="4" eb="6">
      <t>チョウセイ</t>
    </rPh>
    <rPh sb="6" eb="8">
      <t>カサン</t>
    </rPh>
    <rPh sb="8" eb="10">
      <t>ニンズウ</t>
    </rPh>
    <rPh sb="10" eb="12">
      <t>ハンテイ</t>
    </rPh>
    <phoneticPr fontId="4"/>
  </si>
  <si>
    <t>事務職員配置加算人数判定</t>
    <rPh sb="0" eb="6">
      <t>ジムショクインハイチ</t>
    </rPh>
    <rPh sb="6" eb="8">
      <t>カサン</t>
    </rPh>
    <rPh sb="8" eb="12">
      <t>ニンズウハンテイ</t>
    </rPh>
    <phoneticPr fontId="4"/>
  </si>
  <si>
    <t>事務負担対応加配加算人数判定</t>
    <rPh sb="0" eb="10">
      <t>ジムフタンタイオウカハイカサン</t>
    </rPh>
    <rPh sb="10" eb="14">
      <t>ニンズウハンテイ</t>
    </rPh>
    <phoneticPr fontId="4"/>
  </si>
  <si>
    <t>加配上限人数</t>
    <rPh sb="0" eb="2">
      <t>カハイ</t>
    </rPh>
    <rPh sb="2" eb="4">
      <t>ジョウゲン</t>
    </rPh>
    <rPh sb="4" eb="6">
      <t>ニンズウ</t>
    </rPh>
    <phoneticPr fontId="4"/>
  </si>
  <si>
    <t>講師配置加算人数判定</t>
    <rPh sb="0" eb="6">
      <t>コウシハイチカサン</t>
    </rPh>
    <rPh sb="6" eb="10">
      <t>ニンズウハンテイ</t>
    </rPh>
    <phoneticPr fontId="4"/>
  </si>
  <si>
    <t>指導充実加配加算人数判定</t>
    <rPh sb="0" eb="8">
      <t>シドウジュウジツカハイカサン</t>
    </rPh>
    <rPh sb="8" eb="12">
      <t>ニンズウハンテイ</t>
    </rPh>
    <phoneticPr fontId="4"/>
  </si>
  <si>
    <t>安全計画の策定等を
していない場合
（注２の１）</t>
    <rPh sb="0" eb="2">
      <t>アンゼン</t>
    </rPh>
    <rPh sb="2" eb="4">
      <t>ケイカク</t>
    </rPh>
    <rPh sb="5" eb="7">
      <t>サクテイ</t>
    </rPh>
    <rPh sb="7" eb="8">
      <t>トウ</t>
    </rPh>
    <rPh sb="15" eb="17">
      <t>バアイ</t>
    </rPh>
    <rPh sb="19" eb="20">
      <t>チュウ</t>
    </rPh>
    <phoneticPr fontId="7"/>
  </si>
  <si>
    <t>経営情報等の報告を
行っていない場合
（注２の１）</t>
    <rPh sb="0" eb="2">
      <t>ケイエイ</t>
    </rPh>
    <rPh sb="2" eb="4">
      <t>ジョウホウ</t>
    </rPh>
    <rPh sb="4" eb="5">
      <t>トウ</t>
    </rPh>
    <rPh sb="6" eb="8">
      <t>ホウコク</t>
    </rPh>
    <rPh sb="10" eb="11">
      <t>オコナ</t>
    </rPh>
    <rPh sb="16" eb="18">
      <t>バアイ</t>
    </rPh>
    <rPh sb="20" eb="21">
      <t>チュウ</t>
    </rPh>
    <phoneticPr fontId="7"/>
  </si>
  <si>
    <t>月に３日以上土曜日を閉所する場合（右欄の場合を除く。）</t>
    <rPh sb="0" eb="1">
      <t>ツキ</t>
    </rPh>
    <rPh sb="3" eb="4">
      <t>ニチ</t>
    </rPh>
    <rPh sb="4" eb="6">
      <t>イジョウ</t>
    </rPh>
    <rPh sb="6" eb="9">
      <t>ドヨウビ</t>
    </rPh>
    <rPh sb="10" eb="12">
      <t>ヘイショ</t>
    </rPh>
    <rPh sb="14" eb="16">
      <t>バアイ</t>
    </rPh>
    <rPh sb="17" eb="19">
      <t>ミギラン</t>
    </rPh>
    <rPh sb="20" eb="22">
      <t>バアイ</t>
    </rPh>
    <rPh sb="23" eb="24">
      <t>ノゾ</t>
    </rPh>
    <phoneticPr fontId="7"/>
  </si>
  <si>
    <t>㉓a</t>
    <phoneticPr fontId="7"/>
  </si>
  <si>
    <t>㉓b</t>
    <phoneticPr fontId="7"/>
  </si>
  <si>
    <t>⑥×5/100</t>
    <phoneticPr fontId="7"/>
  </si>
  <si>
    <t>(⑥～㉓b（⑰を除く。）)
×別に定める調整率</t>
  </si>
  <si>
    <t>20260401_認定こども園【２・３号】_公定価格保育単価表２【4/1更新後】</t>
    <rPh sb="9" eb="11">
      <t>ニンテイ</t>
    </rPh>
    <rPh sb="14" eb="15">
      <t>エン</t>
    </rPh>
    <rPh sb="19" eb="20">
      <t>ゴウ</t>
    </rPh>
    <rPh sb="22" eb="26">
      <t>コウテイカカク</t>
    </rPh>
    <rPh sb="26" eb="31">
      <t>ホイクタンカヒョウ</t>
    </rPh>
    <rPh sb="36" eb="39">
      <t>コウシンゴ</t>
    </rPh>
    <phoneticPr fontId="4"/>
  </si>
  <si>
    <t>機能部分</t>
    <rPh sb="0" eb="4">
      <t>キノウブブン</t>
    </rPh>
    <phoneticPr fontId="4"/>
  </si>
  <si>
    <t>認可施設</t>
    <rPh sb="0" eb="4">
      <t>ニンカシセツ</t>
    </rPh>
    <phoneticPr fontId="4"/>
  </si>
  <si>
    <t>減価償却費加算
※２・３号児童のみ</t>
    <rPh sb="0" eb="2">
      <t>ゲンカ</t>
    </rPh>
    <rPh sb="2" eb="4">
      <t>ショウキャク</t>
    </rPh>
    <rPh sb="4" eb="5">
      <t>ヒ</t>
    </rPh>
    <rPh sb="5" eb="7">
      <t>カサン</t>
    </rPh>
    <rPh sb="12" eb="13">
      <t>ゴウ</t>
    </rPh>
    <rPh sb="13" eb="15">
      <t>ジドウ</t>
    </rPh>
    <phoneticPr fontId="4"/>
  </si>
  <si>
    <t>減価償却費加算（認可施設）</t>
    <rPh sb="0" eb="2">
      <t>ゲンカ</t>
    </rPh>
    <rPh sb="2" eb="4">
      <t>ショウキャク</t>
    </rPh>
    <rPh sb="4" eb="5">
      <t>ヒ</t>
    </rPh>
    <rPh sb="5" eb="7">
      <t>カサン</t>
    </rPh>
    <rPh sb="8" eb="12">
      <t>ニンカシセツ</t>
    </rPh>
    <phoneticPr fontId="4"/>
  </si>
  <si>
    <t>減価償却費加算（機能部分）</t>
    <rPh sb="0" eb="2">
      <t>ゲンカ</t>
    </rPh>
    <rPh sb="2" eb="4">
      <t>ショウキャク</t>
    </rPh>
    <rPh sb="4" eb="5">
      <t>ヒ</t>
    </rPh>
    <rPh sb="5" eb="7">
      <t>カサン</t>
    </rPh>
    <rPh sb="8" eb="12">
      <t>キノウブブン</t>
    </rPh>
    <phoneticPr fontId="4"/>
  </si>
  <si>
    <t>賃借料加算（認可施設）</t>
    <rPh sb="0" eb="3">
      <t>チンシャクリョウ</t>
    </rPh>
    <rPh sb="3" eb="5">
      <t>カサン</t>
    </rPh>
    <rPh sb="6" eb="10">
      <t>ニンカシセツ</t>
    </rPh>
    <phoneticPr fontId="4"/>
  </si>
  <si>
    <t>賃借料加算（機能部分）</t>
    <rPh sb="0" eb="5">
      <t>チンシャクリョウカサン</t>
    </rPh>
    <rPh sb="6" eb="10">
      <t>キノウブブン</t>
    </rPh>
    <phoneticPr fontId="4"/>
  </si>
  <si>
    <t>栄養管理加算
※２・３号児童のみ</t>
    <rPh sb="0" eb="6">
      <t>エイヨウカンリカサン</t>
    </rPh>
    <phoneticPr fontId="4"/>
  </si>
  <si>
    <t>減価償却費加算・賃借料加算</t>
    <rPh sb="0" eb="5">
      <t>ゲンカショウキャクヒ</t>
    </rPh>
    <rPh sb="5" eb="7">
      <t>カサン</t>
    </rPh>
    <rPh sb="8" eb="13">
      <t>チンシャクリョウカサン</t>
    </rPh>
    <phoneticPr fontId="4"/>
  </si>
  <si>
    <t>加算名称</t>
    <rPh sb="0" eb="4">
      <t>カサンメイショウ</t>
    </rPh>
    <phoneticPr fontId="4"/>
  </si>
  <si>
    <t>減価償却費加算（標準／都市部）</t>
    <rPh sb="0" eb="7">
      <t>ゲンカショウキャクヒカサン</t>
    </rPh>
    <rPh sb="8" eb="10">
      <t>ヒョウジュン</t>
    </rPh>
    <rPh sb="11" eb="14">
      <t>トシブ</t>
    </rPh>
    <phoneticPr fontId="4"/>
  </si>
  <si>
    <t>賃借料加算（認可施設／標準）</t>
    <rPh sb="0" eb="5">
      <t>チンシャクリョウカサン</t>
    </rPh>
    <rPh sb="6" eb="10">
      <t>ニンカシセツ</t>
    </rPh>
    <rPh sb="11" eb="13">
      <t>ヒョウジュン</t>
    </rPh>
    <phoneticPr fontId="4"/>
  </si>
  <si>
    <t>賃借料加算（認可施設／都市部）</t>
    <rPh sb="0" eb="5">
      <t>チンシャクリョウカサン</t>
    </rPh>
    <rPh sb="6" eb="10">
      <t>ニンカシセツ</t>
    </rPh>
    <rPh sb="11" eb="14">
      <t>トシブ</t>
    </rPh>
    <phoneticPr fontId="4"/>
  </si>
  <si>
    <t>減価償却費加算（認可施設／標準）</t>
    <rPh sb="0" eb="5">
      <t>ゲンカショウキャクヒ</t>
    </rPh>
    <rPh sb="5" eb="7">
      <t>カサン</t>
    </rPh>
    <rPh sb="8" eb="12">
      <t>ニンカシセツ</t>
    </rPh>
    <rPh sb="13" eb="15">
      <t>ヒョウジュン</t>
    </rPh>
    <phoneticPr fontId="4"/>
  </si>
  <si>
    <t>減価償却費加算（認可施設／都市部）</t>
    <rPh sb="0" eb="5">
      <t>ゲンカショウキャクヒ</t>
    </rPh>
    <rPh sb="5" eb="7">
      <t>カサン</t>
    </rPh>
    <rPh sb="8" eb="13">
      <t>ニンカシセツ･</t>
    </rPh>
    <rPh sb="13" eb="16">
      <t>トシブ</t>
    </rPh>
    <phoneticPr fontId="4"/>
  </si>
  <si>
    <t>減価償却費加算（機能部分）</t>
    <rPh sb="0" eb="5">
      <t>ゲンカショウキャクヒ</t>
    </rPh>
    <rPh sb="5" eb="7">
      <t>カサン</t>
    </rPh>
    <phoneticPr fontId="4"/>
  </si>
  <si>
    <t>賃借料加算（機能部分）</t>
    <rPh sb="0" eb="5">
      <t>チンシャクリョウカサン</t>
    </rPh>
    <phoneticPr fontId="4"/>
  </si>
  <si>
    <t>減価償却費加算</t>
    <rPh sb="0" eb="7">
      <t>ゲンカショウキャクヒカサン</t>
    </rPh>
    <phoneticPr fontId="4"/>
  </si>
  <si>
    <t>賃借料加算</t>
    <rPh sb="0" eb="5">
      <t>チンシャクリョウカサン</t>
    </rPh>
    <phoneticPr fontId="4"/>
  </si>
  <si>
    <t>１歳児改善（年齢判定）</t>
    <rPh sb="6" eb="8">
      <t>ネンレイ</t>
    </rPh>
    <rPh sb="8" eb="10">
      <t>ハンテイ</t>
    </rPh>
    <phoneticPr fontId="4"/>
  </si>
  <si>
    <t>施設番号：</t>
    <rPh sb="0" eb="4">
      <t>シセツバンゴウ</t>
    </rPh>
    <phoneticPr fontId="4"/>
  </si>
  <si>
    <t>事業所名称：</t>
    <rPh sb="0" eb="5">
      <t>ジギョウショメイショウ</t>
    </rPh>
    <phoneticPr fontId="4"/>
  </si>
  <si>
    <t>請求月：</t>
    <rPh sb="0" eb="3">
      <t>セイキュウヅキ</t>
    </rPh>
    <phoneticPr fontId="4"/>
  </si>
  <si>
    <t>副園長・教頭配置加算
※1号児童のみ</t>
    <rPh sb="0" eb="3">
      <t>フクエンチョウ</t>
    </rPh>
    <rPh sb="4" eb="6">
      <t>キョウトウ</t>
    </rPh>
    <rPh sb="6" eb="8">
      <t>ハイチ</t>
    </rPh>
    <rPh sb="8" eb="10">
      <t>カサン</t>
    </rPh>
    <rPh sb="13" eb="14">
      <t>ゴウ</t>
    </rPh>
    <rPh sb="14" eb="16">
      <t>ジドウ</t>
    </rPh>
    <phoneticPr fontId="4"/>
  </si>
  <si>
    <t>満３歳児対応加配加算
※1号児童のみ</t>
    <rPh sb="0" eb="1">
      <t>マン</t>
    </rPh>
    <rPh sb="2" eb="4">
      <t>サイジ</t>
    </rPh>
    <rPh sb="4" eb="6">
      <t>タイオウ</t>
    </rPh>
    <rPh sb="6" eb="8">
      <t>カハイ</t>
    </rPh>
    <rPh sb="8" eb="10">
      <t>カサン</t>
    </rPh>
    <phoneticPr fontId="4"/>
  </si>
  <si>
    <t>学級編制調整加配加算
※1号児童のみ</t>
    <phoneticPr fontId="4"/>
  </si>
  <si>
    <t>講師配置加算
※1号児童のみ</t>
    <phoneticPr fontId="4"/>
  </si>
  <si>
    <t>通園送迎加算
※1号児童のみ</t>
    <rPh sb="0" eb="2">
      <t>ツウエン</t>
    </rPh>
    <rPh sb="2" eb="4">
      <t>ソウゲイ</t>
    </rPh>
    <rPh sb="4" eb="6">
      <t>カサン</t>
    </rPh>
    <phoneticPr fontId="4"/>
  </si>
  <si>
    <t>給食実施加算
※1号児童のみ</t>
    <rPh sb="0" eb="2">
      <t>キュウショク</t>
    </rPh>
    <rPh sb="2" eb="4">
      <t>ジッシ</t>
    </rPh>
    <rPh sb="4" eb="6">
      <t>カサン</t>
    </rPh>
    <phoneticPr fontId="4"/>
  </si>
  <si>
    <t>事務職員配置加算
※1号児童のみ</t>
    <rPh sb="0" eb="4">
      <t>ジムショクイン</t>
    </rPh>
    <rPh sb="4" eb="6">
      <t>ハイチ</t>
    </rPh>
    <rPh sb="6" eb="8">
      <t>カサン</t>
    </rPh>
    <phoneticPr fontId="4"/>
  </si>
  <si>
    <t>指導充実加配加算
※1号児童のみ</t>
    <rPh sb="0" eb="2">
      <t>シドウ</t>
    </rPh>
    <rPh sb="2" eb="4">
      <t>ジュウジツ</t>
    </rPh>
    <rPh sb="4" eb="6">
      <t>カハイ</t>
    </rPh>
    <rPh sb="6" eb="8">
      <t>カサン</t>
    </rPh>
    <phoneticPr fontId="4"/>
  </si>
  <si>
    <t>事務負担対応加配加算
※1号児童のみ</t>
    <rPh sb="0" eb="4">
      <t>ジムフタン</t>
    </rPh>
    <rPh sb="4" eb="6">
      <t>タイオウ</t>
    </rPh>
    <rPh sb="6" eb="8">
      <t>カハイ</t>
    </rPh>
    <rPh sb="8" eb="10">
      <t>カサン</t>
    </rPh>
    <phoneticPr fontId="4"/>
  </si>
  <si>
    <t>区分ID</t>
    <rPh sb="0" eb="2">
      <t>クブン</t>
    </rPh>
    <phoneticPr fontId="1"/>
  </si>
  <si>
    <t>【チーム保育】20/100-1-乳児</t>
  </si>
  <si>
    <t>チーム保育区分ID（使ってないです）</t>
    <rPh sb="3" eb="5">
      <t>ホイク</t>
    </rPh>
    <rPh sb="5" eb="7">
      <t>クブン</t>
    </rPh>
    <rPh sb="10" eb="11">
      <t>ツカ</t>
    </rPh>
    <phoneticPr fontId="1"/>
  </si>
  <si>
    <t>★施設情報</t>
    <rPh sb="1" eb="5">
      <t>シセツジョウホウ</t>
    </rPh>
    <phoneticPr fontId="4"/>
  </si>
  <si>
    <t>処遇区分１および２</t>
    <rPh sb="0" eb="2">
      <t>ショグウ</t>
    </rPh>
    <rPh sb="2" eb="4">
      <t>クブン</t>
    </rPh>
    <phoneticPr fontId="4"/>
  </si>
  <si>
    <t>処遇区分１</t>
    <rPh sb="0" eb="4">
      <t>ショグウクブン</t>
    </rPh>
    <phoneticPr fontId="4"/>
  </si>
  <si>
    <t>処遇区分２</t>
    <rPh sb="0" eb="4">
      <t>ショグウクブン</t>
    </rPh>
    <phoneticPr fontId="4"/>
  </si>
  <si>
    <t>職員一人当たりの平均経験年数</t>
    <rPh sb="0" eb="5">
      <t>ショクインヒトリア</t>
    </rPh>
    <rPh sb="8" eb="14">
      <t>ヘイキンケイケンネンスウ</t>
    </rPh>
    <phoneticPr fontId="4"/>
  </si>
  <si>
    <t>基礎分（平均経験年数から算定）</t>
    <rPh sb="0" eb="3">
      <t>キソブン</t>
    </rPh>
    <rPh sb="4" eb="12">
      <t>ヘイキンケイケン</t>
    </rPh>
    <rPh sb="12" eb="14">
      <t>サンテイ</t>
    </rPh>
    <phoneticPr fontId="4"/>
  </si>
  <si>
    <t>賃金改善分（平均経験年数から算定）</t>
    <rPh sb="0" eb="5">
      <t>チンギンカイゼンブン</t>
    </rPh>
    <phoneticPr fontId="4"/>
  </si>
  <si>
    <t>適</t>
  </si>
  <si>
    <t>★各種加算設定</t>
    <rPh sb="1" eb="3">
      <t>カクシュ</t>
    </rPh>
    <rPh sb="3" eb="5">
      <t>カサン</t>
    </rPh>
    <rPh sb="5" eb="7">
      <t>セッテイ</t>
    </rPh>
    <phoneticPr fontId="4"/>
  </si>
  <si>
    <t>★（任意入力）市町村独自助成明細</t>
    <rPh sb="2" eb="6">
      <t>ニンイニュウリョク</t>
    </rPh>
    <rPh sb="7" eb="14">
      <t>シチョウソンドクジジョセイ</t>
    </rPh>
    <rPh sb="14" eb="16">
      <t>メイサイ</t>
    </rPh>
    <phoneticPr fontId="4"/>
  </si>
  <si>
    <t>請求内容</t>
    <rPh sb="0" eb="4">
      <t>セイキュウナイヨウ</t>
    </rPh>
    <phoneticPr fontId="4"/>
  </si>
  <si>
    <t>単価</t>
    <rPh sb="0" eb="2">
      <t>タンカ</t>
    </rPh>
    <phoneticPr fontId="4"/>
  </si>
  <si>
    <r>
      <t xml:space="preserve">満３歳児
</t>
    </r>
    <r>
      <rPr>
        <b/>
        <sz val="6"/>
        <color theme="0"/>
        <rFont val="BIZ UDPゴシック"/>
        <family val="3"/>
        <charset val="128"/>
      </rPr>
      <t>※該当の場合は〇</t>
    </r>
    <rPh sb="0" eb="1">
      <t>マン</t>
    </rPh>
    <rPh sb="2" eb="4">
      <t>サイジ</t>
    </rPh>
    <rPh sb="6" eb="8">
      <t>ガイトウ</t>
    </rPh>
    <rPh sb="9" eb="11">
      <t>バアイ</t>
    </rPh>
    <phoneticPr fontId="4"/>
  </si>
  <si>
    <r>
      <t xml:space="preserve">標準・短時間
</t>
    </r>
    <r>
      <rPr>
        <b/>
        <sz val="6"/>
        <color theme="0"/>
        <rFont val="BIZ UDPゴシック"/>
        <family val="3"/>
        <charset val="128"/>
      </rPr>
      <t>※２・３号のみ</t>
    </r>
    <rPh sb="0" eb="2">
      <t>ヒョウジュン</t>
    </rPh>
    <rPh sb="3" eb="6">
      <t>タンジカン</t>
    </rPh>
    <rPh sb="11" eb="12">
      <t>ゴウ</t>
    </rPh>
    <phoneticPr fontId="4"/>
  </si>
  <si>
    <r>
      <t xml:space="preserve">負担額（利用料）
</t>
    </r>
    <r>
      <rPr>
        <b/>
        <sz val="6"/>
        <color theme="0"/>
        <rFont val="BIZ UDPゴシック"/>
        <family val="3"/>
        <charset val="128"/>
      </rPr>
      <t>※３号のみ</t>
    </r>
    <rPh sb="0" eb="3">
      <t>フタンガク</t>
    </rPh>
    <rPh sb="4" eb="7">
      <t>リヨウリョウ</t>
    </rPh>
    <phoneticPr fontId="4"/>
  </si>
  <si>
    <r>
      <t xml:space="preserve">副食費徴収免除
</t>
    </r>
    <r>
      <rPr>
        <b/>
        <sz val="6"/>
        <color theme="0"/>
        <rFont val="BIZ UDPゴシック"/>
        <family val="3"/>
        <charset val="128"/>
      </rPr>
      <t>※３歳児クラス以上対象</t>
    </r>
    <rPh sb="0" eb="3">
      <t>フクショクヒ</t>
    </rPh>
    <rPh sb="3" eb="5">
      <t>チョウシュウ</t>
    </rPh>
    <rPh sb="5" eb="7">
      <t>メンジョ</t>
    </rPh>
    <rPh sb="10" eb="12">
      <t>サイジ</t>
    </rPh>
    <rPh sb="15" eb="17">
      <t>イジョウ</t>
    </rPh>
    <rPh sb="17" eb="19">
      <t>タイショウ</t>
    </rPh>
    <phoneticPr fontId="4"/>
  </si>
  <si>
    <t>○</t>
  </si>
  <si>
    <t>認定区分</t>
    <rPh sb="0" eb="2">
      <t>ニンテイ</t>
    </rPh>
    <rPh sb="2" eb="4">
      <t>クブン</t>
    </rPh>
    <phoneticPr fontId="4"/>
  </si>
  <si>
    <t>標準時間
／短時間</t>
    <rPh sb="0" eb="4">
      <t>ヒョウジュンジカン</t>
    </rPh>
    <rPh sb="6" eb="9">
      <t>タンジカン</t>
    </rPh>
    <phoneticPr fontId="4"/>
  </si>
  <si>
    <t>副食費
徴収免除</t>
    <rPh sb="0" eb="3">
      <t>フクショクヒ</t>
    </rPh>
    <rPh sb="4" eb="8">
      <t>チョウシュウメンジョ</t>
    </rPh>
    <phoneticPr fontId="4"/>
  </si>
  <si>
    <t>処遇区分
１及び２</t>
    <rPh sb="0" eb="4">
      <t>ショグウクブン</t>
    </rPh>
    <rPh sb="6" eb="7">
      <t>オヨ</t>
    </rPh>
    <phoneticPr fontId="4"/>
  </si>
  <si>
    <t>区分１</t>
    <rPh sb="0" eb="2">
      <t>クブン</t>
    </rPh>
    <phoneticPr fontId="4"/>
  </si>
  <si>
    <t>区分２</t>
    <rPh sb="0" eb="2">
      <t>クブン</t>
    </rPh>
    <phoneticPr fontId="4"/>
  </si>
  <si>
    <t>職員の平均経験年数
／人</t>
    <phoneticPr fontId="4"/>
  </si>
  <si>
    <t>賃金
改善分</t>
    <rPh sb="5" eb="6">
      <t>ブン</t>
    </rPh>
    <phoneticPr fontId="4"/>
  </si>
  <si>
    <t>認定
区分</t>
    <rPh sb="0" eb="2">
      <t>ニンテイ</t>
    </rPh>
    <rPh sb="3" eb="5">
      <t>クブン</t>
    </rPh>
    <phoneticPr fontId="4"/>
  </si>
  <si>
    <t>利用定員</t>
    <rPh sb="0" eb="4">
      <t>リヨウテイイン</t>
    </rPh>
    <phoneticPr fontId="4"/>
  </si>
  <si>
    <t>1号</t>
    <rPh sb="1" eb="2">
      <t>ゴウ</t>
    </rPh>
    <phoneticPr fontId="4"/>
  </si>
  <si>
    <t>2号</t>
    <rPh sb="1" eb="2">
      <t>ゴウ</t>
    </rPh>
    <phoneticPr fontId="4"/>
  </si>
  <si>
    <t>3号</t>
    <rPh sb="1" eb="2">
      <t>ゴウ</t>
    </rPh>
    <phoneticPr fontId="4"/>
  </si>
  <si>
    <t>月初人数</t>
    <rPh sb="0" eb="2">
      <t>ゲッショ</t>
    </rPh>
    <rPh sb="2" eb="4">
      <t>ニンズウ</t>
    </rPh>
    <phoneticPr fontId="4"/>
  </si>
  <si>
    <t>公立／私立</t>
    <rPh sb="0" eb="2">
      <t>コウリツ</t>
    </rPh>
    <rPh sb="3" eb="5">
      <t>シリツ</t>
    </rPh>
    <phoneticPr fontId="4"/>
  </si>
  <si>
    <t>AG12</t>
  </si>
  <si>
    <t>BC21</t>
  </si>
  <si>
    <t>BC25</t>
  </si>
  <si>
    <t>BH25</t>
  </si>
  <si>
    <t>BM25</t>
  </si>
  <si>
    <t>O15</t>
    <phoneticPr fontId="4"/>
  </si>
  <si>
    <t>AG15</t>
    <phoneticPr fontId="4"/>
  </si>
  <si>
    <t>BW25</t>
    <phoneticPr fontId="4"/>
  </si>
  <si>
    <t>CB25</t>
    <phoneticPr fontId="4"/>
  </si>
  <si>
    <t>CG25</t>
  </si>
  <si>
    <t>AG23</t>
    <phoneticPr fontId="4"/>
  </si>
  <si>
    <t>L25</t>
  </si>
  <si>
    <t>J27</t>
  </si>
  <si>
    <t>W27</t>
  </si>
  <si>
    <t>AI27</t>
  </si>
  <si>
    <t>施設関係者評価加算</t>
    <rPh sb="0" eb="2">
      <t>シセツ</t>
    </rPh>
    <rPh sb="2" eb="5">
      <t>カンケイシャ</t>
    </rPh>
    <rPh sb="5" eb="7">
      <t>ヒョウカ</t>
    </rPh>
    <rPh sb="7" eb="9">
      <t>カサン</t>
    </rPh>
    <phoneticPr fontId="11"/>
  </si>
  <si>
    <t>施設機能強化推進費加算</t>
    <rPh sb="0" eb="2">
      <t>シセツ</t>
    </rPh>
    <rPh sb="2" eb="4">
      <t>キノウ</t>
    </rPh>
    <rPh sb="4" eb="6">
      <t>キョウカ</t>
    </rPh>
    <rPh sb="6" eb="8">
      <t>スイシン</t>
    </rPh>
    <rPh sb="8" eb="9">
      <t>ヒ</t>
    </rPh>
    <rPh sb="9" eb="11">
      <t>カサン</t>
    </rPh>
    <phoneticPr fontId="11"/>
  </si>
  <si>
    <t>小学校接続加算</t>
    <rPh sb="0" eb="3">
      <t>ショウガッコウ</t>
    </rPh>
    <rPh sb="3" eb="5">
      <t>セツゾク</t>
    </rPh>
    <rPh sb="5" eb="7">
      <t>カサン</t>
    </rPh>
    <phoneticPr fontId="11"/>
  </si>
  <si>
    <t>第三者評価受審加算</t>
    <rPh sb="0" eb="3">
      <t>ダイサンシャ</t>
    </rPh>
    <rPh sb="3" eb="5">
      <t>ヒョウカ</t>
    </rPh>
    <rPh sb="5" eb="7">
      <t>ジュシン</t>
    </rPh>
    <rPh sb="7" eb="9">
      <t>カサン</t>
    </rPh>
    <phoneticPr fontId="11"/>
  </si>
  <si>
    <t>（３月加算）施設機能強化推進費加算</t>
    <rPh sb="2" eb="5">
      <t>ガツカサン</t>
    </rPh>
    <rPh sb="6" eb="12">
      <t>シセツキノウキョウカ</t>
    </rPh>
    <rPh sb="12" eb="14">
      <t>スイシン</t>
    </rPh>
    <rPh sb="14" eb="15">
      <t>ヒ</t>
    </rPh>
    <rPh sb="15" eb="17">
      <t>カサン</t>
    </rPh>
    <phoneticPr fontId="4"/>
  </si>
  <si>
    <t>円</t>
    <rPh sb="0" eb="1">
      <t>エン</t>
    </rPh>
    <phoneticPr fontId="3"/>
  </si>
  <si>
    <t>（３月加算）小学校接続加算</t>
    <rPh sb="2" eb="3">
      <t>ガツ</t>
    </rPh>
    <rPh sb="3" eb="5">
      <t>カサン</t>
    </rPh>
    <rPh sb="6" eb="13">
      <t>ショウガッコウセツゾクカサン</t>
    </rPh>
    <phoneticPr fontId="4"/>
  </si>
  <si>
    <t>要件ⅰ・ⅱ</t>
  </si>
  <si>
    <t>を満たす</t>
    <rPh sb="1" eb="2">
      <t>ミ</t>
    </rPh>
    <phoneticPr fontId="4"/>
  </si>
  <si>
    <t>（３月加算）第三者評価受審加算</t>
    <rPh sb="2" eb="5">
      <t>ガツカサン</t>
    </rPh>
    <rPh sb="6" eb="9">
      <t>ダイサンシャ</t>
    </rPh>
    <rPh sb="9" eb="13">
      <t>ヒョウカジュシン</t>
    </rPh>
    <rPh sb="13" eb="15">
      <t>カサン</t>
    </rPh>
    <phoneticPr fontId="4"/>
  </si>
  <si>
    <t>（３月加算）施設関係者評価加算</t>
  </si>
  <si>
    <t>（３月加算）施設関係者評価加算</t>
    <rPh sb="6" eb="8">
      <t>シセツ</t>
    </rPh>
    <rPh sb="8" eb="11">
      <t>カンケイシャ</t>
    </rPh>
    <rPh sb="11" eb="13">
      <t>ヒョウカ</t>
    </rPh>
    <rPh sb="13" eb="15">
      <t>カサン</t>
    </rPh>
    <phoneticPr fontId="11"/>
  </si>
  <si>
    <t>Ａ</t>
  </si>
  <si>
    <t>Ｂ</t>
  </si>
  <si>
    <t>要件ⅰ～ⅲ</t>
  </si>
  <si>
    <t>（３月加算）高齢者等活躍促進加算</t>
    <rPh sb="2" eb="5">
      <t>ガツカサン</t>
    </rPh>
    <rPh sb="6" eb="12">
      <t>コウレイシャトウカツヤク</t>
    </rPh>
    <rPh sb="12" eb="14">
      <t>ソクシン</t>
    </rPh>
    <rPh sb="14" eb="16">
      <t>カサン</t>
    </rPh>
    <phoneticPr fontId="4"/>
  </si>
  <si>
    <t>高齢者等活躍促進加算</t>
    <rPh sb="0" eb="3">
      <t>コウレイシャ</t>
    </rPh>
    <rPh sb="3" eb="4">
      <t>トウ</t>
    </rPh>
    <rPh sb="4" eb="6">
      <t>カツヤク</t>
    </rPh>
    <rPh sb="6" eb="8">
      <t>ソクシン</t>
    </rPh>
    <rPh sb="8" eb="10">
      <t>カサン</t>
    </rPh>
    <phoneticPr fontId="9"/>
  </si>
  <si>
    <t>400時間以上 800時間未満</t>
    <phoneticPr fontId="4"/>
  </si>
  <si>
    <t>800時間以上1200時間未満</t>
  </si>
  <si>
    <t>1200時間以上</t>
  </si>
  <si>
    <t>（３月加算）施設関係者評価加算</t>
    <rPh sb="2" eb="3">
      <t>ガツ</t>
    </rPh>
    <rPh sb="3" eb="5">
      <t>カサン</t>
    </rPh>
    <rPh sb="6" eb="8">
      <t>シセツ</t>
    </rPh>
    <rPh sb="8" eb="11">
      <t>カンケイシャ</t>
    </rPh>
    <rPh sb="11" eb="13">
      <t>ヒョウカ</t>
    </rPh>
    <rPh sb="13" eb="15">
      <t>カサン</t>
    </rPh>
    <phoneticPr fontId="4"/>
  </si>
  <si>
    <t>（３月加算）
施設機能強化推進費加算</t>
    <rPh sb="2" eb="3">
      <t>ガツ</t>
    </rPh>
    <rPh sb="3" eb="5">
      <t>カサン</t>
    </rPh>
    <rPh sb="7" eb="9">
      <t>シセツ</t>
    </rPh>
    <rPh sb="9" eb="11">
      <t>キノウ</t>
    </rPh>
    <rPh sb="11" eb="13">
      <t>キョウカ</t>
    </rPh>
    <rPh sb="13" eb="15">
      <t>スイシン</t>
    </rPh>
    <rPh sb="15" eb="16">
      <t>ヒ</t>
    </rPh>
    <rPh sb="16" eb="18">
      <t>カサン</t>
    </rPh>
    <phoneticPr fontId="4"/>
  </si>
  <si>
    <t>（３月加算）小学校接続加算</t>
  </si>
  <si>
    <t>（３月加算）小学校接続加算</t>
    <rPh sb="2" eb="3">
      <t>ガツ</t>
    </rPh>
    <rPh sb="3" eb="5">
      <t>カサン</t>
    </rPh>
    <rPh sb="6" eb="9">
      <t>ショウガッコウ</t>
    </rPh>
    <rPh sb="9" eb="11">
      <t>セツゾク</t>
    </rPh>
    <rPh sb="11" eb="13">
      <t>カサン</t>
    </rPh>
    <phoneticPr fontId="4"/>
  </si>
  <si>
    <t>（３月加算）高齢者等活躍促進加算</t>
    <phoneticPr fontId="4"/>
  </si>
  <si>
    <t>処遇改善等加算区分３</t>
    <phoneticPr fontId="4"/>
  </si>
  <si>
    <t>（３月加算）第三者評価受審加算</t>
  </si>
  <si>
    <t>（３月加算）第三者評価受審加算</t>
    <phoneticPr fontId="4"/>
  </si>
  <si>
    <t>AB48</t>
  </si>
  <si>
    <t>AB53</t>
  </si>
  <si>
    <t>O18</t>
  </si>
  <si>
    <t>AB63</t>
  </si>
  <si>
    <t>T68</t>
    <phoneticPr fontId="4"/>
  </si>
  <si>
    <t>Y70</t>
  </si>
  <si>
    <t>AB73</t>
    <phoneticPr fontId="4"/>
  </si>
  <si>
    <t>AB83</t>
    <phoneticPr fontId="4"/>
  </si>
  <si>
    <t>AB78</t>
    <phoneticPr fontId="4"/>
  </si>
  <si>
    <t>AB88</t>
    <phoneticPr fontId="4"/>
  </si>
  <si>
    <t>V93</t>
    <phoneticPr fontId="4"/>
  </si>
  <si>
    <t>AB95</t>
    <phoneticPr fontId="4"/>
  </si>
  <si>
    <t>AB100</t>
  </si>
  <si>
    <t>AG20</t>
  </si>
  <si>
    <t>BS33</t>
  </si>
  <si>
    <t>BS38</t>
  </si>
  <si>
    <t>BS43</t>
  </si>
  <si>
    <t>BS48</t>
  </si>
  <si>
    <t>BS53</t>
  </si>
  <si>
    <t>J24</t>
  </si>
  <si>
    <t>Q24</t>
  </si>
  <si>
    <t>施設機能強化推進費加算</t>
  </si>
  <si>
    <t>BS58</t>
  </si>
  <si>
    <t>BS63</t>
  </si>
  <si>
    <t>BS68</t>
  </si>
  <si>
    <t>BS73</t>
  </si>
  <si>
    <t>BS78</t>
  </si>
  <si>
    <t>高齢者等活躍促進加算</t>
  </si>
  <si>
    <t>小学校接続加算</t>
  </si>
  <si>
    <t>第三者評価受審加算</t>
  </si>
  <si>
    <t>施設関係者評価加算</t>
  </si>
  <si>
    <t>請求月</t>
    <rPh sb="0" eb="3">
      <t>セイキュウヅキ</t>
    </rPh>
    <phoneticPr fontId="4"/>
  </si>
  <si>
    <t>CD2</t>
  </si>
  <si>
    <t>AB58</t>
  </si>
  <si>
    <t>BI85</t>
  </si>
  <si>
    <t>BI90</t>
  </si>
  <si>
    <t>BN90</t>
  </si>
  <si>
    <t>AB103</t>
  </si>
  <si>
    <t>月初の人数（２・３号合計）</t>
    <rPh sb="0" eb="2">
      <t>ゲッショ</t>
    </rPh>
    <rPh sb="3" eb="5">
      <t>ニンズウ</t>
    </rPh>
    <rPh sb="9" eb="10">
      <t>ゴウ</t>
    </rPh>
    <rPh sb="10" eb="12">
      <t>ゴウケイ</t>
    </rPh>
    <phoneticPr fontId="4"/>
  </si>
  <si>
    <t>月初の人数（1号のみ）</t>
    <rPh sb="0" eb="2">
      <t>ゲッショ</t>
    </rPh>
    <rPh sb="3" eb="5">
      <t>ニンズウ</t>
    </rPh>
    <rPh sb="7" eb="8">
      <t>ゴウ</t>
    </rPh>
    <phoneticPr fontId="4"/>
  </si>
  <si>
    <t>【減算】土曜日に閉所する場合</t>
    <rPh sb="1" eb="3">
      <t>ゲンサン</t>
    </rPh>
    <rPh sb="4" eb="7">
      <t>ドヨウビ</t>
    </rPh>
    <rPh sb="8" eb="10">
      <t>ヘイショ</t>
    </rPh>
    <rPh sb="12" eb="14">
      <t>バアイ</t>
    </rPh>
    <phoneticPr fontId="4"/>
  </si>
  <si>
    <t>月当たり閉所日数</t>
    <rPh sb="0" eb="1">
      <t>ツキ</t>
    </rPh>
    <rPh sb="1" eb="2">
      <t>ア</t>
    </rPh>
    <rPh sb="4" eb="6">
      <t>ヘイショ</t>
    </rPh>
    <rPh sb="6" eb="8">
      <t>ニッスウ</t>
    </rPh>
    <phoneticPr fontId="4"/>
  </si>
  <si>
    <t>【減算】分園調整</t>
    <rPh sb="1" eb="3">
      <t>ゲンサン</t>
    </rPh>
    <rPh sb="4" eb="8">
      <t>ブンエンチョウセイ</t>
    </rPh>
    <phoneticPr fontId="4"/>
  </si>
  <si>
    <t>★児童情報</t>
    <rPh sb="1" eb="5">
      <t>ジドウジョウホウ</t>
    </rPh>
    <phoneticPr fontId="4"/>
  </si>
  <si>
    <t>（記入例）職員配置加算（３歳）</t>
    <rPh sb="1" eb="3">
      <t>キニュウ</t>
    </rPh>
    <rPh sb="3" eb="4">
      <t>レイ</t>
    </rPh>
    <rPh sb="5" eb="11">
      <t>ショクインハイチカサン</t>
    </rPh>
    <rPh sb="13" eb="14">
      <t>サイ</t>
    </rPh>
    <phoneticPr fontId="2"/>
  </si>
  <si>
    <t>BN85</t>
  </si>
  <si>
    <t>Ver.8.1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</si>
</sst>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176" formatCode="[$-411]ge\.m\.d;@"/>
    <numFmt numFmtId="177" formatCode="#,##0;&quot;▲ &quot;#,##0"/>
    <numFmt numFmtId="178" formatCode="0_);[Red]\(0\)"/>
    <numFmt numFmtId="179" formatCode="#&quot;日&quot;"/>
    <numFmt numFmtId="180" formatCode="0.0_);[Red]\(0.0\)"/>
    <numFmt numFmtId="181" formatCode="#,##0.0;[Red]\-#,##0.0"/>
    <numFmt numFmtId="182" formatCode="\(#,##0\)"/>
    <numFmt numFmtId="183" formatCode="#,##0.0&quot;）&quot;"/>
    <numFmt numFmtId="184" formatCode="#,##0\×&quot;加&quot;&quot;算&quot;&quot;率&quot;"/>
    <numFmt numFmtId="185" formatCode="#,##0.0&quot;（c）&quot;"/>
    <numFmt numFmtId="186" formatCode="\(#,##0.0&quot;（c）））&quot;"/>
    <numFmt numFmtId="187" formatCode="#,##0.0&quot;（c））&quot;"/>
    <numFmt numFmtId="188" formatCode="\(#,##0"/>
    <numFmt numFmtId="189" formatCode="#,##0.0&quot;（c））)&quot;"/>
    <numFmt numFmtId="190" formatCode="#,##0.0&quot;（C））)&quot;"/>
    <numFmt numFmtId="191" formatCode="##,###&quot;×加配人数&quot;"/>
    <numFmt numFmtId="192" formatCode="#,##0\×&quot;加&quot;&quot;算&quot;&quot;率&quot;&quot;×加配人数&quot;"/>
    <numFmt numFmtId="193" formatCode="#,##0_ "/>
    <numFmt numFmtId="194" formatCode="#,##0_ &quot;×各月の給食&quot;"/>
    <numFmt numFmtId="195" formatCode="&quot;（&quot;#,##0"/>
    <numFmt numFmtId="196" formatCode="#,##0.0&quot;（c）））&quot;"/>
    <numFmt numFmtId="197" formatCode="#,##0&quot;×週当たり実施日数&quot;"/>
    <numFmt numFmtId="198" formatCode="&quot;×&quot;#,##0.0&quot;（c）&quot;"/>
    <numFmt numFmtId="199" formatCode="&quot;＋&quot;#,##0&quot;×（加算率（a）＋加算率（b）））×人数&quot;"/>
    <numFmt numFmtId="200" formatCode="#,##0&quot;×加配人数&quot;"/>
    <numFmt numFmtId="201" formatCode="#,##0.0&quot;（C））&quot;"/>
    <numFmt numFmtId="202" formatCode="\(#,##0.0&quot;（c））&quot;"/>
    <numFmt numFmtId="203" formatCode="&quot;×&quot;#\ ?/100"/>
    <numFmt numFmtId="204" formatCode="&quot;＋&quot;#,##0&quot;×（加算率（a）＋加算率（b））&quot;\)"/>
    <numFmt numFmtId="205" formatCode="&quot;（&quot;#,##0.0&quot;）)&quot;"/>
    <numFmt numFmtId="206" formatCode="#,##0\×&quot;加&quot;&quot;算&quot;&quot;数&quot;"/>
    <numFmt numFmtId="207" formatCode="#,##0.0"/>
  </numFmts>
  <fonts count="4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8"/>
      <name val="HGｺﾞｼｯｸM"/>
      <family val="3"/>
      <charset val="128"/>
    </font>
    <font>
      <sz val="6"/>
      <name val="ＭＳ Ｐゴシック"/>
      <family val="2"/>
      <charset val="128"/>
      <scheme val="minor"/>
    </font>
    <font>
      <sz val="6"/>
      <name val="明朝"/>
      <family val="3"/>
      <charset val="128"/>
    </font>
    <font>
      <sz val="8.5"/>
      <color theme="1"/>
      <name val="HGｺﾞｼｯｸM"/>
      <family val="3"/>
      <charset val="128"/>
    </font>
    <font>
      <sz val="8"/>
      <color theme="1"/>
      <name val="HGｺﾞｼｯｸM"/>
      <family val="3"/>
      <charset val="128"/>
    </font>
    <font>
      <sz val="11"/>
      <color theme="1"/>
      <name val="HGｺﾞｼｯｸM"/>
      <family val="3"/>
      <charset val="128"/>
    </font>
    <font>
      <sz val="10"/>
      <color theme="1"/>
      <name val="HGｺﾞｼｯｸM"/>
      <family val="3"/>
      <charset val="128"/>
    </font>
    <font>
      <sz val="8.5"/>
      <name val="HGｺﾞｼｯｸM"/>
      <family val="3"/>
      <charset val="128"/>
    </font>
    <font>
      <sz val="8.5"/>
      <color theme="1"/>
      <name val="ＭＳ Ｐゴシック"/>
      <family val="2"/>
      <charset val="128"/>
      <scheme val="minor"/>
    </font>
    <font>
      <sz val="6"/>
      <color theme="1"/>
      <name val="HGｺﾞｼｯｸM"/>
      <family val="3"/>
      <charset val="128"/>
    </font>
    <font>
      <sz val="8"/>
      <color theme="1"/>
      <name val="ＭＳ 明朝"/>
      <family val="1"/>
      <charset val="128"/>
    </font>
    <font>
      <sz val="11"/>
      <name val="BIZ UDPゴシック"/>
      <family val="3"/>
      <charset val="128"/>
    </font>
    <font>
      <sz val="11"/>
      <color theme="1"/>
      <name val="BIZ UDPゴシック"/>
      <family val="3"/>
      <charset val="128"/>
    </font>
    <font>
      <sz val="11"/>
      <color rgb="FFFF0000"/>
      <name val="BIZ UDPゴシック"/>
      <family val="3"/>
      <charset val="128"/>
    </font>
    <font>
      <sz val="8"/>
      <name val="BIZ UDPゴシック"/>
      <family val="3"/>
      <charset val="128"/>
    </font>
    <font>
      <sz val="9"/>
      <name val="BIZ UDPゴシック"/>
      <family val="3"/>
      <charset val="128"/>
    </font>
    <font>
      <b/>
      <sz val="11"/>
      <name val="BIZ UDPゴシック"/>
      <family val="3"/>
      <charset val="128"/>
    </font>
    <font>
      <b/>
      <sz val="11"/>
      <color theme="1"/>
      <name val="BIZ UDPゴシック"/>
      <family val="3"/>
      <charset val="128"/>
    </font>
    <font>
      <b/>
      <sz val="10"/>
      <color theme="1"/>
      <name val="BIZ UDPゴシック"/>
      <family val="3"/>
      <charset val="128"/>
    </font>
    <font>
      <sz val="11"/>
      <name val="明朝"/>
      <family val="3"/>
      <charset val="128"/>
    </font>
    <font>
      <b/>
      <sz val="10"/>
      <name val="BIZ UDPゴシック"/>
      <family val="3"/>
      <charset val="128"/>
    </font>
    <font>
      <sz val="14"/>
      <color rgb="FFFF0000"/>
      <name val="BIZ UDPゴシック"/>
      <family val="3"/>
      <charset val="128"/>
    </font>
    <font>
      <sz val="14"/>
      <name val="BIZ UDPゴシック"/>
      <family val="3"/>
      <charset val="128"/>
    </font>
    <font>
      <sz val="8"/>
      <color rgb="FFFF0000"/>
      <name val="BIZ UDPゴシック"/>
      <family val="3"/>
      <charset val="128"/>
    </font>
    <font>
      <sz val="10"/>
      <name val="BIZ UDPゴシック"/>
      <family val="3"/>
      <charset val="128"/>
    </font>
    <font>
      <b/>
      <sz val="9"/>
      <name val="BIZ UDPゴシック"/>
      <family val="3"/>
      <charset val="128"/>
    </font>
    <font>
      <b/>
      <sz val="12"/>
      <name val="BIZ UDPゴシック"/>
      <family val="3"/>
      <charset val="128"/>
    </font>
    <font>
      <b/>
      <sz val="14"/>
      <name val="BIZ UDPゴシック"/>
      <family val="3"/>
      <charset val="128"/>
    </font>
    <font>
      <sz val="12"/>
      <name val="BIZ UDPゴシック"/>
      <family val="3"/>
      <charset val="128"/>
    </font>
    <font>
      <sz val="6"/>
      <name val="BIZ UDPゴシック"/>
      <family val="3"/>
      <charset val="128"/>
    </font>
    <font>
      <sz val="11"/>
      <color theme="0"/>
      <name val="BIZ UDPゴシック"/>
      <family val="3"/>
      <charset val="128"/>
    </font>
    <font>
      <sz val="16"/>
      <color rgb="FFFF0000"/>
      <name val="BIZ UDPゴシック"/>
      <family val="3"/>
      <charset val="128"/>
    </font>
    <font>
      <b/>
      <sz val="11"/>
      <color theme="0"/>
      <name val="BIZ UDPゴシック"/>
      <family val="3"/>
      <charset val="128"/>
    </font>
    <font>
      <b/>
      <sz val="6"/>
      <color theme="0"/>
      <name val="BIZ UDPゴシック"/>
      <family val="3"/>
      <charset val="128"/>
    </font>
    <font>
      <b/>
      <sz val="10"/>
      <color indexed="81"/>
      <name val="BIZ UDPゴシック"/>
      <family val="3"/>
      <charset val="128"/>
    </font>
  </fonts>
  <fills count="23">
    <fill>
      <patternFill patternType="none"/>
    </fill>
    <fill>
      <patternFill patternType="gray125"/>
    </fill>
    <fill>
      <patternFill patternType="solid">
        <fgColor indexed="9"/>
        <bgColor indexed="64"/>
      </patternFill>
    </fill>
    <fill>
      <patternFill patternType="solid">
        <fgColor theme="9"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theme="1"/>
      </patternFill>
    </fill>
    <fill>
      <patternFill patternType="solid">
        <fgColor rgb="FF92D050"/>
        <bgColor indexed="64"/>
      </patternFill>
    </fill>
    <fill>
      <patternFill patternType="solid">
        <fgColor rgb="FFCCFFCC"/>
        <bgColor indexed="64"/>
      </patternFill>
    </fill>
    <fill>
      <patternFill patternType="solid">
        <fgColor rgb="FFFFC000"/>
        <bgColor theme="1"/>
      </patternFill>
    </fill>
    <fill>
      <patternFill patternType="solid">
        <fgColor rgb="FFFFC000"/>
        <bgColor indexed="64"/>
      </patternFill>
    </fill>
    <fill>
      <patternFill patternType="solid">
        <fgColor rgb="FF00B0F0"/>
        <bgColor indexed="64"/>
      </patternFill>
    </fill>
    <fill>
      <patternFill patternType="solid">
        <fgColor theme="1" tint="4.9989318521683403E-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CCFF"/>
        <bgColor indexed="64"/>
      </patternFill>
    </fill>
    <fill>
      <patternFill patternType="solid">
        <fgColor rgb="FFFFFFCC"/>
        <bgColor indexed="64"/>
      </patternFill>
    </fill>
    <fill>
      <patternFill patternType="solid">
        <fgColor rgb="FFFFFF99"/>
        <bgColor indexed="64"/>
      </patternFill>
    </fill>
    <fill>
      <patternFill patternType="solid">
        <fgColor theme="2" tint="-0.249977111117893"/>
        <bgColor indexed="64"/>
      </patternFill>
    </fill>
    <fill>
      <patternFill patternType="solid">
        <fgColor rgb="FFCCFF66"/>
        <bgColor indexed="64"/>
      </patternFill>
    </fill>
    <fill>
      <patternFill patternType="solid">
        <fgColor rgb="FFFFFF00"/>
        <bgColor theme="1"/>
      </patternFill>
    </fill>
    <fill>
      <patternFill patternType="solid">
        <fgColor theme="2" tint="-9.9978637043366805E-2"/>
        <bgColor indexed="64"/>
      </patternFill>
    </fill>
  </fills>
  <borders count="134">
    <border>
      <left/>
      <right/>
      <top/>
      <bottom/>
      <diagonal/>
    </border>
    <border>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right/>
      <top style="medium">
        <color indexed="64"/>
      </top>
      <bottom/>
      <diagonal/>
    </border>
    <border>
      <left style="medium">
        <color indexed="64"/>
      </left>
      <right style="hair">
        <color indexed="64"/>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hair">
        <color auto="1"/>
      </left>
      <right style="hair">
        <color auto="1"/>
      </right>
      <top style="thin">
        <color auto="1"/>
      </top>
      <bottom style="thin">
        <color auto="1"/>
      </bottom>
      <diagonal/>
    </border>
    <border>
      <left style="thin">
        <color auto="1"/>
      </left>
      <right style="thin">
        <color auto="1"/>
      </right>
      <top style="thin">
        <color auto="1"/>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auto="1"/>
      </right>
      <top/>
      <bottom style="medium">
        <color indexed="64"/>
      </bottom>
      <diagonal/>
    </border>
    <border>
      <left style="thin">
        <color indexed="64"/>
      </left>
      <right/>
      <top/>
      <bottom style="medium">
        <color indexed="64"/>
      </bottom>
      <diagonal/>
    </border>
    <border>
      <left/>
      <right style="hair">
        <color indexed="64"/>
      </right>
      <top/>
      <bottom/>
      <diagonal/>
    </border>
    <border>
      <left style="hair">
        <color indexed="64"/>
      </left>
      <right/>
      <top/>
      <bottom/>
      <diagonal/>
    </border>
    <border>
      <left style="medium">
        <color indexed="64"/>
      </left>
      <right style="thin">
        <color indexed="64"/>
      </right>
      <top style="thin">
        <color indexed="64"/>
      </top>
      <bottom/>
      <diagonal/>
    </border>
    <border>
      <left style="thin">
        <color auto="1"/>
      </left>
      <right style="thin">
        <color auto="1"/>
      </right>
      <top style="thin">
        <color auto="1"/>
      </top>
      <bottom/>
      <diagonal/>
    </border>
    <border>
      <left style="thin">
        <color indexed="64"/>
      </left>
      <right style="hair">
        <color indexed="64"/>
      </right>
      <top style="medium">
        <color indexed="64"/>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hair">
        <color indexed="64"/>
      </right>
      <top/>
      <bottom style="thin">
        <color indexed="64"/>
      </bottom>
      <diagonal/>
    </border>
    <border>
      <left style="hair">
        <color indexed="64"/>
      </left>
      <right/>
      <top/>
      <bottom style="thin">
        <color indexed="64"/>
      </bottom>
      <diagonal/>
    </border>
    <border>
      <left style="thin">
        <color auto="1"/>
      </left>
      <right style="thin">
        <color auto="1"/>
      </right>
      <top/>
      <bottom style="thin">
        <color auto="1"/>
      </bottom>
      <diagonal/>
    </border>
    <border diagonalUp="1">
      <left style="thin">
        <color indexed="64"/>
      </left>
      <right style="thin">
        <color indexed="64"/>
      </right>
      <top style="thin">
        <color indexed="64"/>
      </top>
      <bottom style="thin">
        <color indexed="64"/>
      </bottom>
      <diagonal style="thin">
        <color indexed="64"/>
      </diagonal>
    </border>
    <border>
      <left style="hair">
        <color indexed="64"/>
      </left>
      <right style="thin">
        <color auto="1"/>
      </right>
      <top style="medium">
        <color indexed="64"/>
      </top>
      <bottom style="thin">
        <color indexed="64"/>
      </bottom>
      <diagonal/>
    </border>
    <border>
      <left style="hair">
        <color indexed="64"/>
      </left>
      <right style="thin">
        <color auto="1"/>
      </right>
      <top style="thin">
        <color indexed="64"/>
      </top>
      <bottom style="thin">
        <color auto="1"/>
      </bottom>
      <diagonal/>
    </border>
    <border>
      <left/>
      <right style="medium">
        <color indexed="64"/>
      </right>
      <top style="thin">
        <color auto="1"/>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hair">
        <color auto="1"/>
      </left>
      <right/>
      <top style="thin">
        <color auto="1"/>
      </top>
      <bottom/>
      <diagonal/>
    </border>
    <border>
      <left/>
      <right style="hair">
        <color auto="1"/>
      </right>
      <top style="thin">
        <color auto="1"/>
      </top>
      <bottom/>
      <diagonal/>
    </border>
    <border>
      <left style="medium">
        <color indexed="64"/>
      </left>
      <right/>
      <top style="thin">
        <color indexed="64"/>
      </top>
      <bottom/>
      <diagonal/>
    </border>
    <border>
      <left style="medium">
        <color indexed="64"/>
      </left>
      <right/>
      <top/>
      <bottom style="thin">
        <color auto="1"/>
      </bottom>
      <diagonal/>
    </border>
    <border>
      <left/>
      <right style="thin">
        <color auto="1"/>
      </right>
      <top style="medium">
        <color indexed="64"/>
      </top>
      <bottom/>
      <diagonal/>
    </border>
    <border>
      <left style="thin">
        <color indexed="64"/>
      </left>
      <right/>
      <top style="medium">
        <color indexed="64"/>
      </top>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diagonal/>
    </border>
    <border>
      <left/>
      <right style="medium">
        <color indexed="64"/>
      </right>
      <top/>
      <bottom style="hair">
        <color indexed="64"/>
      </bottom>
      <diagonal/>
    </border>
    <border>
      <left/>
      <right/>
      <top/>
      <bottom style="hair">
        <color indexed="64"/>
      </bottom>
      <diagonal/>
    </border>
    <border>
      <left/>
      <right/>
      <top style="hair">
        <color indexed="64"/>
      </top>
      <bottom/>
      <diagonal/>
    </border>
    <border>
      <left/>
      <right style="thin">
        <color auto="1"/>
      </right>
      <top/>
      <bottom/>
      <diagonal/>
    </border>
    <border>
      <left style="thin">
        <color indexed="64"/>
      </left>
      <right/>
      <top/>
      <bottom/>
      <diagonal/>
    </border>
    <border>
      <left style="thin">
        <color auto="1"/>
      </left>
      <right/>
      <top/>
      <bottom style="hair">
        <color auto="1"/>
      </bottom>
      <diagonal/>
    </border>
    <border>
      <left style="thin">
        <color auto="1"/>
      </left>
      <right/>
      <top style="hair">
        <color auto="1"/>
      </top>
      <bottom/>
      <diagonal/>
    </border>
    <border>
      <left style="medium">
        <color indexed="64"/>
      </left>
      <right/>
      <top style="thin">
        <color auto="1"/>
      </top>
      <bottom style="hair">
        <color indexed="64"/>
      </bottom>
      <diagonal/>
    </border>
    <border>
      <left/>
      <right/>
      <top style="thin">
        <color auto="1"/>
      </top>
      <bottom style="hair">
        <color indexed="64"/>
      </bottom>
      <diagonal/>
    </border>
    <border>
      <left/>
      <right style="medium">
        <color indexed="64"/>
      </right>
      <top style="thin">
        <color auto="1"/>
      </top>
      <bottom style="hair">
        <color indexed="64"/>
      </bottom>
      <diagonal/>
    </border>
    <border>
      <left style="medium">
        <color indexed="64"/>
      </left>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auto="1"/>
      </left>
      <right style="thin">
        <color auto="1"/>
      </right>
      <top/>
      <bottom/>
      <diagonal/>
    </border>
    <border>
      <left style="medium">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bottom style="hair">
        <color indexed="64"/>
      </bottom>
      <diagonal/>
    </border>
    <border>
      <left/>
      <right style="hair">
        <color indexed="64"/>
      </right>
      <top style="hair">
        <color indexed="64"/>
      </top>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medium">
        <color indexed="64"/>
      </bottom>
      <diagonal/>
    </border>
    <border>
      <left style="double">
        <color indexed="64"/>
      </left>
      <right/>
      <top/>
      <bottom/>
      <diagonal/>
    </border>
    <border>
      <left/>
      <right style="double">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right style="thin">
        <color indexed="64"/>
      </right>
      <top/>
      <bottom style="hair">
        <color indexed="64"/>
      </bottom>
      <diagonal/>
    </border>
    <border>
      <left style="hair">
        <color indexed="64"/>
      </left>
      <right style="thin">
        <color indexed="64"/>
      </right>
      <top/>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theme="1"/>
      </left>
      <right style="thin">
        <color theme="1"/>
      </right>
      <top style="thin">
        <color theme="1"/>
      </top>
      <bottom style="thin">
        <color theme="1"/>
      </bottom>
      <diagonal/>
    </border>
    <border>
      <left style="hair">
        <color indexed="64"/>
      </left>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auto="1"/>
      </left>
      <right style="medium">
        <color indexed="64"/>
      </right>
      <top style="thin">
        <color auto="1"/>
      </top>
      <bottom style="thin">
        <color auto="1"/>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style="medium">
        <color indexed="64"/>
      </right>
      <top style="thin">
        <color indexed="64"/>
      </top>
      <bottom/>
      <diagonal/>
    </border>
    <border>
      <left style="thin">
        <color auto="1"/>
      </left>
      <right style="medium">
        <color indexed="64"/>
      </right>
      <top/>
      <bottom style="thin">
        <color auto="1"/>
      </bottom>
      <diagonal/>
    </border>
    <border>
      <left/>
      <right style="thin">
        <color auto="1"/>
      </right>
      <top style="thin">
        <color auto="1"/>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right style="hair">
        <color indexed="64"/>
      </right>
      <top style="medium">
        <color indexed="64"/>
      </top>
      <bottom/>
      <diagonal/>
    </border>
    <border>
      <left/>
      <right style="hair">
        <color indexed="64"/>
      </right>
      <top/>
      <bottom style="medium">
        <color indexed="64"/>
      </bottom>
      <diagonal/>
    </border>
  </borders>
  <cellStyleXfs count="6">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2" fillId="0" borderId="0" applyFont="0" applyFill="0" applyBorder="0" applyAlignment="0" applyProtection="0">
      <alignment vertical="center"/>
    </xf>
    <xf numFmtId="0" fontId="24" fillId="0" borderId="0"/>
  </cellStyleXfs>
  <cellXfs count="1359">
    <xf numFmtId="0" fontId="0" fillId="0" borderId="0" xfId="0">
      <alignment vertical="center"/>
    </xf>
    <xf numFmtId="3" fontId="8" fillId="0" borderId="76" xfId="3" applyNumberFormat="1" applyFont="1" applyBorder="1" applyAlignment="1">
      <alignment horizontal="center" vertical="center" wrapText="1"/>
    </xf>
    <xf numFmtId="3" fontId="8" fillId="0" borderId="0" xfId="3" applyNumberFormat="1" applyFont="1" applyAlignment="1">
      <alignment horizontal="center" vertical="center"/>
    </xf>
    <xf numFmtId="3" fontId="8" fillId="0" borderId="0" xfId="3" applyNumberFormat="1" applyFont="1" applyAlignment="1">
      <alignment horizontal="center" vertical="center" wrapText="1"/>
    </xf>
    <xf numFmtId="3" fontId="8" fillId="0" borderId="0" xfId="3" applyNumberFormat="1" applyFont="1" applyAlignment="1">
      <alignment horizontal="left" vertical="center"/>
    </xf>
    <xf numFmtId="182" fontId="8" fillId="0" borderId="0" xfId="3" applyNumberFormat="1" applyFont="1" applyAlignment="1">
      <alignment horizontal="center" vertical="center"/>
    </xf>
    <xf numFmtId="3" fontId="8" fillId="0" borderId="62" xfId="3" applyNumberFormat="1" applyFont="1" applyBorder="1" applyAlignment="1">
      <alignment horizontal="center" vertical="center"/>
    </xf>
    <xf numFmtId="3" fontId="8" fillId="0" borderId="63" xfId="3" applyNumberFormat="1" applyFont="1" applyBorder="1" applyAlignment="1">
      <alignment horizontal="center" vertical="center" wrapText="1"/>
    </xf>
    <xf numFmtId="177" fontId="8" fillId="0" borderId="63" xfId="3" applyNumberFormat="1" applyFont="1" applyBorder="1" applyAlignment="1">
      <alignment vertical="center" wrapText="1"/>
    </xf>
    <xf numFmtId="182" fontId="8" fillId="0" borderId="0" xfId="3" applyNumberFormat="1" applyFont="1" applyAlignment="1">
      <alignment vertical="center" wrapText="1"/>
    </xf>
    <xf numFmtId="182" fontId="8" fillId="0" borderId="0" xfId="3" applyNumberFormat="1" applyFont="1" applyAlignment="1">
      <alignment horizontal="left" vertical="center" wrapText="1"/>
    </xf>
    <xf numFmtId="182" fontId="8" fillId="0" borderId="0" xfId="3" applyNumberFormat="1" applyFont="1" applyAlignment="1">
      <alignment horizontal="center" vertical="center" wrapText="1"/>
    </xf>
    <xf numFmtId="177" fontId="8" fillId="0" borderId="63" xfId="3" applyNumberFormat="1" applyFont="1" applyBorder="1" applyAlignment="1">
      <alignment horizontal="center" vertical="center" wrapText="1"/>
    </xf>
    <xf numFmtId="3" fontId="8" fillId="0" borderId="62" xfId="3" applyNumberFormat="1" applyFont="1" applyBorder="1" applyAlignment="1">
      <alignment horizontal="center" vertical="center" wrapText="1"/>
    </xf>
    <xf numFmtId="177" fontId="8" fillId="0" borderId="62" xfId="3" applyNumberFormat="1" applyFont="1" applyBorder="1" applyAlignment="1">
      <alignment vertical="center" wrapText="1"/>
    </xf>
    <xf numFmtId="3" fontId="8" fillId="0" borderId="62" xfId="3" applyNumberFormat="1" applyFont="1" applyBorder="1" applyAlignment="1">
      <alignment horizontal="center" vertical="top" wrapText="1"/>
    </xf>
    <xf numFmtId="177" fontId="8" fillId="0" borderId="0" xfId="3" applyNumberFormat="1" applyFont="1" applyAlignment="1">
      <alignment vertical="center" wrapText="1"/>
    </xf>
    <xf numFmtId="3" fontId="8" fillId="0" borderId="62" xfId="3" applyNumberFormat="1" applyFont="1" applyBorder="1" applyAlignment="1">
      <alignment vertical="center" wrapText="1"/>
    </xf>
    <xf numFmtId="177" fontId="8" fillId="0" borderId="0" xfId="3" applyNumberFormat="1" applyFont="1" applyAlignment="1">
      <alignment horizontal="center" vertical="center" wrapText="1"/>
    </xf>
    <xf numFmtId="177" fontId="8" fillId="0" borderId="62" xfId="3" applyNumberFormat="1" applyFont="1" applyBorder="1" applyAlignment="1">
      <alignment horizontal="center" vertical="center" wrapText="1"/>
    </xf>
    <xf numFmtId="177" fontId="8" fillId="0" borderId="76" xfId="3" applyNumberFormat="1" applyFont="1" applyBorder="1" applyAlignment="1">
      <alignment horizontal="center" vertical="center" wrapText="1"/>
    </xf>
    <xf numFmtId="177" fontId="8" fillId="0" borderId="0" xfId="3" applyNumberFormat="1" applyFont="1" applyAlignment="1">
      <alignment horizontal="left" vertical="center" wrapText="1"/>
    </xf>
    <xf numFmtId="3" fontId="8" fillId="0" borderId="62" xfId="3" applyNumberFormat="1" applyFont="1" applyBorder="1" applyAlignment="1">
      <alignment horizontal="center" vertical="center" shrinkToFit="1"/>
    </xf>
    <xf numFmtId="0" fontId="8" fillId="0" borderId="0" xfId="3" applyFont="1">
      <alignment vertical="center"/>
    </xf>
    <xf numFmtId="0" fontId="8" fillId="0" borderId="0" xfId="3" applyFont="1" applyAlignment="1">
      <alignment horizontal="left" vertical="center"/>
    </xf>
    <xf numFmtId="3" fontId="8" fillId="0" borderId="0" xfId="3" applyNumberFormat="1" applyFont="1" applyAlignment="1">
      <alignment vertical="center" wrapText="1" shrinkToFit="1"/>
    </xf>
    <xf numFmtId="3" fontId="8" fillId="0" borderId="63" xfId="3" applyNumberFormat="1" applyFont="1" applyBorder="1" applyAlignment="1">
      <alignment horizontal="right" vertical="center" shrinkToFit="1"/>
    </xf>
    <xf numFmtId="3" fontId="8" fillId="0" borderId="0" xfId="3" applyNumberFormat="1" applyFont="1" applyAlignment="1">
      <alignment horizontal="left" vertical="center" shrinkToFit="1"/>
    </xf>
    <xf numFmtId="3" fontId="8" fillId="0" borderId="63" xfId="3" applyNumberFormat="1" applyFont="1" applyBorder="1" applyAlignment="1">
      <alignment vertical="center" shrinkToFit="1"/>
    </xf>
    <xf numFmtId="3" fontId="8" fillId="0" borderId="0" xfId="3" applyNumberFormat="1" applyFont="1" applyAlignment="1">
      <alignment vertical="center" shrinkToFit="1"/>
    </xf>
    <xf numFmtId="182" fontId="8" fillId="0" borderId="62" xfId="3" applyNumberFormat="1" applyFont="1" applyBorder="1" applyAlignment="1">
      <alignment horizontal="center" vertical="center" wrapText="1"/>
    </xf>
    <xf numFmtId="182" fontId="8" fillId="0" borderId="95" xfId="3" applyNumberFormat="1" applyFont="1" applyBorder="1" applyAlignment="1">
      <alignment horizontal="center" vertical="center"/>
    </xf>
    <xf numFmtId="182" fontId="8" fillId="0" borderId="62" xfId="3" applyNumberFormat="1" applyFont="1" applyBorder="1" applyAlignment="1">
      <alignment horizontal="center" vertical="center"/>
    </xf>
    <xf numFmtId="182" fontId="8" fillId="0" borderId="93" xfId="3" applyNumberFormat="1" applyFont="1" applyBorder="1" applyAlignment="1">
      <alignment horizontal="center" vertical="center" wrapText="1"/>
    </xf>
    <xf numFmtId="0" fontId="8" fillId="0" borderId="32" xfId="3" applyFont="1" applyBorder="1">
      <alignment vertical="center"/>
    </xf>
    <xf numFmtId="182" fontId="8" fillId="0" borderId="95" xfId="3" applyNumberFormat="1" applyFont="1" applyBorder="1" applyAlignment="1">
      <alignment horizontal="center" vertical="center" wrapText="1"/>
    </xf>
    <xf numFmtId="3" fontId="8" fillId="0" borderId="63" xfId="3" applyNumberFormat="1" applyFont="1" applyBorder="1" applyAlignment="1">
      <alignment vertical="center" wrapText="1" shrinkToFit="1"/>
    </xf>
    <xf numFmtId="182" fontId="8" fillId="0" borderId="92" xfId="3" applyNumberFormat="1" applyFont="1" applyBorder="1" applyAlignment="1">
      <alignment horizontal="center" vertical="center" wrapText="1"/>
    </xf>
    <xf numFmtId="183" fontId="8" fillId="0" borderId="95" xfId="3" applyNumberFormat="1" applyFont="1" applyBorder="1" applyAlignment="1">
      <alignment horizontal="center" vertical="center" wrapText="1"/>
    </xf>
    <xf numFmtId="182" fontId="8" fillId="0" borderId="63" xfId="3" applyNumberFormat="1" applyFont="1" applyBorder="1" applyAlignment="1">
      <alignment horizontal="right" vertical="center" shrinkToFit="1"/>
    </xf>
    <xf numFmtId="182" fontId="8" fillId="0" borderId="62" xfId="3" applyNumberFormat="1" applyFont="1" applyBorder="1" applyAlignment="1">
      <alignment horizontal="left" vertical="center" shrinkToFit="1"/>
    </xf>
    <xf numFmtId="183" fontId="8" fillId="0" borderId="93" xfId="3" applyNumberFormat="1" applyFont="1" applyBorder="1" applyAlignment="1">
      <alignment horizontal="center" vertical="center" wrapText="1"/>
    </xf>
    <xf numFmtId="182" fontId="8" fillId="0" borderId="63" xfId="3" applyNumberFormat="1" applyFont="1" applyBorder="1" applyAlignment="1">
      <alignment vertical="center" shrinkToFit="1"/>
    </xf>
    <xf numFmtId="182" fontId="8" fillId="0" borderId="62" xfId="3" applyNumberFormat="1" applyFont="1" applyBorder="1" applyAlignment="1">
      <alignment vertical="center" shrinkToFit="1"/>
    </xf>
    <xf numFmtId="183" fontId="8" fillId="0" borderId="62" xfId="3" applyNumberFormat="1" applyFont="1" applyBorder="1" applyAlignment="1">
      <alignment horizontal="center" vertical="center" wrapText="1"/>
    </xf>
    <xf numFmtId="182" fontId="8" fillId="0" borderId="62" xfId="3" applyNumberFormat="1" applyFont="1" applyBorder="1" applyAlignment="1">
      <alignment horizontal="center" vertical="top"/>
    </xf>
    <xf numFmtId="182" fontId="8" fillId="0" borderId="62" xfId="3" applyNumberFormat="1" applyFont="1" applyBorder="1">
      <alignment vertical="center"/>
    </xf>
    <xf numFmtId="177" fontId="8" fillId="0" borderId="76" xfId="3" applyNumberFormat="1" applyFont="1" applyBorder="1" applyAlignment="1">
      <alignment vertical="center" wrapText="1"/>
    </xf>
    <xf numFmtId="3" fontId="8" fillId="0" borderId="43" xfId="3" applyNumberFormat="1" applyFont="1" applyBorder="1" applyAlignment="1">
      <alignment horizontal="center" vertical="center" wrapText="1"/>
    </xf>
    <xf numFmtId="177" fontId="8" fillId="0" borderId="43" xfId="3" applyNumberFormat="1" applyFont="1" applyBorder="1" applyAlignment="1">
      <alignment horizontal="center" vertical="center" wrapText="1"/>
    </xf>
    <xf numFmtId="3" fontId="9" fillId="0" borderId="0" xfId="3" applyNumberFormat="1" applyFont="1">
      <alignment vertical="center"/>
    </xf>
    <xf numFmtId="182" fontId="9" fillId="0" borderId="0" xfId="3" applyNumberFormat="1" applyFont="1" applyAlignment="1">
      <alignment horizontal="center" vertical="center"/>
    </xf>
    <xf numFmtId="177" fontId="9" fillId="0" borderId="0" xfId="3" applyNumberFormat="1" applyFont="1" applyAlignment="1">
      <alignment vertical="center" shrinkToFit="1"/>
    </xf>
    <xf numFmtId="184" fontId="9" fillId="0" borderId="0" xfId="3" applyNumberFormat="1" applyFont="1" applyAlignment="1">
      <alignment vertical="center" shrinkToFit="1"/>
    </xf>
    <xf numFmtId="184" fontId="9" fillId="0" borderId="0" xfId="3" applyNumberFormat="1" applyFont="1" applyAlignment="1">
      <alignment horizontal="center" vertical="center" shrinkToFit="1"/>
    </xf>
    <xf numFmtId="182" fontId="9" fillId="0" borderId="0" xfId="3" applyNumberFormat="1" applyFont="1">
      <alignment vertical="center"/>
    </xf>
    <xf numFmtId="0" fontId="11" fillId="0" borderId="0" xfId="3" applyFont="1">
      <alignment vertical="center"/>
    </xf>
    <xf numFmtId="3" fontId="8" fillId="0" borderId="97" xfId="3" applyNumberFormat="1" applyFont="1" applyBorder="1" applyAlignment="1">
      <alignment horizontal="distributed" vertical="center"/>
    </xf>
    <xf numFmtId="3" fontId="8" fillId="0" borderId="0" xfId="3" applyNumberFormat="1" applyFont="1">
      <alignment vertical="center"/>
    </xf>
    <xf numFmtId="177" fontId="8" fillId="0" borderId="98" xfId="3" applyNumberFormat="1" applyFont="1" applyBorder="1" applyAlignment="1">
      <alignment horizontal="right" vertical="center"/>
    </xf>
    <xf numFmtId="182" fontId="8" fillId="0" borderId="99" xfId="3" applyNumberFormat="1" applyFont="1" applyBorder="1" applyAlignment="1">
      <alignment horizontal="right" vertical="center"/>
    </xf>
    <xf numFmtId="177" fontId="8" fillId="0" borderId="98" xfId="3" applyNumberFormat="1" applyFont="1" applyBorder="1" applyAlignment="1">
      <alignment horizontal="right" vertical="center" wrapText="1"/>
    </xf>
    <xf numFmtId="182" fontId="8" fillId="0" borderId="100" xfId="3" applyNumberFormat="1" applyFont="1" applyBorder="1" applyAlignment="1">
      <alignment horizontal="right" vertical="center" wrapText="1"/>
    </xf>
    <xf numFmtId="182" fontId="8" fillId="0" borderId="101" xfId="3" applyNumberFormat="1" applyFont="1" applyBorder="1" applyAlignment="1">
      <alignment horizontal="left" vertical="center" wrapText="1"/>
    </xf>
    <xf numFmtId="182" fontId="8" fillId="0" borderId="67" xfId="3" applyNumberFormat="1" applyFont="1" applyBorder="1" applyAlignment="1">
      <alignment horizontal="center" vertical="center" wrapText="1"/>
    </xf>
    <xf numFmtId="182" fontId="8" fillId="0" borderId="67" xfId="3" applyNumberFormat="1" applyFont="1" applyBorder="1" applyAlignment="1">
      <alignment horizontal="left" vertical="center" wrapText="1"/>
    </xf>
    <xf numFmtId="49" fontId="8" fillId="0" borderId="67" xfId="3" applyNumberFormat="1" applyFont="1" applyBorder="1" applyAlignment="1">
      <alignment horizontal="center" vertical="center" wrapText="1"/>
    </xf>
    <xf numFmtId="185" fontId="8" fillId="0" borderId="22" xfId="3" applyNumberFormat="1" applyFont="1" applyBorder="1" applyAlignment="1">
      <alignment horizontal="left" vertical="center" wrapText="1"/>
    </xf>
    <xf numFmtId="186" fontId="8" fillId="0" borderId="102" xfId="3" applyNumberFormat="1" applyFont="1" applyBorder="1" applyAlignment="1">
      <alignment horizontal="left" vertical="center" wrapText="1"/>
    </xf>
    <xf numFmtId="182" fontId="8" fillId="0" borderId="98" xfId="3" applyNumberFormat="1" applyFont="1" applyBorder="1" applyAlignment="1">
      <alignment horizontal="right" vertical="center" wrapText="1"/>
    </xf>
    <xf numFmtId="188" fontId="8" fillId="0" borderId="98" xfId="3" applyNumberFormat="1" applyFont="1" applyBorder="1" applyAlignment="1">
      <alignment horizontal="center" vertical="center" wrapText="1"/>
    </xf>
    <xf numFmtId="182" fontId="8" fillId="0" borderId="22" xfId="3" applyNumberFormat="1" applyFont="1" applyBorder="1" applyAlignment="1">
      <alignment vertical="center" wrapText="1"/>
    </xf>
    <xf numFmtId="182" fontId="8" fillId="0" borderId="67" xfId="3" applyNumberFormat="1" applyFont="1" applyBorder="1" applyAlignment="1">
      <alignment vertical="center" wrapText="1"/>
    </xf>
    <xf numFmtId="189" fontId="8" fillId="0" borderId="67" xfId="3" applyNumberFormat="1" applyFont="1" applyBorder="1" applyAlignment="1">
      <alignment horizontal="left" vertical="center" wrapText="1"/>
    </xf>
    <xf numFmtId="190" fontId="8" fillId="0" borderId="102" xfId="3" applyNumberFormat="1" applyFont="1" applyBorder="1" applyAlignment="1">
      <alignment horizontal="left" vertical="center" wrapText="1"/>
    </xf>
    <xf numFmtId="182" fontId="8" fillId="0" borderId="63" xfId="3" applyNumberFormat="1" applyFont="1" applyBorder="1">
      <alignment vertical="center"/>
    </xf>
    <xf numFmtId="177" fontId="8" fillId="0" borderId="18" xfId="3" applyNumberFormat="1" applyFont="1" applyBorder="1" applyAlignment="1">
      <alignment horizontal="right" vertical="center" wrapText="1"/>
    </xf>
    <xf numFmtId="3" fontId="8" fillId="0" borderId="19" xfId="3" applyNumberFormat="1" applyFont="1" applyBorder="1" applyAlignment="1">
      <alignment horizontal="right" vertical="center" wrapText="1"/>
    </xf>
    <xf numFmtId="182" fontId="8" fillId="0" borderId="20" xfId="3" applyNumberFormat="1" applyFont="1" applyBorder="1" applyAlignment="1">
      <alignment vertical="center" wrapText="1"/>
    </xf>
    <xf numFmtId="182" fontId="8" fillId="0" borderId="20" xfId="3" applyNumberFormat="1" applyFont="1" applyBorder="1" applyAlignment="1">
      <alignment horizontal="center" vertical="center" wrapText="1"/>
    </xf>
    <xf numFmtId="49" fontId="8" fillId="0" borderId="20" xfId="3" applyNumberFormat="1" applyFont="1" applyBorder="1" applyAlignment="1">
      <alignment horizontal="left" vertical="center" wrapText="1"/>
    </xf>
    <xf numFmtId="187" fontId="8" fillId="0" borderId="21" xfId="3" applyNumberFormat="1" applyFont="1" applyBorder="1" applyAlignment="1">
      <alignment horizontal="left" vertical="center" wrapText="1"/>
    </xf>
    <xf numFmtId="177" fontId="8" fillId="0" borderId="0" xfId="3" applyNumberFormat="1" applyFont="1">
      <alignment vertical="center"/>
    </xf>
    <xf numFmtId="177" fontId="8" fillId="0" borderId="0" xfId="3" applyNumberFormat="1" applyFont="1" applyAlignment="1">
      <alignment vertical="center" shrinkToFit="1"/>
    </xf>
    <xf numFmtId="191" fontId="8" fillId="0" borderId="34" xfId="3" applyNumberFormat="1" applyFont="1" applyBorder="1" applyAlignment="1"/>
    <xf numFmtId="193" fontId="8" fillId="0" borderId="34" xfId="3" applyNumberFormat="1" applyFont="1" applyBorder="1" applyAlignment="1">
      <alignment horizontal="left" wrapText="1" indent="1"/>
    </xf>
    <xf numFmtId="193" fontId="8" fillId="0" borderId="34" xfId="3" applyNumberFormat="1" applyFont="1" applyBorder="1" applyAlignment="1">
      <alignment horizontal="left" indent="1"/>
    </xf>
    <xf numFmtId="177" fontId="8" fillId="0" borderId="34" xfId="3" applyNumberFormat="1" applyFont="1" applyBorder="1" applyAlignment="1">
      <alignment horizontal="left"/>
    </xf>
    <xf numFmtId="194" fontId="8" fillId="0" borderId="34" xfId="3" applyNumberFormat="1" applyFont="1" applyBorder="1" applyAlignment="1">
      <alignment horizontal="left" wrapText="1" indent="1"/>
    </xf>
    <xf numFmtId="195" fontId="8" fillId="0" borderId="34" xfId="3" applyNumberFormat="1" applyFont="1" applyBorder="1" applyAlignment="1">
      <alignment horizontal="left" wrapText="1"/>
    </xf>
    <xf numFmtId="3" fontId="8" fillId="0" borderId="104" xfId="3" applyNumberFormat="1" applyFont="1" applyBorder="1" applyAlignment="1">
      <alignment horizontal="distributed" vertical="center"/>
    </xf>
    <xf numFmtId="177" fontId="8" fillId="0" borderId="105" xfId="3" applyNumberFormat="1" applyFont="1" applyBorder="1" applyAlignment="1">
      <alignment horizontal="right" vertical="center"/>
    </xf>
    <xf numFmtId="182" fontId="8" fillId="0" borderId="106" xfId="3" applyNumberFormat="1" applyFont="1" applyBorder="1" applyAlignment="1">
      <alignment horizontal="right" vertical="center"/>
    </xf>
    <xf numFmtId="177" fontId="8" fillId="0" borderId="105" xfId="3" applyNumberFormat="1" applyFont="1" applyBorder="1" applyAlignment="1">
      <alignment horizontal="right" vertical="center" wrapText="1"/>
    </xf>
    <xf numFmtId="182" fontId="8" fillId="0" borderId="107" xfId="3" applyNumberFormat="1" applyFont="1" applyBorder="1" applyAlignment="1">
      <alignment horizontal="right" vertical="center" wrapText="1"/>
    </xf>
    <xf numFmtId="182" fontId="8" fillId="0" borderId="42" xfId="3" applyNumberFormat="1" applyFont="1" applyBorder="1" applyAlignment="1">
      <alignment horizontal="left" vertical="center" wrapText="1"/>
    </xf>
    <xf numFmtId="182" fontId="8" fillId="0" borderId="39" xfId="3" applyNumberFormat="1" applyFont="1" applyBorder="1" applyAlignment="1">
      <alignment horizontal="center" vertical="center" wrapText="1"/>
    </xf>
    <xf numFmtId="182" fontId="8" fillId="0" borderId="39" xfId="3" applyNumberFormat="1" applyFont="1" applyBorder="1" applyAlignment="1">
      <alignment horizontal="left" vertical="center" wrapText="1"/>
    </xf>
    <xf numFmtId="49" fontId="8" fillId="0" borderId="60" xfId="3" applyNumberFormat="1" applyFont="1" applyBorder="1" applyAlignment="1">
      <alignment horizontal="center" vertical="center" wrapText="1"/>
    </xf>
    <xf numFmtId="187" fontId="8" fillId="0" borderId="107" xfId="3" applyNumberFormat="1" applyFont="1" applyBorder="1" applyAlignment="1">
      <alignment horizontal="left" vertical="center" wrapText="1"/>
    </xf>
    <xf numFmtId="187" fontId="8" fillId="0" borderId="40" xfId="3" applyNumberFormat="1" applyFont="1" applyBorder="1" applyAlignment="1">
      <alignment horizontal="left" vertical="center" wrapText="1"/>
    </xf>
    <xf numFmtId="3" fontId="8" fillId="0" borderId="105" xfId="3" applyNumberFormat="1" applyFont="1" applyBorder="1" applyAlignment="1">
      <alignment horizontal="center" vertical="center" wrapText="1"/>
    </xf>
    <xf numFmtId="182" fontId="8" fillId="0" borderId="107" xfId="3" applyNumberFormat="1" applyFont="1" applyBorder="1" applyAlignment="1">
      <alignment vertical="center" wrapText="1"/>
    </xf>
    <xf numFmtId="182" fontId="8" fillId="0" borderId="39" xfId="3" applyNumberFormat="1" applyFont="1" applyBorder="1" applyAlignment="1">
      <alignment vertical="center" wrapText="1"/>
    </xf>
    <xf numFmtId="49" fontId="8" fillId="0" borderId="39" xfId="3" applyNumberFormat="1" applyFont="1" applyBorder="1" applyAlignment="1">
      <alignment horizontal="center" vertical="center" wrapText="1"/>
    </xf>
    <xf numFmtId="187" fontId="8" fillId="0" borderId="39" xfId="3" applyNumberFormat="1" applyFont="1" applyBorder="1" applyAlignment="1">
      <alignment horizontal="left" vertical="center" wrapText="1"/>
    </xf>
    <xf numFmtId="190" fontId="8" fillId="0" borderId="40" xfId="3" applyNumberFormat="1" applyFont="1" applyBorder="1" applyAlignment="1">
      <alignment horizontal="left" vertical="center" wrapText="1"/>
    </xf>
    <xf numFmtId="177" fontId="8" fillId="0" borderId="39" xfId="3" applyNumberFormat="1" applyFont="1" applyBorder="1" applyAlignment="1">
      <alignment horizontal="right" vertical="center" wrapText="1"/>
    </xf>
    <xf numFmtId="177" fontId="8" fillId="0" borderId="0" xfId="3" applyNumberFormat="1" applyFont="1" applyAlignment="1">
      <alignment horizontal="right" vertical="center" wrapText="1"/>
    </xf>
    <xf numFmtId="184" fontId="8" fillId="0" borderId="39" xfId="3" applyNumberFormat="1" applyFont="1" applyBorder="1" applyAlignment="1">
      <alignment horizontal="right" vertical="center" wrapText="1"/>
    </xf>
    <xf numFmtId="184" fontId="8" fillId="0" borderId="0" xfId="3" applyNumberFormat="1" applyFont="1" applyAlignment="1">
      <alignment vertical="center" wrapText="1"/>
    </xf>
    <xf numFmtId="184" fontId="8" fillId="0" borderId="0" xfId="3" applyNumberFormat="1" applyFont="1" applyAlignment="1">
      <alignment horizontal="right" vertical="center" wrapText="1"/>
    </xf>
    <xf numFmtId="182" fontId="8" fillId="0" borderId="0" xfId="3" applyNumberFormat="1" applyFont="1">
      <alignment vertical="center"/>
    </xf>
    <xf numFmtId="177" fontId="8" fillId="0" borderId="18" xfId="3" applyNumberFormat="1" applyFont="1" applyBorder="1">
      <alignment vertical="center"/>
    </xf>
    <xf numFmtId="191" fontId="8" fillId="0" borderId="76" xfId="3" applyNumberFormat="1" applyFont="1" applyBorder="1" applyAlignment="1">
      <alignment vertical="top"/>
    </xf>
    <xf numFmtId="197" fontId="8" fillId="0" borderId="43" xfId="3" applyNumberFormat="1" applyFont="1" applyBorder="1" applyAlignment="1">
      <alignment horizontal="right" vertical="top" wrapText="1"/>
    </xf>
    <xf numFmtId="198" fontId="8" fillId="0" borderId="43" xfId="3" applyNumberFormat="1" applyFont="1" applyBorder="1" applyAlignment="1">
      <alignment horizontal="right" vertical="top" wrapText="1"/>
    </xf>
    <xf numFmtId="177" fontId="8" fillId="0" borderId="76" xfId="3" applyNumberFormat="1" applyFont="1" applyBorder="1" applyAlignment="1">
      <alignment horizontal="right" vertical="top"/>
    </xf>
    <xf numFmtId="3" fontId="8" fillId="0" borderId="43" xfId="3" applyNumberFormat="1" applyFont="1" applyBorder="1" applyAlignment="1">
      <alignment horizontal="left" vertical="top" wrapText="1" indent="2"/>
    </xf>
    <xf numFmtId="199" fontId="8" fillId="0" borderId="43" xfId="3" applyNumberFormat="1" applyFont="1" applyBorder="1" applyAlignment="1">
      <alignment vertical="top"/>
    </xf>
    <xf numFmtId="3" fontId="8" fillId="0" borderId="63" xfId="3" applyNumberFormat="1" applyFont="1" applyBorder="1" applyAlignment="1">
      <alignment horizontal="distributed" vertical="center"/>
    </xf>
    <xf numFmtId="184" fontId="8" fillId="0" borderId="0" xfId="3" applyNumberFormat="1" applyFont="1" applyAlignment="1">
      <alignment vertical="center" shrinkToFit="1"/>
    </xf>
    <xf numFmtId="184" fontId="8" fillId="0" borderId="39" xfId="3" applyNumberFormat="1" applyFont="1" applyBorder="1" applyAlignment="1">
      <alignment vertical="center" shrinkToFit="1"/>
    </xf>
    <xf numFmtId="191" fontId="8" fillId="0" borderId="76" xfId="3" applyNumberFormat="1" applyFont="1" applyBorder="1" applyAlignment="1"/>
    <xf numFmtId="177" fontId="8" fillId="0" borderId="76" xfId="3" applyNumberFormat="1" applyFont="1" applyBorder="1" applyAlignment="1">
      <alignment horizontal="left"/>
    </xf>
    <xf numFmtId="0" fontId="8" fillId="0" borderId="20" xfId="3" applyFont="1" applyBorder="1">
      <alignment vertical="center"/>
    </xf>
    <xf numFmtId="3" fontId="12" fillId="0" borderId="97" xfId="3" applyNumberFormat="1" applyFont="1" applyBorder="1" applyAlignment="1">
      <alignment horizontal="distributed" vertical="center"/>
    </xf>
    <xf numFmtId="3" fontId="12" fillId="0" borderId="104" xfId="3" applyNumberFormat="1" applyFont="1" applyBorder="1" applyAlignment="1">
      <alignment horizontal="distributed" vertical="center"/>
    </xf>
    <xf numFmtId="177" fontId="8" fillId="0" borderId="76" xfId="3" applyNumberFormat="1" applyFont="1" applyBorder="1" applyAlignment="1"/>
    <xf numFmtId="0" fontId="13" fillId="0" borderId="0" xfId="0" applyFont="1">
      <alignment vertical="center"/>
    </xf>
    <xf numFmtId="191" fontId="8" fillId="0" borderId="43" xfId="3" applyNumberFormat="1" applyFont="1" applyBorder="1" applyAlignment="1">
      <alignment vertical="top"/>
    </xf>
    <xf numFmtId="177" fontId="8" fillId="0" borderId="43" xfId="3" applyNumberFormat="1" applyFont="1" applyBorder="1" applyAlignment="1">
      <alignment horizontal="right" vertical="top"/>
    </xf>
    <xf numFmtId="3" fontId="8" fillId="0" borderId="0" xfId="3" applyNumberFormat="1" applyFont="1" applyAlignment="1">
      <alignment vertical="center" wrapText="1"/>
    </xf>
    <xf numFmtId="177" fontId="9" fillId="0" borderId="0" xfId="3" applyNumberFormat="1" applyFont="1">
      <alignment vertical="center"/>
    </xf>
    <xf numFmtId="182" fontId="9" fillId="0" borderId="0" xfId="3" applyNumberFormat="1" applyFont="1" applyAlignment="1">
      <alignment horizontal="left" vertical="center"/>
    </xf>
    <xf numFmtId="177" fontId="10" fillId="0" borderId="0" xfId="3" applyNumberFormat="1" applyFont="1">
      <alignment vertical="center"/>
    </xf>
    <xf numFmtId="177" fontId="9" fillId="0" borderId="0" xfId="3" applyNumberFormat="1" applyFont="1" applyAlignment="1">
      <alignment horizontal="right" vertical="center"/>
    </xf>
    <xf numFmtId="184" fontId="9" fillId="0" borderId="0" xfId="3" applyNumberFormat="1" applyFont="1" applyAlignment="1">
      <alignment horizontal="left" vertical="center"/>
    </xf>
    <xf numFmtId="184" fontId="9" fillId="0" borderId="0" xfId="3" applyNumberFormat="1" applyFont="1">
      <alignment vertical="center"/>
    </xf>
    <xf numFmtId="177" fontId="10" fillId="0" borderId="0" xfId="3" applyNumberFormat="1" applyFont="1" applyAlignment="1">
      <alignment horizontal="left" vertical="center" indent="1"/>
    </xf>
    <xf numFmtId="177" fontId="9" fillId="0" borderId="0" xfId="3" applyNumberFormat="1" applyFont="1" applyAlignment="1">
      <alignment horizontal="left" vertical="center" indent="1"/>
    </xf>
    <xf numFmtId="177" fontId="9" fillId="0" borderId="0" xfId="3" applyNumberFormat="1" applyFont="1" applyAlignment="1">
      <alignment horizontal="center" vertical="center"/>
    </xf>
    <xf numFmtId="177" fontId="9" fillId="0" borderId="0" xfId="3" applyNumberFormat="1" applyFont="1" applyAlignment="1">
      <alignment horizontal="left" vertical="center"/>
    </xf>
    <xf numFmtId="3" fontId="9" fillId="0" borderId="0" xfId="3" applyNumberFormat="1" applyFont="1" applyAlignment="1">
      <alignment horizontal="center" vertical="center"/>
    </xf>
    <xf numFmtId="3" fontId="10" fillId="0" borderId="0" xfId="3" applyNumberFormat="1" applyFont="1">
      <alignment vertical="center"/>
    </xf>
    <xf numFmtId="0" fontId="8" fillId="0" borderId="0" xfId="3" applyFont="1" applyAlignment="1">
      <alignment vertical="center" wrapText="1"/>
    </xf>
    <xf numFmtId="0" fontId="11" fillId="0" borderId="0" xfId="3" applyFont="1" applyAlignment="1">
      <alignment vertical="center" wrapText="1"/>
    </xf>
    <xf numFmtId="3" fontId="9" fillId="0" borderId="76" xfId="3" applyNumberFormat="1" applyFont="1" applyBorder="1" applyAlignment="1">
      <alignment horizontal="center" vertical="center" wrapText="1"/>
    </xf>
    <xf numFmtId="3" fontId="11" fillId="0" borderId="0" xfId="3" applyNumberFormat="1" applyFont="1" applyAlignment="1">
      <alignment horizontal="left" vertical="center"/>
    </xf>
    <xf numFmtId="3" fontId="9" fillId="0" borderId="63" xfId="3" applyNumberFormat="1" applyFont="1" applyBorder="1">
      <alignment vertical="center"/>
    </xf>
    <xf numFmtId="3" fontId="9" fillId="0" borderId="63" xfId="3" applyNumberFormat="1" applyFont="1" applyBorder="1" applyAlignment="1">
      <alignment horizontal="center" vertical="center" wrapText="1"/>
    </xf>
    <xf numFmtId="3" fontId="9" fillId="0" borderId="63" xfId="3" applyNumberFormat="1" applyFont="1" applyBorder="1" applyAlignment="1">
      <alignment horizontal="center" vertical="center"/>
    </xf>
    <xf numFmtId="182" fontId="9" fillId="0" borderId="22" xfId="3" applyNumberFormat="1" applyFont="1" applyBorder="1" applyAlignment="1">
      <alignment vertical="center" wrapText="1"/>
    </xf>
    <xf numFmtId="182" fontId="9" fillId="0" borderId="63" xfId="3" applyNumberFormat="1" applyFont="1" applyBorder="1" applyAlignment="1">
      <alignment horizontal="center" vertical="center"/>
    </xf>
    <xf numFmtId="177" fontId="9" fillId="0" borderId="63" xfId="3" applyNumberFormat="1" applyFont="1" applyBorder="1" applyAlignment="1">
      <alignment vertical="center" wrapText="1"/>
    </xf>
    <xf numFmtId="177" fontId="9" fillId="0" borderId="62" xfId="3" applyNumberFormat="1" applyFont="1" applyBorder="1" applyAlignment="1">
      <alignment vertical="center" wrapText="1"/>
    </xf>
    <xf numFmtId="3" fontId="9" fillId="0" borderId="62" xfId="3" applyNumberFormat="1" applyFont="1" applyBorder="1" applyAlignment="1">
      <alignment horizontal="center" vertical="center"/>
    </xf>
    <xf numFmtId="3" fontId="9" fillId="0" borderId="63" xfId="3" applyNumberFormat="1" applyFont="1" applyBorder="1" applyAlignment="1">
      <alignment vertical="center" wrapText="1"/>
    </xf>
    <xf numFmtId="0" fontId="11" fillId="0" borderId="63" xfId="3" applyFont="1" applyBorder="1">
      <alignment vertical="center"/>
    </xf>
    <xf numFmtId="0" fontId="11" fillId="0" borderId="62" xfId="3" applyFont="1" applyBorder="1">
      <alignment vertical="center"/>
    </xf>
    <xf numFmtId="3" fontId="9" fillId="0" borderId="0" xfId="3" applyNumberFormat="1" applyFont="1" applyAlignment="1">
      <alignment horizontal="center" vertical="center" wrapText="1"/>
    </xf>
    <xf numFmtId="182" fontId="9" fillId="0" borderId="0" xfId="3" applyNumberFormat="1" applyFont="1" applyAlignment="1">
      <alignment vertical="center" wrapText="1"/>
    </xf>
    <xf numFmtId="3" fontId="9" fillId="0" borderId="63" xfId="3" applyNumberFormat="1" applyFont="1" applyBorder="1" applyAlignment="1">
      <alignment horizontal="right" vertical="center" shrinkToFit="1"/>
    </xf>
    <xf numFmtId="3" fontId="9" fillId="0" borderId="0" xfId="3" applyNumberFormat="1" applyFont="1" applyAlignment="1">
      <alignment horizontal="left" vertical="center" shrinkToFit="1"/>
    </xf>
    <xf numFmtId="182" fontId="9" fillId="0" borderId="62" xfId="3" applyNumberFormat="1" applyFont="1" applyBorder="1" applyAlignment="1">
      <alignment horizontal="center" vertical="center" wrapText="1"/>
    </xf>
    <xf numFmtId="177" fontId="9" fillId="0" borderId="0" xfId="3" applyNumberFormat="1" applyFont="1" applyAlignment="1">
      <alignment vertical="center" wrapText="1"/>
    </xf>
    <xf numFmtId="182" fontId="9" fillId="0" borderId="0" xfId="3" applyNumberFormat="1" applyFont="1" applyAlignment="1">
      <alignment horizontal="center" vertical="center" wrapText="1"/>
    </xf>
    <xf numFmtId="177" fontId="9" fillId="0" borderId="63" xfId="3" applyNumberFormat="1" applyFont="1" applyBorder="1" applyAlignment="1">
      <alignment horizontal="center" vertical="center" wrapText="1"/>
    </xf>
    <xf numFmtId="3" fontId="9" fillId="0" borderId="62" xfId="3" applyNumberFormat="1" applyFont="1" applyBorder="1" applyAlignment="1">
      <alignment horizontal="center" vertical="center" wrapText="1"/>
    </xf>
    <xf numFmtId="3" fontId="9" fillId="0" borderId="63" xfId="3" applyNumberFormat="1" applyFont="1" applyBorder="1" applyAlignment="1">
      <alignment vertical="center" shrinkToFit="1"/>
    </xf>
    <xf numFmtId="3" fontId="9" fillId="0" borderId="0" xfId="3" applyNumberFormat="1" applyFont="1" applyAlignment="1">
      <alignment vertical="center" shrinkToFit="1"/>
    </xf>
    <xf numFmtId="184" fontId="9" fillId="0" borderId="0" xfId="3" applyNumberFormat="1" applyFont="1" applyAlignment="1">
      <alignment horizontal="center" vertical="center" wrapText="1"/>
    </xf>
    <xf numFmtId="3" fontId="9" fillId="0" borderId="63" xfId="3" applyNumberFormat="1" applyFont="1" applyBorder="1" applyAlignment="1">
      <alignment horizontal="right" vertical="center" wrapText="1"/>
    </xf>
    <xf numFmtId="177" fontId="9" fillId="0" borderId="76" xfId="3" applyNumberFormat="1" applyFont="1" applyBorder="1" applyAlignment="1">
      <alignment horizontal="center" vertical="center" wrapText="1"/>
    </xf>
    <xf numFmtId="182" fontId="9" fillId="0" borderId="95" xfId="3" applyNumberFormat="1" applyFont="1" applyBorder="1" applyAlignment="1">
      <alignment horizontal="center" vertical="center"/>
    </xf>
    <xf numFmtId="182" fontId="9" fillId="0" borderId="62" xfId="3" applyNumberFormat="1" applyFont="1" applyBorder="1" applyAlignment="1">
      <alignment horizontal="center" vertical="center"/>
    </xf>
    <xf numFmtId="182" fontId="9" fillId="0" borderId="93" xfId="3" applyNumberFormat="1" applyFont="1" applyBorder="1" applyAlignment="1">
      <alignment horizontal="center" vertical="center" wrapText="1"/>
    </xf>
    <xf numFmtId="0" fontId="11" fillId="0" borderId="32" xfId="3" applyFont="1" applyBorder="1">
      <alignment vertical="center"/>
    </xf>
    <xf numFmtId="182" fontId="9" fillId="0" borderId="95" xfId="3" applyNumberFormat="1" applyFont="1" applyBorder="1" applyAlignment="1">
      <alignment horizontal="center" vertical="center" wrapText="1"/>
    </xf>
    <xf numFmtId="177" fontId="9" fillId="0" borderId="63" xfId="3" applyNumberFormat="1" applyFont="1" applyBorder="1">
      <alignment vertical="center"/>
    </xf>
    <xf numFmtId="177" fontId="9" fillId="0" borderId="0" xfId="3" applyNumberFormat="1" applyFont="1" applyAlignment="1">
      <alignment horizontal="center" vertical="center" wrapText="1"/>
    </xf>
    <xf numFmtId="182" fontId="9" fillId="0" borderId="92" xfId="3" applyNumberFormat="1" applyFont="1" applyBorder="1" applyAlignment="1">
      <alignment horizontal="center" vertical="center" wrapText="1"/>
    </xf>
    <xf numFmtId="182" fontId="9" fillId="0" borderId="0" xfId="3" applyNumberFormat="1" applyFont="1" applyAlignment="1">
      <alignment horizontal="left" vertical="center" wrapText="1"/>
    </xf>
    <xf numFmtId="183" fontId="9" fillId="0" borderId="93" xfId="3" applyNumberFormat="1" applyFont="1" applyBorder="1" applyAlignment="1">
      <alignment horizontal="center" vertical="center" wrapText="1"/>
    </xf>
    <xf numFmtId="183" fontId="9" fillId="0" borderId="95" xfId="3" applyNumberFormat="1" applyFont="1" applyBorder="1" applyAlignment="1">
      <alignment horizontal="center" vertical="center" wrapText="1"/>
    </xf>
    <xf numFmtId="183" fontId="9" fillId="0" borderId="62" xfId="3" applyNumberFormat="1" applyFont="1" applyBorder="1" applyAlignment="1">
      <alignment horizontal="center" vertical="center" wrapText="1"/>
    </xf>
    <xf numFmtId="182" fontId="9" fillId="0" borderId="82" xfId="3" applyNumberFormat="1" applyFont="1" applyBorder="1" applyAlignment="1">
      <alignment horizontal="center" vertical="center"/>
    </xf>
    <xf numFmtId="182" fontId="9" fillId="0" borderId="111" xfId="3" applyNumberFormat="1" applyFont="1" applyBorder="1" applyAlignment="1">
      <alignment horizontal="center" vertical="center"/>
    </xf>
    <xf numFmtId="177" fontId="9" fillId="0" borderId="92" xfId="3" applyNumberFormat="1" applyFont="1" applyBorder="1" applyAlignment="1">
      <alignment horizontal="center" vertical="center" wrapText="1"/>
    </xf>
    <xf numFmtId="177" fontId="9" fillId="0" borderId="95" xfId="3" applyNumberFormat="1" applyFont="1" applyBorder="1" applyAlignment="1">
      <alignment horizontal="center" vertical="center" wrapText="1"/>
    </xf>
    <xf numFmtId="177" fontId="9" fillId="0" borderId="93" xfId="3" applyNumberFormat="1" applyFont="1" applyBorder="1" applyAlignment="1">
      <alignment horizontal="center" vertical="center" wrapText="1"/>
    </xf>
    <xf numFmtId="177" fontId="9" fillId="0" borderId="76" xfId="3" applyNumberFormat="1" applyFont="1" applyBorder="1" applyAlignment="1">
      <alignment vertical="center" wrapText="1"/>
    </xf>
    <xf numFmtId="182" fontId="9" fillId="0" borderId="63" xfId="3" applyNumberFormat="1" applyFont="1" applyBorder="1" applyAlignment="1">
      <alignment horizontal="right" vertical="center" shrinkToFit="1"/>
    </xf>
    <xf numFmtId="182" fontId="9" fillId="0" borderId="62" xfId="3" applyNumberFormat="1" applyFont="1" applyBorder="1" applyAlignment="1">
      <alignment horizontal="left" vertical="center" shrinkToFit="1"/>
    </xf>
    <xf numFmtId="3" fontId="9" fillId="0" borderId="43" xfId="3" applyNumberFormat="1" applyFont="1" applyBorder="1" applyAlignment="1">
      <alignment horizontal="center" vertical="center" wrapText="1"/>
    </xf>
    <xf numFmtId="177" fontId="9" fillId="0" borderId="43" xfId="3" applyNumberFormat="1" applyFont="1" applyBorder="1" applyAlignment="1">
      <alignment horizontal="center" vertical="center" wrapText="1"/>
    </xf>
    <xf numFmtId="177" fontId="15" fillId="0" borderId="43" xfId="3" applyNumberFormat="1" applyFont="1" applyBorder="1" applyAlignment="1">
      <alignment horizontal="center" vertical="center" wrapText="1"/>
    </xf>
    <xf numFmtId="182" fontId="9" fillId="0" borderId="39" xfId="3" applyNumberFormat="1" applyFont="1" applyBorder="1" applyAlignment="1">
      <alignment horizontal="center" vertical="center" wrapText="1"/>
    </xf>
    <xf numFmtId="182" fontId="9" fillId="0" borderId="39" xfId="3" applyNumberFormat="1" applyFont="1" applyBorder="1" applyAlignment="1">
      <alignment vertical="center" wrapText="1"/>
    </xf>
    <xf numFmtId="184" fontId="9" fillId="0" borderId="0" xfId="3" applyNumberFormat="1" applyFont="1" applyAlignment="1">
      <alignment horizontal="left" vertical="center" wrapText="1"/>
    </xf>
    <xf numFmtId="184" fontId="9" fillId="0" borderId="0" xfId="3" applyNumberFormat="1" applyFont="1" applyAlignment="1">
      <alignment horizontal="right" vertical="center" wrapText="1"/>
    </xf>
    <xf numFmtId="184" fontId="10" fillId="0" borderId="0" xfId="3" applyNumberFormat="1" applyFont="1" applyAlignment="1">
      <alignment horizontal="left" vertical="center"/>
    </xf>
    <xf numFmtId="184" fontId="10" fillId="0" borderId="0" xfId="3" applyNumberFormat="1" applyFont="1">
      <alignment vertical="center"/>
    </xf>
    <xf numFmtId="177" fontId="9" fillId="0" borderId="0" xfId="3" applyNumberFormat="1" applyFont="1" applyAlignment="1">
      <alignment horizontal="right" vertical="center" wrapText="1"/>
    </xf>
    <xf numFmtId="3" fontId="5" fillId="0" borderId="97" xfId="3" applyNumberFormat="1" applyFont="1" applyBorder="1" applyAlignment="1">
      <alignment horizontal="distributed" vertical="center"/>
    </xf>
    <xf numFmtId="3" fontId="9" fillId="0" borderId="63" xfId="3" applyNumberFormat="1" applyFont="1" applyBorder="1" applyAlignment="1">
      <alignment horizontal="distributed" vertical="center"/>
    </xf>
    <xf numFmtId="177" fontId="9" fillId="0" borderId="98" xfId="3" applyNumberFormat="1" applyFont="1" applyBorder="1" applyAlignment="1">
      <alignment horizontal="right" vertical="center"/>
    </xf>
    <xf numFmtId="182" fontId="9" fillId="0" borderId="99" xfId="3" applyNumberFormat="1" applyFont="1" applyBorder="1" applyAlignment="1">
      <alignment horizontal="right" vertical="center"/>
    </xf>
    <xf numFmtId="177" fontId="9" fillId="0" borderId="98" xfId="3" applyNumberFormat="1" applyFont="1" applyBorder="1" applyAlignment="1">
      <alignment horizontal="right" vertical="center" wrapText="1"/>
    </xf>
    <xf numFmtId="182" fontId="9" fillId="0" borderId="100" xfId="3" applyNumberFormat="1" applyFont="1" applyBorder="1" applyAlignment="1">
      <alignment horizontal="right" vertical="center" wrapText="1"/>
    </xf>
    <xf numFmtId="182" fontId="9" fillId="0" borderId="67" xfId="3" applyNumberFormat="1" applyFont="1" applyBorder="1" applyAlignment="1">
      <alignment horizontal="left" vertical="center" wrapText="1"/>
    </xf>
    <xf numFmtId="182" fontId="9" fillId="0" borderId="67" xfId="3" applyNumberFormat="1" applyFont="1" applyBorder="1" applyAlignment="1">
      <alignment horizontal="center" vertical="center" wrapText="1"/>
    </xf>
    <xf numFmtId="182" fontId="9" fillId="0" borderId="67" xfId="3" applyNumberFormat="1" applyFont="1" applyBorder="1" applyAlignment="1">
      <alignment vertical="center" wrapText="1"/>
    </xf>
    <xf numFmtId="49" fontId="9" fillId="0" borderId="67" xfId="3" applyNumberFormat="1" applyFont="1" applyBorder="1" applyAlignment="1">
      <alignment horizontal="center" vertical="center" wrapText="1"/>
    </xf>
    <xf numFmtId="185" fontId="9" fillId="0" borderId="22" xfId="3" applyNumberFormat="1" applyFont="1" applyBorder="1" applyAlignment="1">
      <alignment horizontal="left" vertical="center" wrapText="1"/>
    </xf>
    <xf numFmtId="186" fontId="9" fillId="0" borderId="22" xfId="3" applyNumberFormat="1" applyFont="1" applyBorder="1" applyAlignment="1">
      <alignment horizontal="left" vertical="center" wrapText="1"/>
    </xf>
    <xf numFmtId="186" fontId="9" fillId="0" borderId="37" xfId="3" applyNumberFormat="1" applyFont="1" applyBorder="1" applyAlignment="1">
      <alignment horizontal="left" vertical="center" wrapText="1"/>
    </xf>
    <xf numFmtId="182" fontId="9" fillId="0" borderId="98" xfId="3" applyNumberFormat="1" applyFont="1" applyBorder="1" applyAlignment="1">
      <alignment horizontal="right" vertical="center" wrapText="1"/>
    </xf>
    <xf numFmtId="182" fontId="9" fillId="0" borderId="76" xfId="3" applyNumberFormat="1" applyFont="1" applyBorder="1" applyAlignment="1">
      <alignment horizontal="right" vertical="center" wrapText="1"/>
    </xf>
    <xf numFmtId="188" fontId="9" fillId="0" borderId="98" xfId="3" applyNumberFormat="1" applyFont="1" applyBorder="1" applyAlignment="1">
      <alignment horizontal="right" vertical="center" wrapText="1"/>
    </xf>
    <xf numFmtId="182" fontId="9" fillId="0" borderId="22" xfId="3" applyNumberFormat="1" applyFont="1" applyBorder="1" applyAlignment="1">
      <alignment horizontal="left" vertical="center" wrapText="1"/>
    </xf>
    <xf numFmtId="202" fontId="9" fillId="0" borderId="67" xfId="3" applyNumberFormat="1" applyFont="1" applyBorder="1" applyAlignment="1">
      <alignment horizontal="left" vertical="center" wrapText="1"/>
    </xf>
    <xf numFmtId="186" fontId="9" fillId="0" borderId="102" xfId="3" applyNumberFormat="1" applyFont="1" applyBorder="1" applyAlignment="1">
      <alignment horizontal="left" vertical="center" wrapText="1"/>
    </xf>
    <xf numFmtId="177" fontId="9" fillId="0" borderId="105" xfId="3" applyNumberFormat="1" applyFont="1" applyBorder="1" applyAlignment="1">
      <alignment horizontal="right" vertical="center" wrapText="1"/>
    </xf>
    <xf numFmtId="177" fontId="9" fillId="0" borderId="76" xfId="3" applyNumberFormat="1" applyFont="1" applyBorder="1" applyAlignment="1">
      <alignment horizontal="right" vertical="center" wrapText="1"/>
    </xf>
    <xf numFmtId="3" fontId="9" fillId="0" borderId="19" xfId="3" applyNumberFormat="1" applyFont="1" applyBorder="1" applyAlignment="1">
      <alignment horizontal="right" vertical="center" wrapText="1"/>
    </xf>
    <xf numFmtId="182" fontId="9" fillId="0" borderId="20" xfId="3" applyNumberFormat="1" applyFont="1" applyBorder="1" applyAlignment="1">
      <alignment horizontal="left" vertical="center" wrapText="1"/>
    </xf>
    <xf numFmtId="182" fontId="9" fillId="0" borderId="20" xfId="3" applyNumberFormat="1" applyFont="1" applyBorder="1" applyAlignment="1">
      <alignment horizontal="center" vertical="center" wrapText="1"/>
    </xf>
    <xf numFmtId="182" fontId="9" fillId="0" borderId="20" xfId="3" applyNumberFormat="1" applyFont="1" applyBorder="1" applyAlignment="1">
      <alignment vertical="center" wrapText="1"/>
    </xf>
    <xf numFmtId="49" fontId="9" fillId="0" borderId="20" xfId="3" applyNumberFormat="1" applyFont="1" applyBorder="1" applyAlignment="1">
      <alignment horizontal="center" vertical="center" wrapText="1"/>
    </xf>
    <xf numFmtId="187" fontId="9" fillId="0" borderId="21" xfId="3" applyNumberFormat="1" applyFont="1" applyBorder="1" applyAlignment="1">
      <alignment horizontal="left" vertical="center" wrapText="1"/>
    </xf>
    <xf numFmtId="177" fontId="9" fillId="0" borderId="76" xfId="3" applyNumberFormat="1" applyFont="1" applyBorder="1">
      <alignment vertical="center"/>
    </xf>
    <xf numFmtId="0" fontId="11" fillId="0" borderId="36" xfId="3" applyFont="1" applyBorder="1">
      <alignment vertical="center"/>
    </xf>
    <xf numFmtId="0" fontId="11" fillId="0" borderId="22" xfId="3" applyFont="1" applyBorder="1">
      <alignment vertical="center"/>
    </xf>
    <xf numFmtId="0" fontId="11" fillId="0" borderId="37" xfId="3" applyFont="1" applyBorder="1">
      <alignment vertical="center"/>
    </xf>
    <xf numFmtId="184" fontId="9" fillId="0" borderId="63" xfId="3" applyNumberFormat="1" applyFont="1" applyBorder="1">
      <alignment vertical="center"/>
    </xf>
    <xf numFmtId="184" fontId="9" fillId="0" borderId="34" xfId="3" applyNumberFormat="1" applyFont="1" applyBorder="1">
      <alignment vertical="center"/>
    </xf>
    <xf numFmtId="177" fontId="9" fillId="0" borderId="102" xfId="3" applyNumberFormat="1" applyFont="1" applyBorder="1">
      <alignment vertical="center"/>
    </xf>
    <xf numFmtId="177" fontId="9" fillId="0" borderId="36" xfId="3" applyNumberFormat="1" applyFont="1" applyBorder="1" applyAlignment="1">
      <alignment horizontal="center" vertical="center" wrapText="1"/>
    </xf>
    <xf numFmtId="177" fontId="9" fillId="0" borderId="117" xfId="3" applyNumberFormat="1" applyFont="1" applyBorder="1">
      <alignment vertical="center"/>
    </xf>
    <xf numFmtId="177" fontId="9" fillId="0" borderId="116" xfId="3" applyNumberFormat="1" applyFont="1" applyBorder="1">
      <alignment vertical="center"/>
    </xf>
    <xf numFmtId="177" fontId="9" fillId="0" borderId="115" xfId="3" applyNumberFormat="1" applyFont="1" applyBorder="1">
      <alignment vertical="center"/>
    </xf>
    <xf numFmtId="177" fontId="9" fillId="0" borderId="37" xfId="3" applyNumberFormat="1" applyFont="1" applyBorder="1">
      <alignment vertical="center"/>
    </xf>
    <xf numFmtId="177" fontId="9" fillId="0" borderId="34" xfId="3" applyNumberFormat="1" applyFont="1" applyBorder="1">
      <alignment vertical="center"/>
    </xf>
    <xf numFmtId="195" fontId="9" fillId="0" borderId="34" xfId="3" applyNumberFormat="1" applyFont="1" applyBorder="1" applyAlignment="1">
      <alignment horizontal="left" vertical="center" wrapText="1"/>
    </xf>
    <xf numFmtId="3" fontId="5" fillId="0" borderId="103" xfId="3" applyNumberFormat="1" applyFont="1" applyBorder="1" applyAlignment="1">
      <alignment horizontal="distributed" vertical="center"/>
    </xf>
    <xf numFmtId="177" fontId="9" fillId="0" borderId="118" xfId="3" applyNumberFormat="1" applyFont="1" applyBorder="1" applyAlignment="1">
      <alignment horizontal="right" vertical="center"/>
    </xf>
    <xf numFmtId="182" fontId="9" fillId="0" borderId="113" xfId="3" applyNumberFormat="1" applyFont="1" applyBorder="1" applyAlignment="1">
      <alignment horizontal="right" vertical="center"/>
    </xf>
    <xf numFmtId="177" fontId="9" fillId="0" borderId="118" xfId="3" applyNumberFormat="1" applyFont="1" applyBorder="1" applyAlignment="1">
      <alignment horizontal="right" vertical="center" wrapText="1"/>
    </xf>
    <xf numFmtId="182" fontId="9" fillId="0" borderId="114" xfId="3" applyNumberFormat="1" applyFont="1" applyBorder="1" applyAlignment="1">
      <alignment horizontal="right" vertical="center" wrapText="1"/>
    </xf>
    <xf numFmtId="182" fontId="9" fillId="0" borderId="56" xfId="3" applyNumberFormat="1" applyFont="1" applyBorder="1" applyAlignment="1">
      <alignment horizontal="left" vertical="center" wrapText="1"/>
    </xf>
    <xf numFmtId="182" fontId="9" fillId="0" borderId="56" xfId="3" applyNumberFormat="1" applyFont="1" applyBorder="1" applyAlignment="1">
      <alignment horizontal="center" vertical="center" wrapText="1"/>
    </xf>
    <xf numFmtId="182" fontId="9" fillId="0" borderId="56" xfId="3" applyNumberFormat="1" applyFont="1" applyBorder="1" applyAlignment="1">
      <alignment vertical="center" wrapText="1"/>
    </xf>
    <xf numFmtId="185" fontId="9" fillId="0" borderId="56" xfId="3" applyNumberFormat="1" applyFont="1" applyBorder="1" applyAlignment="1">
      <alignment horizontal="left" vertical="center" wrapText="1"/>
    </xf>
    <xf numFmtId="186" fontId="9" fillId="0" borderId="56" xfId="3" applyNumberFormat="1" applyFont="1" applyBorder="1" applyAlignment="1">
      <alignment horizontal="left" vertical="center" wrapText="1"/>
    </xf>
    <xf numFmtId="186" fontId="9" fillId="0" borderId="119" xfId="3" applyNumberFormat="1" applyFont="1" applyBorder="1" applyAlignment="1">
      <alignment horizontal="left" vertical="center" wrapText="1"/>
    </xf>
    <xf numFmtId="3" fontId="9" fillId="0" borderId="105" xfId="3" applyNumberFormat="1" applyFont="1" applyBorder="1" applyAlignment="1">
      <alignment horizontal="right" vertical="center" wrapText="1"/>
    </xf>
    <xf numFmtId="182" fontId="9" fillId="0" borderId="107" xfId="3" applyNumberFormat="1" applyFont="1" applyBorder="1" applyAlignment="1">
      <alignment horizontal="left" vertical="center" wrapText="1"/>
    </xf>
    <xf numFmtId="49" fontId="9" fillId="0" borderId="39" xfId="3" applyNumberFormat="1" applyFont="1" applyBorder="1" applyAlignment="1">
      <alignment horizontal="center" vertical="center" wrapText="1"/>
    </xf>
    <xf numFmtId="182" fontId="9" fillId="0" borderId="39" xfId="3" applyNumberFormat="1" applyFont="1" applyBorder="1" applyAlignment="1">
      <alignment horizontal="left" vertical="center" wrapText="1"/>
    </xf>
    <xf numFmtId="187" fontId="9" fillId="0" borderId="39" xfId="3" applyNumberFormat="1" applyFont="1" applyBorder="1" applyAlignment="1">
      <alignment horizontal="left" vertical="center" wrapText="1"/>
    </xf>
    <xf numFmtId="183" fontId="9" fillId="0" borderId="40" xfId="3" applyNumberFormat="1" applyFont="1" applyBorder="1" applyAlignment="1">
      <alignment horizontal="center" vertical="center" wrapText="1"/>
    </xf>
    <xf numFmtId="0" fontId="0" fillId="0" borderId="0" xfId="0" applyAlignment="1">
      <alignment horizontal="left"/>
    </xf>
    <xf numFmtId="0" fontId="0" fillId="0" borderId="0" xfId="0" applyAlignment="1"/>
    <xf numFmtId="0" fontId="11" fillId="0" borderId="0" xfId="3" applyFont="1" applyAlignment="1">
      <alignment horizontal="right" vertical="center"/>
    </xf>
    <xf numFmtId="0" fontId="11" fillId="0" borderId="0" xfId="3" applyFont="1" applyAlignment="1">
      <alignment horizontal="left" vertical="center"/>
    </xf>
    <xf numFmtId="184" fontId="9" fillId="0" borderId="76" xfId="3" applyNumberFormat="1" applyFont="1" applyBorder="1">
      <alignment vertical="center"/>
    </xf>
    <xf numFmtId="177" fontId="9" fillId="0" borderId="113" xfId="3" applyNumberFormat="1" applyFont="1" applyBorder="1">
      <alignment vertical="center"/>
    </xf>
    <xf numFmtId="177" fontId="9" fillId="0" borderId="84" xfId="3" applyNumberFormat="1" applyFont="1" applyBorder="1">
      <alignment vertical="center"/>
    </xf>
    <xf numFmtId="177" fontId="9" fillId="0" borderId="111" xfId="3" applyNumberFormat="1" applyFont="1" applyBorder="1">
      <alignment vertical="center"/>
    </xf>
    <xf numFmtId="177" fontId="9" fillId="0" borderId="96" xfId="3" applyNumberFormat="1" applyFont="1" applyBorder="1">
      <alignment vertical="center"/>
    </xf>
    <xf numFmtId="177" fontId="9" fillId="0" borderId="62" xfId="3" applyNumberFormat="1" applyFont="1" applyBorder="1">
      <alignment vertical="center"/>
    </xf>
    <xf numFmtId="195" fontId="9" fillId="0" borderId="76" xfId="3" applyNumberFormat="1" applyFont="1" applyBorder="1" applyAlignment="1">
      <alignment horizontal="left" vertical="center" wrapText="1"/>
    </xf>
    <xf numFmtId="184" fontId="9" fillId="0" borderId="22" xfId="3" applyNumberFormat="1" applyFont="1" applyBorder="1">
      <alignment vertical="center"/>
    </xf>
    <xf numFmtId="177" fontId="9" fillId="0" borderId="120" xfId="3" applyNumberFormat="1" applyFont="1" applyBorder="1" applyAlignment="1">
      <alignment horizontal="right" vertical="center" wrapText="1"/>
    </xf>
    <xf numFmtId="177" fontId="9" fillId="0" borderId="94" xfId="3" applyNumberFormat="1" applyFont="1" applyBorder="1">
      <alignment vertical="center"/>
    </xf>
    <xf numFmtId="177" fontId="9" fillId="0" borderId="22" xfId="3" applyNumberFormat="1" applyFont="1" applyBorder="1" applyAlignment="1">
      <alignment vertical="center" wrapText="1"/>
    </xf>
    <xf numFmtId="204" fontId="9" fillId="0" borderId="76" xfId="3" applyNumberFormat="1" applyFont="1" applyBorder="1" applyAlignment="1">
      <alignment vertical="center" wrapText="1"/>
    </xf>
    <xf numFmtId="3" fontId="5" fillId="0" borderId="104" xfId="3" applyNumberFormat="1" applyFont="1" applyBorder="1" applyAlignment="1">
      <alignment horizontal="distributed" vertical="center"/>
    </xf>
    <xf numFmtId="177" fontId="9" fillId="0" borderId="105" xfId="3" applyNumberFormat="1" applyFont="1" applyBorder="1" applyAlignment="1">
      <alignment horizontal="right" vertical="center"/>
    </xf>
    <xf numFmtId="182" fontId="9" fillId="0" borderId="106" xfId="3" applyNumberFormat="1" applyFont="1" applyBorder="1" applyAlignment="1">
      <alignment horizontal="right" vertical="center"/>
    </xf>
    <xf numFmtId="182" fontId="9" fillId="0" borderId="107" xfId="3" applyNumberFormat="1" applyFont="1" applyBorder="1" applyAlignment="1">
      <alignment horizontal="right" vertical="center" wrapText="1"/>
    </xf>
    <xf numFmtId="182" fontId="9" fillId="0" borderId="121" xfId="3" applyNumberFormat="1" applyFont="1" applyBorder="1" applyAlignment="1">
      <alignment horizontal="left" vertical="center" wrapText="1"/>
    </xf>
    <xf numFmtId="182" fontId="9" fillId="0" borderId="107" xfId="3" applyNumberFormat="1" applyFont="1" applyBorder="1" applyAlignment="1">
      <alignment horizontal="center" vertical="center" wrapText="1"/>
    </xf>
    <xf numFmtId="182" fontId="9" fillId="0" borderId="107" xfId="3" applyNumberFormat="1" applyFont="1" applyBorder="1" applyAlignment="1">
      <alignment vertical="center" wrapText="1"/>
    </xf>
    <xf numFmtId="187" fontId="9" fillId="0" borderId="107" xfId="3" applyNumberFormat="1" applyFont="1" applyBorder="1" applyAlignment="1">
      <alignment horizontal="left" vertical="center" wrapText="1"/>
    </xf>
    <xf numFmtId="205" fontId="9" fillId="0" borderId="107" xfId="3" applyNumberFormat="1" applyFont="1" applyBorder="1" applyAlignment="1">
      <alignment horizontal="center" vertical="center" wrapText="1"/>
    </xf>
    <xf numFmtId="205" fontId="9" fillId="0" borderId="106" xfId="3" applyNumberFormat="1" applyFont="1" applyBorder="1" applyAlignment="1">
      <alignment horizontal="center" vertical="center" wrapText="1"/>
    </xf>
    <xf numFmtId="184" fontId="9" fillId="0" borderId="39" xfId="3" applyNumberFormat="1" applyFont="1" applyBorder="1">
      <alignment vertical="center"/>
    </xf>
    <xf numFmtId="177" fontId="9" fillId="0" borderId="39" xfId="3" applyNumberFormat="1" applyFont="1" applyBorder="1">
      <alignment vertical="center"/>
    </xf>
    <xf numFmtId="177" fontId="9" fillId="0" borderId="40" xfId="3" applyNumberFormat="1" applyFont="1" applyBorder="1">
      <alignment vertical="center"/>
    </xf>
    <xf numFmtId="177" fontId="9" fillId="0" borderId="38" xfId="3" applyNumberFormat="1" applyFont="1" applyBorder="1" applyAlignment="1">
      <alignment horizontal="center" vertical="center" wrapText="1"/>
    </xf>
    <xf numFmtId="177" fontId="9" fillId="0" borderId="85" xfId="3" applyNumberFormat="1" applyFont="1" applyBorder="1">
      <alignment vertical="center"/>
    </xf>
    <xf numFmtId="177" fontId="9" fillId="0" borderId="123" xfId="3" applyNumberFormat="1" applyFont="1" applyBorder="1">
      <alignment vertical="center"/>
    </xf>
    <xf numFmtId="177" fontId="9" fillId="0" borderId="122" xfId="3" applyNumberFormat="1" applyFont="1" applyBorder="1">
      <alignment vertical="center"/>
    </xf>
    <xf numFmtId="177" fontId="9" fillId="0" borderId="43" xfId="3" applyNumberFormat="1" applyFont="1" applyBorder="1" applyAlignment="1">
      <alignment horizontal="right" vertical="center" wrapText="1"/>
    </xf>
    <xf numFmtId="3" fontId="9" fillId="0" borderId="97" xfId="3" applyNumberFormat="1" applyFont="1" applyBorder="1" applyAlignment="1">
      <alignment horizontal="distributed" vertical="center"/>
    </xf>
    <xf numFmtId="184" fontId="9" fillId="0" borderId="0" xfId="3" applyNumberFormat="1" applyFont="1" applyAlignment="1">
      <alignment horizontal="right" vertical="center"/>
    </xf>
    <xf numFmtId="182" fontId="9" fillId="0" borderId="76" xfId="3" applyNumberFormat="1" applyFont="1" applyBorder="1" applyAlignment="1">
      <alignment horizontal="center" vertical="center"/>
    </xf>
    <xf numFmtId="3" fontId="9" fillId="0" borderId="103" xfId="3" applyNumberFormat="1" applyFont="1" applyBorder="1" applyAlignment="1">
      <alignment horizontal="distributed" vertical="center"/>
    </xf>
    <xf numFmtId="3" fontId="9" fillId="0" borderId="104" xfId="3" applyNumberFormat="1" applyFont="1" applyBorder="1" applyAlignment="1">
      <alignment horizontal="distributed" vertical="center"/>
    </xf>
    <xf numFmtId="0" fontId="11" fillId="0" borderId="76" xfId="3" applyFont="1" applyBorder="1">
      <alignment vertical="center"/>
    </xf>
    <xf numFmtId="3" fontId="10" fillId="0" borderId="76" xfId="3" applyNumberFormat="1" applyFont="1" applyBorder="1">
      <alignment vertical="center"/>
    </xf>
    <xf numFmtId="49" fontId="9" fillId="0" borderId="0" xfId="3" applyNumberFormat="1" applyFont="1" applyAlignment="1">
      <alignment horizontal="center" vertical="center" wrapText="1"/>
    </xf>
    <xf numFmtId="187" fontId="9" fillId="0" borderId="62" xfId="3" applyNumberFormat="1" applyFont="1" applyBorder="1" applyAlignment="1">
      <alignment horizontal="left" vertical="center" wrapText="1"/>
    </xf>
    <xf numFmtId="184" fontId="10" fillId="0" borderId="62" xfId="3" applyNumberFormat="1" applyFont="1" applyBorder="1">
      <alignment vertical="center"/>
    </xf>
    <xf numFmtId="184" fontId="9" fillId="0" borderId="62" xfId="3" applyNumberFormat="1" applyFont="1" applyBorder="1">
      <alignment vertical="center"/>
    </xf>
    <xf numFmtId="3" fontId="10" fillId="0" borderId="63" xfId="3" applyNumberFormat="1" applyFont="1" applyBorder="1">
      <alignment vertical="center"/>
    </xf>
    <xf numFmtId="177" fontId="9" fillId="0" borderId="76" xfId="3" applyNumberFormat="1" applyFont="1" applyBorder="1" applyAlignment="1">
      <alignment horizontal="left" vertical="center"/>
    </xf>
    <xf numFmtId="184" fontId="10" fillId="0" borderId="63" xfId="3" applyNumberFormat="1" applyFont="1" applyBorder="1">
      <alignment vertical="center"/>
    </xf>
    <xf numFmtId="184" fontId="9" fillId="0" borderId="76" xfId="3" applyNumberFormat="1" applyFont="1" applyBorder="1" applyAlignment="1">
      <alignment horizontal="right" vertical="center"/>
    </xf>
    <xf numFmtId="206" fontId="9" fillId="0" borderId="0" xfId="3" applyNumberFormat="1" applyFont="1">
      <alignment vertical="center"/>
    </xf>
    <xf numFmtId="206" fontId="9" fillId="0" borderId="0" xfId="3" applyNumberFormat="1" applyFont="1" applyAlignment="1">
      <alignment horizontal="left" vertical="center"/>
    </xf>
    <xf numFmtId="182" fontId="9" fillId="0" borderId="63" xfId="3" applyNumberFormat="1" applyFont="1" applyBorder="1">
      <alignment vertical="center"/>
    </xf>
    <xf numFmtId="177" fontId="9" fillId="0" borderId="43" xfId="3" applyNumberFormat="1" applyFont="1" applyBorder="1">
      <alignment vertical="center"/>
    </xf>
    <xf numFmtId="3" fontId="10" fillId="0" borderId="38" xfId="3" applyNumberFormat="1" applyFont="1" applyBorder="1">
      <alignment vertical="center"/>
    </xf>
    <xf numFmtId="184" fontId="9" fillId="0" borderId="40" xfId="3" applyNumberFormat="1" applyFont="1" applyBorder="1">
      <alignment vertical="center"/>
    </xf>
    <xf numFmtId="184" fontId="9" fillId="0" borderId="43" xfId="3" applyNumberFormat="1" applyFont="1" applyBorder="1">
      <alignment vertical="center"/>
    </xf>
    <xf numFmtId="183" fontId="9" fillId="0" borderId="0" xfId="3" applyNumberFormat="1" applyFont="1" applyAlignment="1">
      <alignment horizontal="center" vertical="center"/>
    </xf>
    <xf numFmtId="0" fontId="16" fillId="12" borderId="0" xfId="0" applyFont="1" applyFill="1">
      <alignment vertical="center"/>
    </xf>
    <xf numFmtId="0" fontId="16" fillId="0" borderId="0" xfId="0" applyFont="1" applyProtection="1">
      <alignment vertical="center"/>
      <protection locked="0"/>
    </xf>
    <xf numFmtId="0" fontId="16" fillId="0" borderId="18" xfId="0" applyFont="1" applyBorder="1" applyAlignment="1" applyProtection="1">
      <alignment horizontal="left" vertical="center"/>
      <protection locked="0"/>
    </xf>
    <xf numFmtId="0" fontId="16" fillId="0" borderId="18" xfId="0" applyFont="1" applyBorder="1" applyProtection="1">
      <alignment vertical="center"/>
      <protection locked="0"/>
    </xf>
    <xf numFmtId="0" fontId="16" fillId="0" borderId="0" xfId="0" applyFont="1">
      <alignment vertical="center"/>
    </xf>
    <xf numFmtId="0" fontId="16" fillId="0" borderId="18" xfId="0" applyFont="1" applyBorder="1" applyAlignment="1">
      <alignment horizontal="left" vertical="center"/>
    </xf>
    <xf numFmtId="0" fontId="16" fillId="0" borderId="18" xfId="0" applyFont="1" applyBorder="1">
      <alignment vertical="center"/>
    </xf>
    <xf numFmtId="0" fontId="17" fillId="0" borderId="18" xfId="0" applyFont="1" applyBorder="1">
      <alignment vertical="center"/>
    </xf>
    <xf numFmtId="0" fontId="16" fillId="4" borderId="0" xfId="0" applyFont="1" applyFill="1" applyProtection="1">
      <alignment vertical="center"/>
      <protection locked="0"/>
    </xf>
    <xf numFmtId="0" fontId="17" fillId="0" borderId="0" xfId="0" applyFont="1" applyProtection="1">
      <alignment vertical="center"/>
      <protection locked="0"/>
    </xf>
    <xf numFmtId="0" fontId="21" fillId="0" borderId="20" xfId="0" applyFont="1" applyBorder="1" applyAlignment="1" applyProtection="1">
      <alignment horizontal="left" vertical="center"/>
      <protection locked="0"/>
    </xf>
    <xf numFmtId="0" fontId="18" fillId="0" borderId="0" xfId="0" applyFont="1" applyAlignment="1">
      <alignment horizontal="left" vertical="center"/>
    </xf>
    <xf numFmtId="178" fontId="19" fillId="0" borderId="0" xfId="0" applyNumberFormat="1" applyFont="1" applyAlignment="1">
      <alignment horizontal="right"/>
    </xf>
    <xf numFmtId="0" fontId="19" fillId="0" borderId="0" xfId="0" applyFont="1" applyAlignment="1">
      <alignment horizontal="right"/>
    </xf>
    <xf numFmtId="0" fontId="19" fillId="0" borderId="0" xfId="0" applyFont="1" applyAlignment="1">
      <alignment horizontal="right" wrapText="1"/>
    </xf>
    <xf numFmtId="38" fontId="16" fillId="0" borderId="18" xfId="2" applyFont="1" applyBorder="1">
      <alignment vertical="center"/>
    </xf>
    <xf numFmtId="38" fontId="16" fillId="0" borderId="18" xfId="2" applyFont="1" applyFill="1" applyBorder="1">
      <alignment vertical="center"/>
    </xf>
    <xf numFmtId="38" fontId="16" fillId="0" borderId="0" xfId="2" applyFont="1">
      <alignment vertical="center"/>
    </xf>
    <xf numFmtId="181" fontId="16" fillId="0" borderId="18" xfId="2" applyNumberFormat="1" applyFont="1" applyBorder="1">
      <alignment vertical="center"/>
    </xf>
    <xf numFmtId="181" fontId="16" fillId="0" borderId="0" xfId="0" applyNumberFormat="1" applyFont="1">
      <alignment vertical="center"/>
    </xf>
    <xf numFmtId="0" fontId="26" fillId="0" borderId="0" xfId="0" applyFont="1">
      <alignment vertical="center"/>
    </xf>
    <xf numFmtId="0" fontId="27" fillId="0" borderId="0" xfId="0" applyFont="1">
      <alignment vertical="center"/>
    </xf>
    <xf numFmtId="0" fontId="27" fillId="0" borderId="0" xfId="0" applyFont="1" applyAlignment="1">
      <alignment horizontal="center" vertical="center"/>
    </xf>
    <xf numFmtId="0" fontId="21" fillId="8" borderId="0" xfId="0" applyFont="1" applyFill="1">
      <alignment vertical="center"/>
    </xf>
    <xf numFmtId="0" fontId="21" fillId="8" borderId="0" xfId="0" applyFont="1" applyFill="1" applyAlignment="1">
      <alignment horizontal="center" vertical="center"/>
    </xf>
    <xf numFmtId="0" fontId="16" fillId="8" borderId="0" xfId="0" applyFont="1" applyFill="1" applyAlignment="1">
      <alignment horizontal="center" vertical="center"/>
    </xf>
    <xf numFmtId="177" fontId="22" fillId="10" borderId="0" xfId="3" applyNumberFormat="1" applyFont="1" applyFill="1" applyAlignment="1">
      <alignment vertical="top" wrapText="1"/>
    </xf>
    <xf numFmtId="0" fontId="16" fillId="11" borderId="0" xfId="0" applyFont="1" applyFill="1" applyAlignment="1">
      <alignment horizontal="center" vertical="center"/>
    </xf>
    <xf numFmtId="0" fontId="21" fillId="12" borderId="0" xfId="0" applyFont="1" applyFill="1">
      <alignment vertical="center"/>
    </xf>
    <xf numFmtId="0" fontId="17" fillId="0" borderId="18" xfId="0" applyFont="1" applyBorder="1" applyAlignment="1">
      <alignment horizontal="left" vertical="center"/>
    </xf>
    <xf numFmtId="0" fontId="17" fillId="9" borderId="18" xfId="0" applyFont="1" applyFill="1" applyBorder="1" applyAlignment="1">
      <alignment horizontal="center" vertical="center" wrapText="1"/>
    </xf>
    <xf numFmtId="0" fontId="16" fillId="0" borderId="18" xfId="0" applyFont="1" applyBorder="1" applyAlignment="1">
      <alignment horizontal="center" vertical="center"/>
    </xf>
    <xf numFmtId="38" fontId="16" fillId="0" borderId="18" xfId="2" applyFont="1" applyBorder="1" applyAlignment="1" applyProtection="1">
      <alignment horizontal="center" vertical="center"/>
    </xf>
    <xf numFmtId="0" fontId="21" fillId="0" borderId="0" xfId="0" applyFont="1">
      <alignment vertical="center"/>
    </xf>
    <xf numFmtId="0" fontId="17" fillId="9" borderId="18" xfId="0" applyFont="1" applyFill="1" applyBorder="1" applyAlignment="1">
      <alignment horizontal="center" vertical="center"/>
    </xf>
    <xf numFmtId="0" fontId="17" fillId="0" borderId="18" xfId="0" applyFont="1" applyBorder="1" applyAlignment="1">
      <alignment horizontal="center" vertical="center"/>
    </xf>
    <xf numFmtId="0" fontId="28" fillId="0" borderId="0" xfId="0" applyFont="1">
      <alignment vertical="center"/>
    </xf>
    <xf numFmtId="3" fontId="17" fillId="0" borderId="18" xfId="3" applyNumberFormat="1" applyFont="1" applyBorder="1" applyAlignment="1">
      <alignment horizontal="left" vertical="top"/>
    </xf>
    <xf numFmtId="3" fontId="16" fillId="0" borderId="18" xfId="3" applyNumberFormat="1" applyFont="1" applyBorder="1">
      <alignment vertical="center"/>
    </xf>
    <xf numFmtId="3" fontId="16" fillId="0" borderId="18" xfId="0" applyNumberFormat="1" applyFont="1" applyBorder="1">
      <alignment vertical="center"/>
    </xf>
    <xf numFmtId="177" fontId="17" fillId="7" borderId="18" xfId="3" applyNumberFormat="1" applyFont="1" applyFill="1" applyBorder="1" applyAlignment="1">
      <alignment vertical="top" wrapText="1"/>
    </xf>
    <xf numFmtId="0" fontId="17" fillId="0" borderId="76" xfId="0" applyFont="1" applyBorder="1" applyAlignment="1">
      <alignment horizontal="left" vertical="center"/>
    </xf>
    <xf numFmtId="38" fontId="16" fillId="0" borderId="18" xfId="2" applyFont="1" applyBorder="1" applyAlignment="1">
      <alignment horizontal="center" vertical="center"/>
    </xf>
    <xf numFmtId="0" fontId="16" fillId="9" borderId="18" xfId="0" applyFont="1" applyFill="1" applyBorder="1" applyAlignment="1">
      <alignment horizontal="center" vertical="center"/>
    </xf>
    <xf numFmtId="38" fontId="16" fillId="0" borderId="18" xfId="2" applyFont="1" applyFill="1" applyBorder="1" applyAlignment="1" applyProtection="1">
      <alignment horizontal="center" vertical="center"/>
    </xf>
    <xf numFmtId="181" fontId="16" fillId="0" borderId="18" xfId="2" applyNumberFormat="1" applyFont="1" applyBorder="1" applyAlignment="1" applyProtection="1">
      <alignment horizontal="center" vertical="center"/>
    </xf>
    <xf numFmtId="0" fontId="17" fillId="7" borderId="18" xfId="3" applyFont="1" applyFill="1" applyBorder="1" applyAlignment="1">
      <alignment horizontal="left" vertical="top" shrinkToFit="1"/>
    </xf>
    <xf numFmtId="3" fontId="16" fillId="0" borderId="76" xfId="0" applyNumberFormat="1" applyFont="1" applyBorder="1">
      <alignment vertical="center"/>
    </xf>
    <xf numFmtId="0" fontId="16" fillId="9" borderId="44" xfId="0" applyFont="1" applyFill="1" applyBorder="1" applyAlignment="1">
      <alignment horizontal="center" vertical="center"/>
    </xf>
    <xf numFmtId="0" fontId="17" fillId="0" borderId="76" xfId="0" applyFont="1" applyBorder="1" applyAlignment="1">
      <alignment horizontal="center" vertical="center"/>
    </xf>
    <xf numFmtId="177" fontId="17" fillId="0" borderId="18" xfId="3" applyNumberFormat="1" applyFont="1" applyBorder="1" applyAlignment="1">
      <alignment vertical="top" wrapText="1"/>
    </xf>
    <xf numFmtId="0" fontId="16" fillId="9" borderId="0" xfId="0" applyFont="1" applyFill="1" applyAlignment="1">
      <alignment horizontal="center" vertical="center"/>
    </xf>
    <xf numFmtId="38" fontId="16" fillId="0" borderId="18" xfId="0" applyNumberFormat="1" applyFont="1" applyBorder="1" applyAlignment="1">
      <alignment horizontal="center" vertical="center"/>
    </xf>
    <xf numFmtId="0" fontId="29" fillId="0" borderId="18" xfId="0" applyFont="1" applyBorder="1">
      <alignment vertical="center"/>
    </xf>
    <xf numFmtId="207" fontId="16" fillId="0" borderId="18" xfId="0" applyNumberFormat="1" applyFont="1" applyBorder="1">
      <alignment vertical="center"/>
    </xf>
    <xf numFmtId="0" fontId="16" fillId="0" borderId="76" xfId="0" applyFont="1" applyBorder="1">
      <alignment vertical="center"/>
    </xf>
    <xf numFmtId="0" fontId="17" fillId="0" borderId="18" xfId="3" applyFont="1" applyBorder="1" applyAlignment="1">
      <alignment horizontal="left" vertical="top" shrinkToFit="1"/>
    </xf>
    <xf numFmtId="181" fontId="16" fillId="0" borderId="18" xfId="0" applyNumberFormat="1" applyFont="1" applyBorder="1" applyAlignment="1">
      <alignment horizontal="center" vertical="center"/>
    </xf>
    <xf numFmtId="178" fontId="16" fillId="0" borderId="18" xfId="0" applyNumberFormat="1" applyFont="1" applyBorder="1" applyAlignment="1">
      <alignment horizontal="center" vertical="center"/>
    </xf>
    <xf numFmtId="0" fontId="16" fillId="0" borderId="0" xfId="0" applyFont="1" applyAlignment="1">
      <alignment horizontal="center" vertical="center"/>
    </xf>
    <xf numFmtId="0" fontId="20" fillId="2" borderId="0" xfId="0" applyFont="1" applyFill="1" applyProtection="1">
      <alignment vertical="center"/>
      <protection locked="0"/>
    </xf>
    <xf numFmtId="0" fontId="30" fillId="2" borderId="0" xfId="0" applyFont="1" applyFill="1" applyProtection="1">
      <alignment vertical="center"/>
      <protection locked="0"/>
    </xf>
    <xf numFmtId="0" fontId="29" fillId="2" borderId="0" xfId="0" applyFont="1" applyFill="1" applyProtection="1">
      <alignment vertical="center"/>
      <protection locked="0"/>
    </xf>
    <xf numFmtId="0" fontId="31" fillId="2" borderId="0" xfId="0" applyFont="1" applyFill="1" applyProtection="1">
      <alignment vertical="center"/>
      <protection locked="0"/>
    </xf>
    <xf numFmtId="0" fontId="31" fillId="2" borderId="0" xfId="0" applyFont="1" applyFill="1" applyAlignment="1" applyProtection="1">
      <alignment vertical="center" wrapText="1"/>
      <protection locked="0"/>
    </xf>
    <xf numFmtId="0" fontId="29" fillId="2" borderId="0" xfId="0" applyFont="1" applyFill="1" applyAlignment="1" applyProtection="1">
      <alignment vertical="center" wrapText="1"/>
      <protection locked="0"/>
    </xf>
    <xf numFmtId="0" fontId="29" fillId="4" borderId="0" xfId="0" applyFont="1" applyFill="1" applyProtection="1">
      <alignment vertical="center"/>
      <protection locked="0"/>
    </xf>
    <xf numFmtId="0" fontId="29" fillId="4" borderId="0" xfId="0" applyFont="1" applyFill="1" applyAlignment="1" applyProtection="1">
      <alignment vertical="center" textRotation="255"/>
      <protection locked="0"/>
    </xf>
    <xf numFmtId="0" fontId="20" fillId="4" borderId="0" xfId="0" applyFont="1" applyFill="1" applyAlignment="1" applyProtection="1">
      <alignment vertical="center" shrinkToFit="1"/>
      <protection locked="0"/>
    </xf>
    <xf numFmtId="0" fontId="29" fillId="4" borderId="0" xfId="0" applyFont="1" applyFill="1" applyAlignment="1" applyProtection="1">
      <alignment vertical="center" shrinkToFit="1"/>
      <protection locked="0"/>
    </xf>
    <xf numFmtId="0" fontId="29" fillId="0" borderId="0" xfId="0" applyFont="1" applyProtection="1">
      <alignment vertical="center"/>
      <protection locked="0"/>
    </xf>
    <xf numFmtId="0" fontId="20" fillId="4" borderId="0" xfId="0" applyFont="1" applyFill="1" applyProtection="1">
      <alignment vertical="center"/>
      <protection locked="0"/>
    </xf>
    <xf numFmtId="0" fontId="29" fillId="2" borderId="0" xfId="0" applyFont="1" applyFill="1" applyAlignment="1" applyProtection="1">
      <alignment horizontal="center" vertical="center"/>
      <protection locked="0"/>
    </xf>
    <xf numFmtId="0" fontId="29" fillId="4" borderId="0" xfId="0" applyFont="1" applyFill="1" applyAlignment="1" applyProtection="1">
      <alignment horizontal="center" vertical="center"/>
      <protection locked="0"/>
    </xf>
    <xf numFmtId="0" fontId="29" fillId="4" borderId="9" xfId="0" applyFont="1" applyFill="1" applyBorder="1" applyProtection="1">
      <alignment vertical="center"/>
      <protection locked="0"/>
    </xf>
    <xf numFmtId="0" fontId="29" fillId="4" borderId="1" xfId="0" applyFont="1" applyFill="1" applyBorder="1" applyAlignment="1">
      <alignment vertical="center" shrinkToFit="1"/>
    </xf>
    <xf numFmtId="0" fontId="29" fillId="3" borderId="0" xfId="0" applyFont="1" applyFill="1" applyProtection="1">
      <alignment vertical="center"/>
      <protection locked="0"/>
    </xf>
    <xf numFmtId="0" fontId="20" fillId="2" borderId="0" xfId="0" applyFont="1" applyFill="1" applyAlignment="1" applyProtection="1">
      <alignment horizontal="left" vertical="center"/>
      <protection locked="0"/>
    </xf>
    <xf numFmtId="0" fontId="29" fillId="0" borderId="0" xfId="0" applyFont="1" applyAlignment="1" applyProtection="1">
      <alignment horizontal="center" vertical="center"/>
      <protection locked="0"/>
    </xf>
    <xf numFmtId="0" fontId="29" fillId="4" borderId="0" xfId="1" applyFont="1" applyFill="1" applyProtection="1">
      <alignment vertical="center"/>
      <protection locked="0"/>
    </xf>
    <xf numFmtId="0" fontId="25" fillId="4" borderId="0" xfId="0" applyFont="1" applyFill="1" applyProtection="1">
      <alignment vertical="center"/>
      <protection locked="0"/>
    </xf>
    <xf numFmtId="0" fontId="29" fillId="2" borderId="0" xfId="0" applyFont="1" applyFill="1" applyAlignment="1" applyProtection="1">
      <alignment vertical="center" shrinkToFit="1"/>
      <protection locked="0"/>
    </xf>
    <xf numFmtId="0" fontId="29" fillId="0" borderId="0" xfId="0" applyFont="1" applyAlignment="1" applyProtection="1">
      <alignment horizontal="center" vertical="center" textRotation="255"/>
      <protection locked="0"/>
    </xf>
    <xf numFmtId="0" fontId="21" fillId="0" borderId="21" xfId="0" applyFont="1" applyBorder="1" applyAlignment="1" applyProtection="1">
      <alignment horizontal="left" vertical="center"/>
      <protection locked="0"/>
    </xf>
    <xf numFmtId="38" fontId="16" fillId="0" borderId="18" xfId="2" applyFont="1" applyBorder="1" applyAlignment="1">
      <alignment horizontal="left" vertical="center"/>
    </xf>
    <xf numFmtId="3" fontId="9" fillId="0" borderId="76" xfId="3" applyNumberFormat="1" applyFont="1" applyBorder="1" applyAlignment="1">
      <alignment vertical="center" shrinkToFit="1"/>
    </xf>
    <xf numFmtId="182" fontId="9" fillId="0" borderId="76" xfId="3" applyNumberFormat="1" applyFont="1" applyBorder="1" applyAlignment="1">
      <alignment horizontal="center" vertical="center" wrapText="1"/>
    </xf>
    <xf numFmtId="183" fontId="9" fillId="0" borderId="76" xfId="3" applyNumberFormat="1" applyFont="1" applyBorder="1" applyAlignment="1">
      <alignment horizontal="center" vertical="center" wrapText="1"/>
    </xf>
    <xf numFmtId="177" fontId="15" fillId="0" borderId="0" xfId="3" applyNumberFormat="1" applyFont="1" applyAlignment="1">
      <alignment horizontal="center" vertical="center" wrapText="1"/>
    </xf>
    <xf numFmtId="38" fontId="16" fillId="0" borderId="0" xfId="2" applyFont="1" applyAlignment="1" applyProtection="1">
      <alignment horizontal="center" vertical="center"/>
    </xf>
    <xf numFmtId="3" fontId="16" fillId="0" borderId="0" xfId="0" applyNumberFormat="1" applyFont="1">
      <alignment vertical="center"/>
    </xf>
    <xf numFmtId="38" fontId="19" fillId="0" borderId="0" xfId="2" applyFont="1" applyAlignment="1">
      <alignment horizontal="right"/>
    </xf>
    <xf numFmtId="181" fontId="16" fillId="0" borderId="18" xfId="2" applyNumberFormat="1" applyFont="1" applyFill="1" applyBorder="1">
      <alignment vertical="center"/>
    </xf>
    <xf numFmtId="181" fontId="16" fillId="0" borderId="18" xfId="2" applyNumberFormat="1" applyFont="1" applyBorder="1" applyAlignment="1">
      <alignment horizontal="center" vertical="center"/>
    </xf>
    <xf numFmtId="38" fontId="16" fillId="0" borderId="0" xfId="0" applyNumberFormat="1" applyFont="1" applyAlignment="1">
      <alignment horizontal="center" vertical="center"/>
    </xf>
    <xf numFmtId="38" fontId="16" fillId="0" borderId="0" xfId="2" applyFont="1" applyBorder="1" applyAlignment="1" applyProtection="1">
      <alignment horizontal="center" vertical="center"/>
    </xf>
    <xf numFmtId="38" fontId="16" fillId="0" borderId="0" xfId="2" applyFont="1" applyFill="1" applyBorder="1" applyAlignment="1" applyProtection="1">
      <alignment horizontal="center" vertical="center"/>
    </xf>
    <xf numFmtId="38" fontId="16" fillId="0" borderId="0" xfId="2" applyFont="1" applyBorder="1" applyAlignment="1">
      <alignment horizontal="center" vertical="center"/>
    </xf>
    <xf numFmtId="38" fontId="16" fillId="17" borderId="18" xfId="2" applyFont="1" applyFill="1" applyBorder="1" applyAlignment="1" applyProtection="1">
      <alignment horizontal="right" vertical="center"/>
      <protection locked="0"/>
    </xf>
    <xf numFmtId="0" fontId="16" fillId="0" borderId="0" xfId="0" applyFont="1" applyAlignment="1" applyProtection="1">
      <alignment horizontal="center" vertical="center"/>
      <protection locked="0"/>
    </xf>
    <xf numFmtId="0" fontId="16" fillId="0" borderId="0" xfId="0" applyFont="1" applyAlignment="1">
      <alignment horizontal="right" vertical="center"/>
    </xf>
    <xf numFmtId="0" fontId="21" fillId="14" borderId="0" xfId="0" applyFont="1" applyFill="1" applyProtection="1">
      <alignment vertical="center"/>
      <protection locked="0"/>
    </xf>
    <xf numFmtId="0" fontId="16" fillId="14" borderId="0" xfId="0" applyFont="1" applyFill="1" applyProtection="1">
      <alignment vertical="center"/>
      <protection locked="0"/>
    </xf>
    <xf numFmtId="0" fontId="10" fillId="0" borderId="0" xfId="3" applyFont="1">
      <alignment vertical="center"/>
    </xf>
    <xf numFmtId="3" fontId="9" fillId="0" borderId="20" xfId="3" applyNumberFormat="1" applyFont="1" applyBorder="1" applyAlignment="1">
      <alignment vertical="center" wrapText="1"/>
    </xf>
    <xf numFmtId="3" fontId="9" fillId="0" borderId="20" xfId="3" applyNumberFormat="1" applyFont="1" applyBorder="1">
      <alignment vertical="center"/>
    </xf>
    <xf numFmtId="177" fontId="9" fillId="0" borderId="20" xfId="3" applyNumberFormat="1" applyFont="1" applyBorder="1" applyAlignment="1">
      <alignment horizontal="right" vertical="center"/>
    </xf>
    <xf numFmtId="182" fontId="9" fillId="0" borderId="20" xfId="3" applyNumberFormat="1" applyFont="1" applyBorder="1" applyAlignment="1">
      <alignment horizontal="right" vertical="center"/>
    </xf>
    <xf numFmtId="177" fontId="10" fillId="0" borderId="20" xfId="3" applyNumberFormat="1" applyFont="1" applyBorder="1">
      <alignment vertical="center"/>
    </xf>
    <xf numFmtId="177" fontId="9" fillId="0" borderId="20" xfId="3" applyNumberFormat="1" applyFont="1" applyBorder="1" applyAlignment="1">
      <alignment horizontal="right" vertical="center" wrapText="1"/>
    </xf>
    <xf numFmtId="182" fontId="9" fillId="0" borderId="20" xfId="3" applyNumberFormat="1" applyFont="1" applyBorder="1" applyAlignment="1">
      <alignment horizontal="right" vertical="center" wrapText="1"/>
    </xf>
    <xf numFmtId="182" fontId="9" fillId="0" borderId="39" xfId="3" applyNumberFormat="1" applyFont="1" applyBorder="1" applyAlignment="1">
      <alignment horizontal="right" vertical="center" wrapText="1"/>
    </xf>
    <xf numFmtId="183" fontId="9" fillId="0" borderId="39" xfId="3" applyNumberFormat="1" applyFont="1" applyBorder="1" applyAlignment="1">
      <alignment horizontal="center" vertical="center" wrapText="1"/>
    </xf>
    <xf numFmtId="177" fontId="9" fillId="0" borderId="39" xfId="3" applyNumberFormat="1" applyFont="1" applyBorder="1" applyAlignment="1">
      <alignment horizontal="right" vertical="center" wrapText="1"/>
    </xf>
    <xf numFmtId="184" fontId="9" fillId="0" borderId="39" xfId="3" applyNumberFormat="1" applyFont="1" applyBorder="1" applyAlignment="1">
      <alignment horizontal="right" vertical="center" wrapText="1"/>
    </xf>
    <xf numFmtId="177" fontId="10" fillId="0" borderId="39" xfId="3" applyNumberFormat="1" applyFont="1" applyBorder="1">
      <alignment vertical="center"/>
    </xf>
    <xf numFmtId="184" fontId="9" fillId="0" borderId="0" xfId="3" applyNumberFormat="1" applyFont="1" applyAlignment="1">
      <alignment vertical="center" wrapText="1"/>
    </xf>
    <xf numFmtId="184" fontId="9" fillId="0" borderId="39" xfId="3" applyNumberFormat="1" applyFont="1" applyBorder="1" applyAlignment="1">
      <alignment vertical="center" wrapText="1"/>
    </xf>
    <xf numFmtId="184" fontId="10" fillId="0" borderId="39" xfId="3" applyNumberFormat="1" applyFont="1" applyBorder="1">
      <alignment vertical="center"/>
    </xf>
    <xf numFmtId="177" fontId="9" fillId="0" borderId="22" xfId="3" applyNumberFormat="1" applyFont="1" applyBorder="1" applyAlignment="1">
      <alignment horizontal="center" vertical="center" wrapText="1"/>
    </xf>
    <xf numFmtId="177" fontId="9" fillId="0" borderId="62" xfId="3" applyNumberFormat="1" applyFont="1" applyBorder="1" applyAlignment="1">
      <alignment horizontal="center" vertical="center" wrapText="1"/>
    </xf>
    <xf numFmtId="177" fontId="9" fillId="0" borderId="0" xfId="3" applyNumberFormat="1" applyFont="1" applyAlignment="1">
      <alignment horizontal="left" vertical="center" wrapText="1"/>
    </xf>
    <xf numFmtId="203" fontId="9" fillId="0" borderId="0" xfId="3" applyNumberFormat="1" applyFont="1" applyAlignment="1">
      <alignment horizontal="right" vertical="center" wrapText="1"/>
    </xf>
    <xf numFmtId="38" fontId="16" fillId="0" borderId="18" xfId="2" applyFont="1" applyBorder="1" applyAlignment="1">
      <alignment horizontal="right" vertical="center"/>
    </xf>
    <xf numFmtId="180" fontId="16" fillId="0" borderId="18" xfId="2" applyNumberFormat="1" applyFont="1" applyBorder="1" applyAlignment="1">
      <alignment horizontal="right" vertical="center"/>
    </xf>
    <xf numFmtId="181" fontId="16" fillId="0" borderId="18" xfId="2" applyNumberFormat="1" applyFont="1" applyBorder="1" applyAlignment="1">
      <alignment horizontal="right" vertical="center"/>
    </xf>
    <xf numFmtId="38" fontId="16" fillId="0" borderId="18" xfId="2" applyFont="1" applyFill="1" applyBorder="1" applyAlignment="1">
      <alignment horizontal="right" vertical="center"/>
    </xf>
    <xf numFmtId="180" fontId="16" fillId="0" borderId="18" xfId="2" applyNumberFormat="1" applyFont="1" applyFill="1" applyBorder="1" applyAlignment="1">
      <alignment horizontal="right" vertical="center"/>
    </xf>
    <xf numFmtId="0" fontId="16" fillId="18" borderId="18" xfId="0" applyFont="1" applyFill="1" applyBorder="1" applyAlignment="1" applyProtection="1">
      <alignment horizontal="left" vertical="center"/>
      <protection locked="0"/>
    </xf>
    <xf numFmtId="0" fontId="16" fillId="18" borderId="18" xfId="0" applyFont="1" applyFill="1" applyBorder="1" applyProtection="1">
      <alignment vertical="center"/>
      <protection locked="0"/>
    </xf>
    <xf numFmtId="0" fontId="16" fillId="18" borderId="43" xfId="0" applyFont="1" applyFill="1" applyBorder="1" applyProtection="1">
      <alignment vertical="center"/>
      <protection locked="0"/>
    </xf>
    <xf numFmtId="0" fontId="16" fillId="18" borderId="18" xfId="0" applyFont="1" applyFill="1" applyBorder="1" applyAlignment="1" applyProtection="1">
      <alignment horizontal="center" vertical="center"/>
      <protection locked="0"/>
    </xf>
    <xf numFmtId="0" fontId="20" fillId="18" borderId="18" xfId="0" applyFont="1" applyFill="1" applyBorder="1" applyAlignment="1" applyProtection="1">
      <alignment horizontal="center" vertical="center"/>
      <protection locked="0"/>
    </xf>
    <xf numFmtId="179" fontId="16" fillId="18" borderId="18" xfId="0" applyNumberFormat="1" applyFont="1" applyFill="1" applyBorder="1" applyAlignment="1" applyProtection="1">
      <alignment horizontal="center" vertical="center"/>
      <protection locked="0"/>
    </xf>
    <xf numFmtId="49" fontId="16" fillId="18" borderId="18" xfId="0" applyNumberFormat="1" applyFont="1" applyFill="1" applyBorder="1" applyAlignment="1" applyProtection="1">
      <alignment horizontal="left" vertical="center"/>
      <protection locked="0"/>
    </xf>
    <xf numFmtId="176" fontId="16" fillId="18" borderId="18" xfId="0" applyNumberFormat="1" applyFont="1" applyFill="1" applyBorder="1" applyAlignment="1" applyProtection="1">
      <alignment horizontal="left" vertical="center"/>
      <protection locked="0"/>
    </xf>
    <xf numFmtId="38" fontId="16" fillId="18" borderId="18" xfId="2" applyFont="1" applyFill="1" applyBorder="1" applyAlignment="1" applyProtection="1">
      <alignment horizontal="left" vertical="center"/>
      <protection locked="0"/>
    </xf>
    <xf numFmtId="0" fontId="16" fillId="0" borderId="44" xfId="0" applyFont="1" applyBorder="1" applyAlignment="1">
      <alignment horizontal="center" vertical="center"/>
    </xf>
    <xf numFmtId="0" fontId="31" fillId="14" borderId="0" xfId="0" applyFont="1" applyFill="1" applyProtection="1">
      <alignment vertical="center"/>
      <protection locked="0"/>
    </xf>
    <xf numFmtId="0" fontId="0" fillId="14" borderId="0" xfId="0" applyFill="1" applyProtection="1">
      <alignment vertical="center"/>
      <protection locked="0"/>
    </xf>
    <xf numFmtId="0" fontId="31" fillId="20" borderId="0" xfId="0" applyFont="1" applyFill="1" applyProtection="1">
      <alignment vertical="center"/>
      <protection locked="0"/>
    </xf>
    <xf numFmtId="0" fontId="21" fillId="20" borderId="0" xfId="0" applyFont="1" applyFill="1" applyProtection="1">
      <alignment vertical="center"/>
      <protection locked="0"/>
    </xf>
    <xf numFmtId="0" fontId="16" fillId="20" borderId="0" xfId="0" applyFont="1" applyFill="1" applyProtection="1">
      <alignment vertical="center"/>
      <protection locked="0"/>
    </xf>
    <xf numFmtId="0" fontId="0" fillId="20" borderId="0" xfId="0" applyFill="1" applyProtection="1">
      <alignment vertical="center"/>
      <protection locked="0"/>
    </xf>
    <xf numFmtId="0" fontId="22" fillId="0" borderId="0" xfId="0" applyFont="1" applyProtection="1">
      <alignment vertical="center"/>
      <protection locked="0"/>
    </xf>
    <xf numFmtId="0" fontId="21" fillId="0" borderId="0" xfId="0" applyFont="1" applyAlignment="1" applyProtection="1">
      <alignment horizontal="left" vertical="center"/>
      <protection locked="0"/>
    </xf>
    <xf numFmtId="0" fontId="0" fillId="0" borderId="0" xfId="0" applyProtection="1">
      <alignment vertical="center"/>
      <protection locked="0"/>
    </xf>
    <xf numFmtId="0" fontId="21" fillId="18" borderId="19" xfId="0" applyFont="1" applyFill="1" applyBorder="1" applyAlignment="1" applyProtection="1">
      <alignment vertical="center" wrapText="1"/>
      <protection locked="0"/>
    </xf>
    <xf numFmtId="38" fontId="16" fillId="18" borderId="18" xfId="2" applyFont="1" applyFill="1" applyBorder="1" applyProtection="1">
      <alignment vertical="center"/>
      <protection locked="0"/>
    </xf>
    <xf numFmtId="0" fontId="22" fillId="18" borderId="18" xfId="0" applyFont="1" applyFill="1" applyBorder="1" applyAlignment="1" applyProtection="1">
      <alignment vertical="center" wrapText="1"/>
      <protection locked="0"/>
    </xf>
    <xf numFmtId="0" fontId="22" fillId="18" borderId="19" xfId="0" applyFont="1" applyFill="1" applyBorder="1" applyAlignment="1" applyProtection="1">
      <alignment vertical="center" wrapText="1"/>
      <protection locked="0"/>
    </xf>
    <xf numFmtId="0" fontId="25" fillId="0" borderId="18" xfId="0" applyFont="1" applyBorder="1" applyProtection="1">
      <alignment vertical="center"/>
      <protection locked="0"/>
    </xf>
    <xf numFmtId="0" fontId="21" fillId="0" borderId="0" xfId="0" applyFont="1" applyProtection="1">
      <alignment vertical="center"/>
      <protection locked="0"/>
    </xf>
    <xf numFmtId="38" fontId="16" fillId="18" borderId="18" xfId="2" applyFont="1" applyFill="1" applyBorder="1" applyAlignment="1" applyProtection="1">
      <alignment horizontal="center" vertical="center"/>
      <protection locked="0"/>
    </xf>
    <xf numFmtId="0" fontId="29" fillId="4" borderId="0" xfId="0" applyFont="1" applyFill="1">
      <alignment vertical="center"/>
    </xf>
    <xf numFmtId="0" fontId="29" fillId="4" borderId="0" xfId="0" applyFont="1" applyFill="1" applyAlignment="1">
      <alignment vertical="center" shrinkToFit="1"/>
    </xf>
    <xf numFmtId="0" fontId="29" fillId="4" borderId="8" xfId="0" applyFont="1" applyFill="1" applyBorder="1" applyAlignment="1" applyProtection="1">
      <alignment horizontal="center" vertical="center"/>
      <protection locked="0"/>
    </xf>
    <xf numFmtId="0" fontId="16" fillId="18" borderId="18" xfId="0" applyFont="1" applyFill="1" applyBorder="1" applyAlignment="1" applyProtection="1">
      <alignment horizontal="center" vertical="center" wrapText="1"/>
      <protection locked="0"/>
    </xf>
    <xf numFmtId="0" fontId="16" fillId="6" borderId="18" xfId="0" applyFont="1" applyFill="1" applyBorder="1">
      <alignment vertical="center"/>
    </xf>
    <xf numFmtId="177" fontId="17" fillId="21" borderId="18" xfId="3" applyNumberFormat="1" applyFont="1" applyFill="1" applyBorder="1" applyAlignment="1">
      <alignment vertical="top" wrapText="1"/>
    </xf>
    <xf numFmtId="0" fontId="21" fillId="0" borderId="19" xfId="0" applyFont="1" applyBorder="1" applyAlignment="1" applyProtection="1">
      <alignment horizontal="left" vertical="center"/>
      <protection locked="0"/>
    </xf>
    <xf numFmtId="0" fontId="16" fillId="0" borderId="0" xfId="0" applyFont="1" applyAlignment="1" applyProtection="1">
      <alignment horizontal="left" vertical="center" wrapText="1"/>
      <protection locked="0"/>
    </xf>
    <xf numFmtId="0" fontId="25" fillId="0" borderId="18" xfId="0" applyFont="1" applyBorder="1" applyAlignment="1" applyProtection="1">
      <alignment horizontal="left" vertical="center"/>
      <protection locked="0"/>
    </xf>
    <xf numFmtId="0" fontId="21" fillId="0" borderId="18" xfId="0" applyFont="1" applyBorder="1" applyProtection="1">
      <alignment vertical="center"/>
      <protection locked="0"/>
    </xf>
    <xf numFmtId="0" fontId="29" fillId="0" borderId="18" xfId="0" applyFont="1" applyBorder="1" applyProtection="1">
      <alignment vertical="center"/>
      <protection locked="0"/>
    </xf>
    <xf numFmtId="0" fontId="18" fillId="0" borderId="0" xfId="0" applyFont="1" applyAlignment="1" applyProtection="1">
      <alignment vertical="center" wrapText="1"/>
      <protection locked="0"/>
    </xf>
    <xf numFmtId="0" fontId="18" fillId="0" borderId="0" xfId="0" applyFont="1" applyProtection="1">
      <alignment vertical="center"/>
      <protection locked="0"/>
    </xf>
    <xf numFmtId="0" fontId="22" fillId="0" borderId="18" xfId="0" applyFont="1" applyBorder="1" applyAlignment="1" applyProtection="1">
      <alignment horizontal="left" vertical="center"/>
      <protection locked="0"/>
    </xf>
    <xf numFmtId="0" fontId="23" fillId="0" borderId="18" xfId="0" applyFont="1" applyBorder="1" applyProtection="1">
      <alignment vertical="center"/>
      <protection locked="0"/>
    </xf>
    <xf numFmtId="0" fontId="22" fillId="0" borderId="38" xfId="0" applyFont="1" applyBorder="1" applyAlignment="1" applyProtection="1">
      <alignment horizontal="left" vertical="center"/>
      <protection locked="0"/>
    </xf>
    <xf numFmtId="0" fontId="23" fillId="0" borderId="18" xfId="0" applyFont="1" applyBorder="1" applyAlignment="1" applyProtection="1">
      <alignment vertical="center" shrinkToFit="1"/>
      <protection locked="0"/>
    </xf>
    <xf numFmtId="38" fontId="16" fillId="19" borderId="18" xfId="0" applyNumberFormat="1" applyFont="1" applyFill="1" applyBorder="1">
      <alignment vertical="center"/>
    </xf>
    <xf numFmtId="49" fontId="16" fillId="0" borderId="18" xfId="0" applyNumberFormat="1" applyFont="1" applyBorder="1" applyAlignment="1" applyProtection="1">
      <alignment horizontal="left" vertical="center"/>
      <protection locked="0"/>
    </xf>
    <xf numFmtId="176" fontId="16" fillId="0" borderId="18" xfId="0" applyNumberFormat="1" applyFont="1" applyBorder="1" applyAlignment="1" applyProtection="1">
      <alignment horizontal="left" vertical="center"/>
      <protection locked="0"/>
    </xf>
    <xf numFmtId="0" fontId="16" fillId="0" borderId="18" xfId="0" applyFont="1" applyBorder="1" applyAlignment="1" applyProtection="1">
      <alignment horizontal="center" vertical="center"/>
      <protection locked="0"/>
    </xf>
    <xf numFmtId="38" fontId="16" fillId="0" borderId="18" xfId="2" applyFont="1" applyFill="1" applyBorder="1" applyAlignment="1" applyProtection="1">
      <alignment horizontal="left" vertical="center"/>
      <protection locked="0"/>
    </xf>
    <xf numFmtId="38" fontId="16" fillId="0" borderId="18" xfId="2" applyFont="1" applyFill="1" applyBorder="1" applyAlignment="1" applyProtection="1">
      <alignment horizontal="center" vertical="center"/>
      <protection locked="0"/>
    </xf>
    <xf numFmtId="38" fontId="16" fillId="0" borderId="18" xfId="2" applyFont="1" applyFill="1" applyBorder="1" applyAlignment="1" applyProtection="1">
      <alignment horizontal="right" vertical="center"/>
      <protection locked="0"/>
    </xf>
    <xf numFmtId="0" fontId="35" fillId="0" borderId="0" xfId="0" applyFont="1" applyProtection="1">
      <alignment vertical="center"/>
      <protection locked="0"/>
    </xf>
    <xf numFmtId="0" fontId="26" fillId="0" borderId="0" xfId="0" applyFont="1" applyProtection="1">
      <alignment vertical="center"/>
      <protection locked="0"/>
    </xf>
    <xf numFmtId="0" fontId="37" fillId="13" borderId="34" xfId="0" applyFont="1" applyFill="1" applyBorder="1" applyAlignment="1">
      <alignment horizontal="center" vertical="center"/>
    </xf>
    <xf numFmtId="0" fontId="37" fillId="13" borderId="34" xfId="0" applyFont="1" applyFill="1" applyBorder="1" applyAlignment="1">
      <alignment horizontal="center" vertical="center" wrapText="1"/>
    </xf>
    <xf numFmtId="0" fontId="37" fillId="13" borderId="0" xfId="0" applyFont="1" applyFill="1" applyAlignment="1">
      <alignment horizontal="center" vertical="center" wrapText="1"/>
    </xf>
    <xf numFmtId="0" fontId="37" fillId="13" borderId="0" xfId="0" applyFont="1" applyFill="1" applyAlignment="1">
      <alignment horizontal="center" vertical="center"/>
    </xf>
    <xf numFmtId="38" fontId="16" fillId="22" borderId="18" xfId="2" applyFont="1" applyFill="1" applyBorder="1" applyProtection="1">
      <alignment vertical="center"/>
    </xf>
    <xf numFmtId="0" fontId="32" fillId="16" borderId="0" xfId="0" applyFont="1" applyFill="1" applyProtection="1">
      <alignment vertical="center"/>
      <protection locked="0"/>
    </xf>
    <xf numFmtId="0" fontId="21" fillId="16" borderId="0" xfId="0" applyFont="1" applyFill="1" applyProtection="1">
      <alignment vertical="center"/>
      <protection locked="0"/>
    </xf>
    <xf numFmtId="0" fontId="21" fillId="16" borderId="0" xfId="0" applyFont="1" applyFill="1" applyAlignment="1" applyProtection="1">
      <alignment horizontal="center" vertical="center"/>
      <protection locked="0"/>
    </xf>
    <xf numFmtId="0" fontId="21" fillId="0" borderId="0" xfId="0" applyFont="1" applyAlignment="1" applyProtection="1">
      <alignment vertical="center" shrinkToFit="1"/>
      <protection locked="0"/>
    </xf>
    <xf numFmtId="0" fontId="16" fillId="0" borderId="0" xfId="0" applyFont="1" applyAlignment="1" applyProtection="1">
      <alignment vertical="center" shrinkToFit="1"/>
      <protection locked="0"/>
    </xf>
    <xf numFmtId="0" fontId="21" fillId="16" borderId="0" xfId="0" applyFont="1" applyFill="1" applyAlignment="1" applyProtection="1">
      <alignment vertical="center" shrinkToFit="1"/>
      <protection locked="0"/>
    </xf>
    <xf numFmtId="0" fontId="16" fillId="0" borderId="0" xfId="0" applyFont="1" applyAlignment="1">
      <alignment horizontal="right" vertical="center" shrinkToFit="1"/>
    </xf>
    <xf numFmtId="0" fontId="37" fillId="13" borderId="34" xfId="0" applyFont="1" applyFill="1" applyBorder="1" applyAlignment="1">
      <alignment horizontal="center" vertical="center" shrinkToFit="1"/>
    </xf>
    <xf numFmtId="178" fontId="16" fillId="0" borderId="18" xfId="0" applyNumberFormat="1" applyFont="1" applyBorder="1" applyAlignment="1" applyProtection="1">
      <alignment horizontal="left" vertical="center" shrinkToFit="1"/>
      <protection locked="0"/>
    </xf>
    <xf numFmtId="178" fontId="16" fillId="18" borderId="18" xfId="0" applyNumberFormat="1" applyFont="1" applyFill="1" applyBorder="1" applyAlignment="1" applyProtection="1">
      <alignment horizontal="left" vertical="center" shrinkToFit="1"/>
      <protection locked="0"/>
    </xf>
    <xf numFmtId="38" fontId="36" fillId="0" borderId="0" xfId="0" applyNumberFormat="1" applyFont="1" applyAlignment="1">
      <alignment vertical="center" shrinkToFit="1"/>
    </xf>
    <xf numFmtId="0" fontId="35" fillId="13" borderId="18" xfId="0" applyFont="1" applyFill="1" applyBorder="1">
      <alignment vertical="center"/>
    </xf>
    <xf numFmtId="0" fontId="37" fillId="13" borderId="18" xfId="0" applyFont="1" applyFill="1" applyBorder="1">
      <alignment vertical="center"/>
    </xf>
    <xf numFmtId="179" fontId="16" fillId="18" borderId="18" xfId="0" applyNumberFormat="1" applyFont="1" applyFill="1" applyBorder="1" applyAlignment="1" applyProtection="1">
      <alignment horizontal="center" vertical="center" wrapText="1"/>
      <protection locked="0"/>
    </xf>
    <xf numFmtId="0" fontId="16" fillId="0" borderId="34" xfId="0" applyFont="1" applyBorder="1">
      <alignment vertical="center"/>
    </xf>
    <xf numFmtId="0" fontId="16" fillId="0" borderId="34" xfId="0" applyFont="1" applyBorder="1" applyAlignment="1">
      <alignment horizontal="center" vertical="center"/>
    </xf>
    <xf numFmtId="0" fontId="29" fillId="0" borderId="43" xfId="0" applyFont="1" applyBorder="1" applyAlignment="1" applyProtection="1">
      <alignment horizontal="center" vertical="center"/>
      <protection locked="0"/>
    </xf>
    <xf numFmtId="0" fontId="29" fillId="3" borderId="40" xfId="0" applyFont="1" applyFill="1" applyBorder="1" applyAlignment="1" applyProtection="1">
      <alignment horizontal="center" vertical="center" wrapText="1"/>
      <protection locked="0"/>
    </xf>
    <xf numFmtId="0" fontId="29" fillId="3" borderId="43" xfId="0" applyFont="1" applyFill="1" applyBorder="1" applyAlignment="1" applyProtection="1">
      <alignment horizontal="center" vertical="center" wrapText="1"/>
      <protection locked="0"/>
    </xf>
    <xf numFmtId="0" fontId="29" fillId="3" borderId="21" xfId="0" applyFont="1" applyFill="1" applyBorder="1" applyAlignment="1" applyProtection="1">
      <alignment horizontal="center" vertical="center" wrapText="1"/>
      <protection locked="0"/>
    </xf>
    <xf numFmtId="0" fontId="29" fillId="3" borderId="18" xfId="0" applyFont="1" applyFill="1" applyBorder="1" applyAlignment="1" applyProtection="1">
      <alignment horizontal="center" vertical="center" wrapText="1"/>
      <protection locked="0"/>
    </xf>
    <xf numFmtId="0" fontId="29" fillId="3" borderId="129" xfId="0" applyFont="1" applyFill="1" applyBorder="1" applyAlignment="1" applyProtection="1">
      <alignment horizontal="center" vertical="center" wrapText="1"/>
      <protection locked="0"/>
    </xf>
    <xf numFmtId="0" fontId="29" fillId="3" borderId="24" xfId="0" applyFont="1" applyFill="1" applyBorder="1" applyAlignment="1" applyProtection="1">
      <alignment horizontal="center" vertical="center" wrapText="1"/>
      <protection locked="0"/>
    </xf>
    <xf numFmtId="0" fontId="29" fillId="3" borderId="6" xfId="0" applyFont="1" applyFill="1" applyBorder="1" applyAlignment="1">
      <alignment horizontal="center" vertical="center" wrapText="1"/>
    </xf>
    <xf numFmtId="0" fontId="29" fillId="3" borderId="13" xfId="0" applyFont="1" applyFill="1" applyBorder="1" applyAlignment="1">
      <alignment horizontal="center" vertical="center" wrapText="1"/>
    </xf>
    <xf numFmtId="0" fontId="29" fillId="3" borderId="54" xfId="0" applyFont="1" applyFill="1" applyBorder="1" applyAlignment="1">
      <alignment horizontal="center" vertical="center" wrapText="1"/>
    </xf>
    <xf numFmtId="0" fontId="29" fillId="3" borderId="8" xfId="0" applyFont="1" applyFill="1" applyBorder="1" applyAlignment="1">
      <alignment horizontal="center" vertical="center" wrapText="1"/>
    </xf>
    <xf numFmtId="0" fontId="29" fillId="3" borderId="0" xfId="0" applyFont="1" applyFill="1" applyAlignment="1">
      <alignment horizontal="center" vertical="center" wrapText="1"/>
    </xf>
    <xf numFmtId="0" fontId="29" fillId="3" borderId="62" xfId="0" applyFont="1" applyFill="1" applyBorder="1" applyAlignment="1">
      <alignment horizontal="center" vertical="center" wrapText="1"/>
    </xf>
    <xf numFmtId="0" fontId="29" fillId="3" borderId="53" xfId="0" applyFont="1" applyFill="1" applyBorder="1" applyAlignment="1">
      <alignment horizontal="center" vertical="center" wrapText="1"/>
    </xf>
    <xf numFmtId="0" fontId="29" fillId="3" borderId="39" xfId="0" applyFont="1" applyFill="1" applyBorder="1" applyAlignment="1">
      <alignment horizontal="center" vertical="center" wrapText="1"/>
    </xf>
    <xf numFmtId="0" fontId="29" fillId="3" borderId="40" xfId="0" applyFont="1" applyFill="1" applyBorder="1" applyAlignment="1">
      <alignment horizontal="center" vertical="center" wrapText="1"/>
    </xf>
    <xf numFmtId="0" fontId="29" fillId="0" borderId="13" xfId="0" applyFont="1" applyBorder="1" applyAlignment="1">
      <alignment horizontal="center" vertical="center"/>
    </xf>
    <xf numFmtId="0" fontId="29" fillId="0" borderId="7" xfId="0" applyFont="1" applyBorder="1" applyAlignment="1">
      <alignment horizontal="center" vertical="center"/>
    </xf>
    <xf numFmtId="0" fontId="29" fillId="0" borderId="39" xfId="0" applyFont="1" applyBorder="1" applyAlignment="1">
      <alignment horizontal="center" vertical="center"/>
    </xf>
    <xf numFmtId="0" fontId="29" fillId="0" borderId="48" xfId="0" applyFont="1" applyBorder="1" applyAlignment="1">
      <alignment horizontal="center" vertical="center"/>
    </xf>
    <xf numFmtId="0" fontId="29" fillId="14" borderId="19" xfId="0" applyFont="1" applyFill="1" applyBorder="1" applyAlignment="1">
      <alignment horizontal="center" vertical="center"/>
    </xf>
    <xf numFmtId="0" fontId="29" fillId="14" borderId="20" xfId="0" applyFont="1" applyFill="1" applyBorder="1" applyAlignment="1">
      <alignment horizontal="center" vertical="center"/>
    </xf>
    <xf numFmtId="0" fontId="29" fillId="14" borderId="21" xfId="0" applyFont="1" applyFill="1" applyBorder="1" applyAlignment="1">
      <alignment horizontal="center" vertical="center"/>
    </xf>
    <xf numFmtId="0" fontId="29" fillId="4" borderId="63" xfId="0" applyFont="1" applyFill="1" applyBorder="1" applyAlignment="1">
      <alignment horizontal="center" vertical="center" shrinkToFit="1"/>
    </xf>
    <xf numFmtId="0" fontId="29" fillId="4" borderId="0" xfId="0" applyFont="1" applyFill="1" applyAlignment="1">
      <alignment horizontal="center" vertical="center" shrinkToFit="1"/>
    </xf>
    <xf numFmtId="0" fontId="29" fillId="4" borderId="38" xfId="0" applyFont="1" applyFill="1" applyBorder="1" applyAlignment="1">
      <alignment horizontal="center" vertical="center" shrinkToFit="1"/>
    </xf>
    <xf numFmtId="0" fontId="29" fillId="4" borderId="39" xfId="0" applyFont="1" applyFill="1" applyBorder="1" applyAlignment="1">
      <alignment horizontal="center" vertical="center" shrinkToFit="1"/>
    </xf>
    <xf numFmtId="38" fontId="29" fillId="15" borderId="0" xfId="0" applyNumberFormat="1" applyFont="1" applyFill="1" applyAlignment="1">
      <alignment horizontal="center" vertical="center" shrinkToFit="1"/>
    </xf>
    <xf numFmtId="0" fontId="29" fillId="15" borderId="0" xfId="0" applyFont="1" applyFill="1" applyAlignment="1">
      <alignment horizontal="center" vertical="center" shrinkToFit="1"/>
    </xf>
    <xf numFmtId="0" fontId="29" fillId="15" borderId="39" xfId="0" applyFont="1" applyFill="1" applyBorder="1" applyAlignment="1">
      <alignment horizontal="center" vertical="center" shrinkToFit="1"/>
    </xf>
    <xf numFmtId="0" fontId="29" fillId="4" borderId="62" xfId="0" applyFont="1" applyFill="1" applyBorder="1" applyAlignment="1">
      <alignment horizontal="center" vertical="center" shrinkToFit="1"/>
    </xf>
    <xf numFmtId="0" fontId="29" fillId="4" borderId="40" xfId="0" applyFont="1" applyFill="1" applyBorder="1" applyAlignment="1">
      <alignment horizontal="center" vertical="center" shrinkToFit="1"/>
    </xf>
    <xf numFmtId="0" fontId="29" fillId="4" borderId="36" xfId="0" applyFont="1" applyFill="1" applyBorder="1" applyAlignment="1">
      <alignment horizontal="center" vertical="center" shrinkToFit="1"/>
    </xf>
    <xf numFmtId="0" fontId="29" fillId="4" borderId="22" xfId="0" applyFont="1" applyFill="1" applyBorder="1" applyAlignment="1">
      <alignment horizontal="center" vertical="center" shrinkToFit="1"/>
    </xf>
    <xf numFmtId="0" fontId="29" fillId="4" borderId="37" xfId="0" applyFont="1" applyFill="1" applyBorder="1" applyAlignment="1">
      <alignment horizontal="center" vertical="center" shrinkToFit="1"/>
    </xf>
    <xf numFmtId="0" fontId="19" fillId="4" borderId="0" xfId="0" applyFont="1" applyFill="1" applyAlignment="1">
      <alignment horizontal="center" vertical="center" wrapText="1" shrinkToFit="1"/>
    </xf>
    <xf numFmtId="0" fontId="19" fillId="4" borderId="39" xfId="0" applyFont="1" applyFill="1" applyBorder="1" applyAlignment="1">
      <alignment horizontal="center" vertical="center" wrapText="1" shrinkToFit="1"/>
    </xf>
    <xf numFmtId="38" fontId="29" fillId="14" borderId="0" xfId="0" applyNumberFormat="1" applyFont="1" applyFill="1" applyAlignment="1">
      <alignment horizontal="center" vertical="center" shrinkToFit="1"/>
    </xf>
    <xf numFmtId="0" fontId="29" fillId="14" borderId="0" xfId="0" applyFont="1" applyFill="1" applyAlignment="1">
      <alignment horizontal="center" vertical="center" shrinkToFit="1"/>
    </xf>
    <xf numFmtId="0" fontId="29" fillId="14" borderId="39" xfId="0" applyFont="1" applyFill="1" applyBorder="1" applyAlignment="1">
      <alignment horizontal="center" vertical="center" shrinkToFit="1"/>
    </xf>
    <xf numFmtId="0" fontId="29" fillId="4" borderId="9" xfId="0" applyFont="1" applyFill="1" applyBorder="1" applyAlignment="1">
      <alignment horizontal="center" vertical="center" shrinkToFit="1"/>
    </xf>
    <xf numFmtId="0" fontId="29" fillId="4" borderId="48" xfId="0" applyFont="1" applyFill="1" applyBorder="1" applyAlignment="1">
      <alignment horizontal="center" vertical="center" shrinkToFit="1"/>
    </xf>
    <xf numFmtId="38" fontId="29" fillId="14" borderId="22" xfId="0" applyNumberFormat="1" applyFont="1" applyFill="1" applyBorder="1" applyAlignment="1">
      <alignment horizontal="center" vertical="center" shrinkToFit="1"/>
    </xf>
    <xf numFmtId="0" fontId="29" fillId="14" borderId="22" xfId="0" applyFont="1" applyFill="1" applyBorder="1" applyAlignment="1">
      <alignment horizontal="center" vertical="center" shrinkToFit="1"/>
    </xf>
    <xf numFmtId="38" fontId="16" fillId="15" borderId="25" xfId="2" applyFont="1" applyFill="1" applyBorder="1" applyAlignment="1" applyProtection="1">
      <alignment horizontal="right" vertical="center"/>
    </xf>
    <xf numFmtId="38" fontId="16" fillId="15" borderId="18" xfId="2" applyFont="1" applyFill="1" applyBorder="1" applyAlignment="1" applyProtection="1">
      <alignment horizontal="right" vertical="center"/>
    </xf>
    <xf numFmtId="38" fontId="16" fillId="15" borderId="124" xfId="2" applyFont="1" applyFill="1" applyBorder="1" applyAlignment="1" applyProtection="1">
      <alignment horizontal="right" vertical="center"/>
    </xf>
    <xf numFmtId="0" fontId="29" fillId="14" borderId="18" xfId="0" applyFont="1" applyFill="1" applyBorder="1" applyAlignment="1">
      <alignment horizontal="center" vertical="center"/>
    </xf>
    <xf numFmtId="0" fontId="29" fillId="14" borderId="24" xfId="0" applyFont="1" applyFill="1" applyBorder="1" applyAlignment="1">
      <alignment horizontal="center" vertical="center"/>
    </xf>
    <xf numFmtId="0" fontId="29" fillId="14" borderId="18" xfId="0" applyFont="1" applyFill="1" applyBorder="1" applyAlignment="1" applyProtection="1">
      <alignment horizontal="center" vertical="center"/>
      <protection locked="0"/>
    </xf>
    <xf numFmtId="0" fontId="29" fillId="14" borderId="24" xfId="0" applyFont="1" applyFill="1" applyBorder="1" applyAlignment="1" applyProtection="1">
      <alignment horizontal="center" vertical="center"/>
      <protection locked="0"/>
    </xf>
    <xf numFmtId="0" fontId="29" fillId="3" borderId="22" xfId="0" applyFont="1" applyFill="1" applyBorder="1" applyAlignment="1">
      <alignment horizontal="center" vertical="center" wrapText="1"/>
    </xf>
    <xf numFmtId="0" fontId="29" fillId="3" borderId="37" xfId="0" applyFont="1" applyFill="1" applyBorder="1" applyAlignment="1">
      <alignment horizontal="center" vertical="center" wrapText="1"/>
    </xf>
    <xf numFmtId="0" fontId="29" fillId="3" borderId="8" xfId="0" applyFont="1" applyFill="1" applyBorder="1" applyAlignment="1">
      <alignment horizontal="center" vertical="center"/>
    </xf>
    <xf numFmtId="0" fontId="29" fillId="3" borderId="0" xfId="0" applyFont="1" applyFill="1" applyAlignment="1">
      <alignment horizontal="center" vertical="center"/>
    </xf>
    <xf numFmtId="0" fontId="29" fillId="3" borderId="62" xfId="0" applyFont="1" applyFill="1" applyBorder="1" applyAlignment="1">
      <alignment horizontal="center" vertical="center"/>
    </xf>
    <xf numFmtId="0" fontId="29" fillId="3" borderId="10" xfId="0" applyFont="1" applyFill="1" applyBorder="1" applyAlignment="1">
      <alignment horizontal="center" vertical="center"/>
    </xf>
    <xf numFmtId="0" fontId="29" fillId="3" borderId="1" xfId="0" applyFont="1" applyFill="1" applyBorder="1" applyAlignment="1">
      <alignment horizontal="center" vertical="center"/>
    </xf>
    <xf numFmtId="0" fontId="29" fillId="3" borderId="29" xfId="0" applyFont="1" applyFill="1" applyBorder="1" applyAlignment="1">
      <alignment horizontal="center" vertical="center"/>
    </xf>
    <xf numFmtId="0" fontId="29" fillId="14" borderId="63" xfId="0" applyFont="1" applyFill="1" applyBorder="1" applyAlignment="1">
      <alignment horizontal="center" vertical="center"/>
    </xf>
    <xf numFmtId="0" fontId="29" fillId="14" borderId="0" xfId="0" applyFont="1" applyFill="1" applyAlignment="1">
      <alignment horizontal="center" vertical="center"/>
    </xf>
    <xf numFmtId="0" fontId="29" fillId="14" borderId="62" xfId="0" applyFont="1" applyFill="1" applyBorder="1" applyAlignment="1">
      <alignment horizontal="center" vertical="center"/>
    </xf>
    <xf numFmtId="0" fontId="29" fillId="14" borderId="30" xfId="0" applyFont="1" applyFill="1" applyBorder="1" applyAlignment="1">
      <alignment horizontal="center" vertical="center"/>
    </xf>
    <xf numFmtId="0" fontId="29" fillId="14" borderId="1" xfId="0" applyFont="1" applyFill="1" applyBorder="1" applyAlignment="1">
      <alignment horizontal="center" vertical="center"/>
    </xf>
    <xf numFmtId="0" fontId="29" fillId="14" borderId="29" xfId="0" applyFont="1" applyFill="1" applyBorder="1" applyAlignment="1">
      <alignment horizontal="center" vertical="center"/>
    </xf>
    <xf numFmtId="0" fontId="29" fillId="4" borderId="30" xfId="0" applyFont="1" applyFill="1" applyBorder="1" applyAlignment="1">
      <alignment horizontal="center" vertical="center" shrinkToFit="1"/>
    </xf>
    <xf numFmtId="0" fontId="29" fillId="4" borderId="1" xfId="0" applyFont="1" applyFill="1" applyBorder="1" applyAlignment="1">
      <alignment horizontal="center" vertical="center" shrinkToFit="1"/>
    </xf>
    <xf numFmtId="0" fontId="29" fillId="14" borderId="1" xfId="0" applyFont="1" applyFill="1" applyBorder="1" applyAlignment="1">
      <alignment horizontal="center" vertical="center" shrinkToFit="1"/>
    </xf>
    <xf numFmtId="0" fontId="29" fillId="4" borderId="11" xfId="0" applyFont="1" applyFill="1" applyBorder="1" applyAlignment="1">
      <alignment horizontal="center" vertical="center" shrinkToFit="1"/>
    </xf>
    <xf numFmtId="0" fontId="29" fillId="3" borderId="16" xfId="0" applyFont="1" applyFill="1" applyBorder="1" applyAlignment="1">
      <alignment horizontal="center" vertical="center" textRotation="255"/>
    </xf>
    <xf numFmtId="0" fontId="29" fillId="3" borderId="88" xfId="0" applyFont="1" applyFill="1" applyBorder="1" applyAlignment="1">
      <alignment horizontal="center" vertical="center" textRotation="255"/>
    </xf>
    <xf numFmtId="0" fontId="29" fillId="3" borderId="25" xfId="0" applyFont="1" applyFill="1" applyBorder="1" applyAlignment="1">
      <alignment horizontal="center" vertical="center" textRotation="255"/>
    </xf>
    <xf numFmtId="0" fontId="29" fillId="3" borderId="124" xfId="0" applyFont="1" applyFill="1" applyBorder="1" applyAlignment="1">
      <alignment horizontal="center" vertical="center" textRotation="255"/>
    </xf>
    <xf numFmtId="0" fontId="29" fillId="3" borderId="26" xfId="0" applyFont="1" applyFill="1" applyBorder="1" applyAlignment="1">
      <alignment horizontal="center" vertical="center" textRotation="255"/>
    </xf>
    <xf numFmtId="0" fontId="29" fillId="3" borderId="89" xfId="0" applyFont="1" applyFill="1" applyBorder="1" applyAlignment="1">
      <alignment horizontal="center" vertical="center" textRotation="255"/>
    </xf>
    <xf numFmtId="0" fontId="20" fillId="3" borderId="13" xfId="0" applyFont="1" applyFill="1" applyBorder="1" applyAlignment="1">
      <alignment horizontal="center" vertical="center" wrapText="1"/>
    </xf>
    <xf numFmtId="0" fontId="20" fillId="3" borderId="39" xfId="0" applyFont="1" applyFill="1" applyBorder="1" applyAlignment="1">
      <alignment horizontal="center" vertical="center" wrapText="1"/>
    </xf>
    <xf numFmtId="0" fontId="29" fillId="14" borderId="13" xfId="0" applyFont="1" applyFill="1" applyBorder="1" applyAlignment="1">
      <alignment horizontal="center" vertical="center"/>
    </xf>
    <xf numFmtId="0" fontId="29" fillId="14" borderId="39" xfId="0" applyFont="1" applyFill="1" applyBorder="1" applyAlignment="1">
      <alignment horizontal="center" vertical="center"/>
    </xf>
    <xf numFmtId="0" fontId="29" fillId="0" borderId="17" xfId="0" applyFont="1" applyBorder="1" applyAlignment="1">
      <alignment horizontal="center" vertical="center"/>
    </xf>
    <xf numFmtId="0" fontId="29" fillId="0" borderId="125" xfId="0" applyFont="1" applyBorder="1" applyAlignment="1" applyProtection="1">
      <alignment horizontal="center" vertical="center"/>
      <protection locked="0"/>
    </xf>
    <xf numFmtId="0" fontId="29" fillId="0" borderId="71" xfId="0" applyFont="1" applyBorder="1" applyAlignment="1" applyProtection="1">
      <alignment horizontal="center" vertical="center"/>
      <protection locked="0"/>
    </xf>
    <xf numFmtId="0" fontId="29" fillId="0" borderId="126" xfId="0" applyFont="1" applyBorder="1" applyAlignment="1" applyProtection="1">
      <alignment horizontal="center" vertical="center"/>
      <protection locked="0"/>
    </xf>
    <xf numFmtId="38" fontId="29" fillId="16" borderId="22" xfId="2" applyFont="1" applyFill="1" applyBorder="1" applyAlignment="1" applyProtection="1">
      <alignment horizontal="center" vertical="center"/>
    </xf>
    <xf numFmtId="38" fontId="29" fillId="16" borderId="47" xfId="2" applyFont="1" applyFill="1" applyBorder="1" applyAlignment="1" applyProtection="1">
      <alignment horizontal="center" vertical="center"/>
    </xf>
    <xf numFmtId="38" fontId="29" fillId="16" borderId="39" xfId="2" applyFont="1" applyFill="1" applyBorder="1" applyAlignment="1" applyProtection="1">
      <alignment horizontal="center" vertical="center"/>
    </xf>
    <xf numFmtId="38" fontId="29" fillId="16" borderId="48" xfId="2" applyFont="1" applyFill="1" applyBorder="1" applyAlignment="1" applyProtection="1">
      <alignment horizontal="center" vertical="center"/>
    </xf>
    <xf numFmtId="0" fontId="19" fillId="3" borderId="36" xfId="0" applyFont="1" applyFill="1" applyBorder="1" applyAlignment="1">
      <alignment horizontal="center" vertical="center" wrapText="1"/>
    </xf>
    <xf numFmtId="0" fontId="19" fillId="3" borderId="22" xfId="0" applyFont="1" applyFill="1" applyBorder="1" applyAlignment="1">
      <alignment horizontal="center" vertical="center"/>
    </xf>
    <xf numFmtId="0" fontId="19" fillId="3" borderId="37" xfId="0" applyFont="1" applyFill="1" applyBorder="1" applyAlignment="1">
      <alignment horizontal="center" vertical="center"/>
    </xf>
    <xf numFmtId="0" fontId="19" fillId="3" borderId="30" xfId="0" applyFont="1" applyFill="1" applyBorder="1" applyAlignment="1">
      <alignment horizontal="center" vertical="center"/>
    </xf>
    <xf numFmtId="0" fontId="19" fillId="3" borderId="1" xfId="0" applyFont="1" applyFill="1" applyBorder="1" applyAlignment="1">
      <alignment horizontal="center" vertical="center"/>
    </xf>
    <xf numFmtId="0" fontId="19" fillId="3" borderId="29" xfId="0" applyFont="1" applyFill="1" applyBorder="1" applyAlignment="1">
      <alignment horizontal="center" vertical="center"/>
    </xf>
    <xf numFmtId="0" fontId="29" fillId="0" borderId="43" xfId="0" applyFont="1" applyBorder="1" applyAlignment="1">
      <alignment horizontal="center" vertical="center"/>
    </xf>
    <xf numFmtId="0" fontId="29" fillId="0" borderId="22" xfId="0" applyFont="1" applyBorder="1" applyAlignment="1">
      <alignment horizontal="left" vertical="center"/>
    </xf>
    <xf numFmtId="0" fontId="29" fillId="0" borderId="51" xfId="0" applyFont="1" applyBorder="1" applyAlignment="1">
      <alignment horizontal="left" vertical="center"/>
    </xf>
    <xf numFmtId="0" fontId="29" fillId="0" borderId="0" xfId="0" applyFont="1" applyAlignment="1">
      <alignment horizontal="left" vertical="center"/>
    </xf>
    <xf numFmtId="0" fontId="29" fillId="0" borderId="31" xfId="0" applyFont="1" applyBorder="1" applyAlignment="1">
      <alignment horizontal="left" vertical="center"/>
    </xf>
    <xf numFmtId="0" fontId="29" fillId="0" borderId="39" xfId="0" applyFont="1" applyBorder="1" applyAlignment="1">
      <alignment horizontal="left" vertical="center"/>
    </xf>
    <xf numFmtId="0" fontId="29" fillId="0" borderId="41" xfId="0" applyFont="1" applyBorder="1" applyAlignment="1">
      <alignment horizontal="left" vertical="center"/>
    </xf>
    <xf numFmtId="0" fontId="29" fillId="14" borderId="50" xfId="0" applyFont="1" applyFill="1" applyBorder="1" applyAlignment="1">
      <alignment horizontal="center" vertical="center" shrinkToFit="1"/>
    </xf>
    <xf numFmtId="0" fontId="29" fillId="14" borderId="32" xfId="0" applyFont="1" applyFill="1" applyBorder="1" applyAlignment="1">
      <alignment horizontal="center" vertical="center" shrinkToFit="1"/>
    </xf>
    <xf numFmtId="0" fontId="29" fillId="14" borderId="42" xfId="0" applyFont="1" applyFill="1" applyBorder="1" applyAlignment="1">
      <alignment horizontal="center" vertical="center" shrinkToFit="1"/>
    </xf>
    <xf numFmtId="38" fontId="16" fillId="15" borderId="8" xfId="2" applyFont="1" applyFill="1" applyBorder="1" applyAlignment="1" applyProtection="1">
      <alignment horizontal="center" vertical="center"/>
    </xf>
    <xf numFmtId="38" fontId="16" fillId="15" borderId="0" xfId="2" applyFont="1" applyFill="1" applyBorder="1" applyAlignment="1" applyProtection="1">
      <alignment horizontal="center" vertical="center"/>
    </xf>
    <xf numFmtId="38" fontId="16" fillId="15" borderId="9" xfId="2" applyFont="1" applyFill="1" applyBorder="1" applyAlignment="1" applyProtection="1">
      <alignment horizontal="center" vertical="center"/>
    </xf>
    <xf numFmtId="38" fontId="16" fillId="15" borderId="10" xfId="2" applyFont="1" applyFill="1" applyBorder="1" applyAlignment="1" applyProtection="1">
      <alignment horizontal="center" vertical="center"/>
    </xf>
    <xf numFmtId="38" fontId="16" fillId="15" borderId="1" xfId="2" applyFont="1" applyFill="1" applyBorder="1" applyAlignment="1" applyProtection="1">
      <alignment horizontal="center" vertical="center"/>
    </xf>
    <xf numFmtId="38" fontId="16" fillId="15" borderId="11" xfId="2" applyFont="1" applyFill="1" applyBorder="1" applyAlignment="1" applyProtection="1">
      <alignment horizontal="center" vertical="center"/>
    </xf>
    <xf numFmtId="0" fontId="29" fillId="0" borderId="13" xfId="0" applyFont="1" applyBorder="1" applyAlignment="1">
      <alignment horizontal="left" vertical="center"/>
    </xf>
    <xf numFmtId="0" fontId="29" fillId="0" borderId="132" xfId="0" applyFont="1" applyBorder="1" applyAlignment="1">
      <alignment horizontal="left" vertical="center"/>
    </xf>
    <xf numFmtId="0" fontId="29" fillId="0" borderId="52" xfId="0" applyFont="1" applyBorder="1" applyAlignment="1" applyProtection="1">
      <alignment horizontal="left" vertical="center"/>
      <protection locked="0"/>
    </xf>
    <xf numFmtId="0" fontId="29" fillId="0" borderId="22" xfId="0" applyFont="1" applyBorder="1" applyAlignment="1" applyProtection="1">
      <alignment horizontal="left" vertical="center"/>
      <protection locked="0"/>
    </xf>
    <xf numFmtId="0" fontId="29" fillId="0" borderId="47" xfId="0" applyFont="1" applyBorder="1" applyAlignment="1" applyProtection="1">
      <alignment horizontal="left" vertical="center"/>
      <protection locked="0"/>
    </xf>
    <xf numFmtId="0" fontId="29" fillId="0" borderId="8" xfId="0" applyFont="1" applyBorder="1" applyAlignment="1" applyProtection="1">
      <alignment horizontal="left" vertical="center"/>
      <protection locked="0"/>
    </xf>
    <xf numFmtId="0" fontId="29" fillId="0" borderId="0" xfId="0" applyFont="1" applyAlignment="1" applyProtection="1">
      <alignment horizontal="left" vertical="center"/>
      <protection locked="0"/>
    </xf>
    <xf numFmtId="0" fontId="29" fillId="0" borderId="9" xfId="0" applyFont="1" applyBorder="1" applyAlignment="1" applyProtection="1">
      <alignment horizontal="left" vertical="center"/>
      <protection locked="0"/>
    </xf>
    <xf numFmtId="0" fontId="29" fillId="0" borderId="53" xfId="0" applyFont="1" applyBorder="1" applyAlignment="1" applyProtection="1">
      <alignment horizontal="left" vertical="center"/>
      <protection locked="0"/>
    </xf>
    <xf numFmtId="0" fontId="29" fillId="0" borderId="39" xfId="0" applyFont="1" applyBorder="1" applyAlignment="1" applyProtection="1">
      <alignment horizontal="left" vertical="center"/>
      <protection locked="0"/>
    </xf>
    <xf numFmtId="0" fontId="29" fillId="0" borderId="48" xfId="0" applyFont="1" applyBorder="1" applyAlignment="1" applyProtection="1">
      <alignment horizontal="left" vertical="center"/>
      <protection locked="0"/>
    </xf>
    <xf numFmtId="0" fontId="20" fillId="3" borderId="18" xfId="0" applyFont="1" applyFill="1" applyBorder="1" applyAlignment="1">
      <alignment horizontal="center" vertical="center" wrapText="1"/>
    </xf>
    <xf numFmtId="0" fontId="20" fillId="3" borderId="19" xfId="0" applyFont="1" applyFill="1" applyBorder="1" applyAlignment="1">
      <alignment horizontal="center" vertical="center" wrapText="1"/>
    </xf>
    <xf numFmtId="0" fontId="29" fillId="0" borderId="22" xfId="0" applyFont="1" applyBorder="1" applyAlignment="1">
      <alignment horizontal="center" vertical="center"/>
    </xf>
    <xf numFmtId="0" fontId="29" fillId="0" borderId="47" xfId="0" applyFont="1" applyBorder="1" applyAlignment="1">
      <alignment horizontal="center" vertical="center"/>
    </xf>
    <xf numFmtId="0" fontId="29" fillId="0" borderId="0" xfId="0" applyFont="1" applyAlignment="1">
      <alignment horizontal="center" vertical="center"/>
    </xf>
    <xf numFmtId="0" fontId="29" fillId="0" borderId="9" xfId="0" applyFont="1" applyBorder="1" applyAlignment="1">
      <alignment horizontal="center" vertical="center"/>
    </xf>
    <xf numFmtId="0" fontId="29" fillId="0" borderId="128" xfId="0" applyFont="1" applyBorder="1" applyAlignment="1" applyProtection="1">
      <alignment horizontal="center" vertical="center"/>
      <protection locked="0"/>
    </xf>
    <xf numFmtId="0" fontId="29" fillId="3" borderId="21" xfId="0" applyFont="1" applyFill="1" applyBorder="1" applyAlignment="1">
      <alignment horizontal="center" vertical="center"/>
    </xf>
    <xf numFmtId="0" fontId="29" fillId="3" borderId="18" xfId="0" applyFont="1" applyFill="1" applyBorder="1" applyAlignment="1">
      <alignment horizontal="center" vertical="center"/>
    </xf>
    <xf numFmtId="0" fontId="29" fillId="3" borderId="19" xfId="0" applyFont="1" applyFill="1" applyBorder="1" applyAlignment="1">
      <alignment horizontal="center" vertical="center"/>
    </xf>
    <xf numFmtId="38" fontId="16" fillId="17" borderId="25" xfId="2" applyFont="1" applyFill="1" applyBorder="1" applyAlignment="1" applyProtection="1">
      <alignment horizontal="right" vertical="center"/>
      <protection locked="0"/>
    </xf>
    <xf numFmtId="38" fontId="16" fillId="17" borderId="18" xfId="2" applyFont="1" applyFill="1" applyBorder="1" applyAlignment="1" applyProtection="1">
      <alignment horizontal="right" vertical="center"/>
      <protection locked="0"/>
    </xf>
    <xf numFmtId="38" fontId="16" fillId="17" borderId="124" xfId="2" applyFont="1" applyFill="1" applyBorder="1" applyAlignment="1" applyProtection="1">
      <alignment horizontal="right" vertical="center"/>
      <protection locked="0"/>
    </xf>
    <xf numFmtId="38" fontId="16" fillId="17" borderId="26" xfId="2" applyFont="1" applyFill="1" applyBorder="1" applyAlignment="1" applyProtection="1">
      <alignment horizontal="right" vertical="center"/>
      <protection locked="0"/>
    </xf>
    <xf numFmtId="38" fontId="16" fillId="17" borderId="24" xfId="2" applyFont="1" applyFill="1" applyBorder="1" applyAlignment="1" applyProtection="1">
      <alignment horizontal="right" vertical="center"/>
      <protection locked="0"/>
    </xf>
    <xf numFmtId="38" fontId="16" fillId="17" borderId="89" xfId="2" applyFont="1" applyFill="1" applyBorder="1" applyAlignment="1" applyProtection="1">
      <alignment horizontal="right" vertical="center"/>
      <protection locked="0"/>
    </xf>
    <xf numFmtId="38" fontId="29" fillId="16" borderId="1" xfId="2" applyFont="1" applyFill="1" applyBorder="1" applyAlignment="1" applyProtection="1">
      <alignment horizontal="center" vertical="center"/>
    </xf>
    <xf numFmtId="38" fontId="29" fillId="16" borderId="11" xfId="2" applyFont="1" applyFill="1" applyBorder="1" applyAlignment="1" applyProtection="1">
      <alignment horizontal="center" vertical="center"/>
    </xf>
    <xf numFmtId="0" fontId="29" fillId="3" borderId="6" xfId="0" applyFont="1" applyFill="1" applyBorder="1" applyAlignment="1">
      <alignment horizontal="center" vertical="center"/>
    </xf>
    <xf numFmtId="0" fontId="29" fillId="3" borderId="13" xfId="0" applyFont="1" applyFill="1" applyBorder="1" applyAlignment="1">
      <alignment horizontal="center" vertical="center"/>
    </xf>
    <xf numFmtId="0" fontId="29" fillId="3" borderId="9" xfId="0" applyFont="1" applyFill="1" applyBorder="1" applyAlignment="1">
      <alignment horizontal="center" vertical="center"/>
    </xf>
    <xf numFmtId="0" fontId="29" fillId="3" borderId="11" xfId="0" applyFont="1" applyFill="1" applyBorder="1" applyAlignment="1">
      <alignment horizontal="center" vertical="center"/>
    </xf>
    <xf numFmtId="0" fontId="29" fillId="0" borderId="22" xfId="0" applyFont="1" applyBorder="1" applyAlignment="1">
      <alignment horizontal="left" vertical="center" wrapText="1"/>
    </xf>
    <xf numFmtId="0" fontId="29" fillId="0" borderId="52" xfId="0" applyFont="1" applyBorder="1" applyAlignment="1">
      <alignment horizontal="left" vertical="center"/>
    </xf>
    <xf numFmtId="0" fontId="29" fillId="0" borderId="8" xfId="0" applyFont="1" applyBorder="1" applyAlignment="1">
      <alignment horizontal="left" vertical="center"/>
    </xf>
    <xf numFmtId="0" fontId="29" fillId="0" borderId="53" xfId="0" applyFont="1" applyBorder="1" applyAlignment="1">
      <alignment horizontal="left" vertical="center"/>
    </xf>
    <xf numFmtId="0" fontId="29" fillId="0" borderId="0" xfId="0" applyFont="1" applyAlignment="1" applyProtection="1">
      <alignment horizontal="center" vertical="center"/>
      <protection locked="0"/>
    </xf>
    <xf numFmtId="0" fontId="29" fillId="0" borderId="1" xfId="0" applyFont="1" applyBorder="1" applyAlignment="1" applyProtection="1">
      <alignment horizontal="center" vertical="center"/>
      <protection locked="0"/>
    </xf>
    <xf numFmtId="0" fontId="20" fillId="3" borderId="16" xfId="0" applyFont="1" applyFill="1" applyBorder="1" applyAlignment="1" applyProtection="1">
      <alignment horizontal="center" vertical="center"/>
      <protection locked="0"/>
    </xf>
    <xf numFmtId="0" fontId="20" fillId="3" borderId="17" xfId="0" applyFont="1" applyFill="1" applyBorder="1" applyAlignment="1" applyProtection="1">
      <alignment horizontal="center" vertical="center"/>
      <protection locked="0"/>
    </xf>
    <xf numFmtId="0" fontId="20" fillId="3" borderId="33" xfId="0" applyFont="1" applyFill="1" applyBorder="1" applyAlignment="1" applyProtection="1">
      <alignment horizontal="center" vertical="center"/>
      <protection locked="0"/>
    </xf>
    <xf numFmtId="0" fontId="20" fillId="3" borderId="34" xfId="0" applyFont="1" applyFill="1" applyBorder="1" applyAlignment="1" applyProtection="1">
      <alignment horizontal="center" vertical="center"/>
      <protection locked="0"/>
    </xf>
    <xf numFmtId="0" fontId="29" fillId="3" borderId="16" xfId="0" applyFont="1" applyFill="1" applyBorder="1" applyAlignment="1">
      <alignment horizontal="center" vertical="center"/>
    </xf>
    <xf numFmtId="0" fontId="29" fillId="3" borderId="17" xfId="0" applyFont="1" applyFill="1" applyBorder="1" applyAlignment="1">
      <alignment horizontal="center" vertical="center"/>
    </xf>
    <xf numFmtId="0" fontId="29" fillId="3" borderId="88" xfId="0" applyFont="1" applyFill="1" applyBorder="1" applyAlignment="1">
      <alignment horizontal="center" vertical="center"/>
    </xf>
    <xf numFmtId="0" fontId="29" fillId="3" borderId="25" xfId="0" applyFont="1" applyFill="1" applyBorder="1" applyAlignment="1">
      <alignment horizontal="center" vertical="center"/>
    </xf>
    <xf numFmtId="0" fontId="29" fillId="3" borderId="124" xfId="0" applyFont="1" applyFill="1" applyBorder="1" applyAlignment="1">
      <alignment horizontal="center" vertical="center"/>
    </xf>
    <xf numFmtId="178" fontId="33" fillId="14" borderId="17" xfId="0" applyNumberFormat="1" applyFont="1" applyFill="1" applyBorder="1" applyAlignment="1">
      <alignment horizontal="center" vertical="center"/>
    </xf>
    <xf numFmtId="178" fontId="33" fillId="14" borderId="88" xfId="0" applyNumberFormat="1" applyFont="1" applyFill="1" applyBorder="1" applyAlignment="1">
      <alignment horizontal="center" vertical="center"/>
    </xf>
    <xf numFmtId="178" fontId="33" fillId="14" borderId="18" xfId="0" applyNumberFormat="1" applyFont="1" applyFill="1" applyBorder="1" applyAlignment="1">
      <alignment horizontal="center" vertical="center"/>
    </xf>
    <xf numFmtId="178" fontId="33" fillId="14" borderId="124" xfId="0" applyNumberFormat="1" applyFont="1" applyFill="1" applyBorder="1" applyAlignment="1">
      <alignment horizontal="center" vertical="center"/>
    </xf>
    <xf numFmtId="0" fontId="29" fillId="14" borderId="36" xfId="0" applyFont="1" applyFill="1" applyBorder="1" applyAlignment="1">
      <alignment horizontal="center" vertical="center"/>
    </xf>
    <xf numFmtId="0" fontId="29" fillId="14" borderId="22" xfId="0" applyFont="1" applyFill="1" applyBorder="1" applyAlignment="1">
      <alignment horizontal="center" vertical="center"/>
    </xf>
    <xf numFmtId="0" fontId="29" fillId="14" borderId="38" xfId="0" applyFont="1" applyFill="1" applyBorder="1" applyAlignment="1">
      <alignment horizontal="center" vertical="center"/>
    </xf>
    <xf numFmtId="0" fontId="29" fillId="4" borderId="21" xfId="0" applyFont="1" applyFill="1" applyBorder="1" applyAlignment="1">
      <alignment horizontal="center" vertical="center"/>
    </xf>
    <xf numFmtId="0" fontId="29" fillId="4" borderId="18" xfId="0" applyFont="1" applyFill="1" applyBorder="1" applyAlignment="1">
      <alignment horizontal="center" vertical="center"/>
    </xf>
    <xf numFmtId="0" fontId="29" fillId="3" borderId="52" xfId="0" applyFont="1" applyFill="1" applyBorder="1" applyAlignment="1">
      <alignment horizontal="center" vertical="center" shrinkToFit="1"/>
    </xf>
    <xf numFmtId="0" fontId="29" fillId="3" borderId="22" xfId="0" applyFont="1" applyFill="1" applyBorder="1" applyAlignment="1">
      <alignment horizontal="center" vertical="center" shrinkToFit="1"/>
    </xf>
    <xf numFmtId="0" fontId="29" fillId="3" borderId="37" xfId="0" applyFont="1" applyFill="1" applyBorder="1" applyAlignment="1">
      <alignment horizontal="center" vertical="center" shrinkToFit="1"/>
    </xf>
    <xf numFmtId="0" fontId="29" fillId="3" borderId="53" xfId="0" applyFont="1" applyFill="1" applyBorder="1" applyAlignment="1">
      <alignment horizontal="center" vertical="center" shrinkToFit="1"/>
    </xf>
    <xf numFmtId="0" fontId="29" fillId="3" borderId="39" xfId="0" applyFont="1" applyFill="1" applyBorder="1" applyAlignment="1">
      <alignment horizontal="center" vertical="center" shrinkToFit="1"/>
    </xf>
    <xf numFmtId="0" fontId="29" fillId="3" borderId="40" xfId="0" applyFont="1" applyFill="1" applyBorder="1" applyAlignment="1">
      <alignment horizontal="center" vertical="center" shrinkToFit="1"/>
    </xf>
    <xf numFmtId="0" fontId="29" fillId="3" borderId="49" xfId="0" applyFont="1" applyFill="1" applyBorder="1" applyAlignment="1">
      <alignment horizontal="center" vertical="center" wrapText="1" shrinkToFit="1"/>
    </xf>
    <xf numFmtId="0" fontId="29" fillId="3" borderId="43" xfId="0" applyFont="1" applyFill="1" applyBorder="1" applyAlignment="1">
      <alignment horizontal="center" vertical="center" wrapText="1" shrinkToFit="1"/>
    </xf>
    <xf numFmtId="0" fontId="29" fillId="3" borderId="25" xfId="0" applyFont="1" applyFill="1" applyBorder="1" applyAlignment="1">
      <alignment horizontal="center" vertical="center" wrapText="1" shrinkToFit="1"/>
    </xf>
    <xf numFmtId="0" fontId="29" fillId="3" borderId="18" xfId="0" applyFont="1" applyFill="1" applyBorder="1" applyAlignment="1">
      <alignment horizontal="center" vertical="center" wrapText="1" shrinkToFit="1"/>
    </xf>
    <xf numFmtId="0" fontId="29" fillId="3" borderId="33" xfId="0" applyFont="1" applyFill="1" applyBorder="1" applyAlignment="1">
      <alignment horizontal="center" vertical="center" wrapText="1" shrinkToFit="1"/>
    </xf>
    <xf numFmtId="0" fontId="29" fillId="3" borderId="34" xfId="0" applyFont="1" applyFill="1" applyBorder="1" applyAlignment="1">
      <alignment horizontal="center" vertical="center" wrapText="1" shrinkToFit="1"/>
    </xf>
    <xf numFmtId="176" fontId="29" fillId="16" borderId="36" xfId="0" applyNumberFormat="1" applyFont="1" applyFill="1" applyBorder="1" applyAlignment="1">
      <alignment horizontal="center" vertical="center"/>
    </xf>
    <xf numFmtId="176" fontId="29" fillId="16" borderId="22" xfId="0" applyNumberFormat="1" applyFont="1" applyFill="1" applyBorder="1" applyAlignment="1">
      <alignment horizontal="center" vertical="center"/>
    </xf>
    <xf numFmtId="176" fontId="29" fillId="16" borderId="63" xfId="0" applyNumberFormat="1" applyFont="1" applyFill="1" applyBorder="1" applyAlignment="1">
      <alignment horizontal="center" vertical="center"/>
    </xf>
    <xf numFmtId="176" fontId="29" fillId="16" borderId="0" xfId="0" applyNumberFormat="1" applyFont="1" applyFill="1" applyAlignment="1">
      <alignment horizontal="center" vertical="center"/>
    </xf>
    <xf numFmtId="176" fontId="29" fillId="16" borderId="38" xfId="0" applyNumberFormat="1" applyFont="1" applyFill="1" applyBorder="1" applyAlignment="1">
      <alignment horizontal="center" vertical="center"/>
    </xf>
    <xf numFmtId="176" fontId="29" fillId="16" borderId="39" xfId="0" applyNumberFormat="1" applyFont="1" applyFill="1" applyBorder="1" applyAlignment="1">
      <alignment horizontal="center" vertical="center"/>
    </xf>
    <xf numFmtId="0" fontId="20" fillId="3" borderId="36" xfId="0" applyFont="1" applyFill="1" applyBorder="1" applyAlignment="1">
      <alignment horizontal="center" vertical="center"/>
    </xf>
    <xf numFmtId="0" fontId="20" fillId="3" borderId="22" xfId="0" applyFont="1" applyFill="1" applyBorder="1" applyAlignment="1">
      <alignment horizontal="center" vertical="center"/>
    </xf>
    <xf numFmtId="0" fontId="20" fillId="3" borderId="63" xfId="0" applyFont="1" applyFill="1" applyBorder="1" applyAlignment="1">
      <alignment horizontal="center" vertical="center"/>
    </xf>
    <xf numFmtId="0" fontId="20" fillId="3" borderId="0" xfId="0" applyFont="1" applyFill="1" applyAlignment="1">
      <alignment horizontal="center" vertical="center"/>
    </xf>
    <xf numFmtId="0" fontId="20" fillId="3" borderId="38" xfId="0" applyFont="1" applyFill="1" applyBorder="1" applyAlignment="1">
      <alignment horizontal="center" vertical="center"/>
    </xf>
    <xf numFmtId="0" fontId="20" fillId="3" borderId="39" xfId="0" applyFont="1" applyFill="1" applyBorder="1" applyAlignment="1">
      <alignment horizontal="center" vertical="center"/>
    </xf>
    <xf numFmtId="0" fontId="29" fillId="16" borderId="22" xfId="0" applyFont="1" applyFill="1" applyBorder="1" applyAlignment="1">
      <alignment horizontal="center" vertical="center"/>
    </xf>
    <xf numFmtId="0" fontId="29" fillId="16" borderId="39" xfId="0" applyFont="1" applyFill="1" applyBorder="1" applyAlignment="1">
      <alignment horizontal="center" vertical="center"/>
    </xf>
    <xf numFmtId="0" fontId="29" fillId="3" borderId="63" xfId="0" applyFont="1" applyFill="1" applyBorder="1" applyAlignment="1" applyProtection="1">
      <alignment horizontal="center" vertical="center" wrapText="1"/>
      <protection locked="0"/>
    </xf>
    <xf numFmtId="0" fontId="29" fillId="3" borderId="0" xfId="0" applyFont="1" applyFill="1" applyAlignment="1" applyProtection="1">
      <alignment horizontal="center" vertical="center" wrapText="1"/>
      <protection locked="0"/>
    </xf>
    <xf numFmtId="0" fontId="29" fillId="3" borderId="62" xfId="0" applyFont="1" applyFill="1" applyBorder="1" applyAlignment="1" applyProtection="1">
      <alignment horizontal="center" vertical="center" wrapText="1"/>
      <protection locked="0"/>
    </xf>
    <xf numFmtId="0" fontId="29" fillId="3" borderId="38" xfId="0" applyFont="1" applyFill="1" applyBorder="1" applyAlignment="1" applyProtection="1">
      <alignment horizontal="center" vertical="center" wrapText="1"/>
      <protection locked="0"/>
    </xf>
    <xf numFmtId="0" fontId="29" fillId="3" borderId="39" xfId="0" applyFont="1" applyFill="1" applyBorder="1" applyAlignment="1" applyProtection="1">
      <alignment horizontal="center" vertical="center" wrapText="1"/>
      <protection locked="0"/>
    </xf>
    <xf numFmtId="0" fontId="29" fillId="16" borderId="0" xfId="0" applyFont="1" applyFill="1" applyAlignment="1">
      <alignment horizontal="center" vertical="center" shrinkToFit="1"/>
    </xf>
    <xf numFmtId="0" fontId="29" fillId="16" borderId="9" xfId="0" applyFont="1" applyFill="1" applyBorder="1" applyAlignment="1">
      <alignment horizontal="center" vertical="center" shrinkToFit="1"/>
    </xf>
    <xf numFmtId="0" fontId="29" fillId="16" borderId="39" xfId="0" applyFont="1" applyFill="1" applyBorder="1" applyAlignment="1">
      <alignment horizontal="center" vertical="center" shrinkToFit="1"/>
    </xf>
    <xf numFmtId="0" fontId="29" fillId="16" borderId="48" xfId="0" applyFont="1" applyFill="1" applyBorder="1" applyAlignment="1">
      <alignment horizontal="center" vertical="center" shrinkToFit="1"/>
    </xf>
    <xf numFmtId="0" fontId="29" fillId="16" borderId="0" xfId="0" applyFont="1" applyFill="1" applyAlignment="1">
      <alignment horizontal="center" vertical="center"/>
    </xf>
    <xf numFmtId="0" fontId="29" fillId="4" borderId="22" xfId="0" applyFont="1" applyFill="1" applyBorder="1" applyAlignment="1">
      <alignment horizontal="center" vertical="center"/>
    </xf>
    <xf numFmtId="0" fontId="29" fillId="4" borderId="47" xfId="0" applyFont="1" applyFill="1" applyBorder="1" applyAlignment="1">
      <alignment horizontal="center" vertical="center"/>
    </xf>
    <xf numFmtId="0" fontId="29" fillId="4" borderId="0" xfId="0" applyFont="1" applyFill="1" applyAlignment="1">
      <alignment horizontal="center" vertical="center"/>
    </xf>
    <xf numFmtId="0" fontId="29" fillId="4" borderId="9" xfId="0" applyFont="1" applyFill="1" applyBorder="1" applyAlignment="1">
      <alignment horizontal="center" vertical="center"/>
    </xf>
    <xf numFmtId="0" fontId="29" fillId="4" borderId="39" xfId="0" applyFont="1" applyFill="1" applyBorder="1" applyAlignment="1">
      <alignment horizontal="center" vertical="center"/>
    </xf>
    <xf numFmtId="0" fontId="29" fillId="4" borderId="48" xfId="0" applyFont="1" applyFill="1" applyBorder="1" applyAlignment="1">
      <alignment horizontal="center" vertical="center"/>
    </xf>
    <xf numFmtId="0" fontId="29" fillId="14" borderId="124" xfId="0" applyFont="1" applyFill="1" applyBorder="1" applyAlignment="1" applyProtection="1">
      <alignment horizontal="center" vertical="center"/>
      <protection locked="0"/>
    </xf>
    <xf numFmtId="0" fontId="29" fillId="14" borderId="89" xfId="0" applyFont="1" applyFill="1" applyBorder="1" applyAlignment="1" applyProtection="1">
      <alignment horizontal="center" vertical="center"/>
      <protection locked="0"/>
    </xf>
    <xf numFmtId="0" fontId="29" fillId="3" borderId="36" xfId="0" applyFont="1" applyFill="1" applyBorder="1" applyAlignment="1">
      <alignment horizontal="center" vertical="center"/>
    </xf>
    <xf numFmtId="0" fontId="29" fillId="3" borderId="22" xfId="0" applyFont="1" applyFill="1" applyBorder="1" applyAlignment="1">
      <alignment horizontal="center" vertical="center"/>
    </xf>
    <xf numFmtId="0" fontId="29" fillId="3" borderId="37" xfId="0" applyFont="1" applyFill="1" applyBorder="1" applyAlignment="1">
      <alignment horizontal="center" vertical="center"/>
    </xf>
    <xf numFmtId="0" fontId="29" fillId="3" borderId="38" xfId="0" applyFont="1" applyFill="1" applyBorder="1" applyAlignment="1">
      <alignment horizontal="center" vertical="center"/>
    </xf>
    <xf numFmtId="0" fontId="29" fillId="3" borderId="39" xfId="0" applyFont="1" applyFill="1" applyBorder="1" applyAlignment="1">
      <alignment horizontal="center" vertical="center"/>
    </xf>
    <xf numFmtId="0" fontId="29" fillId="3" borderId="40" xfId="0" applyFont="1" applyFill="1" applyBorder="1" applyAlignment="1">
      <alignment horizontal="center" vertical="center"/>
    </xf>
    <xf numFmtId="0" fontId="29" fillId="14" borderId="50" xfId="0" applyFont="1" applyFill="1" applyBorder="1" applyAlignment="1">
      <alignment horizontal="center" vertical="center"/>
    </xf>
    <xf numFmtId="0" fontId="29" fillId="14" borderId="32" xfId="0" applyFont="1" applyFill="1" applyBorder="1" applyAlignment="1">
      <alignment horizontal="center" vertical="center"/>
    </xf>
    <xf numFmtId="0" fontId="29" fillId="14" borderId="42" xfId="0" applyFont="1" applyFill="1" applyBorder="1" applyAlignment="1">
      <alignment horizontal="center" vertical="center"/>
    </xf>
    <xf numFmtId="0" fontId="29" fillId="0" borderId="52" xfId="0" applyFont="1" applyBorder="1" applyAlignment="1">
      <alignment horizontal="left" vertical="center" wrapText="1"/>
    </xf>
    <xf numFmtId="0" fontId="29" fillId="0" borderId="25" xfId="0" applyFont="1" applyBorder="1" applyAlignment="1">
      <alignment horizontal="left" vertical="center" wrapText="1"/>
    </xf>
    <xf numFmtId="0" fontId="29" fillId="0" borderId="18" xfId="0" applyFont="1" applyBorder="1" applyAlignment="1">
      <alignment horizontal="left" vertical="center"/>
    </xf>
    <xf numFmtId="0" fontId="29" fillId="0" borderId="19" xfId="0" applyFont="1" applyBorder="1" applyAlignment="1">
      <alignment horizontal="left" vertical="center"/>
    </xf>
    <xf numFmtId="0" fontId="29" fillId="0" borderId="25" xfId="0" applyFont="1" applyBorder="1" applyAlignment="1">
      <alignment horizontal="left" vertical="center"/>
    </xf>
    <xf numFmtId="0" fontId="29" fillId="14" borderId="77" xfId="0" applyFont="1" applyFill="1" applyBorder="1" applyAlignment="1">
      <alignment horizontal="left" vertical="center"/>
    </xf>
    <xf numFmtId="0" fontId="29" fillId="14" borderId="2" xfId="0" applyFont="1" applyFill="1" applyBorder="1" applyAlignment="1">
      <alignment horizontal="left" vertical="center"/>
    </xf>
    <xf numFmtId="0" fontId="29" fillId="14" borderId="78" xfId="0" applyFont="1" applyFill="1" applyBorder="1" applyAlignment="1">
      <alignment horizontal="left" vertical="center"/>
    </xf>
    <xf numFmtId="0" fontId="29" fillId="3" borderId="2" xfId="0" applyFont="1" applyFill="1" applyBorder="1" applyAlignment="1">
      <alignment horizontal="center" vertical="center"/>
    </xf>
    <xf numFmtId="0" fontId="29" fillId="3" borderId="12" xfId="0" applyFont="1" applyFill="1" applyBorder="1" applyAlignment="1">
      <alignment horizontal="center" vertical="center"/>
    </xf>
    <xf numFmtId="0" fontId="33" fillId="14" borderId="18" xfId="0" applyFont="1" applyFill="1" applyBorder="1" applyAlignment="1">
      <alignment horizontal="center" vertical="center" wrapText="1"/>
    </xf>
    <xf numFmtId="0" fontId="33" fillId="14" borderId="124" xfId="0" applyFont="1" applyFill="1" applyBorder="1" applyAlignment="1">
      <alignment horizontal="center" vertical="center" wrapText="1"/>
    </xf>
    <xf numFmtId="0" fontId="31" fillId="2" borderId="0" xfId="0" applyFont="1" applyFill="1" applyAlignment="1" applyProtection="1">
      <alignment horizontal="center" vertical="center"/>
      <protection locked="0"/>
    </xf>
    <xf numFmtId="0" fontId="31" fillId="2" borderId="9" xfId="0" applyFont="1" applyFill="1" applyBorder="1" applyAlignment="1" applyProtection="1">
      <alignment horizontal="center" vertical="center"/>
      <protection locked="0"/>
    </xf>
    <xf numFmtId="0" fontId="29" fillId="14" borderId="15" xfId="0" applyFont="1" applyFill="1" applyBorder="1" applyAlignment="1">
      <alignment horizontal="left" vertical="center"/>
    </xf>
    <xf numFmtId="0" fontId="29" fillId="14" borderId="12" xfId="0" applyFont="1" applyFill="1" applyBorder="1" applyAlignment="1">
      <alignment horizontal="left" vertical="center"/>
    </xf>
    <xf numFmtId="0" fontId="29" fillId="3" borderId="15" xfId="0" applyFont="1" applyFill="1" applyBorder="1" applyAlignment="1">
      <alignment horizontal="center" vertical="center"/>
    </xf>
    <xf numFmtId="0" fontId="29" fillId="3" borderId="3" xfId="0" applyFont="1" applyFill="1" applyBorder="1" applyAlignment="1">
      <alignment horizontal="center" vertical="center"/>
    </xf>
    <xf numFmtId="0" fontId="31" fillId="2" borderId="0" xfId="0" applyFont="1" applyFill="1" applyAlignment="1" applyProtection="1">
      <alignment horizontal="center" vertical="center" wrapText="1"/>
      <protection locked="0"/>
    </xf>
    <xf numFmtId="0" fontId="29" fillId="14" borderId="18" xfId="0" applyFont="1" applyFill="1" applyBorder="1" applyAlignment="1">
      <alignment horizontal="center" vertical="center" wrapText="1"/>
    </xf>
    <xf numFmtId="0" fontId="29" fillId="14" borderId="124" xfId="0" applyFont="1" applyFill="1" applyBorder="1" applyAlignment="1">
      <alignment horizontal="center" vertical="center" wrapText="1"/>
    </xf>
    <xf numFmtId="0" fontId="29" fillId="3" borderId="33" xfId="0" applyFont="1" applyFill="1" applyBorder="1" applyAlignment="1">
      <alignment horizontal="center" vertical="center"/>
    </xf>
    <xf numFmtId="0" fontId="29" fillId="3" borderId="34" xfId="0" applyFont="1" applyFill="1" applyBorder="1" applyAlignment="1">
      <alignment horizontal="center" vertical="center"/>
    </xf>
    <xf numFmtId="0" fontId="25" fillId="6" borderId="79" xfId="0" applyFont="1" applyFill="1" applyBorder="1" applyAlignment="1" applyProtection="1">
      <alignment horizontal="center" vertical="center"/>
      <protection locked="0"/>
    </xf>
    <xf numFmtId="0" fontId="25" fillId="6" borderId="80" xfId="0" applyFont="1" applyFill="1" applyBorder="1" applyAlignment="1" applyProtection="1">
      <alignment horizontal="center" vertical="center"/>
      <protection locked="0"/>
    </xf>
    <xf numFmtId="0" fontId="25" fillId="6" borderId="81" xfId="0" applyFont="1" applyFill="1" applyBorder="1" applyAlignment="1" applyProtection="1">
      <alignment horizontal="center" vertical="center"/>
      <protection locked="0"/>
    </xf>
    <xf numFmtId="0" fontId="25" fillId="6" borderId="90" xfId="0" applyFont="1" applyFill="1" applyBorder="1" applyAlignment="1" applyProtection="1">
      <alignment horizontal="center" vertical="center"/>
      <protection locked="0"/>
    </xf>
    <xf numFmtId="0" fontId="25" fillId="6" borderId="0" xfId="0" applyFont="1" applyFill="1" applyAlignment="1" applyProtection="1">
      <alignment horizontal="center" vertical="center"/>
      <protection locked="0"/>
    </xf>
    <xf numFmtId="0" fontId="25" fillId="6" borderId="91" xfId="0" applyFont="1" applyFill="1" applyBorder="1" applyAlignment="1" applyProtection="1">
      <alignment horizontal="center" vertical="center"/>
      <protection locked="0"/>
    </xf>
    <xf numFmtId="0" fontId="29" fillId="3" borderId="14" xfId="0" applyFont="1" applyFill="1" applyBorder="1" applyAlignment="1">
      <alignment horizontal="center" vertical="center"/>
    </xf>
    <xf numFmtId="0" fontId="29" fillId="3" borderId="4" xfId="0" applyFont="1" applyFill="1" applyBorder="1" applyAlignment="1">
      <alignment horizontal="center" vertical="center"/>
    </xf>
    <xf numFmtId="0" fontId="29" fillId="3" borderId="45" xfId="0" applyFont="1" applyFill="1" applyBorder="1" applyAlignment="1">
      <alignment horizontal="center" vertical="center"/>
    </xf>
    <xf numFmtId="0" fontId="29" fillId="3" borderId="27" xfId="0" applyFont="1" applyFill="1" applyBorder="1" applyAlignment="1">
      <alignment horizontal="center" vertical="center"/>
    </xf>
    <xf numFmtId="0" fontId="29" fillId="3" borderId="23" xfId="0" applyFont="1" applyFill="1" applyBorder="1" applyAlignment="1">
      <alignment horizontal="center" vertical="center"/>
    </xf>
    <xf numFmtId="0" fontId="29" fillId="3" borderId="46" xfId="0" applyFont="1" applyFill="1" applyBorder="1" applyAlignment="1">
      <alignment horizontal="center" vertical="center"/>
    </xf>
    <xf numFmtId="178" fontId="29" fillId="16" borderId="55" xfId="0" applyNumberFormat="1" applyFont="1" applyFill="1" applyBorder="1" applyAlignment="1">
      <alignment horizontal="center" vertical="center"/>
    </xf>
    <xf numFmtId="178" fontId="29" fillId="16" borderId="13" xfId="0" applyNumberFormat="1" applyFont="1" applyFill="1" applyBorder="1" applyAlignment="1">
      <alignment horizontal="center" vertical="center"/>
    </xf>
    <xf numFmtId="178" fontId="29" fillId="16" borderId="7" xfId="0" applyNumberFormat="1" applyFont="1" applyFill="1" applyBorder="1" applyAlignment="1">
      <alignment horizontal="center" vertical="center"/>
    </xf>
    <xf numFmtId="178" fontId="29" fillId="16" borderId="38" xfId="0" applyNumberFormat="1" applyFont="1" applyFill="1" applyBorder="1" applyAlignment="1">
      <alignment horizontal="center" vertical="center"/>
    </xf>
    <xf numFmtId="178" fontId="29" fillId="16" borderId="39" xfId="0" applyNumberFormat="1" applyFont="1" applyFill="1" applyBorder="1" applyAlignment="1">
      <alignment horizontal="center" vertical="center"/>
    </xf>
    <xf numFmtId="178" fontId="29" fillId="16" borderId="48" xfId="0" applyNumberFormat="1" applyFont="1" applyFill="1" applyBorder="1" applyAlignment="1">
      <alignment horizontal="center" vertical="center"/>
    </xf>
    <xf numFmtId="0" fontId="20" fillId="3" borderId="126" xfId="0" applyFont="1" applyFill="1" applyBorder="1" applyAlignment="1">
      <alignment horizontal="center" vertical="center" wrapText="1" shrinkToFit="1"/>
    </xf>
    <xf numFmtId="0" fontId="20" fillId="3" borderId="17" xfId="0" applyFont="1" applyFill="1" applyBorder="1" applyAlignment="1">
      <alignment horizontal="center" vertical="center" wrapText="1" shrinkToFit="1"/>
    </xf>
    <xf numFmtId="0" fontId="20" fillId="3" borderId="21" xfId="0" applyFont="1" applyFill="1" applyBorder="1" applyAlignment="1">
      <alignment horizontal="center" vertical="center" wrapText="1" shrinkToFit="1"/>
    </xf>
    <xf numFmtId="0" fontId="20" fillId="3" borderId="18" xfId="0" applyFont="1" applyFill="1" applyBorder="1" applyAlignment="1">
      <alignment horizontal="center" vertical="center" wrapText="1" shrinkToFit="1"/>
    </xf>
    <xf numFmtId="178" fontId="27" fillId="16" borderId="36" xfId="0" applyNumberFormat="1" applyFont="1" applyFill="1" applyBorder="1" applyAlignment="1">
      <alignment horizontal="center" vertical="center"/>
    </xf>
    <xf numFmtId="178" fontId="27" fillId="16" borderId="22" xfId="0" applyNumberFormat="1" applyFont="1" applyFill="1" applyBorder="1" applyAlignment="1">
      <alignment horizontal="center" vertical="center"/>
    </xf>
    <xf numFmtId="178" fontId="27" fillId="16" borderId="47" xfId="0" applyNumberFormat="1" applyFont="1" applyFill="1" applyBorder="1" applyAlignment="1">
      <alignment horizontal="center" vertical="center"/>
    </xf>
    <xf numFmtId="178" fontId="27" fillId="16" borderId="63" xfId="0" applyNumberFormat="1" applyFont="1" applyFill="1" applyBorder="1" applyAlignment="1">
      <alignment horizontal="center" vertical="center"/>
    </xf>
    <xf numFmtId="178" fontId="27" fillId="16" borderId="0" xfId="0" applyNumberFormat="1" applyFont="1" applyFill="1" applyAlignment="1">
      <alignment horizontal="center" vertical="center"/>
    </xf>
    <xf numFmtId="178" fontId="27" fillId="16" borderId="9" xfId="0" applyNumberFormat="1" applyFont="1" applyFill="1" applyBorder="1" applyAlignment="1">
      <alignment horizontal="center" vertical="center"/>
    </xf>
    <xf numFmtId="178" fontId="27" fillId="16" borderId="38" xfId="0" applyNumberFormat="1" applyFont="1" applyFill="1" applyBorder="1" applyAlignment="1">
      <alignment horizontal="center" vertical="center"/>
    </xf>
    <xf numFmtId="178" fontId="27" fillId="16" borderId="39" xfId="0" applyNumberFormat="1" applyFont="1" applyFill="1" applyBorder="1" applyAlignment="1">
      <alignment horizontal="center" vertical="center"/>
    </xf>
    <xf numFmtId="0" fontId="29" fillId="3" borderId="21" xfId="0" applyFont="1" applyFill="1" applyBorder="1" applyAlignment="1">
      <alignment horizontal="center" vertical="center" wrapText="1"/>
    </xf>
    <xf numFmtId="0" fontId="29" fillId="3" borderId="18" xfId="0" applyFont="1" applyFill="1" applyBorder="1" applyAlignment="1">
      <alignment horizontal="center" vertical="center" wrapText="1"/>
    </xf>
    <xf numFmtId="0" fontId="29" fillId="3" borderId="52" xfId="0" applyFont="1" applyFill="1" applyBorder="1" applyAlignment="1">
      <alignment horizontal="center" vertical="center"/>
    </xf>
    <xf numFmtId="0" fontId="29" fillId="3" borderId="53" xfId="0" applyFont="1" applyFill="1" applyBorder="1" applyAlignment="1">
      <alignment horizontal="center" vertical="center"/>
    </xf>
    <xf numFmtId="0" fontId="32" fillId="6" borderId="18" xfId="0" applyFont="1" applyFill="1" applyBorder="1" applyAlignment="1" applyProtection="1">
      <alignment horizontal="center" vertical="center"/>
      <protection locked="0"/>
    </xf>
    <xf numFmtId="0" fontId="32" fillId="6" borderId="34" xfId="0" applyFont="1" applyFill="1" applyBorder="1" applyAlignment="1" applyProtection="1">
      <alignment horizontal="center" vertical="center"/>
      <protection locked="0"/>
    </xf>
    <xf numFmtId="0" fontId="29" fillId="2" borderId="35" xfId="0" applyFont="1" applyFill="1" applyBorder="1" applyAlignment="1" applyProtection="1">
      <alignment horizontal="center" vertical="center"/>
      <protection locked="0"/>
    </xf>
    <xf numFmtId="0" fontId="29" fillId="2" borderId="4" xfId="0" applyFont="1" applyFill="1" applyBorder="1" applyAlignment="1" applyProtection="1">
      <alignment horizontal="center" vertical="center"/>
      <protection locked="0"/>
    </xf>
    <xf numFmtId="0" fontId="29" fillId="2" borderId="115" xfId="0" applyFont="1" applyFill="1" applyBorder="1" applyAlignment="1" applyProtection="1">
      <alignment horizontal="center" vertical="center"/>
      <protection locked="0"/>
    </xf>
    <xf numFmtId="0" fontId="29" fillId="2" borderId="117" xfId="0" applyFont="1" applyFill="1" applyBorder="1" applyAlignment="1" applyProtection="1">
      <alignment horizontal="center" vertical="center"/>
      <protection locked="0"/>
    </xf>
    <xf numFmtId="0" fontId="29" fillId="2" borderId="5" xfId="0" applyFont="1" applyFill="1" applyBorder="1" applyAlignment="1" applyProtection="1">
      <alignment horizontal="center" vertical="center"/>
      <protection locked="0"/>
    </xf>
    <xf numFmtId="0" fontId="29" fillId="2" borderId="127" xfId="0" applyFont="1" applyFill="1" applyBorder="1" applyAlignment="1" applyProtection="1">
      <alignment horizontal="center" vertical="center"/>
      <protection locked="0"/>
    </xf>
    <xf numFmtId="0" fontId="29" fillId="3" borderId="10" xfId="0" applyFont="1" applyFill="1" applyBorder="1" applyAlignment="1">
      <alignment horizontal="center" vertical="center" shrinkToFit="1"/>
    </xf>
    <xf numFmtId="0" fontId="29" fillId="3" borderId="1" xfId="0" applyFont="1" applyFill="1" applyBorder="1" applyAlignment="1">
      <alignment horizontal="center" vertical="center" shrinkToFit="1"/>
    </xf>
    <xf numFmtId="0" fontId="29" fillId="3" borderId="29" xfId="0" applyFont="1" applyFill="1" applyBorder="1" applyAlignment="1">
      <alignment horizontal="center" vertical="center" shrinkToFit="1"/>
    </xf>
    <xf numFmtId="57" fontId="29" fillId="16" borderId="22" xfId="0" applyNumberFormat="1" applyFont="1" applyFill="1" applyBorder="1" applyAlignment="1">
      <alignment horizontal="center" vertical="center"/>
    </xf>
    <xf numFmtId="57" fontId="29" fillId="16" borderId="1" xfId="0" applyNumberFormat="1" applyFont="1" applyFill="1" applyBorder="1" applyAlignment="1">
      <alignment horizontal="center" vertical="center"/>
    </xf>
    <xf numFmtId="0" fontId="29" fillId="0" borderId="70" xfId="0" applyFont="1" applyBorder="1" applyAlignment="1">
      <alignment horizontal="left" vertical="center"/>
    </xf>
    <xf numFmtId="0" fontId="29" fillId="0" borderId="71" xfId="0" applyFont="1" applyBorder="1" applyAlignment="1">
      <alignment horizontal="left" vertical="center"/>
    </xf>
    <xf numFmtId="0" fontId="29" fillId="0" borderId="72" xfId="0" applyFont="1" applyBorder="1" applyAlignment="1">
      <alignment horizontal="left" vertical="center"/>
    </xf>
    <xf numFmtId="0" fontId="29" fillId="0" borderId="20" xfId="0" applyFont="1" applyBorder="1" applyAlignment="1">
      <alignment horizontal="left" vertical="center"/>
    </xf>
    <xf numFmtId="0" fontId="29" fillId="0" borderId="72" xfId="0" applyFont="1" applyBorder="1" applyAlignment="1">
      <alignment horizontal="left" vertical="center" wrapText="1"/>
    </xf>
    <xf numFmtId="0" fontId="29" fillId="14" borderId="46" xfId="0" applyFont="1" applyFill="1" applyBorder="1" applyAlignment="1">
      <alignment horizontal="center" vertical="center"/>
    </xf>
    <xf numFmtId="0" fontId="29" fillId="14" borderId="28" xfId="0" applyFont="1" applyFill="1" applyBorder="1" applyAlignment="1">
      <alignment horizontal="center" vertical="center"/>
    </xf>
    <xf numFmtId="0" fontId="29" fillId="0" borderId="51" xfId="0" applyFont="1" applyBorder="1" applyAlignment="1">
      <alignment horizontal="left" vertical="center" wrapText="1"/>
    </xf>
    <xf numFmtId="0" fontId="29" fillId="0" borderId="0" xfId="0" applyFont="1" applyAlignment="1">
      <alignment horizontal="left" vertical="center" wrapText="1"/>
    </xf>
    <xf numFmtId="0" fontId="29" fillId="0" borderId="31" xfId="0" applyFont="1" applyBorder="1" applyAlignment="1">
      <alignment horizontal="left" vertical="center" wrapText="1"/>
    </xf>
    <xf numFmtId="0" fontId="29" fillId="0" borderId="39" xfId="0" applyFont="1" applyBorder="1" applyAlignment="1">
      <alignment horizontal="left" vertical="center" wrapText="1"/>
    </xf>
    <xf numFmtId="0" fontId="29" fillId="0" borderId="41" xfId="0" applyFont="1" applyBorder="1" applyAlignment="1">
      <alignment horizontal="left" vertical="center" wrapText="1"/>
    </xf>
    <xf numFmtId="0" fontId="20" fillId="0" borderId="8" xfId="0" applyFont="1" applyBorder="1" applyAlignment="1">
      <alignment horizontal="left" vertical="center" wrapText="1"/>
    </xf>
    <xf numFmtId="0" fontId="20" fillId="0" borderId="0" xfId="0" applyFont="1" applyAlignment="1">
      <alignment horizontal="left" vertical="center"/>
    </xf>
    <xf numFmtId="0" fontId="20" fillId="0" borderId="31" xfId="0" applyFont="1" applyBorder="1" applyAlignment="1">
      <alignment horizontal="left" vertical="center"/>
    </xf>
    <xf numFmtId="0" fontId="20" fillId="0" borderId="8" xfId="0" applyFont="1" applyBorder="1" applyAlignment="1">
      <alignment horizontal="left" vertical="center"/>
    </xf>
    <xf numFmtId="0" fontId="20" fillId="0" borderId="53" xfId="0" applyFont="1" applyBorder="1" applyAlignment="1">
      <alignment horizontal="left" vertical="center"/>
    </xf>
    <xf numFmtId="0" fontId="20" fillId="0" borderId="39" xfId="0" applyFont="1" applyBorder="1" applyAlignment="1">
      <alignment horizontal="left" vertical="center"/>
    </xf>
    <xf numFmtId="0" fontId="20" fillId="0" borderId="41" xfId="0" applyFont="1" applyBorder="1" applyAlignment="1">
      <alignment horizontal="left" vertical="center"/>
    </xf>
    <xf numFmtId="0" fontId="29" fillId="14" borderId="84" xfId="0" applyFont="1" applyFill="1" applyBorder="1" applyAlignment="1">
      <alignment horizontal="center" vertical="center"/>
    </xf>
    <xf numFmtId="0" fontId="29" fillId="14" borderId="85" xfId="0" applyFont="1" applyFill="1" applyBorder="1" applyAlignment="1">
      <alignment horizontal="center" vertical="center"/>
    </xf>
    <xf numFmtId="0" fontId="34" fillId="0" borderId="84" xfId="0" applyFont="1" applyBorder="1" applyAlignment="1">
      <alignment horizontal="center" vertical="center" shrinkToFit="1"/>
    </xf>
    <xf numFmtId="0" fontId="34" fillId="0" borderId="86" xfId="0" applyFont="1" applyBorder="1" applyAlignment="1">
      <alignment horizontal="center" vertical="center" shrinkToFit="1"/>
    </xf>
    <xf numFmtId="0" fontId="19" fillId="0" borderId="84" xfId="0" applyFont="1" applyBorder="1" applyAlignment="1">
      <alignment horizontal="center" vertical="center" shrinkToFit="1"/>
    </xf>
    <xf numFmtId="0" fontId="19" fillId="0" borderId="32" xfId="0" applyFont="1" applyBorder="1" applyAlignment="1">
      <alignment horizontal="center" vertical="center" shrinkToFit="1"/>
    </xf>
    <xf numFmtId="0" fontId="19" fillId="0" borderId="86" xfId="0" applyFont="1" applyBorder="1" applyAlignment="1">
      <alignment horizontal="center" vertical="center" shrinkToFit="1"/>
    </xf>
    <xf numFmtId="0" fontId="19" fillId="0" borderId="83" xfId="0" applyFont="1" applyBorder="1" applyAlignment="1">
      <alignment horizontal="center" vertical="center" shrinkToFit="1"/>
    </xf>
    <xf numFmtId="0" fontId="29" fillId="14" borderId="82" xfId="0" applyFont="1" applyFill="1" applyBorder="1" applyAlignment="1">
      <alignment horizontal="center" vertical="center" shrinkToFit="1"/>
    </xf>
    <xf numFmtId="0" fontId="29" fillId="14" borderId="61" xfId="0" applyFont="1" applyFill="1" applyBorder="1" applyAlignment="1">
      <alignment horizontal="center" vertical="center" shrinkToFit="1"/>
    </xf>
    <xf numFmtId="0" fontId="19" fillId="14" borderId="61" xfId="0" applyFont="1" applyFill="1" applyBorder="1" applyAlignment="1">
      <alignment horizontal="center" vertical="center"/>
    </xf>
    <xf numFmtId="0" fontId="19" fillId="14" borderId="87" xfId="0" applyFont="1" applyFill="1" applyBorder="1" applyAlignment="1">
      <alignment horizontal="center" vertical="center"/>
    </xf>
    <xf numFmtId="0" fontId="19" fillId="14" borderId="0" xfId="0" applyFont="1" applyFill="1" applyAlignment="1">
      <alignment horizontal="center" vertical="center"/>
    </xf>
    <xf numFmtId="0" fontId="19" fillId="14" borderId="31" xfId="0" applyFont="1" applyFill="1" applyBorder="1" applyAlignment="1">
      <alignment horizontal="center" vertical="center"/>
    </xf>
    <xf numFmtId="0" fontId="19" fillId="14" borderId="39" xfId="0" applyFont="1" applyFill="1" applyBorder="1" applyAlignment="1">
      <alignment horizontal="center" vertical="center"/>
    </xf>
    <xf numFmtId="0" fontId="19" fillId="14" borderId="41" xfId="0" applyFont="1" applyFill="1" applyBorder="1" applyAlignment="1">
      <alignment horizontal="center" vertical="center"/>
    </xf>
    <xf numFmtId="0" fontId="29" fillId="0" borderId="22" xfId="0" applyFont="1" applyBorder="1" applyAlignment="1">
      <alignment horizontal="center" vertical="center" wrapText="1"/>
    </xf>
    <xf numFmtId="0" fontId="29" fillId="0" borderId="51" xfId="0" applyFont="1" applyBorder="1" applyAlignment="1">
      <alignment horizontal="center" vertical="center" wrapText="1"/>
    </xf>
    <xf numFmtId="0" fontId="29" fillId="0" borderId="0" xfId="0" applyFont="1" applyAlignment="1">
      <alignment horizontal="center" vertical="center" wrapText="1"/>
    </xf>
    <xf numFmtId="0" fontId="29" fillId="0" borderId="31" xfId="0" applyFont="1" applyBorder="1" applyAlignment="1">
      <alignment horizontal="center" vertical="center" wrapText="1"/>
    </xf>
    <xf numFmtId="0" fontId="29" fillId="0" borderId="39" xfId="0" applyFont="1" applyBorder="1" applyAlignment="1">
      <alignment horizontal="center" vertical="center" wrapText="1"/>
    </xf>
    <xf numFmtId="0" fontId="29" fillId="0" borderId="41" xfId="0" applyFont="1" applyBorder="1" applyAlignment="1">
      <alignment horizontal="center" vertical="center" wrapText="1"/>
    </xf>
    <xf numFmtId="0" fontId="29" fillId="14" borderId="50" xfId="0" applyFont="1" applyFill="1" applyBorder="1" applyAlignment="1">
      <alignment horizontal="center" vertical="center" wrapText="1"/>
    </xf>
    <xf numFmtId="0" fontId="29" fillId="14" borderId="22" xfId="0" applyFont="1" applyFill="1" applyBorder="1" applyAlignment="1">
      <alignment horizontal="center" vertical="center" wrapText="1"/>
    </xf>
    <xf numFmtId="0" fontId="29" fillId="14" borderId="32" xfId="0" applyFont="1" applyFill="1" applyBorder="1" applyAlignment="1">
      <alignment horizontal="center" vertical="center" wrapText="1"/>
    </xf>
    <xf numFmtId="0" fontId="29" fillId="14" borderId="0" xfId="0" applyFont="1" applyFill="1" applyAlignment="1">
      <alignment horizontal="center" vertical="center" wrapText="1"/>
    </xf>
    <xf numFmtId="0" fontId="29" fillId="14" borderId="42" xfId="0" applyFont="1" applyFill="1" applyBorder="1" applyAlignment="1">
      <alignment horizontal="center" vertical="center" wrapText="1"/>
    </xf>
    <xf numFmtId="0" fontId="29" fillId="14" borderId="39" xfId="0" applyFont="1" applyFill="1" applyBorder="1" applyAlignment="1">
      <alignment horizontal="center" vertical="center" wrapText="1"/>
    </xf>
    <xf numFmtId="0" fontId="29" fillId="14" borderId="87" xfId="0" applyFont="1" applyFill="1" applyBorder="1" applyAlignment="1">
      <alignment horizontal="center" vertical="center" shrinkToFit="1"/>
    </xf>
    <xf numFmtId="0" fontId="29" fillId="14" borderId="31" xfId="0" applyFont="1" applyFill="1" applyBorder="1" applyAlignment="1">
      <alignment horizontal="center" vertical="center" shrinkToFit="1"/>
    </xf>
    <xf numFmtId="0" fontId="29" fillId="14" borderId="41" xfId="0" applyFont="1" applyFill="1" applyBorder="1" applyAlignment="1">
      <alignment horizontal="center" vertical="center" shrinkToFit="1"/>
    </xf>
    <xf numFmtId="0" fontId="29" fillId="0" borderId="22" xfId="0" applyFont="1" applyBorder="1" applyAlignment="1" applyProtection="1">
      <alignment horizontal="left" vertical="center" wrapText="1"/>
      <protection locked="0"/>
    </xf>
    <xf numFmtId="0" fontId="29" fillId="0" borderId="51" xfId="0" applyFont="1" applyBorder="1" applyAlignment="1" applyProtection="1">
      <alignment horizontal="left" vertical="center"/>
      <protection locked="0"/>
    </xf>
    <xf numFmtId="0" fontId="29" fillId="0" borderId="31" xfId="0" applyFont="1" applyBorder="1" applyAlignment="1" applyProtection="1">
      <alignment horizontal="left" vertical="center"/>
      <protection locked="0"/>
    </xf>
    <xf numFmtId="0" fontId="29" fillId="0" borderId="41" xfId="0" applyFont="1" applyBorder="1" applyAlignment="1" applyProtection="1">
      <alignment horizontal="left" vertical="center"/>
      <protection locked="0"/>
    </xf>
    <xf numFmtId="179" fontId="19" fillId="0" borderId="50" xfId="0" applyNumberFormat="1" applyFont="1" applyBorder="1" applyAlignment="1" applyProtection="1">
      <alignment horizontal="center" vertical="center" shrinkToFit="1"/>
      <protection locked="0"/>
    </xf>
    <xf numFmtId="179" fontId="19" fillId="0" borderId="22" xfId="0" applyNumberFormat="1" applyFont="1" applyBorder="1" applyAlignment="1" applyProtection="1">
      <alignment horizontal="center" vertical="center" shrinkToFit="1"/>
      <protection locked="0"/>
    </xf>
    <xf numFmtId="179" fontId="19" fillId="0" borderId="83" xfId="0" applyNumberFormat="1" applyFont="1" applyBorder="1" applyAlignment="1" applyProtection="1">
      <alignment horizontal="center" vertical="center" shrinkToFit="1"/>
      <protection locked="0"/>
    </xf>
    <xf numFmtId="179" fontId="19" fillId="0" borderId="60" xfId="0" applyNumberFormat="1" applyFont="1" applyBorder="1" applyAlignment="1" applyProtection="1">
      <alignment horizontal="center" vertical="center" shrinkToFit="1"/>
      <protection locked="0"/>
    </xf>
    <xf numFmtId="0" fontId="29" fillId="17" borderId="82" xfId="0" applyFont="1" applyFill="1" applyBorder="1" applyAlignment="1" applyProtection="1">
      <alignment horizontal="center" vertical="center" shrinkToFit="1"/>
      <protection locked="0"/>
    </xf>
    <xf numFmtId="0" fontId="29" fillId="17" borderId="61" xfId="0" applyFont="1" applyFill="1" applyBorder="1" applyAlignment="1" applyProtection="1">
      <alignment horizontal="center" vertical="center" shrinkToFit="1"/>
      <protection locked="0"/>
    </xf>
    <xf numFmtId="0" fontId="29" fillId="17" borderId="32" xfId="0" applyFont="1" applyFill="1" applyBorder="1" applyAlignment="1" applyProtection="1">
      <alignment horizontal="center" vertical="center" shrinkToFit="1"/>
      <protection locked="0"/>
    </xf>
    <xf numFmtId="0" fontId="29" fillId="17" borderId="0" xfId="0" applyFont="1" applyFill="1" applyAlignment="1" applyProtection="1">
      <alignment horizontal="center" vertical="center" shrinkToFit="1"/>
      <protection locked="0"/>
    </xf>
    <xf numFmtId="0" fontId="29" fillId="17" borderId="42" xfId="0" applyFont="1" applyFill="1" applyBorder="1" applyAlignment="1" applyProtection="1">
      <alignment horizontal="center" vertical="center" shrinkToFit="1"/>
      <protection locked="0"/>
    </xf>
    <xf numFmtId="0" fontId="29" fillId="17" borderId="39" xfId="0" applyFont="1" applyFill="1" applyBorder="1" applyAlignment="1" applyProtection="1">
      <alignment horizontal="center" vertical="center" shrinkToFit="1"/>
      <protection locked="0"/>
    </xf>
    <xf numFmtId="38" fontId="16" fillId="15" borderId="6" xfId="2" applyFont="1" applyFill="1" applyBorder="1" applyAlignment="1" applyProtection="1">
      <alignment horizontal="right" vertical="center"/>
    </xf>
    <xf numFmtId="38" fontId="16" fillId="15" borderId="13" xfId="2" applyFont="1" applyFill="1" applyBorder="1" applyAlignment="1" applyProtection="1">
      <alignment horizontal="right" vertical="center"/>
    </xf>
    <xf numFmtId="38" fontId="16" fillId="15" borderId="7" xfId="2" applyFont="1" applyFill="1" applyBorder="1" applyAlignment="1" applyProtection="1">
      <alignment horizontal="right" vertical="center"/>
    </xf>
    <xf numFmtId="38" fontId="16" fillId="15" borderId="8" xfId="2" applyFont="1" applyFill="1" applyBorder="1" applyAlignment="1" applyProtection="1">
      <alignment horizontal="right" vertical="center"/>
    </xf>
    <xf numFmtId="38" fontId="16" fillId="15" borderId="0" xfId="2" applyFont="1" applyFill="1" applyBorder="1" applyAlignment="1" applyProtection="1">
      <alignment horizontal="right" vertical="center"/>
    </xf>
    <xf numFmtId="38" fontId="16" fillId="15" borderId="9" xfId="2" applyFont="1" applyFill="1" applyBorder="1" applyAlignment="1" applyProtection="1">
      <alignment horizontal="right" vertical="center"/>
    </xf>
    <xf numFmtId="38" fontId="16" fillId="15" borderId="53" xfId="2" applyFont="1" applyFill="1" applyBorder="1" applyAlignment="1" applyProtection="1">
      <alignment horizontal="right" vertical="center"/>
    </xf>
    <xf numFmtId="38" fontId="16" fillId="15" borderId="39" xfId="2" applyFont="1" applyFill="1" applyBorder="1" applyAlignment="1" applyProtection="1">
      <alignment horizontal="right" vertical="center"/>
    </xf>
    <xf numFmtId="38" fontId="16" fillId="15" borderId="48" xfId="2" applyFont="1" applyFill="1" applyBorder="1" applyAlignment="1" applyProtection="1">
      <alignment horizontal="right" vertical="center"/>
    </xf>
    <xf numFmtId="38" fontId="16" fillId="4" borderId="52" xfId="2" applyFont="1" applyFill="1" applyBorder="1" applyAlignment="1" applyProtection="1">
      <alignment horizontal="right" vertical="center"/>
    </xf>
    <xf numFmtId="38" fontId="16" fillId="4" borderId="22" xfId="2" applyFont="1" applyFill="1" applyBorder="1" applyAlignment="1" applyProtection="1">
      <alignment horizontal="right" vertical="center"/>
    </xf>
    <xf numFmtId="38" fontId="16" fillId="4" borderId="47" xfId="2" applyFont="1" applyFill="1" applyBorder="1" applyAlignment="1" applyProtection="1">
      <alignment horizontal="right" vertical="center"/>
    </xf>
    <xf numFmtId="38" fontId="16" fillId="4" borderId="8" xfId="2" applyFont="1" applyFill="1" applyBorder="1" applyAlignment="1" applyProtection="1">
      <alignment horizontal="right" vertical="center"/>
    </xf>
    <xf numFmtId="38" fontId="16" fillId="4" borderId="0" xfId="2" applyFont="1" applyFill="1" applyBorder="1" applyAlignment="1" applyProtection="1">
      <alignment horizontal="right" vertical="center"/>
    </xf>
    <xf numFmtId="38" fontId="16" fillId="4" borderId="9" xfId="2" applyFont="1" applyFill="1" applyBorder="1" applyAlignment="1" applyProtection="1">
      <alignment horizontal="right" vertical="center"/>
    </xf>
    <xf numFmtId="38" fontId="16" fillId="4" borderId="53" xfId="2" applyFont="1" applyFill="1" applyBorder="1" applyAlignment="1" applyProtection="1">
      <alignment horizontal="right" vertical="center"/>
    </xf>
    <xf numFmtId="38" fontId="16" fillId="4" borderId="39" xfId="2" applyFont="1" applyFill="1" applyBorder="1" applyAlignment="1" applyProtection="1">
      <alignment horizontal="right" vertical="center"/>
    </xf>
    <xf numFmtId="38" fontId="16" fillId="4" borderId="48" xfId="2" applyFont="1" applyFill="1" applyBorder="1" applyAlignment="1" applyProtection="1">
      <alignment horizontal="right" vertical="center"/>
    </xf>
    <xf numFmtId="0" fontId="29" fillId="4" borderId="36" xfId="0" applyFont="1" applyFill="1" applyBorder="1" applyAlignment="1">
      <alignment horizontal="center" vertical="center" readingOrder="1"/>
    </xf>
    <xf numFmtId="0" fontId="29" fillId="4" borderId="22" xfId="0" applyFont="1" applyFill="1" applyBorder="1" applyAlignment="1">
      <alignment horizontal="center" vertical="center" readingOrder="1"/>
    </xf>
    <xf numFmtId="0" fontId="29" fillId="4" borderId="47" xfId="0" applyFont="1" applyFill="1" applyBorder="1" applyAlignment="1">
      <alignment horizontal="center" vertical="center" readingOrder="1"/>
    </xf>
    <xf numFmtId="0" fontId="29" fillId="4" borderId="63" xfId="0" applyFont="1" applyFill="1" applyBorder="1" applyAlignment="1">
      <alignment horizontal="center" vertical="center" readingOrder="1"/>
    </xf>
    <xf numFmtId="0" fontId="29" fillId="4" borderId="0" xfId="0" applyFont="1" applyFill="1" applyAlignment="1">
      <alignment horizontal="center" vertical="center" readingOrder="1"/>
    </xf>
    <xf numFmtId="0" fontId="29" fillId="4" borderId="9" xfId="0" applyFont="1" applyFill="1" applyBorder="1" applyAlignment="1">
      <alignment horizontal="center" vertical="center" readingOrder="1"/>
    </xf>
    <xf numFmtId="0" fontId="29" fillId="4" borderId="38" xfId="0" applyFont="1" applyFill="1" applyBorder="1" applyAlignment="1">
      <alignment horizontal="center" vertical="center" readingOrder="1"/>
    </xf>
    <xf numFmtId="0" fontId="29" fillId="4" borderId="39" xfId="0" applyFont="1" applyFill="1" applyBorder="1" applyAlignment="1">
      <alignment horizontal="center" vertical="center" readingOrder="1"/>
    </xf>
    <xf numFmtId="0" fontId="29" fillId="4" borderId="48" xfId="0" applyFont="1" applyFill="1" applyBorder="1" applyAlignment="1">
      <alignment horizontal="center" vertical="center" readingOrder="1"/>
    </xf>
    <xf numFmtId="38" fontId="16" fillId="15" borderId="52" xfId="2" applyFont="1" applyFill="1" applyBorder="1" applyAlignment="1" applyProtection="1">
      <alignment horizontal="right" vertical="center"/>
    </xf>
    <xf numFmtId="38" fontId="16" fillId="15" borderId="22" xfId="2" applyFont="1" applyFill="1" applyBorder="1" applyAlignment="1" applyProtection="1">
      <alignment horizontal="right" vertical="center"/>
    </xf>
    <xf numFmtId="38" fontId="16" fillId="15" borderId="47" xfId="2" applyFont="1" applyFill="1" applyBorder="1" applyAlignment="1" applyProtection="1">
      <alignment horizontal="right" vertical="center"/>
    </xf>
    <xf numFmtId="0" fontId="29" fillId="3" borderId="6" xfId="0" applyFont="1" applyFill="1" applyBorder="1" applyAlignment="1" applyProtection="1">
      <alignment horizontal="center" vertical="center" textRotation="255"/>
      <protection locked="0"/>
    </xf>
    <xf numFmtId="0" fontId="29" fillId="3" borderId="13" xfId="0" applyFont="1" applyFill="1" applyBorder="1" applyAlignment="1" applyProtection="1">
      <alignment horizontal="center" vertical="center" textRotation="255"/>
      <protection locked="0"/>
    </xf>
    <xf numFmtId="0" fontId="29" fillId="3" borderId="8" xfId="0" applyFont="1" applyFill="1" applyBorder="1" applyAlignment="1" applyProtection="1">
      <alignment horizontal="center" vertical="center" textRotation="255"/>
      <protection locked="0"/>
    </xf>
    <xf numFmtId="0" fontId="29" fillId="3" borderId="0" xfId="0" applyFont="1" applyFill="1" applyAlignment="1" applyProtection="1">
      <alignment horizontal="center" vertical="center" textRotation="255"/>
      <protection locked="0"/>
    </xf>
    <xf numFmtId="38" fontId="16" fillId="5" borderId="67" xfId="2" applyFont="1" applyFill="1" applyBorder="1" applyAlignment="1" applyProtection="1">
      <alignment horizontal="center" vertical="center"/>
      <protection locked="0"/>
    </xf>
    <xf numFmtId="38" fontId="16" fillId="5" borderId="56" xfId="2" applyFont="1" applyFill="1" applyBorder="1" applyAlignment="1" applyProtection="1">
      <alignment horizontal="center" vertical="center"/>
      <protection locked="0"/>
    </xf>
    <xf numFmtId="38" fontId="16" fillId="5" borderId="74" xfId="2" applyFont="1" applyFill="1" applyBorder="1" applyAlignment="1" applyProtection="1">
      <alignment horizontal="center" vertical="center"/>
      <protection locked="0"/>
    </xf>
    <xf numFmtId="38" fontId="16" fillId="5" borderId="61" xfId="2" applyFont="1" applyFill="1" applyBorder="1" applyAlignment="1" applyProtection="1">
      <alignment horizontal="center" vertical="center"/>
      <protection locked="0"/>
    </xf>
    <xf numFmtId="38" fontId="16" fillId="5" borderId="0" xfId="2" applyFont="1" applyFill="1" applyBorder="1" applyAlignment="1" applyProtection="1">
      <alignment horizontal="center" vertical="center"/>
      <protection locked="0"/>
    </xf>
    <xf numFmtId="38" fontId="16" fillId="5" borderId="1" xfId="2" applyFont="1" applyFill="1" applyBorder="1" applyAlignment="1" applyProtection="1">
      <alignment horizontal="center" vertical="center"/>
      <protection locked="0"/>
    </xf>
    <xf numFmtId="38" fontId="16" fillId="5" borderId="57" xfId="2" applyFont="1" applyFill="1" applyBorder="1" applyAlignment="1" applyProtection="1">
      <alignment horizontal="center" vertical="center"/>
      <protection locked="0"/>
    </xf>
    <xf numFmtId="38" fontId="16" fillId="5" borderId="75" xfId="2" applyFont="1" applyFill="1" applyBorder="1" applyAlignment="1" applyProtection="1">
      <alignment horizontal="center" vertical="center"/>
      <protection locked="0"/>
    </xf>
    <xf numFmtId="0" fontId="29" fillId="4" borderId="36" xfId="0" applyFont="1" applyFill="1" applyBorder="1" applyAlignment="1">
      <alignment horizontal="center" vertical="center"/>
    </xf>
    <xf numFmtId="0" fontId="29" fillId="4" borderId="63" xfId="0" applyFont="1" applyFill="1" applyBorder="1" applyAlignment="1">
      <alignment horizontal="center" vertical="center"/>
    </xf>
    <xf numFmtId="0" fontId="29" fillId="4" borderId="38" xfId="0" applyFont="1" applyFill="1" applyBorder="1" applyAlignment="1">
      <alignment horizontal="center" vertical="center"/>
    </xf>
    <xf numFmtId="38" fontId="16" fillId="4" borderId="10" xfId="2" applyFont="1" applyFill="1" applyBorder="1" applyAlignment="1" applyProtection="1">
      <alignment horizontal="right" vertical="center"/>
    </xf>
    <xf numFmtId="38" fontId="16" fillId="4" borderId="1" xfId="2" applyFont="1" applyFill="1" applyBorder="1" applyAlignment="1" applyProtection="1">
      <alignment horizontal="right" vertical="center"/>
    </xf>
    <xf numFmtId="38" fontId="16" fillId="4" borderId="11" xfId="2" applyFont="1" applyFill="1" applyBorder="1" applyAlignment="1" applyProtection="1">
      <alignment horizontal="right" vertical="center"/>
    </xf>
    <xf numFmtId="0" fontId="29" fillId="5" borderId="65" xfId="0" applyFont="1" applyFill="1" applyBorder="1" applyAlignment="1" applyProtection="1">
      <alignment horizontal="center" vertical="center" textRotation="255"/>
      <protection locked="0"/>
    </xf>
    <xf numFmtId="0" fontId="29" fillId="5" borderId="61" xfId="0" applyFont="1" applyFill="1" applyBorder="1" applyAlignment="1" applyProtection="1">
      <alignment horizontal="center" vertical="center" textRotation="255"/>
      <protection locked="0"/>
    </xf>
    <xf numFmtId="0" fontId="29" fillId="5" borderId="58" xfId="0" applyFont="1" applyFill="1" applyBorder="1" applyAlignment="1" applyProtection="1">
      <alignment horizontal="center" vertical="center" textRotation="255"/>
      <protection locked="0"/>
    </xf>
    <xf numFmtId="0" fontId="29" fillId="5" borderId="63" xfId="0" applyFont="1" applyFill="1" applyBorder="1" applyAlignment="1" applyProtection="1">
      <alignment horizontal="center" vertical="center" textRotation="255"/>
      <protection locked="0"/>
    </xf>
    <xf numFmtId="0" fontId="29" fillId="5" borderId="0" xfId="0" applyFont="1" applyFill="1" applyAlignment="1" applyProtection="1">
      <alignment horizontal="center" vertical="center" textRotation="255"/>
      <protection locked="0"/>
    </xf>
    <xf numFmtId="0" fontId="29" fillId="5" borderId="9" xfId="0" applyFont="1" applyFill="1" applyBorder="1" applyAlignment="1" applyProtection="1">
      <alignment horizontal="center" vertical="center" textRotation="255"/>
      <protection locked="0"/>
    </xf>
    <xf numFmtId="0" fontId="29" fillId="5" borderId="30" xfId="0" applyFont="1" applyFill="1" applyBorder="1" applyAlignment="1" applyProtection="1">
      <alignment horizontal="center" vertical="center" textRotation="255"/>
      <protection locked="0"/>
    </xf>
    <xf numFmtId="0" fontId="29" fillId="5" borderId="1" xfId="0" applyFont="1" applyFill="1" applyBorder="1" applyAlignment="1" applyProtection="1">
      <alignment horizontal="center" vertical="center" textRotation="255"/>
      <protection locked="0"/>
    </xf>
    <xf numFmtId="0" fontId="29" fillId="5" borderId="11" xfId="0" applyFont="1" applyFill="1" applyBorder="1" applyAlignment="1" applyProtection="1">
      <alignment horizontal="center" vertical="center" textRotation="255"/>
      <protection locked="0"/>
    </xf>
    <xf numFmtId="38" fontId="16" fillId="5" borderId="69" xfId="2" applyFont="1" applyFill="1" applyBorder="1" applyAlignment="1" applyProtection="1">
      <alignment horizontal="center" vertical="center"/>
      <protection locked="0"/>
    </xf>
    <xf numFmtId="38" fontId="16" fillId="5" borderId="73" xfId="2" applyFont="1" applyFill="1" applyBorder="1" applyAlignment="1" applyProtection="1">
      <alignment horizontal="center" vertical="center"/>
      <protection locked="0"/>
    </xf>
    <xf numFmtId="0" fontId="29" fillId="3" borderId="7" xfId="0" applyFont="1" applyFill="1" applyBorder="1" applyAlignment="1" applyProtection="1">
      <alignment horizontal="center" vertical="center" textRotation="255"/>
      <protection locked="0"/>
    </xf>
    <xf numFmtId="0" fontId="29" fillId="3" borderId="9" xfId="0" applyFont="1" applyFill="1" applyBorder="1" applyAlignment="1" applyProtection="1">
      <alignment horizontal="center" vertical="center" textRotation="255"/>
      <protection locked="0"/>
    </xf>
    <xf numFmtId="0" fontId="29" fillId="3" borderId="13" xfId="0" applyFont="1" applyFill="1" applyBorder="1" applyAlignment="1" applyProtection="1">
      <alignment horizontal="center" vertical="center"/>
      <protection locked="0"/>
    </xf>
    <xf numFmtId="0" fontId="29" fillId="3" borderId="7" xfId="0" applyFont="1" applyFill="1" applyBorder="1" applyAlignment="1" applyProtection="1">
      <alignment horizontal="center" vertical="center"/>
      <protection locked="0"/>
    </xf>
    <xf numFmtId="0" fontId="29" fillId="3" borderId="0" xfId="0" applyFont="1" applyFill="1" applyAlignment="1" applyProtection="1">
      <alignment horizontal="center" vertical="center"/>
      <protection locked="0"/>
    </xf>
    <xf numFmtId="0" fontId="29" fillId="3" borderId="9" xfId="0" applyFont="1" applyFill="1" applyBorder="1" applyAlignment="1" applyProtection="1">
      <alignment horizontal="center" vertical="center"/>
      <protection locked="0"/>
    </xf>
    <xf numFmtId="0" fontId="29" fillId="3" borderId="6" xfId="0" applyFont="1" applyFill="1" applyBorder="1" applyAlignment="1" applyProtection="1">
      <alignment horizontal="center" vertical="center"/>
      <protection locked="0"/>
    </xf>
    <xf numFmtId="0" fontId="29" fillId="3" borderId="8" xfId="0" applyFont="1" applyFill="1" applyBorder="1" applyAlignment="1" applyProtection="1">
      <alignment horizontal="center" vertical="center"/>
      <protection locked="0"/>
    </xf>
    <xf numFmtId="38" fontId="16" fillId="5" borderId="22" xfId="2" applyFont="1" applyFill="1" applyBorder="1" applyAlignment="1" applyProtection="1">
      <alignment horizontal="center" vertical="center"/>
      <protection locked="0"/>
    </xf>
    <xf numFmtId="38" fontId="16" fillId="5" borderId="60" xfId="2" applyFont="1" applyFill="1" applyBorder="1" applyAlignment="1" applyProtection="1">
      <alignment horizontal="center" vertical="center"/>
      <protection locked="0"/>
    </xf>
    <xf numFmtId="38" fontId="16" fillId="5" borderId="68" xfId="2" applyFont="1" applyFill="1" applyBorder="1" applyAlignment="1" applyProtection="1">
      <alignment horizontal="center" vertical="center"/>
      <protection locked="0"/>
    </xf>
    <xf numFmtId="0" fontId="29" fillId="5" borderId="65" xfId="0" applyFont="1" applyFill="1" applyBorder="1" applyAlignment="1" applyProtection="1">
      <alignment horizontal="center" vertical="center" readingOrder="1"/>
      <protection locked="0"/>
    </xf>
    <xf numFmtId="0" fontId="29" fillId="5" borderId="61" xfId="0" applyFont="1" applyFill="1" applyBorder="1" applyAlignment="1" applyProtection="1">
      <alignment horizontal="center" vertical="center" readingOrder="1"/>
      <protection locked="0"/>
    </xf>
    <xf numFmtId="0" fontId="29" fillId="5" borderId="58" xfId="0" applyFont="1" applyFill="1" applyBorder="1" applyAlignment="1" applyProtection="1">
      <alignment horizontal="center" vertical="center" readingOrder="1"/>
      <protection locked="0"/>
    </xf>
    <xf numFmtId="0" fontId="29" fillId="5" borderId="63" xfId="0" applyFont="1" applyFill="1" applyBorder="1" applyAlignment="1" applyProtection="1">
      <alignment horizontal="center" vertical="center" readingOrder="1"/>
      <protection locked="0"/>
    </xf>
    <xf numFmtId="0" fontId="29" fillId="5" borderId="0" xfId="0" applyFont="1" applyFill="1" applyAlignment="1" applyProtection="1">
      <alignment horizontal="center" vertical="center" readingOrder="1"/>
      <protection locked="0"/>
    </xf>
    <xf numFmtId="0" fontId="29" fillId="5" borderId="9" xfId="0" applyFont="1" applyFill="1" applyBorder="1" applyAlignment="1" applyProtection="1">
      <alignment horizontal="center" vertical="center" readingOrder="1"/>
      <protection locked="0"/>
    </xf>
    <xf numFmtId="0" fontId="29" fillId="5" borderId="64" xfId="0" applyFont="1" applyFill="1" applyBorder="1" applyAlignment="1" applyProtection="1">
      <alignment horizontal="center" vertical="center" readingOrder="1"/>
      <protection locked="0"/>
    </xf>
    <xf numFmtId="0" fontId="29" fillId="5" borderId="60" xfId="0" applyFont="1" applyFill="1" applyBorder="1" applyAlignment="1" applyProtection="1">
      <alignment horizontal="center" vertical="center" readingOrder="1"/>
      <protection locked="0"/>
    </xf>
    <xf numFmtId="0" fontId="29" fillId="5" borderId="59" xfId="0" applyFont="1" applyFill="1" applyBorder="1" applyAlignment="1" applyProtection="1">
      <alignment horizontal="center" vertical="center" readingOrder="1"/>
      <protection locked="0"/>
    </xf>
    <xf numFmtId="0" fontId="29" fillId="4" borderId="18" xfId="0" applyFont="1" applyFill="1" applyBorder="1" applyAlignment="1" applyProtection="1">
      <alignment horizontal="center" vertical="center" textRotation="255"/>
      <protection locked="0"/>
    </xf>
    <xf numFmtId="0" fontId="29" fillId="4" borderId="36" xfId="0" applyFont="1" applyFill="1" applyBorder="1" applyAlignment="1" applyProtection="1">
      <alignment horizontal="center" vertical="center" readingOrder="1"/>
      <protection locked="0"/>
    </xf>
    <xf numFmtId="0" fontId="29" fillId="4" borderId="22" xfId="0" applyFont="1" applyFill="1" applyBorder="1" applyAlignment="1" applyProtection="1">
      <alignment horizontal="center" vertical="center" readingOrder="1"/>
      <protection locked="0"/>
    </xf>
    <xf numFmtId="0" fontId="29" fillId="4" borderId="47" xfId="0" applyFont="1" applyFill="1" applyBorder="1" applyAlignment="1" applyProtection="1">
      <alignment horizontal="center" vertical="center" readingOrder="1"/>
      <protection locked="0"/>
    </xf>
    <xf numFmtId="0" fontId="29" fillId="4" borderId="63" xfId="0" applyFont="1" applyFill="1" applyBorder="1" applyAlignment="1" applyProtection="1">
      <alignment horizontal="center" vertical="center" readingOrder="1"/>
      <protection locked="0"/>
    </xf>
    <xf numFmtId="0" fontId="29" fillId="4" borderId="0" xfId="0" applyFont="1" applyFill="1" applyAlignment="1" applyProtection="1">
      <alignment horizontal="center" vertical="center" readingOrder="1"/>
      <protection locked="0"/>
    </xf>
    <xf numFmtId="0" fontId="29" fillId="4" borderId="9" xfId="0" applyFont="1" applyFill="1" applyBorder="1" applyAlignment="1" applyProtection="1">
      <alignment horizontal="center" vertical="center" readingOrder="1"/>
      <protection locked="0"/>
    </xf>
    <xf numFmtId="0" fontId="29" fillId="4" borderId="38" xfId="0" applyFont="1" applyFill="1" applyBorder="1" applyAlignment="1" applyProtection="1">
      <alignment horizontal="center" vertical="center" readingOrder="1"/>
      <protection locked="0"/>
    </xf>
    <xf numFmtId="0" fontId="29" fillId="4" borderId="39" xfId="0" applyFont="1" applyFill="1" applyBorder="1" applyAlignment="1" applyProtection="1">
      <alignment horizontal="center" vertical="center" readingOrder="1"/>
      <protection locked="0"/>
    </xf>
    <xf numFmtId="0" fontId="29" fillId="4" borderId="48" xfId="0" applyFont="1" applyFill="1" applyBorder="1" applyAlignment="1" applyProtection="1">
      <alignment horizontal="center" vertical="center" readingOrder="1"/>
      <protection locked="0"/>
    </xf>
    <xf numFmtId="38" fontId="16" fillId="4" borderId="52" xfId="2" applyFont="1" applyFill="1" applyBorder="1" applyAlignment="1" applyProtection="1">
      <alignment horizontal="right" vertical="center"/>
      <protection locked="0"/>
    </xf>
    <xf numFmtId="38" fontId="16" fillId="4" borderId="22" xfId="2" applyFont="1" applyFill="1" applyBorder="1" applyAlignment="1" applyProtection="1">
      <alignment horizontal="right" vertical="center"/>
      <protection locked="0"/>
    </xf>
    <xf numFmtId="38" fontId="16" fillId="4" borderId="47" xfId="2" applyFont="1" applyFill="1" applyBorder="1" applyAlignment="1" applyProtection="1">
      <alignment horizontal="right" vertical="center"/>
      <protection locked="0"/>
    </xf>
    <xf numFmtId="38" fontId="16" fillId="4" borderId="8" xfId="2" applyFont="1" applyFill="1" applyBorder="1" applyAlignment="1" applyProtection="1">
      <alignment horizontal="right" vertical="center"/>
      <protection locked="0"/>
    </xf>
    <xf numFmtId="38" fontId="16" fillId="4" borderId="0" xfId="2" applyFont="1" applyFill="1" applyBorder="1" applyAlignment="1" applyProtection="1">
      <alignment horizontal="right" vertical="center"/>
      <protection locked="0"/>
    </xf>
    <xf numFmtId="38" fontId="16" fillId="4" borderId="9" xfId="2" applyFont="1" applyFill="1" applyBorder="1" applyAlignment="1" applyProtection="1">
      <alignment horizontal="right" vertical="center"/>
      <protection locked="0"/>
    </xf>
    <xf numFmtId="38" fontId="16" fillId="4" borderId="53" xfId="2" applyFont="1" applyFill="1" applyBorder="1" applyAlignment="1" applyProtection="1">
      <alignment horizontal="right" vertical="center"/>
      <protection locked="0"/>
    </xf>
    <xf numFmtId="38" fontId="16" fillId="4" borderId="39" xfId="2" applyFont="1" applyFill="1" applyBorder="1" applyAlignment="1" applyProtection="1">
      <alignment horizontal="right" vertical="center"/>
      <protection locked="0"/>
    </xf>
    <xf numFmtId="38" fontId="16" fillId="4" borderId="48" xfId="2" applyFont="1" applyFill="1" applyBorder="1" applyAlignment="1" applyProtection="1">
      <alignment horizontal="right" vertical="center"/>
      <protection locked="0"/>
    </xf>
    <xf numFmtId="0" fontId="29" fillId="5" borderId="36" xfId="0" applyFont="1" applyFill="1" applyBorder="1" applyAlignment="1" applyProtection="1">
      <alignment horizontal="center" vertical="center" textRotation="255"/>
      <protection locked="0"/>
    </xf>
    <xf numFmtId="0" fontId="29" fillId="5" borderId="37" xfId="0" applyFont="1" applyFill="1" applyBorder="1" applyAlignment="1" applyProtection="1">
      <alignment horizontal="center" vertical="center" textRotation="255"/>
      <protection locked="0"/>
    </xf>
    <xf numFmtId="0" fontId="29" fillId="5" borderId="62" xfId="0" applyFont="1" applyFill="1" applyBorder="1" applyAlignment="1" applyProtection="1">
      <alignment horizontal="center" vertical="center" textRotation="255"/>
      <protection locked="0"/>
    </xf>
    <xf numFmtId="0" fontId="29" fillId="5" borderId="36" xfId="0" applyFont="1" applyFill="1" applyBorder="1" applyAlignment="1" applyProtection="1">
      <alignment horizontal="center" vertical="center" readingOrder="1"/>
      <protection locked="0"/>
    </xf>
    <xf numFmtId="0" fontId="29" fillId="5" borderId="22" xfId="0" applyFont="1" applyFill="1" applyBorder="1" applyAlignment="1" applyProtection="1">
      <alignment horizontal="center" vertical="center" readingOrder="1"/>
      <protection locked="0"/>
    </xf>
    <xf numFmtId="0" fontId="29" fillId="5" borderId="47" xfId="0" applyFont="1" applyFill="1" applyBorder="1" applyAlignment="1" applyProtection="1">
      <alignment horizontal="center" vertical="center" readingOrder="1"/>
      <protection locked="0"/>
    </xf>
    <xf numFmtId="38" fontId="16" fillId="5" borderId="66" xfId="2" applyFont="1" applyFill="1" applyBorder="1" applyAlignment="1" applyProtection="1">
      <alignment horizontal="center" vertical="center"/>
      <protection locked="0"/>
    </xf>
    <xf numFmtId="0" fontId="29" fillId="4" borderId="8" xfId="0" applyFont="1" applyFill="1" applyBorder="1" applyAlignment="1">
      <alignment horizontal="center" vertical="center"/>
    </xf>
    <xf numFmtId="0" fontId="29" fillId="4" borderId="53" xfId="0" applyFont="1" applyFill="1" applyBorder="1" applyAlignment="1">
      <alignment horizontal="center" vertical="center"/>
    </xf>
    <xf numFmtId="0" fontId="29" fillId="4" borderId="50" xfId="0" applyFont="1" applyFill="1" applyBorder="1" applyAlignment="1">
      <alignment horizontal="center" vertical="center"/>
    </xf>
    <xf numFmtId="0" fontId="29" fillId="4" borderId="32" xfId="0" applyFont="1" applyFill="1" applyBorder="1" applyAlignment="1">
      <alignment horizontal="center" vertical="center"/>
    </xf>
    <xf numFmtId="0" fontId="29" fillId="4" borderId="42" xfId="0" applyFont="1" applyFill="1" applyBorder="1" applyAlignment="1">
      <alignment horizontal="center" vertical="center"/>
    </xf>
    <xf numFmtId="0" fontId="29" fillId="4" borderId="10" xfId="0" applyFont="1" applyFill="1" applyBorder="1" applyAlignment="1">
      <alignment horizontal="center" vertical="center"/>
    </xf>
    <xf numFmtId="0" fontId="29" fillId="4" borderId="1" xfId="0" applyFont="1" applyFill="1" applyBorder="1" applyAlignment="1">
      <alignment horizontal="center" vertical="center"/>
    </xf>
    <xf numFmtId="0" fontId="29" fillId="4" borderId="0" xfId="0" applyFont="1" applyFill="1" applyAlignment="1" applyProtection="1">
      <alignment horizontal="center" vertical="center"/>
      <protection locked="0"/>
    </xf>
    <xf numFmtId="0" fontId="29" fillId="2" borderId="0" xfId="0" applyFont="1" applyFill="1" applyAlignment="1" applyProtection="1">
      <alignment horizontal="center" vertical="center"/>
      <protection locked="0"/>
    </xf>
    <xf numFmtId="0" fontId="29" fillId="0" borderId="0" xfId="0" applyFont="1" applyAlignment="1" applyProtection="1">
      <alignment horizontal="center" vertical="center" shrinkToFit="1"/>
      <protection locked="0"/>
    </xf>
    <xf numFmtId="0" fontId="29" fillId="2" borderId="0" xfId="0" applyFont="1" applyFill="1" applyAlignment="1" applyProtection="1">
      <alignment horizontal="center" vertical="center" shrinkToFit="1"/>
      <protection locked="0"/>
    </xf>
    <xf numFmtId="0" fontId="29" fillId="3" borderId="7" xfId="0" applyFont="1" applyFill="1" applyBorder="1" applyAlignment="1">
      <alignment horizontal="center" vertical="center"/>
    </xf>
    <xf numFmtId="38" fontId="16" fillId="15" borderId="6" xfId="2" applyFont="1" applyFill="1" applyBorder="1" applyAlignment="1">
      <alignment horizontal="right" vertical="center"/>
    </xf>
    <xf numFmtId="38" fontId="16" fillId="15" borderId="13" xfId="2" applyFont="1" applyFill="1" applyBorder="1" applyAlignment="1">
      <alignment horizontal="right" vertical="center"/>
    </xf>
    <xf numFmtId="38" fontId="16" fillId="15" borderId="7" xfId="2" applyFont="1" applyFill="1" applyBorder="1" applyAlignment="1">
      <alignment horizontal="right" vertical="center"/>
    </xf>
    <xf numFmtId="38" fontId="16" fillId="15" borderId="8" xfId="2" applyFont="1" applyFill="1" applyBorder="1" applyAlignment="1">
      <alignment horizontal="right" vertical="center"/>
    </xf>
    <xf numFmtId="38" fontId="16" fillId="15" borderId="0" xfId="2" applyFont="1" applyFill="1" applyAlignment="1">
      <alignment horizontal="right" vertical="center"/>
    </xf>
    <xf numFmtId="38" fontId="16" fillId="15" borderId="9" xfId="2" applyFont="1" applyFill="1" applyBorder="1" applyAlignment="1">
      <alignment horizontal="right" vertical="center"/>
    </xf>
    <xf numFmtId="38" fontId="16" fillId="15" borderId="10" xfId="2" applyFont="1" applyFill="1" applyBorder="1" applyAlignment="1">
      <alignment horizontal="right" vertical="center"/>
    </xf>
    <xf numFmtId="38" fontId="16" fillId="15" borderId="1" xfId="2" applyFont="1" applyFill="1" applyBorder="1" applyAlignment="1">
      <alignment horizontal="right" vertical="center"/>
    </xf>
    <xf numFmtId="38" fontId="16" fillId="15" borderId="11" xfId="2" applyFont="1" applyFill="1" applyBorder="1" applyAlignment="1">
      <alignment horizontal="right" vertical="center"/>
    </xf>
    <xf numFmtId="0" fontId="25" fillId="3" borderId="6" xfId="0" applyFont="1" applyFill="1" applyBorder="1" applyAlignment="1">
      <alignment horizontal="center" vertical="center"/>
    </xf>
    <xf numFmtId="0" fontId="25" fillId="3" borderId="13" xfId="0" applyFont="1" applyFill="1" applyBorder="1" applyAlignment="1">
      <alignment horizontal="center" vertical="center"/>
    </xf>
    <xf numFmtId="0" fontId="25" fillId="3" borderId="7" xfId="0" applyFont="1" applyFill="1" applyBorder="1" applyAlignment="1">
      <alignment horizontal="center" vertical="center"/>
    </xf>
    <xf numFmtId="0" fontId="25" fillId="3" borderId="8" xfId="0" applyFont="1" applyFill="1" applyBorder="1" applyAlignment="1">
      <alignment horizontal="center" vertical="center"/>
    </xf>
    <xf numFmtId="0" fontId="25" fillId="3" borderId="0" xfId="0" applyFont="1" applyFill="1" applyAlignment="1">
      <alignment horizontal="center" vertical="center"/>
    </xf>
    <xf numFmtId="0" fontId="25" fillId="3" borderId="9" xfId="0" applyFont="1" applyFill="1" applyBorder="1" applyAlignment="1">
      <alignment horizontal="center" vertical="center"/>
    </xf>
    <xf numFmtId="0" fontId="25" fillId="3" borderId="10" xfId="0" applyFont="1" applyFill="1" applyBorder="1" applyAlignment="1">
      <alignment horizontal="center" vertical="center"/>
    </xf>
    <xf numFmtId="0" fontId="25" fillId="3" borderId="1" xfId="0" applyFont="1" applyFill="1" applyBorder="1" applyAlignment="1">
      <alignment horizontal="center" vertical="center"/>
    </xf>
    <xf numFmtId="0" fontId="25" fillId="3" borderId="11" xfId="0" applyFont="1" applyFill="1" applyBorder="1" applyAlignment="1">
      <alignment horizontal="center" vertical="center"/>
    </xf>
    <xf numFmtId="38" fontId="16" fillId="15" borderId="10" xfId="2" applyFont="1" applyFill="1" applyBorder="1" applyAlignment="1" applyProtection="1">
      <alignment horizontal="right" vertical="center"/>
    </xf>
    <xf numFmtId="38" fontId="16" fillId="15" borderId="1" xfId="2" applyFont="1" applyFill="1" applyBorder="1" applyAlignment="1" applyProtection="1">
      <alignment horizontal="right" vertical="center"/>
    </xf>
    <xf numFmtId="38" fontId="16" fillId="15" borderId="11" xfId="2" applyFont="1" applyFill="1" applyBorder="1" applyAlignment="1" applyProtection="1">
      <alignment horizontal="right" vertical="center"/>
    </xf>
    <xf numFmtId="0" fontId="29" fillId="4" borderId="131" xfId="0" applyFont="1" applyFill="1" applyBorder="1" applyAlignment="1">
      <alignment horizontal="center" vertical="center"/>
    </xf>
    <xf numFmtId="0" fontId="29" fillId="4" borderId="11" xfId="0" applyFont="1" applyFill="1" applyBorder="1" applyAlignment="1">
      <alignment horizontal="center" vertical="center"/>
    </xf>
    <xf numFmtId="0" fontId="29" fillId="4" borderId="17" xfId="0" applyFont="1" applyFill="1" applyBorder="1" applyAlignment="1">
      <alignment horizontal="center" vertical="center"/>
    </xf>
    <xf numFmtId="0" fontId="29" fillId="4" borderId="55" xfId="0" applyFont="1" applyFill="1" applyBorder="1" applyAlignment="1">
      <alignment horizontal="center" vertical="center" readingOrder="1"/>
    </xf>
    <xf numFmtId="0" fontId="29" fillId="4" borderId="13" xfId="0" applyFont="1" applyFill="1" applyBorder="1" applyAlignment="1">
      <alignment horizontal="center" vertical="center" readingOrder="1"/>
    </xf>
    <xf numFmtId="0" fontId="29" fillId="4" borderId="7" xfId="0" applyFont="1" applyFill="1" applyBorder="1" applyAlignment="1">
      <alignment horizontal="center" vertical="center" readingOrder="1"/>
    </xf>
    <xf numFmtId="0" fontId="29" fillId="3" borderId="6" xfId="0" applyFont="1" applyFill="1" applyBorder="1" applyAlignment="1">
      <alignment horizontal="center" vertical="center" textRotation="255"/>
    </xf>
    <xf numFmtId="0" fontId="29" fillId="3" borderId="13" xfId="0" applyFont="1" applyFill="1" applyBorder="1" applyAlignment="1">
      <alignment horizontal="center" vertical="center" textRotation="255"/>
    </xf>
    <xf numFmtId="0" fontId="29" fillId="3" borderId="8" xfId="0" applyFont="1" applyFill="1" applyBorder="1" applyAlignment="1">
      <alignment horizontal="center" vertical="center" textRotation="255"/>
    </xf>
    <xf numFmtId="0" fontId="29" fillId="3" borderId="0" xfId="0" applyFont="1" applyFill="1" applyAlignment="1">
      <alignment horizontal="center" vertical="center" textRotation="255"/>
    </xf>
    <xf numFmtId="0" fontId="29" fillId="3" borderId="10" xfId="0" applyFont="1" applyFill="1" applyBorder="1" applyAlignment="1">
      <alignment horizontal="center" vertical="center" textRotation="255"/>
    </xf>
    <xf numFmtId="0" fontId="29" fillId="3" borderId="1" xfId="0" applyFont="1" applyFill="1" applyBorder="1" applyAlignment="1">
      <alignment horizontal="center" vertical="center" textRotation="255"/>
    </xf>
    <xf numFmtId="0" fontId="29" fillId="0" borderId="8" xfId="0" applyFont="1" applyBorder="1" applyAlignment="1">
      <alignment horizontal="left" vertical="center" wrapText="1"/>
    </xf>
    <xf numFmtId="0" fontId="29" fillId="0" borderId="53" xfId="0" applyFont="1" applyBorder="1" applyAlignment="1">
      <alignment horizontal="left" vertical="center" wrapText="1"/>
    </xf>
    <xf numFmtId="179" fontId="29" fillId="0" borderId="50" xfId="0" applyNumberFormat="1" applyFont="1" applyBorder="1" applyAlignment="1">
      <alignment horizontal="center" vertical="center" shrinkToFit="1"/>
    </xf>
    <xf numFmtId="179" fontId="29" fillId="0" borderId="22" xfId="0" applyNumberFormat="1" applyFont="1" applyBorder="1" applyAlignment="1">
      <alignment horizontal="center" vertical="center" shrinkToFit="1"/>
    </xf>
    <xf numFmtId="179" fontId="29" fillId="0" borderId="83" xfId="0" applyNumberFormat="1" applyFont="1" applyBorder="1" applyAlignment="1">
      <alignment horizontal="center" vertical="center" shrinkToFit="1"/>
    </xf>
    <xf numFmtId="179" fontId="29" fillId="0" borderId="60" xfId="0" applyNumberFormat="1" applyFont="1" applyBorder="1" applyAlignment="1">
      <alignment horizontal="center" vertical="center" shrinkToFit="1"/>
    </xf>
    <xf numFmtId="0" fontId="29" fillId="14" borderId="130" xfId="0" applyFont="1" applyFill="1" applyBorder="1" applyAlignment="1">
      <alignment horizontal="center" vertical="center"/>
    </xf>
    <xf numFmtId="0" fontId="29" fillId="0" borderId="10" xfId="0" applyFont="1" applyBorder="1" applyAlignment="1">
      <alignment horizontal="left" vertical="center"/>
    </xf>
    <xf numFmtId="0" fontId="29" fillId="0" borderId="1" xfId="0" applyFont="1" applyBorder="1" applyAlignment="1">
      <alignment horizontal="left" vertical="center"/>
    </xf>
    <xf numFmtId="0" fontId="29" fillId="0" borderId="133" xfId="0" applyFont="1" applyBorder="1" applyAlignment="1">
      <alignment horizontal="left" vertical="center"/>
    </xf>
    <xf numFmtId="0" fontId="29" fillId="14" borderId="131" xfId="0" applyFont="1" applyFill="1" applyBorder="1" applyAlignment="1">
      <alignment horizontal="center" vertical="center" shrinkToFit="1"/>
    </xf>
    <xf numFmtId="38" fontId="16" fillId="15" borderId="26" xfId="2" applyFont="1" applyFill="1" applyBorder="1" applyAlignment="1" applyProtection="1">
      <alignment horizontal="right" vertical="center"/>
    </xf>
    <xf numFmtId="38" fontId="16" fillId="15" borderId="24" xfId="2" applyFont="1" applyFill="1" applyBorder="1" applyAlignment="1" applyProtection="1">
      <alignment horizontal="right" vertical="center"/>
    </xf>
    <xf numFmtId="38" fontId="16" fillId="15" borderId="89" xfId="2" applyFont="1" applyFill="1" applyBorder="1" applyAlignment="1" applyProtection="1">
      <alignment horizontal="right" vertical="center"/>
    </xf>
    <xf numFmtId="0" fontId="19" fillId="14" borderId="50" xfId="0" applyFont="1" applyFill="1" applyBorder="1" applyAlignment="1">
      <alignment horizontal="center" vertical="center" wrapText="1" shrinkToFit="1"/>
    </xf>
    <xf numFmtId="0" fontId="19" fillId="14" borderId="22" xfId="0" applyFont="1" applyFill="1" applyBorder="1" applyAlignment="1">
      <alignment horizontal="center" vertical="center" wrapText="1" shrinkToFit="1"/>
    </xf>
    <xf numFmtId="0" fontId="19" fillId="14" borderId="51" xfId="0" applyFont="1" applyFill="1" applyBorder="1" applyAlignment="1">
      <alignment horizontal="center" vertical="center" wrapText="1" shrinkToFit="1"/>
    </xf>
    <xf numFmtId="0" fontId="19" fillId="14" borderId="32" xfId="0" applyFont="1" applyFill="1" applyBorder="1" applyAlignment="1">
      <alignment horizontal="center" vertical="center" wrapText="1" shrinkToFit="1"/>
    </xf>
    <xf numFmtId="0" fontId="19" fillId="14" borderId="0" xfId="0" applyFont="1" applyFill="1" applyAlignment="1">
      <alignment horizontal="center" vertical="center" wrapText="1" shrinkToFit="1"/>
    </xf>
    <xf numFmtId="0" fontId="19" fillId="14" borderId="31" xfId="0" applyFont="1" applyFill="1" applyBorder="1" applyAlignment="1">
      <alignment horizontal="center" vertical="center" wrapText="1" shrinkToFit="1"/>
    </xf>
    <xf numFmtId="0" fontId="19" fillId="14" borderId="42" xfId="0" applyFont="1" applyFill="1" applyBorder="1" applyAlignment="1">
      <alignment horizontal="center" vertical="center" wrapText="1" shrinkToFit="1"/>
    </xf>
    <xf numFmtId="0" fontId="19" fillId="14" borderId="39" xfId="0" applyFont="1" applyFill="1" applyBorder="1" applyAlignment="1">
      <alignment horizontal="center" vertical="center" wrapText="1" shrinkToFit="1"/>
    </xf>
    <xf numFmtId="0" fontId="19" fillId="14" borderId="41" xfId="0" applyFont="1" applyFill="1" applyBorder="1" applyAlignment="1">
      <alignment horizontal="center" vertical="center" wrapText="1" shrinkToFit="1"/>
    </xf>
    <xf numFmtId="0" fontId="34" fillId="14" borderId="50" xfId="0" applyFont="1" applyFill="1" applyBorder="1" applyAlignment="1">
      <alignment horizontal="center" vertical="center" wrapText="1" shrinkToFit="1"/>
    </xf>
    <xf numFmtId="0" fontId="34" fillId="14" borderId="22" xfId="0" applyFont="1" applyFill="1" applyBorder="1" applyAlignment="1">
      <alignment horizontal="center" vertical="center" wrapText="1" shrinkToFit="1"/>
    </xf>
    <xf numFmtId="0" fontId="34" fillId="14" borderId="32" xfId="0" applyFont="1" applyFill="1" applyBorder="1" applyAlignment="1">
      <alignment horizontal="center" vertical="center" wrapText="1" shrinkToFit="1"/>
    </xf>
    <xf numFmtId="0" fontId="34" fillId="14" borderId="0" xfId="0" applyFont="1" applyFill="1" applyAlignment="1">
      <alignment horizontal="center" vertical="center" wrapText="1" shrinkToFit="1"/>
    </xf>
    <xf numFmtId="0" fontId="34" fillId="14" borderId="42" xfId="0" applyFont="1" applyFill="1" applyBorder="1" applyAlignment="1">
      <alignment horizontal="center" vertical="center" wrapText="1" shrinkToFit="1"/>
    </xf>
    <xf numFmtId="0" fontId="34" fillId="14" borderId="39" xfId="0" applyFont="1" applyFill="1" applyBorder="1" applyAlignment="1">
      <alignment horizontal="center" vertical="center" wrapText="1" shrinkToFit="1"/>
    </xf>
    <xf numFmtId="0" fontId="21" fillId="0" borderId="18" xfId="0" applyFont="1" applyBorder="1" applyAlignment="1" applyProtection="1">
      <alignment horizontal="left" vertical="center"/>
      <protection locked="0"/>
    </xf>
    <xf numFmtId="178" fontId="16" fillId="18" borderId="18" xfId="0" applyNumberFormat="1" applyFont="1" applyFill="1" applyBorder="1" applyAlignment="1" applyProtection="1">
      <alignment horizontal="center" vertical="center"/>
      <protection locked="0"/>
    </xf>
    <xf numFmtId="0" fontId="16" fillId="18" borderId="18" xfId="0" applyFont="1" applyFill="1" applyBorder="1" applyAlignment="1" applyProtection="1">
      <alignment horizontal="left" vertical="center"/>
      <protection locked="0"/>
    </xf>
    <xf numFmtId="0" fontId="16" fillId="18" borderId="18" xfId="0" applyFont="1" applyFill="1" applyBorder="1" applyAlignment="1" applyProtection="1">
      <alignment horizontal="left" vertical="center" wrapText="1"/>
      <protection locked="0"/>
    </xf>
    <xf numFmtId="0" fontId="16" fillId="0" borderId="36" xfId="0" applyFont="1" applyBorder="1" applyAlignment="1" applyProtection="1">
      <alignment horizontal="left" vertical="center" wrapText="1"/>
      <protection locked="0"/>
    </xf>
    <xf numFmtId="0" fontId="16" fillId="0" borderId="37" xfId="0" applyFont="1" applyBorder="1" applyAlignment="1" applyProtection="1">
      <alignment horizontal="left" vertical="center" wrapText="1"/>
      <protection locked="0"/>
    </xf>
    <xf numFmtId="0" fontId="21" fillId="0" borderId="19" xfId="0" applyFont="1" applyBorder="1" applyAlignment="1" applyProtection="1">
      <alignment horizontal="left" vertical="center"/>
      <protection locked="0"/>
    </xf>
    <xf numFmtId="0" fontId="21" fillId="0" borderId="21" xfId="0" applyFont="1" applyBorder="1" applyAlignment="1" applyProtection="1">
      <alignment horizontal="left" vertical="center"/>
      <protection locked="0"/>
    </xf>
    <xf numFmtId="0" fontId="21" fillId="0" borderId="36" xfId="0" applyFont="1" applyBorder="1" applyAlignment="1" applyProtection="1">
      <alignment horizontal="left" vertical="center"/>
      <protection locked="0"/>
    </xf>
    <xf numFmtId="0" fontId="21" fillId="0" borderId="63" xfId="0" applyFont="1" applyBorder="1" applyAlignment="1" applyProtection="1">
      <alignment horizontal="left" vertical="center"/>
      <protection locked="0"/>
    </xf>
    <xf numFmtId="0" fontId="21" fillId="0" borderId="38" xfId="0" applyFont="1" applyBorder="1" applyAlignment="1" applyProtection="1">
      <alignment horizontal="left" vertical="center"/>
      <protection locked="0"/>
    </xf>
    <xf numFmtId="0" fontId="16" fillId="0" borderId="18" xfId="0" applyFont="1" applyBorder="1" applyAlignment="1" applyProtection="1">
      <alignment horizontal="left" vertical="center" wrapText="1"/>
      <protection locked="0"/>
    </xf>
    <xf numFmtId="0" fontId="22" fillId="0" borderId="18" xfId="0" applyFont="1" applyBorder="1" applyAlignment="1" applyProtection="1">
      <alignment horizontal="left" vertical="center"/>
      <protection locked="0"/>
    </xf>
    <xf numFmtId="0" fontId="22" fillId="0" borderId="36" xfId="0" applyFont="1" applyBorder="1" applyAlignment="1" applyProtection="1">
      <alignment horizontal="left" vertical="center" shrinkToFit="1"/>
      <protection locked="0"/>
    </xf>
    <xf numFmtId="0" fontId="22" fillId="0" borderId="63" xfId="0" applyFont="1" applyBorder="1" applyAlignment="1" applyProtection="1">
      <alignment horizontal="left" vertical="center" shrinkToFit="1"/>
      <protection locked="0"/>
    </xf>
    <xf numFmtId="0" fontId="22" fillId="0" borderId="38" xfId="0" applyFont="1" applyBorder="1" applyAlignment="1" applyProtection="1">
      <alignment horizontal="left" vertical="center" shrinkToFit="1"/>
      <protection locked="0"/>
    </xf>
    <xf numFmtId="0" fontId="21" fillId="0" borderId="34" xfId="0" applyFont="1" applyBorder="1" applyAlignment="1" applyProtection="1">
      <alignment horizontal="left" vertical="center"/>
      <protection locked="0"/>
    </xf>
    <xf numFmtId="0" fontId="21" fillId="0" borderId="76" xfId="0" applyFont="1" applyBorder="1" applyAlignment="1" applyProtection="1">
      <alignment horizontal="left" vertical="center"/>
      <protection locked="0"/>
    </xf>
    <xf numFmtId="0" fontId="21" fillId="0" borderId="43" xfId="0" applyFont="1" applyBorder="1" applyAlignment="1" applyProtection="1">
      <alignment horizontal="left" vertical="center"/>
      <protection locked="0"/>
    </xf>
    <xf numFmtId="0" fontId="21" fillId="0" borderId="20" xfId="0" applyFont="1" applyBorder="1" applyAlignment="1" applyProtection="1">
      <alignment horizontal="left" vertical="center"/>
      <protection locked="0"/>
    </xf>
    <xf numFmtId="0" fontId="22" fillId="0" borderId="37" xfId="0" applyFont="1" applyBorder="1" applyAlignment="1" applyProtection="1">
      <alignment horizontal="left" vertical="center" wrapText="1"/>
      <protection locked="0"/>
    </xf>
    <xf numFmtId="0" fontId="22" fillId="0" borderId="62" xfId="0" applyFont="1" applyBorder="1" applyAlignment="1" applyProtection="1">
      <alignment horizontal="left" vertical="center" wrapText="1"/>
      <protection locked="0"/>
    </xf>
    <xf numFmtId="0" fontId="22" fillId="0" borderId="40" xfId="0" applyFont="1" applyBorder="1" applyAlignment="1" applyProtection="1">
      <alignment horizontal="left" vertical="center" wrapText="1"/>
      <protection locked="0"/>
    </xf>
    <xf numFmtId="0" fontId="22" fillId="0" borderId="34" xfId="0" applyFont="1" applyBorder="1" applyAlignment="1" applyProtection="1">
      <alignment horizontal="left" vertical="center"/>
      <protection locked="0"/>
    </xf>
    <xf numFmtId="0" fontId="22" fillId="0" borderId="43" xfId="0" applyFont="1" applyBorder="1" applyAlignment="1" applyProtection="1">
      <alignment horizontal="left" vertical="center"/>
      <protection locked="0"/>
    </xf>
    <xf numFmtId="0" fontId="22" fillId="0" borderId="19" xfId="0" applyFont="1" applyBorder="1" applyAlignment="1" applyProtection="1">
      <alignment horizontal="left" vertical="center"/>
      <protection locked="0"/>
    </xf>
    <xf numFmtId="0" fontId="22" fillId="0" borderId="21" xfId="0" applyFont="1" applyBorder="1" applyAlignment="1" applyProtection="1">
      <alignment horizontal="left" vertical="center"/>
      <protection locked="0"/>
    </xf>
    <xf numFmtId="0" fontId="16" fillId="0" borderId="0" xfId="0" applyFont="1" applyAlignment="1">
      <alignment horizontal="right" vertical="center"/>
    </xf>
    <xf numFmtId="0" fontId="16" fillId="0" borderId="0" xfId="0" applyFont="1" applyAlignment="1">
      <alignment horizontal="left" vertical="center"/>
    </xf>
    <xf numFmtId="182" fontId="8" fillId="0" borderId="22" xfId="3" applyNumberFormat="1" applyFont="1" applyBorder="1" applyAlignment="1">
      <alignment horizontal="left" vertical="center" wrapText="1"/>
    </xf>
    <xf numFmtId="182" fontId="8" fillId="0" borderId="39" xfId="3" applyNumberFormat="1" applyFont="1" applyBorder="1" applyAlignment="1">
      <alignment horizontal="left" vertical="center" wrapText="1"/>
    </xf>
    <xf numFmtId="182" fontId="8" fillId="0" borderId="22" xfId="3" applyNumberFormat="1" applyFont="1" applyBorder="1" applyAlignment="1">
      <alignment horizontal="center" vertical="center" wrapText="1"/>
    </xf>
    <xf numFmtId="182" fontId="8" fillId="0" borderId="39" xfId="3" applyNumberFormat="1" applyFont="1" applyBorder="1" applyAlignment="1">
      <alignment horizontal="center" vertical="center" wrapText="1"/>
    </xf>
    <xf numFmtId="49" fontId="8" fillId="0" borderId="22" xfId="3" applyNumberFormat="1" applyFont="1" applyBorder="1" applyAlignment="1">
      <alignment horizontal="center" vertical="center" wrapText="1"/>
    </xf>
    <xf numFmtId="49" fontId="8" fillId="0" borderId="39" xfId="3" applyNumberFormat="1" applyFont="1" applyBorder="1" applyAlignment="1">
      <alignment horizontal="center" vertical="center" wrapText="1"/>
    </xf>
    <xf numFmtId="187" fontId="8" fillId="0" borderId="22" xfId="3" applyNumberFormat="1" applyFont="1" applyBorder="1" applyAlignment="1">
      <alignment horizontal="center" vertical="center" wrapText="1"/>
    </xf>
    <xf numFmtId="187" fontId="8" fillId="0" borderId="39" xfId="3" applyNumberFormat="1" applyFont="1" applyBorder="1" applyAlignment="1">
      <alignment horizontal="center" vertical="center" wrapText="1"/>
    </xf>
    <xf numFmtId="182" fontId="8" fillId="0" borderId="76" xfId="3" applyNumberFormat="1" applyFont="1" applyBorder="1" applyAlignment="1">
      <alignment horizontal="center" vertical="center"/>
    </xf>
    <xf numFmtId="195" fontId="8" fillId="0" borderId="36" xfId="3" applyNumberFormat="1" applyFont="1" applyBorder="1" applyAlignment="1">
      <alignment horizontal="center" vertical="center" wrapText="1"/>
    </xf>
    <xf numFmtId="195" fontId="8" fillId="0" borderId="38" xfId="3" applyNumberFormat="1" applyFont="1" applyBorder="1" applyAlignment="1">
      <alignment horizontal="center" vertical="center" wrapText="1"/>
    </xf>
    <xf numFmtId="182" fontId="8" fillId="0" borderId="22" xfId="3" applyNumberFormat="1" applyFont="1" applyBorder="1" applyAlignment="1">
      <alignment vertical="center" wrapText="1"/>
    </xf>
    <xf numFmtId="182" fontId="8" fillId="0" borderId="39" xfId="3" applyNumberFormat="1" applyFont="1" applyBorder="1" applyAlignment="1">
      <alignment vertical="center" wrapText="1"/>
    </xf>
    <xf numFmtId="3" fontId="8" fillId="0" borderId="22" xfId="3" applyNumberFormat="1" applyFont="1" applyBorder="1" applyAlignment="1">
      <alignment horizontal="right" vertical="center" wrapText="1"/>
    </xf>
    <xf numFmtId="3" fontId="8" fillId="0" borderId="39" xfId="3" applyNumberFormat="1" applyFont="1" applyBorder="1" applyAlignment="1">
      <alignment horizontal="right" vertical="center" wrapText="1"/>
    </xf>
    <xf numFmtId="187" fontId="8" fillId="0" borderId="37" xfId="3" applyNumberFormat="1" applyFont="1" applyBorder="1" applyAlignment="1">
      <alignment horizontal="center" vertical="center" wrapText="1"/>
    </xf>
    <xf numFmtId="187" fontId="8" fillId="0" borderId="40" xfId="3" applyNumberFormat="1" applyFont="1" applyBorder="1" applyAlignment="1">
      <alignment horizontal="center" vertical="center" wrapText="1"/>
    </xf>
    <xf numFmtId="3" fontId="8" fillId="0" borderId="36" xfId="3" applyNumberFormat="1" applyFont="1" applyBorder="1" applyAlignment="1">
      <alignment horizontal="right" vertical="center" wrapText="1"/>
    </xf>
    <xf numFmtId="3" fontId="8" fillId="0" borderId="38" xfId="3" applyNumberFormat="1" applyFont="1" applyBorder="1" applyAlignment="1">
      <alignment horizontal="right" vertical="center" wrapText="1"/>
    </xf>
    <xf numFmtId="49" fontId="8" fillId="0" borderId="37" xfId="3" applyNumberFormat="1" applyFont="1" applyBorder="1" applyAlignment="1">
      <alignment horizontal="center" vertical="center" wrapText="1"/>
    </xf>
    <xf numFmtId="49" fontId="8" fillId="0" borderId="40" xfId="3" applyNumberFormat="1" applyFont="1" applyBorder="1" applyAlignment="1">
      <alignment horizontal="center" vertical="center" wrapText="1"/>
    </xf>
    <xf numFmtId="182" fontId="8" fillId="0" borderId="0" xfId="3" applyNumberFormat="1" applyFont="1" applyAlignment="1">
      <alignment horizontal="center" vertical="center"/>
    </xf>
    <xf numFmtId="182" fontId="8" fillId="0" borderId="63" xfId="3" applyNumberFormat="1" applyFont="1" applyBorder="1" applyAlignment="1">
      <alignment horizontal="center" vertical="center"/>
    </xf>
    <xf numFmtId="177" fontId="8" fillId="0" borderId="34" xfId="3" applyNumberFormat="1" applyFont="1" applyBorder="1" applyAlignment="1">
      <alignment horizontal="right" vertical="center"/>
    </xf>
    <xf numFmtId="177" fontId="8" fillId="0" borderId="43" xfId="3" applyNumberFormat="1" applyFont="1" applyBorder="1" applyAlignment="1">
      <alignment horizontal="right" vertical="center"/>
    </xf>
    <xf numFmtId="3" fontId="8" fillId="0" borderId="34" xfId="3" applyNumberFormat="1" applyFont="1" applyBorder="1" applyAlignment="1">
      <alignment horizontal="center" vertical="center" wrapText="1"/>
    </xf>
    <xf numFmtId="3" fontId="8" fillId="0" borderId="43" xfId="3" applyNumberFormat="1" applyFont="1" applyBorder="1" applyAlignment="1">
      <alignment horizontal="center" vertical="center" wrapText="1"/>
    </xf>
    <xf numFmtId="3" fontId="8" fillId="0" borderId="97" xfId="3" applyNumberFormat="1" applyFont="1" applyBorder="1" applyAlignment="1">
      <alignment horizontal="center" vertical="center" wrapText="1"/>
    </xf>
    <xf numFmtId="3" fontId="8" fillId="0" borderId="103" xfId="3" applyNumberFormat="1" applyFont="1" applyBorder="1" applyAlignment="1">
      <alignment horizontal="center" vertical="center" wrapText="1"/>
    </xf>
    <xf numFmtId="3" fontId="8" fillId="0" borderId="36" xfId="3" applyNumberFormat="1" applyFont="1" applyBorder="1" applyAlignment="1">
      <alignment horizontal="right" vertical="center" shrinkToFit="1"/>
    </xf>
    <xf numFmtId="3" fontId="8" fillId="0" borderId="38" xfId="3" applyNumberFormat="1" applyFont="1" applyBorder="1" applyAlignment="1">
      <alignment horizontal="right" vertical="center" shrinkToFit="1"/>
    </xf>
    <xf numFmtId="3" fontId="8" fillId="0" borderId="63" xfId="3" applyNumberFormat="1" applyFont="1" applyBorder="1" applyAlignment="1">
      <alignment horizontal="right" vertical="center" wrapText="1"/>
    </xf>
    <xf numFmtId="182" fontId="8" fillId="0" borderId="0" xfId="3" applyNumberFormat="1" applyFont="1" applyAlignment="1">
      <alignment vertical="center" wrapText="1"/>
    </xf>
    <xf numFmtId="182" fontId="8" fillId="0" borderId="0" xfId="3" applyNumberFormat="1" applyFont="1" applyAlignment="1">
      <alignment horizontal="center" vertical="center" wrapText="1"/>
    </xf>
    <xf numFmtId="49" fontId="8" fillId="0" borderId="0" xfId="3" applyNumberFormat="1" applyFont="1" applyAlignment="1">
      <alignment horizontal="center" vertical="center" wrapText="1"/>
    </xf>
    <xf numFmtId="38" fontId="8" fillId="0" borderId="34" xfId="2" applyFont="1" applyFill="1" applyBorder="1" applyAlignment="1">
      <alignment horizontal="right" vertical="center"/>
    </xf>
    <xf numFmtId="38" fontId="8" fillId="0" borderId="43" xfId="2" applyFont="1" applyFill="1" applyBorder="1" applyAlignment="1">
      <alignment horizontal="right" vertical="center"/>
    </xf>
    <xf numFmtId="187" fontId="8" fillId="0" borderId="0" xfId="3" applyNumberFormat="1" applyFont="1" applyAlignment="1">
      <alignment horizontal="center" vertical="center" wrapText="1"/>
    </xf>
    <xf numFmtId="192" fontId="8" fillId="0" borderId="62" xfId="3" applyNumberFormat="1" applyFont="1" applyBorder="1" applyAlignment="1">
      <alignment horizontal="center" vertical="center"/>
    </xf>
    <xf numFmtId="192" fontId="8" fillId="0" borderId="37" xfId="3" applyNumberFormat="1" applyFont="1" applyBorder="1" applyAlignment="1">
      <alignment horizontal="center" vertical="center"/>
    </xf>
    <xf numFmtId="192" fontId="8" fillId="0" borderId="40" xfId="3" applyNumberFormat="1" applyFont="1" applyBorder="1" applyAlignment="1">
      <alignment horizontal="center" vertical="center"/>
    </xf>
    <xf numFmtId="177" fontId="8" fillId="0" borderId="76" xfId="3" applyNumberFormat="1" applyFont="1" applyBorder="1" applyAlignment="1">
      <alignment horizontal="left" vertical="center" wrapText="1"/>
    </xf>
    <xf numFmtId="196" fontId="8" fillId="0" borderId="37" xfId="3" applyNumberFormat="1" applyFont="1" applyBorder="1" applyAlignment="1">
      <alignment horizontal="center" vertical="center" wrapText="1"/>
    </xf>
    <xf numFmtId="196" fontId="8" fillId="0" borderId="40" xfId="3" applyNumberFormat="1" applyFont="1" applyBorder="1" applyAlignment="1">
      <alignment horizontal="center" vertical="center" wrapText="1"/>
    </xf>
    <xf numFmtId="182" fontId="8" fillId="0" borderId="76" xfId="3" applyNumberFormat="1" applyFont="1" applyBorder="1" applyAlignment="1">
      <alignment horizontal="left" vertical="center"/>
    </xf>
    <xf numFmtId="196" fontId="8" fillId="0" borderId="22" xfId="3" applyNumberFormat="1" applyFont="1" applyBorder="1" applyAlignment="1">
      <alignment horizontal="center" vertical="center" wrapText="1"/>
    </xf>
    <xf numFmtId="196" fontId="8" fillId="0" borderId="39" xfId="3" applyNumberFormat="1" applyFont="1" applyBorder="1" applyAlignment="1">
      <alignment horizontal="center" vertical="center" wrapText="1"/>
    </xf>
    <xf numFmtId="201" fontId="8" fillId="0" borderId="37" xfId="3" applyNumberFormat="1" applyFont="1" applyBorder="1" applyAlignment="1">
      <alignment horizontal="right" vertical="center" wrapText="1"/>
    </xf>
    <xf numFmtId="201" fontId="8" fillId="0" borderId="40" xfId="3" applyNumberFormat="1" applyFont="1" applyBorder="1" applyAlignment="1">
      <alignment horizontal="right" vertical="center" wrapText="1"/>
    </xf>
    <xf numFmtId="200" fontId="8" fillId="0" borderId="34" xfId="3" applyNumberFormat="1" applyFont="1" applyBorder="1" applyAlignment="1">
      <alignment horizontal="right" vertical="center"/>
    </xf>
    <xf numFmtId="200" fontId="8" fillId="0" borderId="43" xfId="3" applyNumberFormat="1" applyFont="1" applyBorder="1" applyAlignment="1">
      <alignment horizontal="right" vertical="center"/>
    </xf>
    <xf numFmtId="3" fontId="12" fillId="0" borderId="34" xfId="3" applyNumberFormat="1" applyFont="1" applyBorder="1" applyAlignment="1">
      <alignment horizontal="center" vertical="center" wrapText="1"/>
    </xf>
    <xf numFmtId="3" fontId="12" fillId="0" borderId="43" xfId="3" applyNumberFormat="1" applyFont="1" applyBorder="1" applyAlignment="1">
      <alignment horizontal="center" vertical="center" wrapText="1"/>
    </xf>
    <xf numFmtId="3" fontId="12" fillId="0" borderId="97" xfId="3" applyNumberFormat="1" applyFont="1" applyBorder="1" applyAlignment="1">
      <alignment horizontal="center" vertical="center" wrapText="1"/>
    </xf>
    <xf numFmtId="3" fontId="12" fillId="0" borderId="103" xfId="3" applyNumberFormat="1" applyFont="1" applyBorder="1" applyAlignment="1">
      <alignment horizontal="center" vertical="center" wrapText="1"/>
    </xf>
    <xf numFmtId="3" fontId="12" fillId="4" borderId="34" xfId="3" applyNumberFormat="1" applyFont="1" applyFill="1" applyBorder="1" applyAlignment="1">
      <alignment horizontal="center" vertical="center" wrapText="1"/>
    </xf>
    <xf numFmtId="3" fontId="12" fillId="4" borderId="43" xfId="3" applyNumberFormat="1" applyFont="1" applyFill="1" applyBorder="1" applyAlignment="1">
      <alignment horizontal="center" vertical="center" wrapText="1"/>
    </xf>
    <xf numFmtId="3" fontId="8" fillId="0" borderId="104" xfId="3" applyNumberFormat="1" applyFont="1" applyBorder="1" applyAlignment="1">
      <alignment horizontal="center" vertical="center" wrapText="1"/>
    </xf>
    <xf numFmtId="177" fontId="8" fillId="0" borderId="34" xfId="3" applyNumberFormat="1" applyFont="1" applyBorder="1" applyAlignment="1">
      <alignment horizontal="right" vertical="center" wrapText="1"/>
    </xf>
    <xf numFmtId="177" fontId="8" fillId="0" borderId="76" xfId="3" applyNumberFormat="1" applyFont="1" applyBorder="1" applyAlignment="1">
      <alignment horizontal="right" vertical="center" wrapText="1"/>
    </xf>
    <xf numFmtId="177" fontId="8" fillId="0" borderId="43" xfId="3" applyNumberFormat="1" applyFont="1" applyBorder="1" applyAlignment="1">
      <alignment horizontal="right" vertical="center" wrapText="1"/>
    </xf>
    <xf numFmtId="177" fontId="8" fillId="0" borderId="34" xfId="3" applyNumberFormat="1" applyFont="1" applyBorder="1" applyAlignment="1">
      <alignment horizontal="left" vertical="center" wrapText="1"/>
    </xf>
    <xf numFmtId="177" fontId="8" fillId="0" borderId="43" xfId="3" applyNumberFormat="1" applyFont="1" applyBorder="1" applyAlignment="1">
      <alignment horizontal="left" vertical="center" wrapText="1"/>
    </xf>
    <xf numFmtId="177" fontId="8" fillId="0" borderId="34" xfId="3" applyNumberFormat="1" applyFont="1" applyBorder="1" applyAlignment="1">
      <alignment horizontal="center" vertical="center" wrapText="1"/>
    </xf>
    <xf numFmtId="177" fontId="8" fillId="0" borderId="76" xfId="3" applyNumberFormat="1" applyFont="1" applyBorder="1" applyAlignment="1">
      <alignment horizontal="center" vertical="center" wrapText="1"/>
    </xf>
    <xf numFmtId="177" fontId="8" fillId="0" borderId="43" xfId="3" applyNumberFormat="1" applyFont="1" applyBorder="1" applyAlignment="1">
      <alignment horizontal="center" vertical="center" wrapText="1"/>
    </xf>
    <xf numFmtId="182" fontId="8" fillId="0" borderId="36" xfId="3" applyNumberFormat="1" applyFont="1" applyBorder="1" applyAlignment="1">
      <alignment horizontal="center" vertical="center" wrapText="1"/>
    </xf>
    <xf numFmtId="182" fontId="8" fillId="0" borderId="37" xfId="3" applyNumberFormat="1" applyFont="1" applyBorder="1" applyAlignment="1">
      <alignment horizontal="center" vertical="center" wrapText="1"/>
    </xf>
    <xf numFmtId="177" fontId="8" fillId="0" borderId="38" xfId="3" applyNumberFormat="1" applyFont="1" applyBorder="1" applyAlignment="1">
      <alignment horizontal="center" vertical="center" wrapText="1"/>
    </xf>
    <xf numFmtId="177" fontId="8" fillId="0" borderId="40" xfId="3" applyNumberFormat="1" applyFont="1" applyBorder="1" applyAlignment="1">
      <alignment horizontal="center" vertical="center" wrapText="1"/>
    </xf>
    <xf numFmtId="177" fontId="8" fillId="0" borderId="39" xfId="3" applyNumberFormat="1" applyFont="1" applyBorder="1" applyAlignment="1">
      <alignment horizontal="center" vertical="center" wrapText="1"/>
    </xf>
    <xf numFmtId="3" fontId="8" fillId="0" borderId="36" xfId="3" applyNumberFormat="1" applyFont="1" applyBorder="1" applyAlignment="1">
      <alignment horizontal="center" vertical="center" wrapText="1" shrinkToFit="1"/>
    </xf>
    <xf numFmtId="3" fontId="8" fillId="0" borderId="22" xfId="3" applyNumberFormat="1" applyFont="1" applyBorder="1" applyAlignment="1">
      <alignment horizontal="center" vertical="center" wrapText="1" shrinkToFit="1"/>
    </xf>
    <xf numFmtId="3" fontId="8" fillId="0" borderId="37" xfId="3" applyNumberFormat="1" applyFont="1" applyBorder="1" applyAlignment="1">
      <alignment horizontal="center" vertical="center" wrapText="1" shrinkToFit="1"/>
    </xf>
    <xf numFmtId="3" fontId="8" fillId="0" borderId="36" xfId="3" applyNumberFormat="1" applyFont="1" applyBorder="1" applyAlignment="1">
      <alignment horizontal="center" vertical="center" shrinkToFit="1"/>
    </xf>
    <xf numFmtId="3" fontId="8" fillId="0" borderId="22" xfId="3" applyNumberFormat="1" applyFont="1" applyBorder="1" applyAlignment="1">
      <alignment horizontal="center" vertical="center" shrinkToFit="1"/>
    </xf>
    <xf numFmtId="3" fontId="8" fillId="0" borderId="37" xfId="3" applyNumberFormat="1" applyFont="1" applyBorder="1" applyAlignment="1">
      <alignment horizontal="center" vertical="center" shrinkToFit="1"/>
    </xf>
    <xf numFmtId="3" fontId="8" fillId="0" borderId="36" xfId="3" applyNumberFormat="1" applyFont="1" applyBorder="1" applyAlignment="1">
      <alignment horizontal="center" vertical="center" wrapText="1"/>
    </xf>
    <xf numFmtId="3" fontId="8" fillId="0" borderId="22" xfId="3" applyNumberFormat="1" applyFont="1" applyBorder="1" applyAlignment="1">
      <alignment horizontal="center" vertical="center" wrapText="1"/>
    </xf>
    <xf numFmtId="3" fontId="8" fillId="0" borderId="37" xfId="3" applyNumberFormat="1" applyFont="1" applyBorder="1" applyAlignment="1">
      <alignment horizontal="center" vertical="center" wrapText="1"/>
    </xf>
    <xf numFmtId="3" fontId="8" fillId="0" borderId="63" xfId="3" applyNumberFormat="1" applyFont="1" applyBorder="1" applyAlignment="1">
      <alignment horizontal="center" vertical="center" wrapText="1"/>
    </xf>
    <xf numFmtId="3" fontId="8" fillId="0" borderId="0" xfId="3" applyNumberFormat="1" applyFont="1" applyAlignment="1">
      <alignment horizontal="center" vertical="center" wrapText="1"/>
    </xf>
    <xf numFmtId="3" fontId="8" fillId="0" borderId="62" xfId="3" applyNumberFormat="1" applyFont="1" applyBorder="1" applyAlignment="1">
      <alignment horizontal="center" vertical="center" wrapText="1"/>
    </xf>
    <xf numFmtId="3" fontId="8" fillId="0" borderId="36" xfId="3" applyNumberFormat="1" applyFont="1" applyBorder="1" applyAlignment="1">
      <alignment horizontal="center" vertical="center"/>
    </xf>
    <xf numFmtId="3" fontId="8" fillId="0" borderId="22" xfId="3" applyNumberFormat="1" applyFont="1" applyBorder="1" applyAlignment="1">
      <alignment horizontal="center" vertical="center"/>
    </xf>
    <xf numFmtId="3" fontId="8" fillId="0" borderId="37" xfId="3" applyNumberFormat="1" applyFont="1" applyBorder="1" applyAlignment="1">
      <alignment horizontal="center" vertical="center"/>
    </xf>
    <xf numFmtId="3" fontId="8" fillId="0" borderId="63" xfId="3" applyNumberFormat="1" applyFont="1" applyBorder="1" applyAlignment="1">
      <alignment horizontal="center" vertical="center"/>
    </xf>
    <xf numFmtId="3" fontId="8" fillId="0" borderId="0" xfId="3" applyNumberFormat="1" applyFont="1" applyAlignment="1">
      <alignment horizontal="center" vertical="center"/>
    </xf>
    <xf numFmtId="3" fontId="8" fillId="0" borderId="62" xfId="3" applyNumberFormat="1" applyFont="1" applyBorder="1" applyAlignment="1">
      <alignment horizontal="center" vertical="center"/>
    </xf>
    <xf numFmtId="3" fontId="8" fillId="0" borderId="76" xfId="3" applyNumberFormat="1" applyFont="1" applyBorder="1" applyAlignment="1">
      <alignment horizontal="center" vertical="center" wrapText="1"/>
    </xf>
    <xf numFmtId="182" fontId="8" fillId="0" borderId="34" xfId="3" applyNumberFormat="1" applyFont="1" applyBorder="1" applyAlignment="1">
      <alignment horizontal="left" vertical="center" wrapText="1"/>
    </xf>
    <xf numFmtId="182" fontId="8" fillId="0" borderId="76" xfId="3" applyNumberFormat="1" applyFont="1" applyBorder="1" applyAlignment="1">
      <alignment horizontal="left" vertical="center" wrapText="1"/>
    </xf>
    <xf numFmtId="182" fontId="8" fillId="0" borderId="43" xfId="3" applyNumberFormat="1" applyFont="1" applyBorder="1" applyAlignment="1">
      <alignment horizontal="left" vertical="center" wrapText="1"/>
    </xf>
    <xf numFmtId="3" fontId="8" fillId="0" borderId="18" xfId="3" applyNumberFormat="1" applyFont="1" applyBorder="1" applyAlignment="1">
      <alignment horizontal="center" vertical="center" wrapText="1"/>
    </xf>
    <xf numFmtId="182" fontId="8" fillId="0" borderId="92" xfId="3" applyNumberFormat="1" applyFont="1" applyBorder="1" applyAlignment="1">
      <alignment horizontal="center" vertical="center" wrapText="1"/>
    </xf>
    <xf numFmtId="182" fontId="8" fillId="0" borderId="96" xfId="3" applyNumberFormat="1" applyFont="1" applyBorder="1" applyAlignment="1">
      <alignment horizontal="center" vertical="center" wrapText="1"/>
    </xf>
    <xf numFmtId="182" fontId="8" fillId="0" borderId="93" xfId="3" applyNumberFormat="1" applyFont="1" applyBorder="1" applyAlignment="1">
      <alignment horizontal="center" vertical="center" wrapText="1"/>
    </xf>
    <xf numFmtId="182" fontId="8" fillId="0" borderId="84" xfId="3" applyNumberFormat="1" applyFont="1" applyBorder="1" applyAlignment="1">
      <alignment horizontal="center" vertical="center" wrapText="1"/>
    </xf>
    <xf numFmtId="183" fontId="8" fillId="0" borderId="82" xfId="3" applyNumberFormat="1" applyFont="1" applyBorder="1" applyAlignment="1">
      <alignment horizontal="center" vertical="center" wrapText="1"/>
    </xf>
    <xf numFmtId="183" fontId="8" fillId="0" borderId="94" xfId="3" applyNumberFormat="1" applyFont="1" applyBorder="1" applyAlignment="1">
      <alignment horizontal="center" vertical="center" wrapText="1"/>
    </xf>
    <xf numFmtId="3" fontId="9" fillId="0" borderId="63" xfId="3" applyNumberFormat="1" applyFont="1" applyBorder="1" applyAlignment="1">
      <alignment vertical="center" wrapText="1"/>
    </xf>
    <xf numFmtId="0" fontId="9" fillId="0" borderId="63" xfId="3" applyFont="1" applyBorder="1">
      <alignment vertical="center"/>
    </xf>
    <xf numFmtId="0" fontId="9" fillId="0" borderId="38" xfId="3" applyFont="1" applyBorder="1">
      <alignment vertical="center"/>
    </xf>
    <xf numFmtId="3" fontId="9" fillId="0" borderId="97" xfId="3" applyNumberFormat="1" applyFont="1" applyBorder="1" applyAlignment="1">
      <alignment horizontal="center" vertical="center" wrapText="1"/>
    </xf>
    <xf numFmtId="3" fontId="9" fillId="0" borderId="103" xfId="3" applyNumberFormat="1" applyFont="1" applyBorder="1" applyAlignment="1">
      <alignment horizontal="center" vertical="center" wrapText="1"/>
    </xf>
    <xf numFmtId="182" fontId="9" fillId="0" borderId="63" xfId="3" applyNumberFormat="1" applyFont="1" applyBorder="1" applyAlignment="1">
      <alignment horizontal="center" vertical="center"/>
    </xf>
    <xf numFmtId="182" fontId="9" fillId="0" borderId="0" xfId="3" applyNumberFormat="1" applyFont="1" applyAlignment="1">
      <alignment horizontal="center" vertical="center"/>
    </xf>
    <xf numFmtId="191" fontId="9" fillId="0" borderId="76" xfId="3" applyNumberFormat="1" applyFont="1" applyBorder="1" applyAlignment="1">
      <alignment horizontal="center"/>
    </xf>
    <xf numFmtId="184" fontId="9" fillId="0" borderId="76" xfId="3" applyNumberFormat="1" applyFont="1" applyBorder="1" applyAlignment="1">
      <alignment horizontal="center" vertical="center"/>
    </xf>
    <xf numFmtId="3" fontId="9" fillId="0" borderId="63" xfId="3" applyNumberFormat="1" applyFont="1" applyBorder="1" applyAlignment="1">
      <alignment horizontal="right" vertical="center" wrapText="1"/>
    </xf>
    <xf numFmtId="3" fontId="9" fillId="0" borderId="38" xfId="3" applyNumberFormat="1" applyFont="1" applyBorder="1" applyAlignment="1">
      <alignment horizontal="right" vertical="center" wrapText="1"/>
    </xf>
    <xf numFmtId="182" fontId="9" fillId="0" borderId="0" xfId="3" applyNumberFormat="1" applyFont="1" applyAlignment="1">
      <alignment horizontal="left" vertical="center" wrapText="1"/>
    </xf>
    <xf numFmtId="182" fontId="9" fillId="0" borderId="39" xfId="3" applyNumberFormat="1" applyFont="1" applyBorder="1" applyAlignment="1">
      <alignment horizontal="left" vertical="center" wrapText="1"/>
    </xf>
    <xf numFmtId="182" fontId="9" fillId="0" borderId="0" xfId="3" applyNumberFormat="1" applyFont="1" applyAlignment="1">
      <alignment horizontal="center" vertical="center" wrapText="1"/>
    </xf>
    <xf numFmtId="182" fontId="9" fillId="0" borderId="39" xfId="3" applyNumberFormat="1" applyFont="1" applyBorder="1" applyAlignment="1">
      <alignment horizontal="center" vertical="center" wrapText="1"/>
    </xf>
    <xf numFmtId="49" fontId="9" fillId="0" borderId="0" xfId="3" applyNumberFormat="1" applyFont="1" applyAlignment="1">
      <alignment horizontal="center" vertical="center" wrapText="1"/>
    </xf>
    <xf numFmtId="49" fontId="9" fillId="0" borderId="39" xfId="3" applyNumberFormat="1" applyFont="1" applyBorder="1" applyAlignment="1">
      <alignment horizontal="center" vertical="center" wrapText="1"/>
    </xf>
    <xf numFmtId="3" fontId="9" fillId="0" borderId="22" xfId="3" applyNumberFormat="1" applyFont="1" applyBorder="1" applyAlignment="1">
      <alignment horizontal="center" vertical="center" wrapText="1"/>
    </xf>
    <xf numFmtId="3" fontId="9" fillId="0" borderId="0" xfId="3" applyNumberFormat="1" applyFont="1" applyAlignment="1">
      <alignment horizontal="center" vertical="center" wrapText="1"/>
    </xf>
    <xf numFmtId="3" fontId="9" fillId="0" borderId="39" xfId="3" applyNumberFormat="1" applyFont="1" applyBorder="1" applyAlignment="1">
      <alignment horizontal="center" vertical="center" wrapText="1"/>
    </xf>
    <xf numFmtId="182" fontId="9" fillId="0" borderId="22" xfId="3" applyNumberFormat="1" applyFont="1" applyBorder="1" applyAlignment="1">
      <alignment horizontal="left" vertical="center" wrapText="1"/>
    </xf>
    <xf numFmtId="182" fontId="9" fillId="0" borderId="22" xfId="3" applyNumberFormat="1" applyFont="1" applyBorder="1" applyAlignment="1">
      <alignment horizontal="center" vertical="center" wrapText="1"/>
    </xf>
    <xf numFmtId="49" fontId="9" fillId="0" borderId="22" xfId="3" applyNumberFormat="1" applyFont="1" applyBorder="1" applyAlignment="1">
      <alignment horizontal="center" vertical="center" wrapText="1"/>
    </xf>
    <xf numFmtId="187" fontId="9" fillId="0" borderId="22" xfId="3" applyNumberFormat="1" applyFont="1" applyBorder="1" applyAlignment="1">
      <alignment horizontal="center" vertical="center" wrapText="1"/>
    </xf>
    <xf numFmtId="187" fontId="9" fillId="0" borderId="0" xfId="3" applyNumberFormat="1" applyFont="1" applyAlignment="1">
      <alignment horizontal="center" vertical="center" wrapText="1"/>
    </xf>
    <xf numFmtId="187" fontId="9" fillId="0" borderId="39" xfId="3" applyNumberFormat="1" applyFont="1" applyBorder="1" applyAlignment="1">
      <alignment horizontal="center" vertical="center" wrapText="1"/>
    </xf>
    <xf numFmtId="196" fontId="9" fillId="0" borderId="37" xfId="3" applyNumberFormat="1" applyFont="1" applyBorder="1" applyAlignment="1">
      <alignment horizontal="center" vertical="center" wrapText="1"/>
    </xf>
    <xf numFmtId="196" fontId="9" fillId="0" borderId="62" xfId="3" applyNumberFormat="1" applyFont="1" applyBorder="1" applyAlignment="1">
      <alignment horizontal="center" vertical="center" wrapText="1"/>
    </xf>
    <xf numFmtId="196" fontId="9" fillId="0" borderId="40" xfId="3" applyNumberFormat="1" applyFont="1" applyBorder="1" applyAlignment="1">
      <alignment horizontal="center" vertical="center" wrapText="1"/>
    </xf>
    <xf numFmtId="182" fontId="9" fillId="0" borderId="76" xfId="3" applyNumberFormat="1" applyFont="1" applyBorder="1" applyAlignment="1">
      <alignment horizontal="center" vertical="center"/>
    </xf>
    <xf numFmtId="195" fontId="9" fillId="0" borderId="36" xfId="3" applyNumberFormat="1" applyFont="1" applyBorder="1" applyAlignment="1">
      <alignment horizontal="center" vertical="center" wrapText="1"/>
    </xf>
    <xf numFmtId="195" fontId="9" fillId="0" borderId="63" xfId="3" applyNumberFormat="1" applyFont="1" applyBorder="1" applyAlignment="1">
      <alignment horizontal="center" vertical="center" wrapText="1"/>
    </xf>
    <xf numFmtId="195" fontId="9" fillId="0" borderId="38" xfId="3" applyNumberFormat="1" applyFont="1" applyBorder="1" applyAlignment="1">
      <alignment horizontal="center" vertical="center" wrapText="1"/>
    </xf>
    <xf numFmtId="196" fontId="9" fillId="0" borderId="22" xfId="3" applyNumberFormat="1" applyFont="1" applyBorder="1" applyAlignment="1">
      <alignment horizontal="center" vertical="center" wrapText="1"/>
    </xf>
    <xf numFmtId="196" fontId="9" fillId="0" borderId="0" xfId="3" applyNumberFormat="1" applyFont="1" applyAlignment="1">
      <alignment horizontal="center" vertical="center" wrapText="1"/>
    </xf>
    <xf numFmtId="196" fontId="9" fillId="0" borderId="39" xfId="3" applyNumberFormat="1" applyFont="1" applyBorder="1" applyAlignment="1">
      <alignment horizontal="center" vertical="center" wrapText="1"/>
    </xf>
    <xf numFmtId="0" fontId="9" fillId="0" borderId="103" xfId="3" applyFont="1" applyBorder="1" applyAlignment="1">
      <alignment horizontal="center" vertical="center"/>
    </xf>
    <xf numFmtId="0" fontId="9" fillId="0" borderId="104" xfId="3" applyFont="1" applyBorder="1" applyAlignment="1">
      <alignment horizontal="center" vertical="center"/>
    </xf>
    <xf numFmtId="191" fontId="9" fillId="0" borderId="76" xfId="3" applyNumberFormat="1" applyFont="1" applyBorder="1" applyAlignment="1">
      <alignment horizontal="center" vertical="top"/>
    </xf>
    <xf numFmtId="191" fontId="9" fillId="0" borderId="43" xfId="3" applyNumberFormat="1" applyFont="1" applyBorder="1" applyAlignment="1">
      <alignment horizontal="center" vertical="top"/>
    </xf>
    <xf numFmtId="203" fontId="9" fillId="0" borderId="63" xfId="3" applyNumberFormat="1" applyFont="1" applyBorder="1" applyAlignment="1">
      <alignment vertical="top" wrapText="1"/>
    </xf>
    <xf numFmtId="203" fontId="9" fillId="0" borderId="38" xfId="3" applyNumberFormat="1" applyFont="1" applyBorder="1" applyAlignment="1">
      <alignment vertical="top" wrapText="1"/>
    </xf>
    <xf numFmtId="203" fontId="9" fillId="0" borderId="84" xfId="3" applyNumberFormat="1" applyFont="1" applyBorder="1" applyAlignment="1">
      <alignment vertical="top" wrapText="1"/>
    </xf>
    <xf numFmtId="203" fontId="9" fillId="0" borderId="85" xfId="3" applyNumberFormat="1" applyFont="1" applyBorder="1" applyAlignment="1">
      <alignment vertical="top" wrapText="1"/>
    </xf>
    <xf numFmtId="203" fontId="9" fillId="0" borderId="62" xfId="3" applyNumberFormat="1" applyFont="1" applyBorder="1" applyAlignment="1">
      <alignment vertical="top" wrapText="1"/>
    </xf>
    <xf numFmtId="203" fontId="9" fillId="0" borderId="40" xfId="3" applyNumberFormat="1" applyFont="1" applyBorder="1" applyAlignment="1">
      <alignment vertical="top" wrapText="1"/>
    </xf>
    <xf numFmtId="184" fontId="9" fillId="0" borderId="63" xfId="3" applyNumberFormat="1" applyFont="1" applyBorder="1" applyAlignment="1">
      <alignment horizontal="center" vertical="center"/>
    </xf>
    <xf numFmtId="184" fontId="9" fillId="0" borderId="0" xfId="3" applyNumberFormat="1" applyFont="1" applyAlignment="1">
      <alignment horizontal="center" vertical="center"/>
    </xf>
    <xf numFmtId="177" fontId="9" fillId="0" borderId="76" xfId="3" applyNumberFormat="1" applyFont="1" applyBorder="1" applyAlignment="1">
      <alignment vertical="center" wrapText="1"/>
    </xf>
    <xf numFmtId="192" fontId="9" fillId="0" borderId="62" xfId="3" applyNumberFormat="1" applyFont="1" applyBorder="1" applyAlignment="1">
      <alignment horizontal="center" vertical="center"/>
    </xf>
    <xf numFmtId="192" fontId="9" fillId="0" borderId="40" xfId="3" applyNumberFormat="1" applyFont="1" applyBorder="1" applyAlignment="1">
      <alignment horizontal="center" vertical="center"/>
    </xf>
    <xf numFmtId="184" fontId="9" fillId="0" borderId="62" xfId="3" applyNumberFormat="1" applyFont="1" applyBorder="1" applyAlignment="1">
      <alignment horizontal="center" vertical="center"/>
    </xf>
    <xf numFmtId="177" fontId="9" fillId="0" borderId="115" xfId="3" applyNumberFormat="1" applyFont="1" applyBorder="1" applyAlignment="1">
      <alignment horizontal="center" vertical="center"/>
    </xf>
    <xf numFmtId="177" fontId="9" fillId="0" borderId="96" xfId="3" applyNumberFormat="1" applyFont="1" applyBorder="1" applyAlignment="1">
      <alignment horizontal="center" vertical="center"/>
    </xf>
    <xf numFmtId="177" fontId="9" fillId="0" borderId="122" xfId="3" applyNumberFormat="1" applyFont="1" applyBorder="1" applyAlignment="1">
      <alignment horizontal="center" vertical="center"/>
    </xf>
    <xf numFmtId="177" fontId="9" fillId="0" borderId="116" xfId="3" applyNumberFormat="1" applyFont="1" applyBorder="1" applyAlignment="1">
      <alignment horizontal="center" vertical="center"/>
    </xf>
    <xf numFmtId="177" fontId="9" fillId="0" borderId="111" xfId="3" applyNumberFormat="1" applyFont="1" applyBorder="1" applyAlignment="1">
      <alignment horizontal="center" vertical="center"/>
    </xf>
    <xf numFmtId="177" fontId="9" fillId="0" borderId="123" xfId="3" applyNumberFormat="1" applyFont="1" applyBorder="1" applyAlignment="1">
      <alignment horizontal="center" vertical="center"/>
    </xf>
    <xf numFmtId="177" fontId="9" fillId="0" borderId="34" xfId="3" applyNumberFormat="1" applyFont="1" applyBorder="1" applyAlignment="1">
      <alignment vertical="center" wrapText="1"/>
    </xf>
    <xf numFmtId="177" fontId="9" fillId="0" borderId="43" xfId="3" applyNumberFormat="1" applyFont="1" applyBorder="1" applyAlignment="1">
      <alignment vertical="center" wrapText="1"/>
    </xf>
    <xf numFmtId="182" fontId="9" fillId="0" borderId="62" xfId="3" applyNumberFormat="1" applyFont="1" applyBorder="1" applyAlignment="1">
      <alignment horizontal="center" vertical="center"/>
    </xf>
    <xf numFmtId="177" fontId="9" fillId="0" borderId="34" xfId="3" applyNumberFormat="1" applyFont="1" applyBorder="1">
      <alignment vertical="center"/>
    </xf>
    <xf numFmtId="177" fontId="9" fillId="0" borderId="76" xfId="3" applyNumberFormat="1" applyFont="1" applyBorder="1">
      <alignment vertical="center"/>
    </xf>
    <xf numFmtId="177" fontId="9" fillId="0" borderId="43" xfId="3" applyNumberFormat="1" applyFont="1" applyBorder="1">
      <alignment vertical="center"/>
    </xf>
    <xf numFmtId="3" fontId="9" fillId="0" borderId="36" xfId="3" applyNumberFormat="1" applyFont="1" applyBorder="1" applyAlignment="1">
      <alignment horizontal="right" vertical="center" wrapText="1"/>
    </xf>
    <xf numFmtId="187" fontId="9" fillId="0" borderId="37" xfId="3" applyNumberFormat="1" applyFont="1" applyBorder="1" applyAlignment="1">
      <alignment horizontal="center" vertical="center" wrapText="1"/>
    </xf>
    <xf numFmtId="187" fontId="9" fillId="0" borderId="62" xfId="3" applyNumberFormat="1" applyFont="1" applyBorder="1" applyAlignment="1">
      <alignment horizontal="center" vertical="center" wrapText="1"/>
    </xf>
    <xf numFmtId="187" fontId="9" fillId="0" borderId="40" xfId="3" applyNumberFormat="1" applyFont="1" applyBorder="1" applyAlignment="1">
      <alignment horizontal="center" vertical="center" wrapText="1"/>
    </xf>
    <xf numFmtId="177" fontId="9" fillId="0" borderId="36" xfId="3" applyNumberFormat="1" applyFont="1" applyBorder="1" applyAlignment="1">
      <alignment wrapText="1"/>
    </xf>
    <xf numFmtId="177" fontId="9" fillId="0" borderId="63" xfId="3" applyNumberFormat="1" applyFont="1" applyBorder="1" applyAlignment="1">
      <alignment wrapText="1"/>
    </xf>
    <xf numFmtId="177" fontId="9" fillId="0" borderId="117" xfId="3" applyNumberFormat="1" applyFont="1" applyBorder="1" applyAlignment="1">
      <alignment wrapText="1"/>
    </xf>
    <xf numFmtId="177" fontId="9" fillId="0" borderId="84" xfId="3" applyNumberFormat="1" applyFont="1" applyBorder="1" applyAlignment="1">
      <alignment wrapText="1"/>
    </xf>
    <xf numFmtId="177" fontId="9" fillId="0" borderId="37" xfId="3" applyNumberFormat="1" applyFont="1" applyBorder="1" applyAlignment="1">
      <alignment wrapText="1"/>
    </xf>
    <xf numFmtId="177" fontId="9" fillId="0" borderId="62" xfId="3" applyNumberFormat="1" applyFont="1" applyBorder="1" applyAlignment="1">
      <alignment wrapText="1"/>
    </xf>
    <xf numFmtId="3" fontId="9" fillId="0" borderId="34" xfId="3" applyNumberFormat="1" applyFont="1" applyBorder="1" applyAlignment="1">
      <alignment horizontal="center" vertical="center" wrapText="1"/>
    </xf>
    <xf numFmtId="3" fontId="9" fillId="0" borderId="76" xfId="3" applyNumberFormat="1" applyFont="1" applyBorder="1" applyAlignment="1">
      <alignment horizontal="center" vertical="center" wrapText="1"/>
    </xf>
    <xf numFmtId="3" fontId="9" fillId="0" borderId="43" xfId="3" applyNumberFormat="1" applyFont="1" applyBorder="1" applyAlignment="1">
      <alignment horizontal="center" vertical="center" wrapText="1"/>
    </xf>
    <xf numFmtId="192" fontId="9" fillId="0" borderId="37" xfId="3" applyNumberFormat="1" applyFont="1" applyBorder="1" applyAlignment="1">
      <alignment horizontal="center" vertical="center"/>
    </xf>
    <xf numFmtId="191" fontId="9" fillId="0" borderId="34" xfId="3" applyNumberFormat="1" applyFont="1" applyBorder="1" applyAlignment="1">
      <alignment horizontal="center"/>
    </xf>
    <xf numFmtId="177" fontId="9" fillId="0" borderId="34" xfId="3" applyNumberFormat="1" applyFont="1" applyBorder="1" applyAlignment="1">
      <alignment horizontal="right" vertical="center" wrapText="1"/>
    </xf>
    <xf numFmtId="177" fontId="9" fillId="0" borderId="76" xfId="3" applyNumberFormat="1" applyFont="1" applyBorder="1" applyAlignment="1">
      <alignment horizontal="right" vertical="center" wrapText="1"/>
    </xf>
    <xf numFmtId="177" fontId="9" fillId="0" borderId="43" xfId="3" applyNumberFormat="1" applyFont="1" applyBorder="1" applyAlignment="1">
      <alignment horizontal="right" vertical="center" wrapText="1"/>
    </xf>
    <xf numFmtId="203" fontId="9" fillId="0" borderId="34" xfId="3" applyNumberFormat="1" applyFont="1" applyBorder="1" applyAlignment="1">
      <alignment horizontal="left" vertical="center" wrapText="1"/>
    </xf>
    <xf numFmtId="203" fontId="9" fillId="0" borderId="76" xfId="3" applyNumberFormat="1" applyFont="1" applyBorder="1" applyAlignment="1">
      <alignment horizontal="left" vertical="center" wrapText="1"/>
    </xf>
    <xf numFmtId="203" fontId="9" fillId="0" borderId="43" xfId="3" applyNumberFormat="1" applyFont="1" applyBorder="1" applyAlignment="1">
      <alignment horizontal="left" vertical="center" wrapText="1"/>
    </xf>
    <xf numFmtId="203" fontId="9" fillId="0" borderId="34" xfId="3" applyNumberFormat="1" applyFont="1" applyBorder="1" applyAlignment="1">
      <alignment horizontal="center" vertical="center" wrapText="1"/>
    </xf>
    <xf numFmtId="203" fontId="9" fillId="0" borderId="76" xfId="3" applyNumberFormat="1" applyFont="1" applyBorder="1" applyAlignment="1">
      <alignment horizontal="center" vertical="center" wrapText="1"/>
    </xf>
    <xf numFmtId="203" fontId="9" fillId="0" borderId="43" xfId="3" applyNumberFormat="1" applyFont="1" applyBorder="1" applyAlignment="1">
      <alignment horizontal="center" vertical="center" wrapText="1"/>
    </xf>
    <xf numFmtId="177" fontId="9" fillId="0" borderId="76" xfId="3" applyNumberFormat="1" applyFont="1" applyBorder="1" applyAlignment="1">
      <alignment horizontal="left" vertical="center" wrapText="1"/>
    </xf>
    <xf numFmtId="206" fontId="9" fillId="0" borderId="63" xfId="3" applyNumberFormat="1" applyFont="1" applyBorder="1" applyAlignment="1">
      <alignment horizontal="center" vertical="center" wrapText="1"/>
    </xf>
    <xf numFmtId="206" fontId="9" fillId="0" borderId="0" xfId="3" applyNumberFormat="1" applyFont="1" applyAlignment="1">
      <alignment horizontal="center" vertical="center" wrapText="1"/>
    </xf>
    <xf numFmtId="206" fontId="9" fillId="0" borderId="62" xfId="3" applyNumberFormat="1" applyFont="1" applyBorder="1" applyAlignment="1">
      <alignment horizontal="center" vertical="center" wrapText="1"/>
    </xf>
    <xf numFmtId="177" fontId="9" fillId="0" borderId="63" xfId="3" applyNumberFormat="1" applyFont="1" applyBorder="1" applyAlignment="1">
      <alignment horizontal="center" vertical="center"/>
    </xf>
    <xf numFmtId="177" fontId="9" fillId="0" borderId="0" xfId="3" applyNumberFormat="1" applyFont="1" applyAlignment="1">
      <alignment horizontal="center" vertical="center"/>
    </xf>
    <xf numFmtId="203" fontId="9" fillId="0" borderId="76" xfId="3" applyNumberFormat="1" applyFont="1" applyBorder="1" applyAlignment="1">
      <alignment vertical="center" wrapText="1"/>
    </xf>
    <xf numFmtId="177" fontId="9" fillId="0" borderId="36" xfId="3" applyNumberFormat="1" applyFont="1" applyBorder="1">
      <alignment vertical="center"/>
    </xf>
    <xf numFmtId="177" fontId="9" fillId="0" borderId="63" xfId="3" applyNumberFormat="1" applyFont="1" applyBorder="1">
      <alignment vertical="center"/>
    </xf>
    <xf numFmtId="177" fontId="9" fillId="0" borderId="65" xfId="3" applyNumberFormat="1" applyFont="1" applyBorder="1">
      <alignment vertical="center"/>
    </xf>
    <xf numFmtId="177" fontId="9" fillId="0" borderId="38" xfId="3" applyNumberFormat="1" applyFont="1" applyBorder="1">
      <alignment vertical="center"/>
    </xf>
    <xf numFmtId="177" fontId="15" fillId="0" borderId="38" xfId="3" applyNumberFormat="1" applyFont="1" applyBorder="1" applyAlignment="1">
      <alignment horizontal="center" vertical="center" wrapText="1"/>
    </xf>
    <xf numFmtId="177" fontId="15" fillId="0" borderId="39" xfId="3" applyNumberFormat="1" applyFont="1" applyBorder="1" applyAlignment="1">
      <alignment horizontal="center" vertical="center" wrapText="1"/>
    </xf>
    <xf numFmtId="177" fontId="15" fillId="0" borderId="40" xfId="3" applyNumberFormat="1" applyFont="1" applyBorder="1" applyAlignment="1">
      <alignment horizontal="center" vertical="center" wrapText="1"/>
    </xf>
    <xf numFmtId="177" fontId="9" fillId="0" borderId="43" xfId="3" applyNumberFormat="1" applyFont="1" applyBorder="1" applyAlignment="1">
      <alignment horizontal="center" vertical="center" wrapText="1"/>
    </xf>
    <xf numFmtId="177" fontId="9" fillId="0" borderId="43" xfId="3" applyNumberFormat="1" applyFont="1" applyBorder="1" applyAlignment="1">
      <alignment horizontal="center" vertical="center"/>
    </xf>
    <xf numFmtId="177" fontId="9" fillId="0" borderId="38" xfId="3" applyNumberFormat="1" applyFont="1" applyBorder="1" applyAlignment="1">
      <alignment horizontal="center" vertical="center" wrapText="1"/>
    </xf>
    <xf numFmtId="177" fontId="9" fillId="0" borderId="39" xfId="3" applyNumberFormat="1" applyFont="1" applyBorder="1" applyAlignment="1">
      <alignment horizontal="center" vertical="center" wrapText="1"/>
    </xf>
    <xf numFmtId="177" fontId="9" fillId="0" borderId="40" xfId="3" applyNumberFormat="1" applyFont="1" applyBorder="1" applyAlignment="1">
      <alignment horizontal="center" vertical="center" wrapText="1"/>
    </xf>
    <xf numFmtId="182" fontId="9" fillId="0" borderId="36" xfId="3" applyNumberFormat="1" applyFont="1" applyBorder="1" applyAlignment="1">
      <alignment horizontal="center" vertical="center" wrapText="1"/>
    </xf>
    <xf numFmtId="182" fontId="9" fillId="0" borderId="37" xfId="3" applyNumberFormat="1" applyFont="1" applyBorder="1" applyAlignment="1">
      <alignment horizontal="center" vertical="center" wrapText="1"/>
    </xf>
    <xf numFmtId="184" fontId="9" fillId="0" borderId="62" xfId="3" applyNumberFormat="1" applyFont="1" applyBorder="1" applyAlignment="1">
      <alignment horizontal="center" vertical="center" wrapText="1"/>
    </xf>
    <xf numFmtId="177" fontId="9" fillId="0" borderId="112" xfId="3" applyNumberFormat="1" applyFont="1" applyBorder="1" applyAlignment="1">
      <alignment horizontal="center" vertical="center" wrapText="1"/>
    </xf>
    <xf numFmtId="177" fontId="9" fillId="0" borderId="113" xfId="3" applyNumberFormat="1" applyFont="1" applyBorder="1" applyAlignment="1">
      <alignment horizontal="center" vertical="center" wrapText="1"/>
    </xf>
    <xf numFmtId="177" fontId="9" fillId="0" borderId="114" xfId="3" applyNumberFormat="1" applyFont="1" applyBorder="1" applyAlignment="1">
      <alignment horizontal="center" vertical="center" wrapText="1"/>
    </xf>
    <xf numFmtId="3" fontId="9" fillId="0" borderId="36" xfId="3" applyNumberFormat="1" applyFont="1" applyBorder="1" applyAlignment="1">
      <alignment horizontal="center" vertical="center" shrinkToFit="1"/>
    </xf>
    <xf numFmtId="3" fontId="9" fillId="0" borderId="22" xfId="3" applyNumberFormat="1" applyFont="1" applyBorder="1" applyAlignment="1">
      <alignment horizontal="center" vertical="center" shrinkToFit="1"/>
    </xf>
    <xf numFmtId="3" fontId="9" fillId="0" borderId="37" xfId="3" applyNumberFormat="1" applyFont="1" applyBorder="1" applyAlignment="1">
      <alignment horizontal="center" vertical="center" shrinkToFit="1"/>
    </xf>
    <xf numFmtId="182" fontId="9" fillId="0" borderId="92" xfId="3" applyNumberFormat="1" applyFont="1" applyBorder="1" applyAlignment="1">
      <alignment horizontal="center" vertical="center" wrapText="1"/>
    </xf>
    <xf numFmtId="182" fontId="9" fillId="0" borderId="96" xfId="3" applyNumberFormat="1" applyFont="1" applyBorder="1" applyAlignment="1">
      <alignment horizontal="center" vertical="center" wrapText="1"/>
    </xf>
    <xf numFmtId="182" fontId="9" fillId="0" borderId="93" xfId="3" applyNumberFormat="1" applyFont="1" applyBorder="1" applyAlignment="1">
      <alignment horizontal="center" vertical="center" wrapText="1"/>
    </xf>
    <xf numFmtId="182" fontId="9" fillId="0" borderId="84" xfId="3" applyNumberFormat="1" applyFont="1" applyBorder="1" applyAlignment="1">
      <alignment horizontal="center" vertical="center" wrapText="1"/>
    </xf>
    <xf numFmtId="183" fontId="9" fillId="0" borderId="82" xfId="3" applyNumberFormat="1" applyFont="1" applyBorder="1" applyAlignment="1">
      <alignment horizontal="center" vertical="center" wrapText="1"/>
    </xf>
    <xf numFmtId="183" fontId="9" fillId="0" borderId="94" xfId="3" applyNumberFormat="1" applyFont="1" applyBorder="1" applyAlignment="1">
      <alignment horizontal="center" vertical="center" wrapText="1"/>
    </xf>
    <xf numFmtId="3" fontId="14" fillId="0" borderId="36" xfId="3" applyNumberFormat="1" applyFont="1" applyBorder="1" applyAlignment="1">
      <alignment horizontal="center" vertical="center" wrapText="1"/>
    </xf>
    <xf numFmtId="3" fontId="14" fillId="0" borderId="22" xfId="3" applyNumberFormat="1" applyFont="1" applyBorder="1" applyAlignment="1">
      <alignment horizontal="center" vertical="center" wrapText="1"/>
    </xf>
    <xf numFmtId="3" fontId="14" fillId="0" borderId="37" xfId="3" applyNumberFormat="1" applyFont="1" applyBorder="1" applyAlignment="1">
      <alignment horizontal="center" vertical="center" wrapText="1"/>
    </xf>
    <xf numFmtId="3" fontId="9" fillId="0" borderId="92" xfId="3" applyNumberFormat="1" applyFont="1" applyBorder="1" applyAlignment="1">
      <alignment horizontal="center" vertical="center" wrapText="1"/>
    </xf>
    <xf numFmtId="3" fontId="9" fillId="0" borderId="96" xfId="3" applyNumberFormat="1" applyFont="1" applyBorder="1" applyAlignment="1">
      <alignment horizontal="center" vertical="center" wrapText="1"/>
    </xf>
    <xf numFmtId="20" fontId="9" fillId="0" borderId="93" xfId="3" applyNumberFormat="1" applyFont="1" applyBorder="1" applyAlignment="1">
      <alignment horizontal="center" vertical="center" wrapText="1"/>
    </xf>
    <xf numFmtId="20" fontId="9" fillId="0" borderId="84" xfId="3" applyNumberFormat="1" applyFont="1" applyBorder="1" applyAlignment="1">
      <alignment horizontal="center" vertical="center" wrapText="1"/>
    </xf>
    <xf numFmtId="3" fontId="9" fillId="0" borderId="93" xfId="3" applyNumberFormat="1" applyFont="1" applyBorder="1" applyAlignment="1">
      <alignment horizontal="center" vertical="center" wrapText="1"/>
    </xf>
    <xf numFmtId="3" fontId="9" fillId="0" borderId="84" xfId="3" applyNumberFormat="1" applyFont="1" applyBorder="1" applyAlignment="1">
      <alignment horizontal="center" vertical="center" wrapText="1"/>
    </xf>
    <xf numFmtId="3" fontId="9" fillId="0" borderId="95" xfId="3" applyNumberFormat="1" applyFont="1" applyBorder="1" applyAlignment="1">
      <alignment horizontal="center" vertical="center" wrapText="1"/>
    </xf>
    <xf numFmtId="3" fontId="9" fillId="0" borderId="111" xfId="3" applyNumberFormat="1" applyFont="1" applyBorder="1" applyAlignment="1">
      <alignment horizontal="center" vertical="center" wrapText="1"/>
    </xf>
    <xf numFmtId="3" fontId="9" fillId="0" borderId="36" xfId="3" applyNumberFormat="1" applyFont="1" applyBorder="1" applyAlignment="1">
      <alignment horizontal="center" vertical="center" wrapText="1"/>
    </xf>
    <xf numFmtId="3" fontId="9" fillId="0" borderId="37" xfId="3" applyNumberFormat="1" applyFont="1" applyBorder="1" applyAlignment="1">
      <alignment horizontal="center" vertical="center" wrapText="1"/>
    </xf>
    <xf numFmtId="3" fontId="9" fillId="0" borderId="63" xfId="3" applyNumberFormat="1" applyFont="1" applyBorder="1" applyAlignment="1">
      <alignment horizontal="center" vertical="center" wrapText="1"/>
    </xf>
    <xf numFmtId="3" fontId="9" fillId="0" borderId="62" xfId="3" applyNumberFormat="1" applyFont="1" applyBorder="1" applyAlignment="1">
      <alignment horizontal="center" vertical="center" wrapText="1"/>
    </xf>
    <xf numFmtId="3" fontId="9" fillId="0" borderId="18" xfId="3" applyNumberFormat="1" applyFont="1" applyBorder="1" applyAlignment="1">
      <alignment horizontal="center" vertical="center"/>
    </xf>
    <xf numFmtId="182" fontId="9" fillId="0" borderId="18" xfId="3" applyNumberFormat="1" applyFont="1" applyBorder="1" applyAlignment="1">
      <alignment horizontal="center" vertical="center"/>
    </xf>
    <xf numFmtId="3" fontId="9" fillId="0" borderId="19" xfId="3" applyNumberFormat="1" applyFont="1" applyBorder="1" applyAlignment="1">
      <alignment horizontal="center" vertical="center"/>
    </xf>
    <xf numFmtId="3" fontId="9" fillId="0" borderId="65" xfId="3" applyNumberFormat="1" applyFont="1" applyBorder="1" applyAlignment="1">
      <alignment horizontal="center" vertical="center"/>
    </xf>
    <xf numFmtId="3" fontId="9" fillId="0" borderId="61" xfId="3" applyNumberFormat="1" applyFont="1" applyBorder="1" applyAlignment="1">
      <alignment horizontal="center" vertical="center"/>
    </xf>
    <xf numFmtId="3" fontId="9" fillId="0" borderId="94" xfId="3" applyNumberFormat="1" applyFont="1" applyBorder="1" applyAlignment="1">
      <alignment horizontal="center" vertical="center"/>
    </xf>
    <xf numFmtId="3" fontId="9" fillId="0" borderId="64" xfId="3" applyNumberFormat="1" applyFont="1" applyBorder="1" applyAlignment="1">
      <alignment horizontal="center" vertical="center"/>
    </xf>
    <xf numFmtId="3" fontId="9" fillId="0" borderId="60" xfId="3" applyNumberFormat="1" applyFont="1" applyBorder="1" applyAlignment="1">
      <alignment horizontal="center" vertical="center"/>
    </xf>
    <xf numFmtId="3" fontId="9" fillId="0" borderId="110" xfId="3" applyNumberFormat="1" applyFont="1" applyBorder="1" applyAlignment="1">
      <alignment horizontal="center" vertical="center"/>
    </xf>
    <xf numFmtId="3" fontId="9" fillId="0" borderId="36" xfId="3" applyNumberFormat="1" applyFont="1" applyBorder="1" applyAlignment="1">
      <alignment horizontal="center" vertical="center"/>
    </xf>
    <xf numFmtId="3" fontId="9" fillId="0" borderId="22" xfId="3" applyNumberFormat="1" applyFont="1" applyBorder="1" applyAlignment="1">
      <alignment horizontal="center" vertical="center"/>
    </xf>
    <xf numFmtId="3" fontId="9" fillId="0" borderId="37" xfId="3" applyNumberFormat="1" applyFont="1" applyBorder="1" applyAlignment="1">
      <alignment horizontal="center" vertical="center"/>
    </xf>
    <xf numFmtId="3" fontId="9" fillId="4" borderId="36" xfId="3" applyNumberFormat="1" applyFont="1" applyFill="1" applyBorder="1" applyAlignment="1">
      <alignment horizontal="center" vertical="center" wrapText="1"/>
    </xf>
    <xf numFmtId="3" fontId="9" fillId="4" borderId="22" xfId="3" applyNumberFormat="1" applyFont="1" applyFill="1" applyBorder="1" applyAlignment="1">
      <alignment horizontal="center" vertical="center" wrapText="1"/>
    </xf>
    <xf numFmtId="3" fontId="9" fillId="4" borderId="37" xfId="3" applyNumberFormat="1" applyFont="1" applyFill="1" applyBorder="1" applyAlignment="1">
      <alignment horizontal="center" vertical="center" wrapText="1"/>
    </xf>
    <xf numFmtId="3" fontId="9" fillId="0" borderId="18" xfId="3" applyNumberFormat="1" applyFont="1" applyBorder="1" applyAlignment="1">
      <alignment horizontal="center" vertical="center" wrapText="1"/>
    </xf>
    <xf numFmtId="3" fontId="9" fillId="0" borderId="82" xfId="3" applyNumberFormat="1" applyFont="1" applyBorder="1" applyAlignment="1">
      <alignment horizontal="center" vertical="center"/>
    </xf>
    <xf numFmtId="3" fontId="9" fillId="0" borderId="83" xfId="3" applyNumberFormat="1" applyFont="1" applyBorder="1" applyAlignment="1">
      <alignment horizontal="center" vertical="center"/>
    </xf>
    <xf numFmtId="3" fontId="9" fillId="0" borderId="63" xfId="3" applyNumberFormat="1" applyFont="1" applyBorder="1" applyAlignment="1">
      <alignment horizontal="center" vertical="center"/>
    </xf>
    <xf numFmtId="3" fontId="9" fillId="0" borderId="0" xfId="3" applyNumberFormat="1" applyFont="1" applyAlignment="1">
      <alignment horizontal="center" vertical="center"/>
    </xf>
    <xf numFmtId="3" fontId="9" fillId="0" borderId="62" xfId="3" applyNumberFormat="1" applyFont="1" applyBorder="1" applyAlignment="1">
      <alignment horizontal="center" vertical="center"/>
    </xf>
    <xf numFmtId="3" fontId="9" fillId="4" borderId="18" xfId="3" applyNumberFormat="1" applyFont="1" applyFill="1" applyBorder="1" applyAlignment="1">
      <alignment horizontal="center" vertical="center"/>
    </xf>
    <xf numFmtId="3" fontId="5" fillId="0" borderId="34" xfId="3" applyNumberFormat="1" applyFont="1" applyBorder="1" applyAlignment="1">
      <alignment vertical="center" wrapText="1"/>
    </xf>
    <xf numFmtId="3" fontId="5" fillId="0" borderId="76" xfId="3" applyNumberFormat="1" applyFont="1" applyBorder="1" applyAlignment="1">
      <alignment vertical="center" wrapText="1"/>
    </xf>
    <xf numFmtId="3" fontId="5" fillId="0" borderId="43" xfId="3" applyNumberFormat="1" applyFont="1" applyBorder="1" applyAlignment="1">
      <alignment vertical="center" wrapText="1"/>
    </xf>
    <xf numFmtId="177" fontId="9" fillId="0" borderId="64" xfId="3" applyNumberFormat="1" applyFont="1" applyBorder="1">
      <alignment vertical="center"/>
    </xf>
    <xf numFmtId="0" fontId="5" fillId="0" borderId="109" xfId="3" applyFont="1" applyBorder="1" applyAlignment="1">
      <alignment horizontal="center" vertical="center"/>
    </xf>
    <xf numFmtId="0" fontId="5" fillId="0" borderId="43" xfId="3" applyFont="1" applyBorder="1" applyAlignment="1">
      <alignment horizontal="center" vertical="center"/>
    </xf>
    <xf numFmtId="3" fontId="5" fillId="0" borderId="34" xfId="3" applyNumberFormat="1" applyFont="1" applyBorder="1" applyAlignment="1">
      <alignment horizontal="center" vertical="center" wrapText="1"/>
    </xf>
    <xf numFmtId="3" fontId="5" fillId="0" borderId="108" xfId="3" applyNumberFormat="1" applyFont="1" applyBorder="1" applyAlignment="1">
      <alignment horizontal="center" vertical="center" wrapText="1"/>
    </xf>
    <xf numFmtId="3" fontId="9" fillId="0" borderId="38" xfId="3" applyNumberFormat="1" applyFont="1" applyBorder="1" applyAlignment="1">
      <alignment vertical="center" wrapText="1"/>
    </xf>
    <xf numFmtId="0" fontId="9" fillId="0" borderId="19" xfId="3" applyFont="1" applyBorder="1">
      <alignment vertical="center"/>
    </xf>
    <xf numFmtId="0" fontId="5" fillId="0" borderId="103" xfId="3" applyFont="1" applyBorder="1" applyAlignment="1">
      <alignment horizontal="center" vertical="center"/>
    </xf>
    <xf numFmtId="0" fontId="5" fillId="0" borderId="104" xfId="3" applyFont="1" applyBorder="1" applyAlignment="1">
      <alignment horizontal="center" vertical="center"/>
    </xf>
    <xf numFmtId="3" fontId="9" fillId="0" borderId="36" xfId="3" applyNumberFormat="1" applyFont="1" applyBorder="1" applyAlignment="1">
      <alignment vertical="center" wrapText="1"/>
    </xf>
    <xf numFmtId="3" fontId="5" fillId="0" borderId="97" xfId="3" applyNumberFormat="1" applyFont="1" applyBorder="1" applyAlignment="1">
      <alignment horizontal="center" vertical="center" wrapText="1"/>
    </xf>
    <xf numFmtId="3" fontId="5" fillId="0" borderId="103" xfId="3" applyNumberFormat="1" applyFont="1" applyBorder="1" applyAlignment="1">
      <alignment horizontal="center" vertical="center" wrapText="1"/>
    </xf>
    <xf numFmtId="3" fontId="9" fillId="0" borderId="19" xfId="3" applyNumberFormat="1" applyFont="1" applyBorder="1" applyAlignment="1">
      <alignment vertical="center" wrapText="1"/>
    </xf>
    <xf numFmtId="3" fontId="9" fillId="0" borderId="34" xfId="3" applyNumberFormat="1" applyFont="1" applyBorder="1" applyAlignment="1">
      <alignment vertical="center" wrapText="1"/>
    </xf>
    <xf numFmtId="0" fontId="9" fillId="0" borderId="76" xfId="3" applyFont="1" applyBorder="1">
      <alignment vertical="center"/>
    </xf>
    <xf numFmtId="0" fontId="9" fillId="0" borderId="43" xfId="3" applyFont="1" applyBorder="1">
      <alignment vertical="center"/>
    </xf>
  </cellXfs>
  <cellStyles count="6">
    <cellStyle name="桁区切り" xfId="2" builtinId="6"/>
    <cellStyle name="桁区切り 2" xfId="4" xr:uid="{00000000-0005-0000-0000-000001000000}"/>
    <cellStyle name="標準" xfId="0" builtinId="0"/>
    <cellStyle name="標準 2 3" xfId="5" xr:uid="{6CD67928-F1B8-4EEF-9CA1-5FAD74C5EEDC}"/>
    <cellStyle name="標準 4 2" xfId="3" xr:uid="{00000000-0005-0000-0000-000003000000}"/>
    <cellStyle name="標準_請求書・明細書等" xfId="1" xr:uid="{00000000-0005-0000-0000-000004000000}"/>
  </cellStyles>
  <dxfs count="150">
    <dxf>
      <font>
        <color rgb="FFFF0000"/>
      </font>
      <fill>
        <patternFill>
          <bgColor rgb="FFFFFF99"/>
        </patternFill>
      </fill>
    </dxf>
    <dxf>
      <font>
        <color rgb="FF0000FF"/>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FF0000"/>
      </font>
      <fill>
        <patternFill>
          <bgColor rgb="FFFFFF99"/>
        </patternFill>
      </fill>
    </dxf>
    <dxf>
      <font>
        <color rgb="FF0070C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FF0000"/>
      </font>
      <fill>
        <patternFill>
          <bgColor rgb="FFFFFF99"/>
        </patternFill>
      </fill>
    </dxf>
    <dxf>
      <font>
        <color rgb="FF0070C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FF0000"/>
      </font>
      <fill>
        <patternFill>
          <bgColor rgb="FFFFFF99"/>
        </patternFill>
      </fill>
    </dxf>
    <dxf>
      <font>
        <color rgb="FF0000FF"/>
      </font>
      <fill>
        <patternFill>
          <bgColor rgb="FFFFFF99"/>
        </patternFill>
      </fill>
    </dxf>
    <dxf>
      <font>
        <color rgb="FF0070C0"/>
      </font>
      <fill>
        <patternFill>
          <bgColor rgb="FFFFFF99"/>
        </patternFill>
      </fill>
    </dxf>
    <dxf>
      <font>
        <color rgb="FFFF0000"/>
      </font>
      <fill>
        <patternFill>
          <bgColor rgb="FFFFFF99"/>
        </patternFill>
      </fill>
    </dxf>
    <dxf>
      <font>
        <color rgb="FFFF0000"/>
      </font>
      <fill>
        <patternFill>
          <bgColor rgb="FFFFFF99"/>
        </patternFill>
      </fill>
    </dxf>
    <dxf>
      <font>
        <color rgb="FF0000FF"/>
      </font>
      <fill>
        <patternFill>
          <bgColor rgb="FFFFFF99"/>
        </patternFill>
      </fill>
    </dxf>
    <dxf>
      <font>
        <color rgb="FF0000FF"/>
      </font>
      <fill>
        <patternFill>
          <bgColor rgb="FFFFFF99"/>
        </patternFill>
      </fill>
    </dxf>
    <dxf>
      <font>
        <color rgb="FFFF0000"/>
      </font>
      <fill>
        <patternFill>
          <bgColor rgb="FFFFFF99"/>
        </patternFill>
      </fill>
    </dxf>
    <dxf>
      <font>
        <color rgb="FFFF0000"/>
      </font>
      <fill>
        <patternFill>
          <bgColor rgb="FFFFFF99"/>
        </patternFill>
      </fill>
    </dxf>
    <dxf>
      <font>
        <color rgb="FF0000FF"/>
      </font>
      <fill>
        <patternFill>
          <bgColor rgb="FFFFFF99"/>
        </patternFill>
      </fill>
    </dxf>
    <dxf>
      <font>
        <color rgb="FF0000FF"/>
      </font>
      <fill>
        <patternFill>
          <bgColor rgb="FFFFFF99"/>
        </patternFill>
      </fill>
    </dxf>
    <dxf>
      <font>
        <color rgb="FFFF0000"/>
      </font>
      <fill>
        <patternFill>
          <bgColor rgb="FFFFFF99"/>
        </patternFill>
      </fill>
    </dxf>
    <dxf>
      <font>
        <color rgb="FFFF0000"/>
      </font>
      <fill>
        <patternFill>
          <bgColor rgb="FFFFFF99"/>
        </patternFill>
      </fill>
    </dxf>
    <dxf>
      <font>
        <color rgb="FF0000FF"/>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FF0000"/>
      </font>
      <fill>
        <patternFill>
          <bgColor rgb="FFFFFF99"/>
        </patternFill>
      </fill>
    </dxf>
    <dxf>
      <font>
        <color rgb="FFFF0000"/>
      </font>
      <fill>
        <patternFill>
          <bgColor rgb="FFFFFF99"/>
        </patternFill>
      </fill>
    </dxf>
    <dxf>
      <font>
        <color rgb="FFFF0000"/>
      </font>
      <fill>
        <patternFill>
          <bgColor rgb="FFFFFF99"/>
        </patternFill>
      </fill>
    </dxf>
    <dxf>
      <font>
        <color rgb="FFFF0000"/>
      </font>
      <fill>
        <patternFill>
          <bgColor rgb="FFFFFF99"/>
        </patternFill>
      </fill>
    </dxf>
    <dxf>
      <font>
        <color rgb="FFFF0000"/>
      </font>
      <fill>
        <patternFill>
          <bgColor rgb="FFFFFF99"/>
        </patternFill>
      </fill>
    </dxf>
    <dxf>
      <font>
        <color rgb="FFFF0000"/>
      </font>
      <fill>
        <patternFill>
          <bgColor rgb="FFFFFF99"/>
        </patternFill>
      </fill>
    </dxf>
    <dxf>
      <font>
        <color rgb="FFFF0000"/>
      </font>
      <fill>
        <patternFill>
          <bgColor rgb="FFFFFF99"/>
        </patternFill>
      </fill>
    </dxf>
    <dxf>
      <font>
        <color rgb="FFFF0000"/>
      </font>
      <fill>
        <patternFill>
          <bgColor rgb="FFFFFF99"/>
        </patternFill>
      </fill>
    </dxf>
    <dxf>
      <font>
        <color rgb="FFFF0000"/>
      </font>
      <fill>
        <patternFill>
          <bgColor rgb="FFFFFF99"/>
        </patternFill>
      </fill>
    </dxf>
    <dxf>
      <font>
        <color rgb="FFFF0000"/>
      </font>
      <fill>
        <patternFill>
          <bgColor rgb="FFFFFF99"/>
        </patternFill>
      </fill>
    </dxf>
    <dxf>
      <font>
        <color rgb="FFFF0000"/>
      </font>
      <fill>
        <patternFill>
          <bgColor rgb="FFFFFF99"/>
        </patternFill>
      </fill>
    </dxf>
    <dxf>
      <font>
        <color rgb="FFFF0000"/>
      </font>
      <fill>
        <patternFill>
          <bgColor rgb="FFFFFF99"/>
        </patternFill>
      </fill>
    </dxf>
    <dxf>
      <font>
        <color rgb="FFFF0000"/>
      </font>
      <fill>
        <patternFill>
          <bgColor rgb="FFFFFF99"/>
        </patternFill>
      </fill>
    </dxf>
    <dxf>
      <font>
        <color rgb="FFFF0000"/>
      </font>
      <fill>
        <patternFill>
          <bgColor rgb="FFFFFF99"/>
        </patternFill>
      </fill>
    </dxf>
    <dxf>
      <font>
        <color rgb="FFFF0000"/>
      </font>
      <fill>
        <patternFill>
          <bgColor rgb="FFFFFF99"/>
        </patternFill>
      </fill>
    </dxf>
    <dxf>
      <font>
        <color rgb="FFFF000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FF0000"/>
      </font>
      <fill>
        <patternFill>
          <bgColor rgb="FFFFFF99"/>
        </patternFill>
      </fill>
    </dxf>
    <dxf>
      <font>
        <color rgb="FFFF0000"/>
      </font>
      <fill>
        <patternFill>
          <bgColor rgb="FFFFFF99"/>
        </patternFill>
      </fill>
    </dxf>
    <dxf>
      <font>
        <color rgb="FFFF0000"/>
      </font>
      <fill>
        <patternFill>
          <bgColor rgb="FFFFFF99"/>
        </patternFill>
      </fill>
    </dxf>
    <dxf>
      <font>
        <color rgb="FFFF0000"/>
      </font>
      <fill>
        <patternFill>
          <bgColor rgb="FFFFFF99"/>
        </patternFill>
      </fill>
    </dxf>
    <dxf>
      <font>
        <color rgb="FFFF0000"/>
      </font>
      <fill>
        <patternFill>
          <bgColor rgb="FFFFFF99"/>
        </patternFill>
      </fill>
    </dxf>
    <dxf>
      <font>
        <color rgb="FFFF0000"/>
      </font>
      <fill>
        <patternFill>
          <bgColor rgb="FFFFFF99"/>
        </patternFill>
      </fill>
    </dxf>
    <dxf>
      <font>
        <color rgb="FFFF0000"/>
      </font>
      <fill>
        <patternFill>
          <bgColor rgb="FFFFFF99"/>
        </patternFill>
      </fill>
    </dxf>
    <dxf>
      <font>
        <color rgb="FFFF0000"/>
      </font>
      <fill>
        <patternFill>
          <bgColor rgb="FFFFFF99"/>
        </patternFill>
      </fill>
    </dxf>
    <dxf>
      <font>
        <color rgb="FFFF0000"/>
      </font>
      <fill>
        <patternFill>
          <bgColor rgb="FFFFFF99"/>
        </patternFill>
      </fill>
    </dxf>
    <dxf>
      <font>
        <color rgb="FFFF0000"/>
      </font>
      <fill>
        <patternFill>
          <bgColor rgb="FFFFFF99"/>
        </patternFill>
      </fill>
    </dxf>
    <dxf>
      <font>
        <color rgb="FFFF0000"/>
      </font>
      <fill>
        <patternFill>
          <bgColor rgb="FFFFFF99"/>
        </patternFill>
      </fill>
    </dxf>
    <dxf>
      <font>
        <color rgb="FFFF0000"/>
      </font>
      <fill>
        <patternFill>
          <bgColor rgb="FFFFFF99"/>
        </patternFill>
      </fill>
    </dxf>
    <dxf>
      <font>
        <color rgb="FFFF0000"/>
      </font>
      <fill>
        <patternFill>
          <bgColor rgb="FFFFFF99"/>
        </patternFill>
      </fill>
    </dxf>
    <dxf>
      <font>
        <color rgb="FFFF000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00FF"/>
      </font>
      <fill>
        <patternFill>
          <bgColor rgb="FFFFFF99"/>
        </patternFill>
      </fill>
    </dxf>
    <dxf>
      <font>
        <color rgb="FFFF0000"/>
      </font>
      <fill>
        <patternFill>
          <bgColor rgb="FFFFFF99"/>
        </patternFill>
      </fill>
    </dxf>
    <dxf>
      <font>
        <color rgb="FFFF0000"/>
      </font>
      <fill>
        <patternFill>
          <bgColor rgb="FFFFFF99"/>
        </patternFill>
      </fill>
    </dxf>
    <dxf>
      <font>
        <color rgb="FFFF0000"/>
      </font>
      <fill>
        <patternFill>
          <bgColor rgb="FFFFFF99"/>
        </patternFill>
      </fill>
    </dxf>
    <dxf>
      <font>
        <color rgb="FFFF0000"/>
      </font>
      <fill>
        <patternFill>
          <bgColor rgb="FFFFFF99"/>
        </patternFill>
      </fill>
    </dxf>
    <dxf>
      <font>
        <color rgb="FFFF0000"/>
      </font>
      <fill>
        <patternFill>
          <bgColor rgb="FFFFFF99"/>
        </patternFill>
      </fill>
    </dxf>
    <dxf>
      <font>
        <color rgb="FFFF0000"/>
      </font>
      <fill>
        <patternFill>
          <bgColor rgb="FFFFFF99"/>
        </patternFill>
      </fill>
    </dxf>
    <dxf>
      <font>
        <color rgb="FFFF0000"/>
      </font>
      <fill>
        <patternFill>
          <bgColor rgb="FFFFFF99"/>
        </patternFill>
      </fill>
    </dxf>
    <dxf>
      <font>
        <color rgb="FFFF0000"/>
      </font>
      <fill>
        <patternFill>
          <bgColor rgb="FFFFFF99"/>
        </patternFill>
      </fill>
    </dxf>
    <dxf>
      <font>
        <color rgb="FFFF0000"/>
      </font>
      <fill>
        <patternFill>
          <bgColor rgb="FFFFFF99"/>
        </patternFill>
      </fill>
    </dxf>
    <dxf>
      <font>
        <color rgb="FFFF0000"/>
      </font>
      <fill>
        <patternFill>
          <bgColor rgb="FFFFFF99"/>
        </patternFill>
      </fill>
    </dxf>
    <dxf>
      <font>
        <color rgb="FFFF0000"/>
      </font>
      <fill>
        <patternFill>
          <bgColor rgb="FFFFFF99"/>
        </patternFill>
      </fill>
    </dxf>
    <dxf>
      <font>
        <color rgb="FFFF0000"/>
      </font>
      <fill>
        <patternFill>
          <bgColor rgb="FFFFFF99"/>
        </patternFill>
      </fill>
    </dxf>
    <dxf>
      <font>
        <color rgb="FFFF0000"/>
      </font>
      <fill>
        <patternFill>
          <bgColor rgb="FFFFFF99"/>
        </patternFill>
      </fill>
    </dxf>
    <dxf>
      <font>
        <color rgb="FFFF0000"/>
      </font>
      <fill>
        <patternFill>
          <bgColor rgb="FFFFFF99"/>
        </patternFill>
      </fill>
    </dxf>
    <dxf>
      <font>
        <color rgb="FFFF0000"/>
      </font>
      <fill>
        <patternFill>
          <bgColor rgb="FFFFFF99"/>
        </patternFill>
      </fill>
    </dxf>
    <dxf>
      <font>
        <color rgb="FF0000FF"/>
      </font>
      <fill>
        <patternFill>
          <bgColor rgb="FFFFFF99"/>
        </patternFill>
      </fill>
    </dxf>
    <dxf>
      <font>
        <color rgb="FF0000FF"/>
      </font>
      <fill>
        <patternFill>
          <bgColor rgb="FFFFFF99"/>
        </patternFill>
      </fill>
    </dxf>
    <dxf>
      <font>
        <color rgb="FF0000FF"/>
      </font>
      <fill>
        <patternFill>
          <bgColor rgb="FFFFFF99"/>
        </patternFill>
      </fill>
    </dxf>
    <dxf>
      <font>
        <color rgb="FF0000FF"/>
      </font>
      <fill>
        <patternFill>
          <bgColor rgb="FFFFFF99"/>
        </patternFill>
      </fill>
    </dxf>
    <dxf>
      <font>
        <color rgb="FF0000FF"/>
      </font>
      <fill>
        <patternFill>
          <bgColor rgb="FFFFFF99"/>
        </patternFill>
      </fill>
    </dxf>
    <dxf>
      <font>
        <color rgb="FFFF0000"/>
      </font>
      <fill>
        <patternFill>
          <bgColor rgb="FFFFFF99"/>
        </patternFill>
      </fill>
    </dxf>
    <dxf>
      <font>
        <color rgb="FF0000FF"/>
      </font>
      <fill>
        <patternFill>
          <bgColor rgb="FFFFFF99"/>
        </patternFill>
      </fill>
    </dxf>
    <dxf>
      <font>
        <color rgb="FF0000FF"/>
      </font>
      <fill>
        <patternFill>
          <bgColor rgb="FFFFFF99"/>
        </patternFill>
      </fill>
    </dxf>
    <dxf>
      <font>
        <color rgb="FF0000FF"/>
      </font>
      <fill>
        <patternFill>
          <bgColor rgb="FFFFFF99"/>
        </patternFill>
      </fill>
    </dxf>
    <dxf>
      <font>
        <color rgb="FF0000FF"/>
      </font>
      <fill>
        <patternFill>
          <bgColor rgb="FFFFFF99"/>
        </patternFill>
      </fill>
    </dxf>
    <dxf>
      <font>
        <color rgb="FF0000FF"/>
      </font>
      <fill>
        <patternFill>
          <bgColor rgb="FFFFFF99"/>
        </patternFill>
      </fill>
    </dxf>
    <dxf>
      <font>
        <color rgb="FF0000FF"/>
      </font>
      <fill>
        <patternFill>
          <bgColor rgb="FFFFFF99"/>
        </patternFill>
      </fill>
    </dxf>
    <dxf>
      <font>
        <color rgb="FFFF0000"/>
      </font>
      <fill>
        <patternFill>
          <bgColor rgb="FFFFFF99"/>
        </patternFill>
      </fill>
    </dxf>
    <dxf>
      <font>
        <color rgb="FFFF0000"/>
      </font>
      <fill>
        <patternFill>
          <bgColor rgb="FFFFFF99"/>
        </patternFill>
      </fill>
    </dxf>
    <dxf>
      <font>
        <color rgb="FF0070C0"/>
      </font>
      <fill>
        <patternFill>
          <bgColor rgb="FFFFFF99"/>
        </patternFill>
      </fill>
    </dxf>
    <dxf>
      <font>
        <color rgb="FFFF0000"/>
      </font>
      <fill>
        <patternFill>
          <bgColor rgb="FFFFFF99"/>
        </patternFill>
      </fill>
    </dxf>
    <dxf>
      <font>
        <color rgb="FF0070C0"/>
      </font>
      <fill>
        <patternFill>
          <bgColor rgb="FFFFFF99"/>
        </patternFill>
      </fill>
    </dxf>
  </dxfs>
  <tableStyles count="0" defaultTableStyle="TableStyleMedium2" defaultPivotStyle="PivotStyleLight16"/>
  <colors>
    <mruColors>
      <color rgb="FFFFFFCC"/>
      <color rgb="FFFFCCCC"/>
      <color rgb="FFFFCCFF"/>
      <color rgb="FFFFFF99"/>
      <color rgb="FFFF99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4</xdr:col>
      <xdr:colOff>171450</xdr:colOff>
      <xdr:row>8</xdr:row>
      <xdr:rowOff>9525</xdr:rowOff>
    </xdr:from>
    <xdr:to>
      <xdr:col>6</xdr:col>
      <xdr:colOff>706437</xdr:colOff>
      <xdr:row>12</xdr:row>
      <xdr:rowOff>19049</xdr:rowOff>
    </xdr:to>
    <xdr:sp macro="" textlink="">
      <xdr:nvSpPr>
        <xdr:cNvPr id="4" name="吹き出し: 角を丸めた四角形 3">
          <a:extLst>
            <a:ext uri="{FF2B5EF4-FFF2-40B4-BE49-F238E27FC236}">
              <a16:creationId xmlns:a16="http://schemas.microsoft.com/office/drawing/2014/main" id="{C228F99D-1CA8-40D4-8F92-D3C228711445}"/>
            </a:ext>
          </a:extLst>
        </xdr:cNvPr>
        <xdr:cNvSpPr/>
      </xdr:nvSpPr>
      <xdr:spPr>
        <a:xfrm>
          <a:off x="6734175" y="1609725"/>
          <a:ext cx="1925637" cy="771524"/>
        </a:xfrm>
        <a:prstGeom prst="wedgeRoundRectCallout">
          <a:avLst>
            <a:gd name="adj1" fmla="val -57278"/>
            <a:gd name="adj2" fmla="val 25533"/>
            <a:gd name="adj3" fmla="val 16667"/>
          </a:avLst>
        </a:prstGeom>
        <a:solidFill>
          <a:sysClr val="window" lastClr="FFFFFF">
            <a:alpha val="85000"/>
          </a:sysClr>
        </a:solid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l"/>
          <a:r>
            <a:rPr kumimoji="1" lang="ja-JP" altLang="en-US" sz="1200">
              <a:solidFill>
                <a:srgbClr val="FF0000"/>
              </a:solidFill>
              <a:latin typeface="BIZ UDPゴシック" panose="020B0400000000000000" pitchFamily="50" charset="-128"/>
              <a:ea typeface="BIZ UDPゴシック" panose="020B0400000000000000" pitchFamily="50" charset="-128"/>
            </a:rPr>
            <a:t>黄色セルに施設情報を</a:t>
          </a:r>
          <a:endParaRPr kumimoji="1" lang="en-US" altLang="ja-JP" sz="1200">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200">
              <a:solidFill>
                <a:srgbClr val="FF0000"/>
              </a:solidFill>
              <a:latin typeface="BIZ UDPゴシック" panose="020B0400000000000000" pitchFamily="50" charset="-128"/>
              <a:ea typeface="BIZ UDPゴシック" panose="020B0400000000000000" pitchFamily="50" charset="-128"/>
            </a:rPr>
            <a:t>入力してください</a:t>
          </a:r>
          <a:endParaRPr kumimoji="1" lang="en-US" altLang="ja-JP" sz="12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4</xdr:col>
      <xdr:colOff>209550</xdr:colOff>
      <xdr:row>26</xdr:row>
      <xdr:rowOff>133350</xdr:rowOff>
    </xdr:from>
    <xdr:to>
      <xdr:col>7</xdr:col>
      <xdr:colOff>274109</xdr:colOff>
      <xdr:row>32</xdr:row>
      <xdr:rowOff>58208</xdr:rowOff>
    </xdr:to>
    <xdr:sp macro="" textlink="">
      <xdr:nvSpPr>
        <xdr:cNvPr id="5" name="吹き出し: 角を丸めた四角形 4">
          <a:extLst>
            <a:ext uri="{FF2B5EF4-FFF2-40B4-BE49-F238E27FC236}">
              <a16:creationId xmlns:a16="http://schemas.microsoft.com/office/drawing/2014/main" id="{25BBAB34-EA6C-4258-9E67-D25A2CF04955}"/>
            </a:ext>
          </a:extLst>
        </xdr:cNvPr>
        <xdr:cNvSpPr/>
      </xdr:nvSpPr>
      <xdr:spPr>
        <a:xfrm>
          <a:off x="6772275" y="5238750"/>
          <a:ext cx="2360084" cy="1067858"/>
        </a:xfrm>
        <a:prstGeom prst="wedgeRoundRectCallout">
          <a:avLst>
            <a:gd name="adj1" fmla="val -57278"/>
            <a:gd name="adj2" fmla="val 25533"/>
            <a:gd name="adj3" fmla="val 16667"/>
          </a:avLst>
        </a:prstGeom>
        <a:solidFill>
          <a:sysClr val="window" lastClr="FFFFFF">
            <a:alpha val="85000"/>
          </a:sysClr>
        </a:solid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l"/>
          <a:r>
            <a:rPr kumimoji="1" lang="ja-JP" altLang="en-US" sz="1200">
              <a:solidFill>
                <a:srgbClr val="FF0000"/>
              </a:solidFill>
              <a:latin typeface="BIZ UDPゴシック" panose="020B0400000000000000" pitchFamily="50" charset="-128"/>
              <a:ea typeface="BIZ UDPゴシック" panose="020B0400000000000000" pitchFamily="50" charset="-128"/>
            </a:rPr>
            <a:t>こちらにない加算・減算項目（土曜閉所・分園など）は、</a:t>
          </a:r>
          <a:endParaRPr kumimoji="1" lang="en-US" altLang="ja-JP" sz="1200">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200">
              <a:solidFill>
                <a:srgbClr val="FF0000"/>
              </a:solidFill>
              <a:latin typeface="BIZ UDPゴシック" panose="020B0400000000000000" pitchFamily="50" charset="-128"/>
              <a:ea typeface="BIZ UDPゴシック" panose="020B0400000000000000" pitchFamily="50" charset="-128"/>
            </a:rPr>
            <a:t>明細書欄に金額と一緒に</a:t>
          </a:r>
          <a:endParaRPr kumimoji="1" lang="en-US" altLang="ja-JP" sz="1200">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200">
              <a:solidFill>
                <a:srgbClr val="FF0000"/>
              </a:solidFill>
              <a:latin typeface="BIZ UDPゴシック" panose="020B0400000000000000" pitchFamily="50" charset="-128"/>
              <a:ea typeface="BIZ UDPゴシック" panose="020B0400000000000000" pitchFamily="50" charset="-128"/>
            </a:rPr>
            <a:t>直接入力してください</a:t>
          </a:r>
          <a:endParaRPr kumimoji="1" lang="en-US" altLang="ja-JP" sz="1200">
            <a:solidFill>
              <a:srgbClr val="FF0000"/>
            </a:solidFill>
            <a:latin typeface="BIZ UDPゴシック" panose="020B0400000000000000" pitchFamily="50" charset="-128"/>
            <a:ea typeface="BIZ UDPゴシック" panose="020B0400000000000000" pitchFamily="50" charset="-128"/>
          </a:endParaRPr>
        </a:p>
        <a:p>
          <a:pPr algn="l"/>
          <a:endParaRPr kumimoji="1" lang="en-US" altLang="ja-JP" sz="12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editAs="oneCell">
    <xdr:from>
      <xdr:col>2</xdr:col>
      <xdr:colOff>857250</xdr:colOff>
      <xdr:row>55</xdr:row>
      <xdr:rowOff>171450</xdr:rowOff>
    </xdr:from>
    <xdr:to>
      <xdr:col>6</xdr:col>
      <xdr:colOff>587375</xdr:colOff>
      <xdr:row>61</xdr:row>
      <xdr:rowOff>82550</xdr:rowOff>
    </xdr:to>
    <xdr:sp macro="" textlink="">
      <xdr:nvSpPr>
        <xdr:cNvPr id="6" name="吹き出し: 角を丸めた四角形 5">
          <a:extLst>
            <a:ext uri="{FF2B5EF4-FFF2-40B4-BE49-F238E27FC236}">
              <a16:creationId xmlns:a16="http://schemas.microsoft.com/office/drawing/2014/main" id="{CDACDB4D-AE05-40F7-B722-B38E5AD63248}"/>
            </a:ext>
          </a:extLst>
        </xdr:cNvPr>
        <xdr:cNvSpPr/>
      </xdr:nvSpPr>
      <xdr:spPr>
        <a:xfrm>
          <a:off x="5705475" y="11029950"/>
          <a:ext cx="2987675" cy="1054100"/>
        </a:xfrm>
        <a:prstGeom prst="wedgeRoundRectCallout">
          <a:avLst>
            <a:gd name="adj1" fmla="val -56862"/>
            <a:gd name="adj2" fmla="val 20899"/>
            <a:gd name="adj3" fmla="val 16667"/>
          </a:avLst>
        </a:prstGeom>
        <a:solidFill>
          <a:sysClr val="window" lastClr="FFFFFF">
            <a:alpha val="85000"/>
          </a:sysClr>
        </a:solid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l"/>
          <a:r>
            <a:rPr kumimoji="1" lang="ja-JP" altLang="en-US" sz="1200">
              <a:solidFill>
                <a:srgbClr val="FF0000"/>
              </a:solidFill>
              <a:latin typeface="BIZ UDPゴシック" panose="020B0400000000000000" pitchFamily="50" charset="-128"/>
              <a:ea typeface="BIZ UDPゴシック" panose="020B0400000000000000" pitchFamily="50" charset="-128"/>
            </a:rPr>
            <a:t>市町村により独自助成がある場合は、</a:t>
          </a:r>
          <a:endParaRPr kumimoji="1" lang="en-US" altLang="ja-JP" sz="1200">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200">
              <a:solidFill>
                <a:srgbClr val="FF0000"/>
              </a:solidFill>
              <a:latin typeface="BIZ UDPゴシック" panose="020B0400000000000000" pitchFamily="50" charset="-128"/>
              <a:ea typeface="BIZ UDPゴシック" panose="020B0400000000000000" pitchFamily="50" charset="-128"/>
            </a:rPr>
            <a:t>「市町村助成明細欄」にご記入ください</a:t>
          </a:r>
          <a:endParaRPr kumimoji="1" lang="en-US" altLang="ja-JP" sz="12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107</xdr:row>
      <xdr:rowOff>57150</xdr:rowOff>
    </xdr:from>
    <xdr:to>
      <xdr:col>7</xdr:col>
      <xdr:colOff>390525</xdr:colOff>
      <xdr:row>112</xdr:row>
      <xdr:rowOff>103187</xdr:rowOff>
    </xdr:to>
    <xdr:sp macro="" textlink="">
      <xdr:nvSpPr>
        <xdr:cNvPr id="3" name="吹き出し: 角を丸めた四角形 2">
          <a:extLst>
            <a:ext uri="{FF2B5EF4-FFF2-40B4-BE49-F238E27FC236}">
              <a16:creationId xmlns:a16="http://schemas.microsoft.com/office/drawing/2014/main" id="{05C9A47A-F498-45D0-A20D-B3D372B95B6E}"/>
            </a:ext>
          </a:extLst>
        </xdr:cNvPr>
        <xdr:cNvSpPr/>
      </xdr:nvSpPr>
      <xdr:spPr>
        <a:xfrm>
          <a:off x="409575" y="19281775"/>
          <a:ext cx="6156325" cy="919162"/>
        </a:xfrm>
        <a:prstGeom prst="wedgeRoundRectCallout">
          <a:avLst>
            <a:gd name="adj1" fmla="val -15353"/>
            <a:gd name="adj2" fmla="val -65664"/>
            <a:gd name="adj3" fmla="val 16667"/>
          </a:avLst>
        </a:prstGeom>
        <a:solidFill>
          <a:sysClr val="window" lastClr="FFFFFF">
            <a:alpha val="85000"/>
          </a:sysClr>
        </a:solid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l"/>
          <a:r>
            <a:rPr kumimoji="1" lang="ja-JP" altLang="en-US" sz="1200">
              <a:solidFill>
                <a:srgbClr val="FF0000"/>
              </a:solidFill>
              <a:latin typeface="BIZ UDPゴシック" panose="020B0400000000000000" pitchFamily="50" charset="-128"/>
              <a:ea typeface="BIZ UDPゴシック" panose="020B0400000000000000" pitchFamily="50" charset="-128"/>
            </a:rPr>
            <a:t>♦ 黄色セルに児童情報を入力してください</a:t>
          </a:r>
          <a:endParaRPr kumimoji="1" lang="en-US" altLang="ja-JP" sz="1200">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200">
              <a:solidFill>
                <a:srgbClr val="FF0000"/>
              </a:solidFill>
              <a:latin typeface="BIZ UDPゴシック" panose="020B0400000000000000" pitchFamily="50" charset="-128"/>
              <a:ea typeface="BIZ UDPゴシック" panose="020B0400000000000000" pitchFamily="50" charset="-128"/>
            </a:rPr>
            <a:t>♦ 請求金額は、「明細書」シートで各児童ごとの請求金額を算出後、転記します</a:t>
          </a:r>
          <a:endParaRPr kumimoji="1" lang="en-US" altLang="ja-JP" sz="1200">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200">
              <a:solidFill>
                <a:srgbClr val="FF0000"/>
              </a:solidFill>
              <a:latin typeface="BIZ UDPゴシック" panose="020B0400000000000000" pitchFamily="50" charset="-128"/>
              <a:ea typeface="BIZ UDPゴシック" panose="020B0400000000000000" pitchFamily="50" charset="-128"/>
            </a:rPr>
            <a:t>♦ すべての児童の請求金額を転記後、本</a:t>
          </a:r>
          <a:r>
            <a:rPr kumimoji="1" lang="en-US" altLang="ja-JP" sz="1200">
              <a:solidFill>
                <a:srgbClr val="FF0000"/>
              </a:solidFill>
              <a:latin typeface="BIZ UDPゴシック" panose="020B0400000000000000" pitchFamily="50" charset="-128"/>
              <a:ea typeface="BIZ UDPゴシック" panose="020B0400000000000000" pitchFamily="50" charset="-128"/>
            </a:rPr>
            <a:t>Excel</a:t>
          </a:r>
          <a:r>
            <a:rPr kumimoji="1" lang="ja-JP" altLang="en-US" sz="1200">
              <a:solidFill>
                <a:srgbClr val="FF0000"/>
              </a:solidFill>
              <a:latin typeface="BIZ UDPゴシック" panose="020B0400000000000000" pitchFamily="50" charset="-128"/>
              <a:ea typeface="BIZ UDPゴシック" panose="020B0400000000000000" pitchFamily="50" charset="-128"/>
            </a:rPr>
            <a:t>ファイルを横浜市に提出してください</a:t>
          </a:r>
          <a:endParaRPr kumimoji="1" lang="en-US" altLang="ja-JP" sz="1200">
            <a:solidFill>
              <a:srgbClr val="FF0000"/>
            </a:solidFill>
            <a:latin typeface="BIZ UDPゴシック" panose="020B0400000000000000" pitchFamily="50" charset="-128"/>
            <a:ea typeface="BIZ UDPゴシック" panose="020B0400000000000000" pitchFamily="50" charset="-128"/>
          </a:endParaRP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95</xdr:col>
      <xdr:colOff>9525</xdr:colOff>
      <xdr:row>0</xdr:row>
      <xdr:rowOff>119060</xdr:rowOff>
    </xdr:from>
    <xdr:to>
      <xdr:col>144</xdr:col>
      <xdr:colOff>76199</xdr:colOff>
      <xdr:row>14</xdr:row>
      <xdr:rowOff>14287</xdr:rowOff>
    </xdr:to>
    <xdr:sp macro="" textlink="">
      <xdr:nvSpPr>
        <xdr:cNvPr id="2" name="吹き出し: 角を丸めた四角形 1">
          <a:extLst>
            <a:ext uri="{FF2B5EF4-FFF2-40B4-BE49-F238E27FC236}">
              <a16:creationId xmlns:a16="http://schemas.microsoft.com/office/drawing/2014/main" id="{00000000-0008-0000-0200-000002000000}"/>
            </a:ext>
          </a:extLst>
        </xdr:cNvPr>
        <xdr:cNvSpPr/>
      </xdr:nvSpPr>
      <xdr:spPr>
        <a:xfrm>
          <a:off x="8143875" y="119060"/>
          <a:ext cx="4267199" cy="1990727"/>
        </a:xfrm>
        <a:prstGeom prst="wedgeRoundRectCallout">
          <a:avLst>
            <a:gd name="adj1" fmla="val -57201"/>
            <a:gd name="adj2" fmla="val -14285"/>
            <a:gd name="adj3" fmla="val 16667"/>
          </a:avLst>
        </a:prstGeom>
        <a:solidFill>
          <a:sysClr val="window" lastClr="FFFFFF">
            <a:alpha val="85000"/>
          </a:sysClr>
        </a:solidFill>
        <a:ln>
          <a:solidFill>
            <a:schemeClr val="tx1">
              <a:lumMod val="50000"/>
              <a:lumOff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l"/>
          <a:r>
            <a:rPr kumimoji="1" lang="ja-JP" altLang="en-US" sz="1100">
              <a:solidFill>
                <a:sysClr val="windowText" lastClr="000000"/>
              </a:solidFill>
              <a:latin typeface="BIZ UDPゴシック" panose="020B0400000000000000" pitchFamily="50" charset="-128"/>
              <a:ea typeface="BIZ UDPゴシック" panose="020B0400000000000000" pitchFamily="50" charset="-128"/>
            </a:rPr>
            <a:t>①　児童情報の番号を入力</a:t>
          </a:r>
          <a:endParaRPr kumimoji="1" lang="en-US" altLang="ja-JP" sz="11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100">
              <a:solidFill>
                <a:sysClr val="windowText" lastClr="000000"/>
              </a:solidFill>
              <a:latin typeface="BIZ UDPゴシック" panose="020B0400000000000000" pitchFamily="50" charset="-128"/>
              <a:ea typeface="BIZ UDPゴシック" panose="020B0400000000000000" pitchFamily="50" charset="-128"/>
            </a:rPr>
            <a:t>②　自動計算された単価を確認</a:t>
          </a:r>
          <a:endParaRPr kumimoji="1" lang="en-US" altLang="ja-JP" sz="11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100">
              <a:solidFill>
                <a:sysClr val="windowText" lastClr="000000"/>
              </a:solidFill>
              <a:latin typeface="BIZ UDPゴシック" panose="020B0400000000000000" pitchFamily="50" charset="-128"/>
              <a:ea typeface="BIZ UDPゴシック" panose="020B0400000000000000" pitchFamily="50" charset="-128"/>
            </a:rPr>
            <a:t>③　合計額を「児童情報」シートの請求金額に転記</a:t>
          </a:r>
          <a:endParaRPr kumimoji="1" lang="en-US" altLang="ja-JP" sz="11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100">
              <a:solidFill>
                <a:sysClr val="windowText" lastClr="000000"/>
              </a:solidFill>
              <a:latin typeface="BIZ UDPゴシック" panose="020B0400000000000000" pitchFamily="50" charset="-128"/>
              <a:ea typeface="BIZ UDPゴシック" panose="020B0400000000000000" pitchFamily="50" charset="-128"/>
            </a:rPr>
            <a:t>④　次の児童情報の番号を入力</a:t>
          </a:r>
          <a:endParaRPr kumimoji="1" lang="en-US" altLang="ja-JP" sz="11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100">
              <a:solidFill>
                <a:sysClr val="windowText" lastClr="000000"/>
              </a:solidFill>
              <a:latin typeface="BIZ UDPゴシック" panose="020B0400000000000000" pitchFamily="50" charset="-128"/>
              <a:ea typeface="BIZ UDPゴシック" panose="020B0400000000000000" pitchFamily="50" charset="-128"/>
            </a:rPr>
            <a:t>⑤　自動計算された単価を確認</a:t>
          </a:r>
          <a:endParaRPr kumimoji="1" lang="en-US" altLang="ja-JP" sz="11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100">
              <a:solidFill>
                <a:sysClr val="windowText" lastClr="000000"/>
              </a:solidFill>
              <a:latin typeface="BIZ UDPゴシック" panose="020B0400000000000000" pitchFamily="50" charset="-128"/>
              <a:ea typeface="BIZ UDPゴシック" panose="020B0400000000000000" pitchFamily="50" charset="-128"/>
            </a:rPr>
            <a:t>⑥　合計額を「児童情報」シートの請求金額に転記</a:t>
          </a:r>
          <a:endParaRPr kumimoji="1" lang="en-US" altLang="ja-JP" sz="11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100">
              <a:solidFill>
                <a:sysClr val="windowText" lastClr="000000"/>
              </a:solidFill>
              <a:latin typeface="BIZ UDPゴシック" panose="020B0400000000000000" pitchFamily="50" charset="-128"/>
              <a:ea typeface="BIZ UDPゴシック" panose="020B0400000000000000" pitchFamily="50" charset="-128"/>
            </a:rPr>
            <a:t>　　　（以下、繰り返し）</a:t>
          </a:r>
          <a:endParaRPr kumimoji="1" lang="en-US" altLang="ja-JP" sz="11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editAs="oneCell">
    <xdr:from>
      <xdr:col>93</xdr:col>
      <xdr:colOff>52387</xdr:colOff>
      <xdr:row>74</xdr:row>
      <xdr:rowOff>23813</xdr:rowOff>
    </xdr:from>
    <xdr:to>
      <xdr:col>141</xdr:col>
      <xdr:colOff>25399</xdr:colOff>
      <xdr:row>100</xdr:row>
      <xdr:rowOff>28577</xdr:rowOff>
    </xdr:to>
    <xdr:sp macro="" textlink="">
      <xdr:nvSpPr>
        <xdr:cNvPr id="3" name="吹き出し: 角を丸めた四角形 2">
          <a:extLst>
            <a:ext uri="{FF2B5EF4-FFF2-40B4-BE49-F238E27FC236}">
              <a16:creationId xmlns:a16="http://schemas.microsoft.com/office/drawing/2014/main" id="{00000000-0008-0000-0200-000003000000}"/>
            </a:ext>
          </a:extLst>
        </xdr:cNvPr>
        <xdr:cNvSpPr/>
      </xdr:nvSpPr>
      <xdr:spPr>
        <a:xfrm>
          <a:off x="8072437" y="7453313"/>
          <a:ext cx="4087812" cy="1738314"/>
        </a:xfrm>
        <a:prstGeom prst="wedgeRoundRectCallout">
          <a:avLst>
            <a:gd name="adj1" fmla="val -56862"/>
            <a:gd name="adj2" fmla="val 20899"/>
            <a:gd name="adj3" fmla="val 16667"/>
          </a:avLst>
        </a:prstGeom>
        <a:solidFill>
          <a:sysClr val="window" lastClr="FFFFFF">
            <a:alpha val="85000"/>
          </a:sysClr>
        </a:solidFill>
        <a:ln>
          <a:solidFill>
            <a:schemeClr val="tx1">
              <a:lumMod val="50000"/>
              <a:lumOff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l"/>
          <a:r>
            <a:rPr kumimoji="1" lang="ja-JP" altLang="en-US" sz="1100">
              <a:solidFill>
                <a:sysClr val="windowText" lastClr="000000"/>
              </a:solidFill>
              <a:latin typeface="BIZ UDPゴシック" panose="020B0400000000000000" pitchFamily="50" charset="-128"/>
              <a:ea typeface="BIZ UDPゴシック" panose="020B0400000000000000" pitchFamily="50" charset="-128"/>
            </a:rPr>
            <a:t>♦請求内容は公定価格の基本的な項目を載せています。</a:t>
          </a:r>
          <a:endParaRPr kumimoji="1" lang="en-US" altLang="ja-JP" sz="11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100" b="1">
              <a:solidFill>
                <a:srgbClr val="FF0000"/>
              </a:solidFill>
              <a:latin typeface="BIZ UDPゴシック" panose="020B0400000000000000" pitchFamily="50" charset="-128"/>
              <a:ea typeface="BIZ UDPゴシック" panose="020B0400000000000000" pitchFamily="50" charset="-128"/>
            </a:rPr>
            <a:t>♦記載済みの項目以外の加算がある場合は、</a:t>
          </a:r>
          <a:endParaRPr kumimoji="1" lang="en-US" altLang="ja-JP" sz="1100" b="1">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100" b="1">
              <a:solidFill>
                <a:srgbClr val="FF0000"/>
              </a:solidFill>
              <a:latin typeface="BIZ UDPゴシック" panose="020B0400000000000000" pitchFamily="50" charset="-128"/>
              <a:ea typeface="BIZ UDPゴシック" panose="020B0400000000000000" pitchFamily="50" charset="-128"/>
            </a:rPr>
            <a:t>　黄色セルに請求内容と金額を追記してください。</a:t>
          </a:r>
          <a:endParaRPr kumimoji="1" lang="en-US" altLang="ja-JP" sz="1100" b="1">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100" b="1">
              <a:solidFill>
                <a:srgbClr val="FF0000"/>
              </a:solidFill>
              <a:latin typeface="BIZ UDPゴシック" panose="020B0400000000000000" pitchFamily="50" charset="-128"/>
              <a:ea typeface="BIZ UDPゴシック" panose="020B0400000000000000" pitchFamily="50" charset="-128"/>
            </a:rPr>
            <a:t>　（金額は公定価格表を基に施設にて算出をお願いします）</a:t>
          </a:r>
          <a:endParaRPr kumimoji="1" lang="en-US" altLang="ja-JP" sz="1100" b="1">
            <a:solidFill>
              <a:srgbClr val="FF0000"/>
            </a:solidFill>
            <a:latin typeface="BIZ UDPゴシック" panose="020B0400000000000000" pitchFamily="50" charset="-128"/>
            <a:ea typeface="BIZ UDPゴシック" panose="020B0400000000000000" pitchFamily="50" charset="-128"/>
          </a:endParaRPr>
        </a:p>
        <a:p>
          <a:pPr algn="l"/>
          <a:endParaRPr kumimoji="1" lang="en-US" altLang="ja-JP" sz="900">
            <a:solidFill>
              <a:srgbClr val="FF0000"/>
            </a:solidFill>
          </a:endParaRPr>
        </a:p>
      </xdr:txBody>
    </xdr:sp>
    <xdr:clientData/>
  </xdr:twoCellAnchor>
  <xdr:twoCellAnchor>
    <xdr:from>
      <xdr:col>0</xdr:col>
      <xdr:colOff>38100</xdr:colOff>
      <xdr:row>0</xdr:row>
      <xdr:rowOff>71435</xdr:rowOff>
    </xdr:from>
    <xdr:to>
      <xdr:col>13</xdr:col>
      <xdr:colOff>42862</xdr:colOff>
      <xdr:row>2</xdr:row>
      <xdr:rowOff>200023</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38100" y="71435"/>
          <a:ext cx="1047750" cy="533401"/>
        </a:xfrm>
        <a:prstGeom prst="rect">
          <a:avLst/>
        </a:prstGeom>
        <a:solidFill>
          <a:sysClr val="window" lastClr="FFFFFF">
            <a:alpha val="85000"/>
          </a:sysClr>
        </a:solid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200">
              <a:solidFill>
                <a:srgbClr val="FF0000"/>
              </a:solidFill>
              <a:latin typeface="+mj-ea"/>
              <a:ea typeface="+mj-ea"/>
            </a:rPr>
            <a:t>認定こども園</a:t>
          </a:r>
          <a:endParaRPr kumimoji="1" lang="en-US" altLang="ja-JP" sz="1200">
            <a:solidFill>
              <a:srgbClr val="FF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133471</xdr:colOff>
      <xdr:row>1</xdr:row>
      <xdr:rowOff>108928</xdr:rowOff>
    </xdr:from>
    <xdr:to>
      <xdr:col>12</xdr:col>
      <xdr:colOff>501527</xdr:colOff>
      <xdr:row>4</xdr:row>
      <xdr:rowOff>120405</xdr:rowOff>
    </xdr:to>
    <xdr:sp macro="" textlink="">
      <xdr:nvSpPr>
        <xdr:cNvPr id="2" name="矢印: 右 1">
          <a:extLst>
            <a:ext uri="{FF2B5EF4-FFF2-40B4-BE49-F238E27FC236}">
              <a16:creationId xmlns:a16="http://schemas.microsoft.com/office/drawing/2014/main" id="{00000000-0008-0000-0400-000002000000}"/>
            </a:ext>
          </a:extLst>
        </xdr:cNvPr>
        <xdr:cNvSpPr/>
      </xdr:nvSpPr>
      <xdr:spPr>
        <a:xfrm>
          <a:off x="9106021" y="313716"/>
          <a:ext cx="368056" cy="497252"/>
        </a:xfrm>
        <a:prstGeom prst="rightArrow">
          <a:avLst/>
        </a:prstGeom>
        <a:solidFill>
          <a:schemeClr val="bg1">
            <a:alpha val="85000"/>
          </a:schemeClr>
        </a:solidFill>
        <a:ln>
          <a:solidFill>
            <a:srgbClr val="92D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900">
            <a:solidFill>
              <a:srgbClr val="FF0000"/>
            </a:solidFill>
          </a:endParaRPr>
        </a:p>
      </xdr:txBody>
    </xdr:sp>
    <xdr:clientData/>
  </xdr:twoCellAnchor>
  <xdr:twoCellAnchor>
    <xdr:from>
      <xdr:col>4</xdr:col>
      <xdr:colOff>118818</xdr:colOff>
      <xdr:row>1</xdr:row>
      <xdr:rowOff>117109</xdr:rowOff>
    </xdr:from>
    <xdr:to>
      <xdr:col>4</xdr:col>
      <xdr:colOff>491636</xdr:colOff>
      <xdr:row>4</xdr:row>
      <xdr:rowOff>136524</xdr:rowOff>
    </xdr:to>
    <xdr:sp macro="" textlink="">
      <xdr:nvSpPr>
        <xdr:cNvPr id="3" name="矢印: 右 2">
          <a:extLst>
            <a:ext uri="{FF2B5EF4-FFF2-40B4-BE49-F238E27FC236}">
              <a16:creationId xmlns:a16="http://schemas.microsoft.com/office/drawing/2014/main" id="{00000000-0008-0000-0400-000003000000}"/>
            </a:ext>
          </a:extLst>
        </xdr:cNvPr>
        <xdr:cNvSpPr/>
      </xdr:nvSpPr>
      <xdr:spPr>
        <a:xfrm>
          <a:off x="4838456" y="321897"/>
          <a:ext cx="372818" cy="505190"/>
        </a:xfrm>
        <a:prstGeom prst="rightArrow">
          <a:avLst/>
        </a:prstGeom>
        <a:solidFill>
          <a:schemeClr val="bg1">
            <a:alpha val="85000"/>
          </a:schemeClr>
        </a:solidFill>
        <a:ln>
          <a:solidFill>
            <a:srgbClr val="92D050"/>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l"/>
          <a:endParaRPr kumimoji="1" lang="ja-JP" altLang="en-US" sz="900">
            <a:solidFill>
              <a:srgbClr val="FF0000"/>
            </a:solidFill>
          </a:endParaRPr>
        </a:p>
      </xdr:txBody>
    </xdr:sp>
    <xdr:clientData/>
  </xdr:twoCellAnchor>
  <xdr:twoCellAnchor>
    <xdr:from>
      <xdr:col>8</xdr:col>
      <xdr:colOff>118818</xdr:colOff>
      <xdr:row>1</xdr:row>
      <xdr:rowOff>117109</xdr:rowOff>
    </xdr:from>
    <xdr:to>
      <xdr:col>8</xdr:col>
      <xdr:colOff>491636</xdr:colOff>
      <xdr:row>4</xdr:row>
      <xdr:rowOff>136524</xdr:rowOff>
    </xdr:to>
    <xdr:sp macro="" textlink="">
      <xdr:nvSpPr>
        <xdr:cNvPr id="4" name="矢印: 右 3">
          <a:extLst>
            <a:ext uri="{FF2B5EF4-FFF2-40B4-BE49-F238E27FC236}">
              <a16:creationId xmlns:a16="http://schemas.microsoft.com/office/drawing/2014/main" id="{DA618AC0-0CEC-48AB-B609-F9A5CB92A2E1}"/>
            </a:ext>
          </a:extLst>
        </xdr:cNvPr>
        <xdr:cNvSpPr/>
      </xdr:nvSpPr>
      <xdr:spPr>
        <a:xfrm>
          <a:off x="9577143" y="326659"/>
          <a:ext cx="372818" cy="533765"/>
        </a:xfrm>
        <a:prstGeom prst="rightArrow">
          <a:avLst/>
        </a:prstGeom>
        <a:solidFill>
          <a:schemeClr val="bg1">
            <a:alpha val="85000"/>
          </a:schemeClr>
        </a:solidFill>
        <a:ln>
          <a:solidFill>
            <a:srgbClr val="92D050"/>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l"/>
          <a:endParaRPr kumimoji="1" lang="ja-JP" altLang="en-US" sz="900">
            <a:solidFill>
              <a:srgbClr val="FF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12</xdr:col>
      <xdr:colOff>133471</xdr:colOff>
      <xdr:row>1</xdr:row>
      <xdr:rowOff>108928</xdr:rowOff>
    </xdr:from>
    <xdr:to>
      <xdr:col>12</xdr:col>
      <xdr:colOff>501527</xdr:colOff>
      <xdr:row>4</xdr:row>
      <xdr:rowOff>120405</xdr:rowOff>
    </xdr:to>
    <xdr:sp macro="" textlink="">
      <xdr:nvSpPr>
        <xdr:cNvPr id="3" name="矢印: 右 2">
          <a:extLst>
            <a:ext uri="{FF2B5EF4-FFF2-40B4-BE49-F238E27FC236}">
              <a16:creationId xmlns:a16="http://schemas.microsoft.com/office/drawing/2014/main" id="{00000000-0008-0000-0500-000003000000}"/>
            </a:ext>
          </a:extLst>
        </xdr:cNvPr>
        <xdr:cNvSpPr/>
      </xdr:nvSpPr>
      <xdr:spPr>
        <a:xfrm>
          <a:off x="7172202" y="108928"/>
          <a:ext cx="368056" cy="509708"/>
        </a:xfrm>
        <a:prstGeom prst="rightArrow">
          <a:avLst/>
        </a:prstGeom>
        <a:solidFill>
          <a:schemeClr val="bg1">
            <a:alpha val="85000"/>
          </a:schemeClr>
        </a:solidFill>
        <a:ln>
          <a:solidFill>
            <a:srgbClr val="92D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900">
            <a:solidFill>
              <a:srgbClr val="FF0000"/>
            </a:solidFill>
          </a:endParaRPr>
        </a:p>
      </xdr:txBody>
    </xdr:sp>
    <xdr:clientData/>
  </xdr:twoCellAnchor>
  <xdr:twoCellAnchor>
    <xdr:from>
      <xdr:col>4</xdr:col>
      <xdr:colOff>118818</xdr:colOff>
      <xdr:row>1</xdr:row>
      <xdr:rowOff>117109</xdr:rowOff>
    </xdr:from>
    <xdr:to>
      <xdr:col>4</xdr:col>
      <xdr:colOff>491636</xdr:colOff>
      <xdr:row>4</xdr:row>
      <xdr:rowOff>136524</xdr:rowOff>
    </xdr:to>
    <xdr:sp macro="" textlink="">
      <xdr:nvSpPr>
        <xdr:cNvPr id="6" name="矢印: 右 5">
          <a:extLst>
            <a:ext uri="{FF2B5EF4-FFF2-40B4-BE49-F238E27FC236}">
              <a16:creationId xmlns:a16="http://schemas.microsoft.com/office/drawing/2014/main" id="{00000000-0008-0000-0500-000006000000}"/>
            </a:ext>
          </a:extLst>
        </xdr:cNvPr>
        <xdr:cNvSpPr/>
      </xdr:nvSpPr>
      <xdr:spPr>
        <a:xfrm>
          <a:off x="3923933" y="117109"/>
          <a:ext cx="372818" cy="517646"/>
        </a:xfrm>
        <a:prstGeom prst="rightArrow">
          <a:avLst/>
        </a:prstGeom>
        <a:solidFill>
          <a:schemeClr val="bg1">
            <a:alpha val="85000"/>
          </a:schemeClr>
        </a:solidFill>
        <a:ln>
          <a:solidFill>
            <a:srgbClr val="92D050"/>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l"/>
          <a:endParaRPr kumimoji="1" lang="ja-JP" altLang="en-US" sz="900">
            <a:solidFill>
              <a:srgbClr val="FF0000"/>
            </a:solidFill>
          </a:endParaRPr>
        </a:p>
      </xdr:txBody>
    </xdr:sp>
    <xdr:clientData/>
  </xdr:twoCellAnchor>
  <xdr:twoCellAnchor>
    <xdr:from>
      <xdr:col>12</xdr:col>
      <xdr:colOff>133471</xdr:colOff>
      <xdr:row>1</xdr:row>
      <xdr:rowOff>108928</xdr:rowOff>
    </xdr:from>
    <xdr:to>
      <xdr:col>12</xdr:col>
      <xdr:colOff>501527</xdr:colOff>
      <xdr:row>4</xdr:row>
      <xdr:rowOff>120405</xdr:rowOff>
    </xdr:to>
    <xdr:sp macro="" textlink="">
      <xdr:nvSpPr>
        <xdr:cNvPr id="4" name="矢印: 右 1">
          <a:extLst>
            <a:ext uri="{FF2B5EF4-FFF2-40B4-BE49-F238E27FC236}">
              <a16:creationId xmlns:a16="http://schemas.microsoft.com/office/drawing/2014/main" id="{00000000-0008-0000-0400-000002000000}"/>
            </a:ext>
          </a:extLst>
        </xdr:cNvPr>
        <xdr:cNvSpPr/>
      </xdr:nvSpPr>
      <xdr:spPr>
        <a:xfrm>
          <a:off x="10315696" y="328003"/>
          <a:ext cx="368056" cy="525827"/>
        </a:xfrm>
        <a:prstGeom prst="rightArrow">
          <a:avLst/>
        </a:prstGeom>
        <a:solidFill>
          <a:schemeClr val="bg1">
            <a:alpha val="85000"/>
          </a:schemeClr>
        </a:solidFill>
        <a:ln>
          <a:solidFill>
            <a:srgbClr val="92D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900">
            <a:solidFill>
              <a:srgbClr val="FF0000"/>
            </a:solidFill>
          </a:endParaRPr>
        </a:p>
      </xdr:txBody>
    </xdr:sp>
    <xdr:clientData/>
  </xdr:twoCellAnchor>
  <xdr:twoCellAnchor>
    <xdr:from>
      <xdr:col>4</xdr:col>
      <xdr:colOff>118818</xdr:colOff>
      <xdr:row>1</xdr:row>
      <xdr:rowOff>117109</xdr:rowOff>
    </xdr:from>
    <xdr:to>
      <xdr:col>4</xdr:col>
      <xdr:colOff>491636</xdr:colOff>
      <xdr:row>4</xdr:row>
      <xdr:rowOff>136524</xdr:rowOff>
    </xdr:to>
    <xdr:sp macro="" textlink="">
      <xdr:nvSpPr>
        <xdr:cNvPr id="5" name="矢印: 右 2">
          <a:extLst>
            <a:ext uri="{FF2B5EF4-FFF2-40B4-BE49-F238E27FC236}">
              <a16:creationId xmlns:a16="http://schemas.microsoft.com/office/drawing/2014/main" id="{00000000-0008-0000-0400-000003000000}"/>
            </a:ext>
          </a:extLst>
        </xdr:cNvPr>
        <xdr:cNvSpPr/>
      </xdr:nvSpPr>
      <xdr:spPr>
        <a:xfrm>
          <a:off x="5157543" y="336184"/>
          <a:ext cx="372818" cy="533765"/>
        </a:xfrm>
        <a:prstGeom prst="rightArrow">
          <a:avLst/>
        </a:prstGeom>
        <a:solidFill>
          <a:schemeClr val="bg1">
            <a:alpha val="85000"/>
          </a:schemeClr>
        </a:solidFill>
        <a:ln>
          <a:solidFill>
            <a:srgbClr val="92D050"/>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l"/>
          <a:endParaRPr kumimoji="1" lang="ja-JP" altLang="en-US" sz="900">
            <a:solidFill>
              <a:srgbClr val="FF0000"/>
            </a:solidFill>
          </a:endParaRPr>
        </a:p>
      </xdr:txBody>
    </xdr:sp>
    <xdr:clientData/>
  </xdr:twoCellAnchor>
  <xdr:twoCellAnchor>
    <xdr:from>
      <xdr:col>8</xdr:col>
      <xdr:colOff>118818</xdr:colOff>
      <xdr:row>1</xdr:row>
      <xdr:rowOff>117109</xdr:rowOff>
    </xdr:from>
    <xdr:to>
      <xdr:col>8</xdr:col>
      <xdr:colOff>491636</xdr:colOff>
      <xdr:row>4</xdr:row>
      <xdr:rowOff>136524</xdr:rowOff>
    </xdr:to>
    <xdr:sp macro="" textlink="">
      <xdr:nvSpPr>
        <xdr:cNvPr id="2" name="矢印: 右 1">
          <a:extLst>
            <a:ext uri="{FF2B5EF4-FFF2-40B4-BE49-F238E27FC236}">
              <a16:creationId xmlns:a16="http://schemas.microsoft.com/office/drawing/2014/main" id="{4290F340-CC2F-460B-8A3E-5F44F303C749}"/>
            </a:ext>
          </a:extLst>
        </xdr:cNvPr>
        <xdr:cNvSpPr/>
      </xdr:nvSpPr>
      <xdr:spPr>
        <a:xfrm>
          <a:off x="9281868" y="326659"/>
          <a:ext cx="372818" cy="533765"/>
        </a:xfrm>
        <a:prstGeom prst="rightArrow">
          <a:avLst/>
        </a:prstGeom>
        <a:solidFill>
          <a:schemeClr val="bg1">
            <a:alpha val="85000"/>
          </a:schemeClr>
        </a:solidFill>
        <a:ln>
          <a:solidFill>
            <a:srgbClr val="92D050"/>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l"/>
          <a:endParaRPr kumimoji="1" lang="ja-JP" altLang="en-US" sz="900">
            <a:solidFill>
              <a:srgbClr val="FF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61</xdr:col>
      <xdr:colOff>233795</xdr:colOff>
      <xdr:row>24</xdr:row>
      <xdr:rowOff>121226</xdr:rowOff>
    </xdr:from>
    <xdr:to>
      <xdr:col>72</xdr:col>
      <xdr:colOff>77931</xdr:colOff>
      <xdr:row>78</xdr:row>
      <xdr:rowOff>43295</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26618045" y="5283776"/>
          <a:ext cx="4911436" cy="10209069"/>
        </a:xfrm>
        <a:prstGeom prst="bracketPair">
          <a:avLst>
            <a:gd name="adj" fmla="val 6849"/>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62</xdr:col>
      <xdr:colOff>25978</xdr:colOff>
      <xdr:row>116</xdr:row>
      <xdr:rowOff>103910</xdr:rowOff>
    </xdr:from>
    <xdr:to>
      <xdr:col>72</xdr:col>
      <xdr:colOff>112568</xdr:colOff>
      <xdr:row>170</xdr:row>
      <xdr:rowOff>25977</xdr:rowOff>
    </xdr:to>
    <xdr:sp macro="" textlink="">
      <xdr:nvSpPr>
        <xdr:cNvPr id="3" name="大かっこ 2">
          <a:extLst>
            <a:ext uri="{FF2B5EF4-FFF2-40B4-BE49-F238E27FC236}">
              <a16:creationId xmlns:a16="http://schemas.microsoft.com/office/drawing/2014/main" id="{00000000-0008-0000-0000-000003000000}"/>
            </a:ext>
          </a:extLst>
        </xdr:cNvPr>
        <xdr:cNvSpPr/>
      </xdr:nvSpPr>
      <xdr:spPr>
        <a:xfrm>
          <a:off x="26657878" y="22792460"/>
          <a:ext cx="4906240" cy="10209067"/>
        </a:xfrm>
        <a:prstGeom prst="bracketPair">
          <a:avLst>
            <a:gd name="adj" fmla="val 6849"/>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62</xdr:col>
      <xdr:colOff>25978</xdr:colOff>
      <xdr:row>302</xdr:row>
      <xdr:rowOff>121226</xdr:rowOff>
    </xdr:from>
    <xdr:to>
      <xdr:col>72</xdr:col>
      <xdr:colOff>112568</xdr:colOff>
      <xdr:row>354</xdr:row>
      <xdr:rowOff>112567</xdr:rowOff>
    </xdr:to>
    <xdr:sp macro="" textlink="">
      <xdr:nvSpPr>
        <xdr:cNvPr id="4" name="大かっこ 3">
          <a:extLst>
            <a:ext uri="{FF2B5EF4-FFF2-40B4-BE49-F238E27FC236}">
              <a16:creationId xmlns:a16="http://schemas.microsoft.com/office/drawing/2014/main" id="{00000000-0008-0000-0000-000005000000}"/>
            </a:ext>
          </a:extLst>
        </xdr:cNvPr>
        <xdr:cNvSpPr/>
      </xdr:nvSpPr>
      <xdr:spPr>
        <a:xfrm>
          <a:off x="26657878" y="58242776"/>
          <a:ext cx="4906240" cy="9897341"/>
        </a:xfrm>
        <a:prstGeom prst="bracketPair">
          <a:avLst>
            <a:gd name="adj" fmla="val 6849"/>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62</xdr:col>
      <xdr:colOff>25978</xdr:colOff>
      <xdr:row>209</xdr:row>
      <xdr:rowOff>86589</xdr:rowOff>
    </xdr:from>
    <xdr:to>
      <xdr:col>72</xdr:col>
      <xdr:colOff>112568</xdr:colOff>
      <xdr:row>263</xdr:row>
      <xdr:rowOff>43294</xdr:rowOff>
    </xdr:to>
    <xdr:sp macro="" textlink="">
      <xdr:nvSpPr>
        <xdr:cNvPr id="5" name="大かっこ 4">
          <a:extLst>
            <a:ext uri="{FF2B5EF4-FFF2-40B4-BE49-F238E27FC236}">
              <a16:creationId xmlns:a16="http://schemas.microsoft.com/office/drawing/2014/main" id="{00000000-0008-0000-0000-00000A000000}"/>
            </a:ext>
          </a:extLst>
        </xdr:cNvPr>
        <xdr:cNvSpPr/>
      </xdr:nvSpPr>
      <xdr:spPr>
        <a:xfrm>
          <a:off x="26657878" y="40491639"/>
          <a:ext cx="4906240" cy="10243705"/>
        </a:xfrm>
        <a:prstGeom prst="bracketPair">
          <a:avLst>
            <a:gd name="adj" fmla="val 6849"/>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62</xdr:col>
      <xdr:colOff>43296</xdr:colOff>
      <xdr:row>485</xdr:row>
      <xdr:rowOff>112569</xdr:rowOff>
    </xdr:from>
    <xdr:to>
      <xdr:col>72</xdr:col>
      <xdr:colOff>129886</xdr:colOff>
      <xdr:row>539</xdr:row>
      <xdr:rowOff>81642</xdr:rowOff>
    </xdr:to>
    <xdr:sp macro="" textlink="">
      <xdr:nvSpPr>
        <xdr:cNvPr id="6" name="大かっこ 5">
          <a:extLst>
            <a:ext uri="{FF2B5EF4-FFF2-40B4-BE49-F238E27FC236}">
              <a16:creationId xmlns:a16="http://schemas.microsoft.com/office/drawing/2014/main" id="{00000000-0008-0000-0000-00000D000000}"/>
            </a:ext>
          </a:extLst>
        </xdr:cNvPr>
        <xdr:cNvSpPr/>
      </xdr:nvSpPr>
      <xdr:spPr>
        <a:xfrm>
          <a:off x="26675196" y="93095619"/>
          <a:ext cx="4906240" cy="10256073"/>
        </a:xfrm>
        <a:prstGeom prst="bracketPair">
          <a:avLst>
            <a:gd name="adj" fmla="val 6849"/>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62</xdr:col>
      <xdr:colOff>25978</xdr:colOff>
      <xdr:row>670</xdr:row>
      <xdr:rowOff>121227</xdr:rowOff>
    </xdr:from>
    <xdr:to>
      <xdr:col>72</xdr:col>
      <xdr:colOff>112568</xdr:colOff>
      <xdr:row>722</xdr:row>
      <xdr:rowOff>86591</xdr:rowOff>
    </xdr:to>
    <xdr:sp macro="" textlink="">
      <xdr:nvSpPr>
        <xdr:cNvPr id="7" name="大かっこ 6">
          <a:extLst>
            <a:ext uri="{FF2B5EF4-FFF2-40B4-BE49-F238E27FC236}">
              <a16:creationId xmlns:a16="http://schemas.microsoft.com/office/drawing/2014/main" id="{00000000-0008-0000-0000-000009000000}"/>
            </a:ext>
          </a:extLst>
        </xdr:cNvPr>
        <xdr:cNvSpPr/>
      </xdr:nvSpPr>
      <xdr:spPr>
        <a:xfrm>
          <a:off x="26657878" y="128346777"/>
          <a:ext cx="4906240" cy="9871364"/>
        </a:xfrm>
        <a:prstGeom prst="bracketPair">
          <a:avLst>
            <a:gd name="adj" fmla="val 6849"/>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62</xdr:col>
      <xdr:colOff>17320</xdr:colOff>
      <xdr:row>578</xdr:row>
      <xdr:rowOff>103906</xdr:rowOff>
    </xdr:from>
    <xdr:to>
      <xdr:col>72</xdr:col>
      <xdr:colOff>103910</xdr:colOff>
      <xdr:row>630</xdr:row>
      <xdr:rowOff>69270</xdr:rowOff>
    </xdr:to>
    <xdr:sp macro="" textlink="">
      <xdr:nvSpPr>
        <xdr:cNvPr id="8" name="大かっこ 7">
          <a:extLst>
            <a:ext uri="{FF2B5EF4-FFF2-40B4-BE49-F238E27FC236}">
              <a16:creationId xmlns:a16="http://schemas.microsoft.com/office/drawing/2014/main" id="{BDF50716-22C1-4EE0-ABB1-408E23A5DCF4}"/>
            </a:ext>
          </a:extLst>
        </xdr:cNvPr>
        <xdr:cNvSpPr/>
      </xdr:nvSpPr>
      <xdr:spPr>
        <a:xfrm>
          <a:off x="26649220" y="110803456"/>
          <a:ext cx="4906240" cy="9871364"/>
        </a:xfrm>
        <a:prstGeom prst="bracketPair">
          <a:avLst>
            <a:gd name="adj" fmla="val 6849"/>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62</xdr:col>
      <xdr:colOff>34636</xdr:colOff>
      <xdr:row>395</xdr:row>
      <xdr:rowOff>69278</xdr:rowOff>
    </xdr:from>
    <xdr:to>
      <xdr:col>72</xdr:col>
      <xdr:colOff>121226</xdr:colOff>
      <xdr:row>447</xdr:row>
      <xdr:rowOff>34642</xdr:rowOff>
    </xdr:to>
    <xdr:sp macro="" textlink="">
      <xdr:nvSpPr>
        <xdr:cNvPr id="9" name="大かっこ 8">
          <a:extLst>
            <a:ext uri="{FF2B5EF4-FFF2-40B4-BE49-F238E27FC236}">
              <a16:creationId xmlns:a16="http://schemas.microsoft.com/office/drawing/2014/main" id="{EC0FB2AC-4BE3-4D8C-A4F0-F044061D09EA}"/>
            </a:ext>
          </a:extLst>
        </xdr:cNvPr>
        <xdr:cNvSpPr/>
      </xdr:nvSpPr>
      <xdr:spPr>
        <a:xfrm>
          <a:off x="26666536" y="75907328"/>
          <a:ext cx="4906240" cy="9871364"/>
        </a:xfrm>
        <a:prstGeom prst="bracketPair">
          <a:avLst>
            <a:gd name="adj" fmla="val 6849"/>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61</xdr:col>
      <xdr:colOff>233795</xdr:colOff>
      <xdr:row>28</xdr:row>
      <xdr:rowOff>121226</xdr:rowOff>
    </xdr:from>
    <xdr:to>
      <xdr:col>72</xdr:col>
      <xdr:colOff>77931</xdr:colOff>
      <xdr:row>82</xdr:row>
      <xdr:rowOff>43295</xdr:rowOff>
    </xdr:to>
    <xdr:sp macro="" textlink="">
      <xdr:nvSpPr>
        <xdr:cNvPr id="10" name="大かっこ 9">
          <a:extLst>
            <a:ext uri="{FF2B5EF4-FFF2-40B4-BE49-F238E27FC236}">
              <a16:creationId xmlns:a16="http://schemas.microsoft.com/office/drawing/2014/main" id="{33C5C3C7-8843-4028-8DF9-E8B3FE6251E6}"/>
            </a:ext>
          </a:extLst>
        </xdr:cNvPr>
        <xdr:cNvSpPr/>
      </xdr:nvSpPr>
      <xdr:spPr>
        <a:xfrm>
          <a:off x="27989645" y="6217226"/>
          <a:ext cx="4911436" cy="10209069"/>
        </a:xfrm>
        <a:prstGeom prst="bracketPair">
          <a:avLst>
            <a:gd name="adj" fmla="val 6849"/>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62</xdr:col>
      <xdr:colOff>25978</xdr:colOff>
      <xdr:row>120</xdr:row>
      <xdr:rowOff>103910</xdr:rowOff>
    </xdr:from>
    <xdr:to>
      <xdr:col>72</xdr:col>
      <xdr:colOff>112568</xdr:colOff>
      <xdr:row>174</xdr:row>
      <xdr:rowOff>25977</xdr:rowOff>
    </xdr:to>
    <xdr:sp macro="" textlink="">
      <xdr:nvSpPr>
        <xdr:cNvPr id="11" name="大かっこ 10">
          <a:extLst>
            <a:ext uri="{FF2B5EF4-FFF2-40B4-BE49-F238E27FC236}">
              <a16:creationId xmlns:a16="http://schemas.microsoft.com/office/drawing/2014/main" id="{B24F9FDF-1F89-493D-9429-B23BEAF698A2}"/>
            </a:ext>
          </a:extLst>
        </xdr:cNvPr>
        <xdr:cNvSpPr/>
      </xdr:nvSpPr>
      <xdr:spPr>
        <a:xfrm>
          <a:off x="28029478" y="23725910"/>
          <a:ext cx="4906240" cy="10209067"/>
        </a:xfrm>
        <a:prstGeom prst="bracketPair">
          <a:avLst>
            <a:gd name="adj" fmla="val 6849"/>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62</xdr:col>
      <xdr:colOff>25978</xdr:colOff>
      <xdr:row>306</xdr:row>
      <xdr:rowOff>121226</xdr:rowOff>
    </xdr:from>
    <xdr:to>
      <xdr:col>72</xdr:col>
      <xdr:colOff>112568</xdr:colOff>
      <xdr:row>358</xdr:row>
      <xdr:rowOff>112567</xdr:rowOff>
    </xdr:to>
    <xdr:sp macro="" textlink="">
      <xdr:nvSpPr>
        <xdr:cNvPr id="12" name="大かっこ 11">
          <a:extLst>
            <a:ext uri="{FF2B5EF4-FFF2-40B4-BE49-F238E27FC236}">
              <a16:creationId xmlns:a16="http://schemas.microsoft.com/office/drawing/2014/main" id="{707FBDA2-2C48-47E5-9097-B8F2EEBBD014}"/>
            </a:ext>
          </a:extLst>
        </xdr:cNvPr>
        <xdr:cNvSpPr/>
      </xdr:nvSpPr>
      <xdr:spPr>
        <a:xfrm>
          <a:off x="28029478" y="59176226"/>
          <a:ext cx="4906240" cy="9897341"/>
        </a:xfrm>
        <a:prstGeom prst="bracketPair">
          <a:avLst>
            <a:gd name="adj" fmla="val 6849"/>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62</xdr:col>
      <xdr:colOff>25978</xdr:colOff>
      <xdr:row>213</xdr:row>
      <xdr:rowOff>86589</xdr:rowOff>
    </xdr:from>
    <xdr:to>
      <xdr:col>72</xdr:col>
      <xdr:colOff>112568</xdr:colOff>
      <xdr:row>267</xdr:row>
      <xdr:rowOff>43294</xdr:rowOff>
    </xdr:to>
    <xdr:sp macro="" textlink="">
      <xdr:nvSpPr>
        <xdr:cNvPr id="13" name="大かっこ 12">
          <a:extLst>
            <a:ext uri="{FF2B5EF4-FFF2-40B4-BE49-F238E27FC236}">
              <a16:creationId xmlns:a16="http://schemas.microsoft.com/office/drawing/2014/main" id="{76A91552-CF27-45CF-A2E5-3626FD1D24BB}"/>
            </a:ext>
          </a:extLst>
        </xdr:cNvPr>
        <xdr:cNvSpPr/>
      </xdr:nvSpPr>
      <xdr:spPr>
        <a:xfrm>
          <a:off x="28029478" y="41425089"/>
          <a:ext cx="4906240" cy="10243705"/>
        </a:xfrm>
        <a:prstGeom prst="bracketPair">
          <a:avLst>
            <a:gd name="adj" fmla="val 6849"/>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62</xdr:col>
      <xdr:colOff>43296</xdr:colOff>
      <xdr:row>489</xdr:row>
      <xdr:rowOff>112569</xdr:rowOff>
    </xdr:from>
    <xdr:to>
      <xdr:col>72</xdr:col>
      <xdr:colOff>129886</xdr:colOff>
      <xdr:row>543</xdr:row>
      <xdr:rowOff>81642</xdr:rowOff>
    </xdr:to>
    <xdr:sp macro="" textlink="">
      <xdr:nvSpPr>
        <xdr:cNvPr id="14" name="大かっこ 13">
          <a:extLst>
            <a:ext uri="{FF2B5EF4-FFF2-40B4-BE49-F238E27FC236}">
              <a16:creationId xmlns:a16="http://schemas.microsoft.com/office/drawing/2014/main" id="{ADB01323-0A59-48BA-B982-30A7FCA47081}"/>
            </a:ext>
          </a:extLst>
        </xdr:cNvPr>
        <xdr:cNvSpPr/>
      </xdr:nvSpPr>
      <xdr:spPr>
        <a:xfrm>
          <a:off x="28046796" y="94029069"/>
          <a:ext cx="4906240" cy="10256073"/>
        </a:xfrm>
        <a:prstGeom prst="bracketPair">
          <a:avLst>
            <a:gd name="adj" fmla="val 6849"/>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62</xdr:col>
      <xdr:colOff>25978</xdr:colOff>
      <xdr:row>674</xdr:row>
      <xdr:rowOff>121227</xdr:rowOff>
    </xdr:from>
    <xdr:to>
      <xdr:col>72</xdr:col>
      <xdr:colOff>112568</xdr:colOff>
      <xdr:row>726</xdr:row>
      <xdr:rowOff>86591</xdr:rowOff>
    </xdr:to>
    <xdr:sp macro="" textlink="">
      <xdr:nvSpPr>
        <xdr:cNvPr id="15" name="大かっこ 14">
          <a:extLst>
            <a:ext uri="{FF2B5EF4-FFF2-40B4-BE49-F238E27FC236}">
              <a16:creationId xmlns:a16="http://schemas.microsoft.com/office/drawing/2014/main" id="{25753911-4B54-4FE8-9BA1-B7253630DA69}"/>
            </a:ext>
          </a:extLst>
        </xdr:cNvPr>
        <xdr:cNvSpPr/>
      </xdr:nvSpPr>
      <xdr:spPr>
        <a:xfrm>
          <a:off x="28029478" y="129280227"/>
          <a:ext cx="4906240" cy="9871364"/>
        </a:xfrm>
        <a:prstGeom prst="bracketPair">
          <a:avLst>
            <a:gd name="adj" fmla="val 6849"/>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62</xdr:col>
      <xdr:colOff>17320</xdr:colOff>
      <xdr:row>582</xdr:row>
      <xdr:rowOff>103906</xdr:rowOff>
    </xdr:from>
    <xdr:to>
      <xdr:col>72</xdr:col>
      <xdr:colOff>103910</xdr:colOff>
      <xdr:row>634</xdr:row>
      <xdr:rowOff>69270</xdr:rowOff>
    </xdr:to>
    <xdr:sp macro="" textlink="">
      <xdr:nvSpPr>
        <xdr:cNvPr id="16" name="大かっこ 15">
          <a:extLst>
            <a:ext uri="{FF2B5EF4-FFF2-40B4-BE49-F238E27FC236}">
              <a16:creationId xmlns:a16="http://schemas.microsoft.com/office/drawing/2014/main" id="{F6D1D5B6-5949-424D-875C-4082BD5DC655}"/>
            </a:ext>
          </a:extLst>
        </xdr:cNvPr>
        <xdr:cNvSpPr/>
      </xdr:nvSpPr>
      <xdr:spPr>
        <a:xfrm>
          <a:off x="28020820" y="111736906"/>
          <a:ext cx="4906240" cy="9871364"/>
        </a:xfrm>
        <a:prstGeom prst="bracketPair">
          <a:avLst>
            <a:gd name="adj" fmla="val 6849"/>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62</xdr:col>
      <xdr:colOff>34636</xdr:colOff>
      <xdr:row>399</xdr:row>
      <xdr:rowOff>69278</xdr:rowOff>
    </xdr:from>
    <xdr:to>
      <xdr:col>72</xdr:col>
      <xdr:colOff>121226</xdr:colOff>
      <xdr:row>451</xdr:row>
      <xdr:rowOff>34642</xdr:rowOff>
    </xdr:to>
    <xdr:sp macro="" textlink="">
      <xdr:nvSpPr>
        <xdr:cNvPr id="17" name="大かっこ 16">
          <a:extLst>
            <a:ext uri="{FF2B5EF4-FFF2-40B4-BE49-F238E27FC236}">
              <a16:creationId xmlns:a16="http://schemas.microsoft.com/office/drawing/2014/main" id="{1A9A331F-C709-4B4F-9903-25AC24FD9443}"/>
            </a:ext>
          </a:extLst>
        </xdr:cNvPr>
        <xdr:cNvSpPr/>
      </xdr:nvSpPr>
      <xdr:spPr>
        <a:xfrm>
          <a:off x="28038136" y="76840778"/>
          <a:ext cx="4906240" cy="9871364"/>
        </a:xfrm>
        <a:prstGeom prst="bracketPair">
          <a:avLst>
            <a:gd name="adj" fmla="val 6849"/>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61</xdr:col>
      <xdr:colOff>233795</xdr:colOff>
      <xdr:row>28</xdr:row>
      <xdr:rowOff>121226</xdr:rowOff>
    </xdr:from>
    <xdr:to>
      <xdr:col>72</xdr:col>
      <xdr:colOff>77931</xdr:colOff>
      <xdr:row>82</xdr:row>
      <xdr:rowOff>43295</xdr:rowOff>
    </xdr:to>
    <xdr:sp macro="" textlink="">
      <xdr:nvSpPr>
        <xdr:cNvPr id="18" name="大かっこ 17">
          <a:extLst>
            <a:ext uri="{FF2B5EF4-FFF2-40B4-BE49-F238E27FC236}">
              <a16:creationId xmlns:a16="http://schemas.microsoft.com/office/drawing/2014/main" id="{953CB949-5BD1-40B2-8784-ADDDCB81B026}"/>
            </a:ext>
          </a:extLst>
        </xdr:cNvPr>
        <xdr:cNvSpPr/>
      </xdr:nvSpPr>
      <xdr:spPr>
        <a:xfrm>
          <a:off x="27989645" y="5493326"/>
          <a:ext cx="4911436" cy="10209069"/>
        </a:xfrm>
        <a:prstGeom prst="bracketPair">
          <a:avLst>
            <a:gd name="adj" fmla="val 6849"/>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62</xdr:col>
      <xdr:colOff>25978</xdr:colOff>
      <xdr:row>120</xdr:row>
      <xdr:rowOff>103910</xdr:rowOff>
    </xdr:from>
    <xdr:to>
      <xdr:col>72</xdr:col>
      <xdr:colOff>112568</xdr:colOff>
      <xdr:row>174</xdr:row>
      <xdr:rowOff>25977</xdr:rowOff>
    </xdr:to>
    <xdr:sp macro="" textlink="">
      <xdr:nvSpPr>
        <xdr:cNvPr id="19" name="大かっこ 18">
          <a:extLst>
            <a:ext uri="{FF2B5EF4-FFF2-40B4-BE49-F238E27FC236}">
              <a16:creationId xmlns:a16="http://schemas.microsoft.com/office/drawing/2014/main" id="{CC521FD2-B4A9-41A5-A6D1-849D2DCAB8ED}"/>
            </a:ext>
          </a:extLst>
        </xdr:cNvPr>
        <xdr:cNvSpPr/>
      </xdr:nvSpPr>
      <xdr:spPr>
        <a:xfrm>
          <a:off x="28029478" y="23002010"/>
          <a:ext cx="4906240" cy="10209067"/>
        </a:xfrm>
        <a:prstGeom prst="bracketPair">
          <a:avLst>
            <a:gd name="adj" fmla="val 6849"/>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62</xdr:col>
      <xdr:colOff>25978</xdr:colOff>
      <xdr:row>306</xdr:row>
      <xdr:rowOff>121226</xdr:rowOff>
    </xdr:from>
    <xdr:to>
      <xdr:col>72</xdr:col>
      <xdr:colOff>112568</xdr:colOff>
      <xdr:row>358</xdr:row>
      <xdr:rowOff>112567</xdr:rowOff>
    </xdr:to>
    <xdr:sp macro="" textlink="">
      <xdr:nvSpPr>
        <xdr:cNvPr id="20" name="大かっこ 19">
          <a:extLst>
            <a:ext uri="{FF2B5EF4-FFF2-40B4-BE49-F238E27FC236}">
              <a16:creationId xmlns:a16="http://schemas.microsoft.com/office/drawing/2014/main" id="{E0195E41-92D6-4B3F-A045-64B42BCDCED1}"/>
            </a:ext>
          </a:extLst>
        </xdr:cNvPr>
        <xdr:cNvSpPr/>
      </xdr:nvSpPr>
      <xdr:spPr>
        <a:xfrm>
          <a:off x="28029478" y="58452326"/>
          <a:ext cx="4906240" cy="9897341"/>
        </a:xfrm>
        <a:prstGeom prst="bracketPair">
          <a:avLst>
            <a:gd name="adj" fmla="val 6849"/>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62</xdr:col>
      <xdr:colOff>25978</xdr:colOff>
      <xdr:row>213</xdr:row>
      <xdr:rowOff>86589</xdr:rowOff>
    </xdr:from>
    <xdr:to>
      <xdr:col>72</xdr:col>
      <xdr:colOff>112568</xdr:colOff>
      <xdr:row>267</xdr:row>
      <xdr:rowOff>43294</xdr:rowOff>
    </xdr:to>
    <xdr:sp macro="" textlink="">
      <xdr:nvSpPr>
        <xdr:cNvPr id="21" name="大かっこ 20">
          <a:extLst>
            <a:ext uri="{FF2B5EF4-FFF2-40B4-BE49-F238E27FC236}">
              <a16:creationId xmlns:a16="http://schemas.microsoft.com/office/drawing/2014/main" id="{7164F34F-D104-4586-BCA7-98B5F7BEB5A9}"/>
            </a:ext>
          </a:extLst>
        </xdr:cNvPr>
        <xdr:cNvSpPr/>
      </xdr:nvSpPr>
      <xdr:spPr>
        <a:xfrm>
          <a:off x="28029478" y="40701189"/>
          <a:ext cx="4906240" cy="10243705"/>
        </a:xfrm>
        <a:prstGeom prst="bracketPair">
          <a:avLst>
            <a:gd name="adj" fmla="val 6849"/>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62</xdr:col>
      <xdr:colOff>43296</xdr:colOff>
      <xdr:row>489</xdr:row>
      <xdr:rowOff>112569</xdr:rowOff>
    </xdr:from>
    <xdr:to>
      <xdr:col>72</xdr:col>
      <xdr:colOff>129886</xdr:colOff>
      <xdr:row>543</xdr:row>
      <xdr:rowOff>81642</xdr:rowOff>
    </xdr:to>
    <xdr:sp macro="" textlink="">
      <xdr:nvSpPr>
        <xdr:cNvPr id="22" name="大かっこ 21">
          <a:extLst>
            <a:ext uri="{FF2B5EF4-FFF2-40B4-BE49-F238E27FC236}">
              <a16:creationId xmlns:a16="http://schemas.microsoft.com/office/drawing/2014/main" id="{A201F010-2F12-4DB0-9E7E-889E0E82962B}"/>
            </a:ext>
          </a:extLst>
        </xdr:cNvPr>
        <xdr:cNvSpPr/>
      </xdr:nvSpPr>
      <xdr:spPr>
        <a:xfrm>
          <a:off x="28046796" y="93305169"/>
          <a:ext cx="4906240" cy="10256073"/>
        </a:xfrm>
        <a:prstGeom prst="bracketPair">
          <a:avLst>
            <a:gd name="adj" fmla="val 6849"/>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62</xdr:col>
      <xdr:colOff>25978</xdr:colOff>
      <xdr:row>674</xdr:row>
      <xdr:rowOff>121227</xdr:rowOff>
    </xdr:from>
    <xdr:to>
      <xdr:col>72</xdr:col>
      <xdr:colOff>112568</xdr:colOff>
      <xdr:row>726</xdr:row>
      <xdr:rowOff>86591</xdr:rowOff>
    </xdr:to>
    <xdr:sp macro="" textlink="">
      <xdr:nvSpPr>
        <xdr:cNvPr id="23" name="大かっこ 22">
          <a:extLst>
            <a:ext uri="{FF2B5EF4-FFF2-40B4-BE49-F238E27FC236}">
              <a16:creationId xmlns:a16="http://schemas.microsoft.com/office/drawing/2014/main" id="{818FAD02-9C10-4326-AC3B-85A1CC0E4931}"/>
            </a:ext>
          </a:extLst>
        </xdr:cNvPr>
        <xdr:cNvSpPr/>
      </xdr:nvSpPr>
      <xdr:spPr>
        <a:xfrm>
          <a:off x="28029478" y="128556327"/>
          <a:ext cx="4906240" cy="9871364"/>
        </a:xfrm>
        <a:prstGeom prst="bracketPair">
          <a:avLst>
            <a:gd name="adj" fmla="val 6849"/>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62</xdr:col>
      <xdr:colOff>17320</xdr:colOff>
      <xdr:row>582</xdr:row>
      <xdr:rowOff>103906</xdr:rowOff>
    </xdr:from>
    <xdr:to>
      <xdr:col>72</xdr:col>
      <xdr:colOff>103910</xdr:colOff>
      <xdr:row>634</xdr:row>
      <xdr:rowOff>69270</xdr:rowOff>
    </xdr:to>
    <xdr:sp macro="" textlink="">
      <xdr:nvSpPr>
        <xdr:cNvPr id="24" name="大かっこ 23">
          <a:extLst>
            <a:ext uri="{FF2B5EF4-FFF2-40B4-BE49-F238E27FC236}">
              <a16:creationId xmlns:a16="http://schemas.microsoft.com/office/drawing/2014/main" id="{D60F3952-CB93-4525-B934-A5D1A49150CD}"/>
            </a:ext>
          </a:extLst>
        </xdr:cNvPr>
        <xdr:cNvSpPr/>
      </xdr:nvSpPr>
      <xdr:spPr>
        <a:xfrm>
          <a:off x="28020820" y="111013006"/>
          <a:ext cx="4906240" cy="9871364"/>
        </a:xfrm>
        <a:prstGeom prst="bracketPair">
          <a:avLst>
            <a:gd name="adj" fmla="val 6849"/>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62</xdr:col>
      <xdr:colOff>34636</xdr:colOff>
      <xdr:row>399</xdr:row>
      <xdr:rowOff>69278</xdr:rowOff>
    </xdr:from>
    <xdr:to>
      <xdr:col>72</xdr:col>
      <xdr:colOff>121226</xdr:colOff>
      <xdr:row>451</xdr:row>
      <xdr:rowOff>34642</xdr:rowOff>
    </xdr:to>
    <xdr:sp macro="" textlink="">
      <xdr:nvSpPr>
        <xdr:cNvPr id="25" name="大かっこ 24">
          <a:extLst>
            <a:ext uri="{FF2B5EF4-FFF2-40B4-BE49-F238E27FC236}">
              <a16:creationId xmlns:a16="http://schemas.microsoft.com/office/drawing/2014/main" id="{A2454985-E690-4286-97F0-E5EC6624388E}"/>
            </a:ext>
          </a:extLst>
        </xdr:cNvPr>
        <xdr:cNvSpPr/>
      </xdr:nvSpPr>
      <xdr:spPr>
        <a:xfrm>
          <a:off x="28038136" y="76116878"/>
          <a:ext cx="4906240" cy="9871364"/>
        </a:xfrm>
        <a:prstGeom prst="bracketPair">
          <a:avLst>
            <a:gd name="adj" fmla="val 6849"/>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ysClr val="window" lastClr="FFFFFF">
            <a:alpha val="85000"/>
          </a:sysClr>
        </a:solidFill>
        <a:ln>
          <a:solidFill>
            <a:srgbClr val="FF0000"/>
          </a:solidFill>
        </a:ln>
      </a:spPr>
      <a:bodyPr vertOverflow="clip" horzOverflow="clip" rtlCol="0" anchor="t"/>
      <a:lstStyle>
        <a:defPPr algn="l">
          <a:defRPr kumimoji="1" sz="900">
            <a:solidFill>
              <a:srgbClr val="FF0000"/>
            </a:solidFill>
          </a:defRPr>
        </a:defPPr>
      </a:lstStyle>
      <a:style>
        <a:lnRef idx="2">
          <a:schemeClr val="accent6"/>
        </a:lnRef>
        <a:fillRef idx="1">
          <a:schemeClr val="lt1"/>
        </a:fillRef>
        <a:effectRef idx="0">
          <a:schemeClr val="accent6"/>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F0"/>
  </sheetPr>
  <dimension ref="A1:F63"/>
  <sheetViews>
    <sheetView tabSelected="1" workbookViewId="0"/>
  </sheetViews>
  <sheetFormatPr defaultColWidth="8.875" defaultRowHeight="13.5"/>
  <cols>
    <col min="1" max="1" width="33" style="320" customWidth="1"/>
    <col min="2" max="2" width="30.625" style="320" customWidth="1"/>
    <col min="3" max="3" width="14.875" style="320" customWidth="1"/>
    <col min="4" max="4" width="9.625" style="320" customWidth="1"/>
    <col min="5" max="5" width="8.75" style="320" bestFit="1" customWidth="1"/>
    <col min="6" max="6" width="9.5" style="320" customWidth="1"/>
    <col min="7" max="7" width="11.875" style="320" bestFit="1" customWidth="1"/>
    <col min="8" max="8" width="14.875" style="320" bestFit="1" customWidth="1"/>
    <col min="9" max="16384" width="8.875" style="320"/>
  </cols>
  <sheetData>
    <row r="1" spans="1:6" ht="21" customHeight="1">
      <c r="A1" s="457" t="s">
        <v>2549</v>
      </c>
      <c r="B1" s="421"/>
      <c r="C1" s="421"/>
      <c r="D1" s="421"/>
      <c r="E1" s="421"/>
      <c r="F1" s="421"/>
    </row>
    <row r="2" spans="1:6" ht="15" customHeight="1">
      <c r="A2" s="1052" t="s">
        <v>187</v>
      </c>
      <c r="B2" s="1052"/>
      <c r="C2" s="1053"/>
      <c r="D2" s="1053"/>
      <c r="E2" s="320" t="s">
        <v>188</v>
      </c>
    </row>
    <row r="3" spans="1:6" ht="15" customHeight="1">
      <c r="A3" s="1052" t="s">
        <v>87</v>
      </c>
      <c r="B3" s="1052"/>
      <c r="C3" s="447"/>
      <c r="D3" s="321" t="s">
        <v>0</v>
      </c>
      <c r="E3" s="448"/>
      <c r="F3" s="322" t="s">
        <v>88</v>
      </c>
    </row>
    <row r="4" spans="1:6" ht="15" customHeight="1">
      <c r="A4" s="1052" t="s">
        <v>86</v>
      </c>
      <c r="B4" s="1052"/>
      <c r="C4" s="1054"/>
      <c r="D4" s="1054"/>
      <c r="E4" s="1054"/>
      <c r="F4" s="1054"/>
    </row>
    <row r="5" spans="1:6" ht="15" customHeight="1">
      <c r="A5" s="1052" t="s">
        <v>85</v>
      </c>
      <c r="B5" s="1052"/>
      <c r="C5" s="1055"/>
      <c r="D5" s="1055"/>
      <c r="E5" s="1055"/>
      <c r="F5" s="1055"/>
    </row>
    <row r="6" spans="1:6" ht="15" customHeight="1">
      <c r="A6" s="1058" t="s">
        <v>108</v>
      </c>
      <c r="B6" s="1059"/>
      <c r="C6" s="1056" t="s">
        <v>125</v>
      </c>
      <c r="D6" s="1057"/>
      <c r="E6" s="480"/>
      <c r="F6" s="480"/>
    </row>
    <row r="7" spans="1:6" ht="15" customHeight="1">
      <c r="A7" s="1058" t="s">
        <v>84</v>
      </c>
      <c r="B7" s="1059"/>
      <c r="C7" s="1063" t="s">
        <v>190</v>
      </c>
      <c r="D7" s="1063"/>
      <c r="E7" s="480"/>
      <c r="F7" s="480"/>
    </row>
    <row r="8" spans="1:6" ht="15" customHeight="1">
      <c r="A8" s="1052" t="s">
        <v>59</v>
      </c>
      <c r="B8" s="1052"/>
      <c r="C8" s="449"/>
      <c r="D8" s="320" t="s">
        <v>60</v>
      </c>
    </row>
    <row r="9" spans="1:6" ht="15" customHeight="1">
      <c r="A9" s="1060" t="s">
        <v>40</v>
      </c>
      <c r="B9" s="481" t="s">
        <v>80</v>
      </c>
      <c r="C9" s="448"/>
      <c r="D9" s="320" t="s">
        <v>32</v>
      </c>
    </row>
    <row r="10" spans="1:6" ht="15" customHeight="1">
      <c r="A10" s="1061"/>
      <c r="B10" s="481" t="s">
        <v>81</v>
      </c>
      <c r="C10" s="448"/>
      <c r="D10" s="320" t="s">
        <v>32</v>
      </c>
    </row>
    <row r="11" spans="1:6" ht="15" customHeight="1">
      <c r="A11" s="1062"/>
      <c r="B11" s="481" t="s">
        <v>82</v>
      </c>
      <c r="C11" s="448"/>
      <c r="D11" s="320" t="s">
        <v>32</v>
      </c>
    </row>
    <row r="12" spans="1:6" ht="15" customHeight="1">
      <c r="A12" s="1068" t="s">
        <v>31</v>
      </c>
      <c r="B12" s="481" t="s">
        <v>80</v>
      </c>
      <c r="C12" s="448"/>
      <c r="D12" s="320" t="s">
        <v>32</v>
      </c>
    </row>
    <row r="13" spans="1:6" ht="15" customHeight="1">
      <c r="A13" s="1069"/>
      <c r="B13" s="481" t="s">
        <v>81</v>
      </c>
      <c r="C13" s="448"/>
      <c r="D13" s="320" t="s">
        <v>32</v>
      </c>
    </row>
    <row r="14" spans="1:6" ht="15" customHeight="1">
      <c r="A14" s="1070"/>
      <c r="B14" s="481" t="s">
        <v>82</v>
      </c>
      <c r="C14" s="448"/>
      <c r="D14" s="320" t="s">
        <v>32</v>
      </c>
    </row>
    <row r="15" spans="1:6" ht="15" customHeight="1">
      <c r="A15" s="1072" t="s">
        <v>2550</v>
      </c>
      <c r="B15" s="470" t="s">
        <v>2551</v>
      </c>
      <c r="C15" s="448" t="s">
        <v>2556</v>
      </c>
    </row>
    <row r="16" spans="1:6" ht="15" customHeight="1">
      <c r="A16" s="1073"/>
      <c r="B16" s="470" t="s">
        <v>2552</v>
      </c>
      <c r="C16" s="448" t="s">
        <v>2556</v>
      </c>
    </row>
    <row r="17" spans="1:6" ht="15" customHeight="1">
      <c r="A17" s="1073"/>
      <c r="B17" s="482" t="s">
        <v>2553</v>
      </c>
      <c r="C17" s="448"/>
      <c r="D17" s="320" t="s">
        <v>0</v>
      </c>
    </row>
    <row r="18" spans="1:6" ht="15" customHeight="1">
      <c r="A18" s="1073"/>
      <c r="B18" s="483" t="s">
        <v>2554</v>
      </c>
      <c r="C18" s="490">
        <f ca="1">集計【１号】!K10</f>
        <v>2</v>
      </c>
      <c r="D18" s="320" t="s">
        <v>51</v>
      </c>
    </row>
    <row r="19" spans="1:6" ht="15" customHeight="1">
      <c r="A19" s="1074"/>
      <c r="B19" s="483" t="s">
        <v>2555</v>
      </c>
      <c r="C19" s="490">
        <f ca="1">集計【１号】!K11</f>
        <v>6</v>
      </c>
      <c r="D19" s="320" t="s">
        <v>51</v>
      </c>
    </row>
    <row r="20" spans="1:6" ht="15" customHeight="1">
      <c r="A20" s="1052" t="s">
        <v>714</v>
      </c>
      <c r="B20" s="470" t="s">
        <v>83</v>
      </c>
      <c r="C20" s="448" t="s">
        <v>2556</v>
      </c>
    </row>
    <row r="21" spans="1:6" ht="15" customHeight="1">
      <c r="A21" s="1052"/>
      <c r="B21" s="470" t="s">
        <v>78</v>
      </c>
      <c r="C21" s="448"/>
      <c r="D21" s="320" t="s">
        <v>32</v>
      </c>
    </row>
    <row r="22" spans="1:6" ht="15" customHeight="1">
      <c r="A22" s="1052"/>
      <c r="B22" s="470" t="s">
        <v>79</v>
      </c>
      <c r="C22" s="448"/>
      <c r="D22" s="320" t="s">
        <v>32</v>
      </c>
    </row>
    <row r="23" spans="1:6" ht="15" customHeight="1">
      <c r="A23" s="484"/>
      <c r="B23" s="484"/>
      <c r="C23" s="484"/>
      <c r="D23" s="484"/>
      <c r="E23" s="485"/>
    </row>
    <row r="24" spans="1:6" ht="21" customHeight="1">
      <c r="A24" s="457" t="s">
        <v>2557</v>
      </c>
      <c r="B24" s="420"/>
      <c r="C24" s="421"/>
      <c r="D24" s="421"/>
      <c r="E24" s="421"/>
      <c r="F24" s="458"/>
    </row>
    <row r="25" spans="1:6" ht="15" customHeight="1">
      <c r="A25" s="479" t="s">
        <v>156</v>
      </c>
      <c r="B25" s="402"/>
      <c r="C25" s="450"/>
    </row>
    <row r="26" spans="1:6" ht="15" customHeight="1">
      <c r="A26" s="479" t="s">
        <v>717</v>
      </c>
      <c r="B26" s="402"/>
      <c r="C26" s="450"/>
    </row>
    <row r="27" spans="1:6" ht="15" customHeight="1">
      <c r="A27" s="1071" t="s">
        <v>2445</v>
      </c>
      <c r="B27" s="1071"/>
      <c r="C27" s="450"/>
    </row>
    <row r="28" spans="1:6" ht="15" customHeight="1">
      <c r="A28" s="1058" t="s">
        <v>722</v>
      </c>
      <c r="B28" s="1059"/>
      <c r="C28" s="450"/>
    </row>
    <row r="29" spans="1:6" ht="15" customHeight="1">
      <c r="A29" s="1068" t="s">
        <v>110</v>
      </c>
      <c r="B29" s="470" t="s">
        <v>111</v>
      </c>
      <c r="C29" s="450"/>
    </row>
    <row r="30" spans="1:6" ht="15" customHeight="1">
      <c r="A30" s="1070"/>
      <c r="B30" s="481" t="s">
        <v>112</v>
      </c>
      <c r="C30" s="450"/>
      <c r="D30" s="320" t="s">
        <v>186</v>
      </c>
    </row>
    <row r="31" spans="1:6" ht="15" customHeight="1">
      <c r="A31" s="479" t="s">
        <v>163</v>
      </c>
      <c r="B31" s="402"/>
      <c r="C31" s="450"/>
    </row>
    <row r="32" spans="1:6" ht="15" customHeight="1">
      <c r="A32" s="479" t="s">
        <v>715</v>
      </c>
      <c r="B32" s="402"/>
      <c r="C32" s="450"/>
    </row>
    <row r="33" spans="1:3" ht="15" customHeight="1">
      <c r="A33" s="1052" t="s">
        <v>109</v>
      </c>
      <c r="B33" s="1052"/>
      <c r="C33" s="450"/>
    </row>
    <row r="34" spans="1:3" ht="15" customHeight="1">
      <c r="A34" s="486" t="s">
        <v>113</v>
      </c>
      <c r="B34" s="486"/>
      <c r="C34" s="450"/>
    </row>
    <row r="35" spans="1:3" ht="15" customHeight="1">
      <c r="A35" s="1075" t="s">
        <v>114</v>
      </c>
      <c r="B35" s="487" t="s">
        <v>115</v>
      </c>
      <c r="C35" s="451"/>
    </row>
    <row r="36" spans="1:3" ht="15" customHeight="1">
      <c r="A36" s="1076"/>
      <c r="B36" s="487" t="s">
        <v>116</v>
      </c>
      <c r="C36" s="452"/>
    </row>
    <row r="37" spans="1:3" ht="15" customHeight="1">
      <c r="A37" s="488" t="s">
        <v>117</v>
      </c>
      <c r="B37" s="487" t="s">
        <v>118</v>
      </c>
      <c r="C37" s="452"/>
    </row>
    <row r="38" spans="1:3">
      <c r="A38" s="1065" t="s">
        <v>2522</v>
      </c>
      <c r="B38" s="487" t="s">
        <v>2523</v>
      </c>
      <c r="C38" s="517"/>
    </row>
    <row r="39" spans="1:3" ht="15" customHeight="1">
      <c r="A39" s="1066"/>
      <c r="B39" s="489" t="s">
        <v>111</v>
      </c>
      <c r="C39" s="450"/>
    </row>
    <row r="40" spans="1:3" ht="15" customHeight="1">
      <c r="A40" s="1066"/>
      <c r="B40" s="489" t="s">
        <v>2487</v>
      </c>
      <c r="C40" s="450"/>
    </row>
    <row r="41" spans="1:3" ht="15" customHeight="1">
      <c r="A41" s="1067"/>
      <c r="B41" s="489" t="s">
        <v>16</v>
      </c>
      <c r="C41" s="450"/>
    </row>
    <row r="42" spans="1:3" ht="15" customHeight="1">
      <c r="A42" s="479" t="s">
        <v>94</v>
      </c>
      <c r="B42" s="402"/>
      <c r="C42" s="450"/>
    </row>
    <row r="43" spans="1:3" ht="15" customHeight="1">
      <c r="A43" s="479" t="s">
        <v>119</v>
      </c>
      <c r="B43" s="402"/>
      <c r="C43" s="450"/>
    </row>
    <row r="44" spans="1:3" ht="15" customHeight="1">
      <c r="A44" s="329" t="s">
        <v>2483</v>
      </c>
      <c r="B44" s="402"/>
      <c r="C44" s="450"/>
    </row>
    <row r="45" spans="1:3" ht="15" customHeight="1">
      <c r="A45" s="479" t="s">
        <v>120</v>
      </c>
      <c r="B45" s="329"/>
      <c r="C45" s="450"/>
    </row>
    <row r="46" spans="1:3" ht="15" customHeight="1">
      <c r="A46" s="479" t="s">
        <v>121</v>
      </c>
      <c r="B46" s="329"/>
      <c r="C46" s="451"/>
    </row>
    <row r="47" spans="1:3" ht="15" customHeight="1">
      <c r="A47" s="479" t="s">
        <v>95</v>
      </c>
      <c r="B47" s="329"/>
      <c r="C47" s="450"/>
    </row>
    <row r="48" spans="1:3" ht="15" customHeight="1">
      <c r="A48" s="1058" t="s">
        <v>2607</v>
      </c>
      <c r="B48" s="1059"/>
      <c r="C48" s="450"/>
    </row>
    <row r="49" spans="1:6" ht="15" customHeight="1">
      <c r="A49" s="1077" t="s">
        <v>2600</v>
      </c>
      <c r="B49" s="1078"/>
      <c r="C49" s="450"/>
    </row>
    <row r="50" spans="1:6" ht="15" customHeight="1">
      <c r="A50" s="1064" t="s">
        <v>2602</v>
      </c>
      <c r="B50" s="1064"/>
      <c r="C50" s="476"/>
      <c r="D50" s="320" t="s">
        <v>2604</v>
      </c>
    </row>
    <row r="51" spans="1:6" ht="15" customHeight="1">
      <c r="A51" s="1064" t="s">
        <v>2605</v>
      </c>
      <c r="B51" s="1064"/>
      <c r="C51" s="450"/>
    </row>
    <row r="52" spans="1:6" s="465" customFormat="1">
      <c r="A52" s="1064" t="s">
        <v>2611</v>
      </c>
      <c r="B52" s="1064"/>
      <c r="C52" s="476"/>
      <c r="D52" s="320"/>
      <c r="E52" s="320"/>
    </row>
    <row r="53" spans="1:6" ht="15" customHeight="1">
      <c r="A53" s="328"/>
    </row>
    <row r="54" spans="1:6" ht="21" customHeight="1">
      <c r="A54" s="459" t="s">
        <v>2558</v>
      </c>
      <c r="B54" s="460"/>
      <c r="C54" s="461"/>
      <c r="D54" s="461"/>
      <c r="E54" s="461"/>
      <c r="F54" s="462"/>
    </row>
    <row r="55" spans="1:6" ht="15" customHeight="1">
      <c r="A55" s="463" t="s">
        <v>2559</v>
      </c>
      <c r="B55" s="464" t="s">
        <v>2560</v>
      </c>
      <c r="C55" s="465"/>
    </row>
    <row r="56" spans="1:6" ht="15" customHeight="1">
      <c r="A56" s="503" t="s">
        <v>2668</v>
      </c>
      <c r="B56" s="503">
        <v>5000</v>
      </c>
      <c r="C56" s="323" t="s">
        <v>68</v>
      </c>
    </row>
    <row r="57" spans="1:6" ht="15" customHeight="1">
      <c r="A57" s="466"/>
      <c r="B57" s="467"/>
      <c r="C57" s="320" t="s">
        <v>68</v>
      </c>
    </row>
    <row r="58" spans="1:6" ht="15" customHeight="1">
      <c r="A58" s="468"/>
      <c r="B58" s="467"/>
      <c r="C58" s="320" t="s">
        <v>68</v>
      </c>
    </row>
    <row r="59" spans="1:6" ht="15" customHeight="1">
      <c r="A59" s="468"/>
      <c r="B59" s="467"/>
      <c r="C59" s="320" t="s">
        <v>68</v>
      </c>
    </row>
    <row r="60" spans="1:6" ht="15" customHeight="1">
      <c r="A60" s="468"/>
      <c r="B60" s="467"/>
      <c r="C60" s="320" t="s">
        <v>68</v>
      </c>
    </row>
    <row r="61" spans="1:6" ht="15" customHeight="1">
      <c r="A61" s="469"/>
      <c r="B61" s="467"/>
      <c r="C61" s="320" t="s">
        <v>68</v>
      </c>
    </row>
    <row r="62" spans="1:6" ht="15" customHeight="1">
      <c r="A62" s="468"/>
      <c r="B62" s="467"/>
      <c r="C62" s="320" t="s">
        <v>68</v>
      </c>
    </row>
    <row r="63" spans="1:6">
      <c r="A63" s="468"/>
      <c r="B63" s="467"/>
      <c r="C63" s="320" t="s">
        <v>68</v>
      </c>
    </row>
  </sheetData>
  <sheetProtection algorithmName="SHA-512" hashValue="VAEVfMu0qi+V+yQ1Ot0zN//MNmU6fIWJzWhFoU6wYnOaBV9ykMWubMhvD2nKI2NblLks4MCwA9qdkUNC21A4Tw==" saltValue="az+HQAEMeoWGvuNAU8VfxQ==" spinCount="100000" sheet="1" selectLockedCells="1"/>
  <protectedRanges>
    <protectedRange algorithmName="SHA-512" hashValue="fp2HQC8p+rIE5qbh+1KCeBeL3jM/WsBjQGd2ixZ2SBcxtWebpXY+QqECtew14VzlrOxcXq/CRR+UdnEOiBxtTA==" saltValue="CAy6ZeNsUMlz0L+d65V9cQ==" spinCount="100000" sqref="C24:D24" name="範囲2"/>
    <protectedRange algorithmName="SHA-512" hashValue="/CW3s8LHNFkBVyDjTJLMU5Od81BMCl7zAz6ylixrCsiLOwXk1Vakzn4sXcdXk1Tafm67MjIn2bhV5S63EMS4ng==" saltValue="dfSy2FJsqfSBvmSe0QBufw==" spinCount="100000" sqref="A57:B63" name="範囲3"/>
    <protectedRange algorithmName="SHA-512" hashValue="fp2HQC8p+rIE5qbh+1KCeBeL3jM/WsBjQGd2ixZ2SBcxtWebpXY+QqECtew14VzlrOxcXq/CRR+UdnEOiBxtTA==" saltValue="CAy6ZeNsUMlz0L+d65V9cQ==" spinCount="100000" sqref="D49" name="範囲2_1"/>
    <protectedRange algorithmName="SHA-512" hashValue="fp2HQC8p+rIE5qbh+1KCeBeL3jM/WsBjQGd2ixZ2SBcxtWebpXY+QqECtew14VzlrOxcXq/CRR+UdnEOiBxtTA==" saltValue="CAy6ZeNsUMlz0L+d65V9cQ==" spinCount="100000" sqref="D50" name="範囲2_2"/>
    <protectedRange algorithmName="SHA-512" hashValue="fp2HQC8p+rIE5qbh+1KCeBeL3jM/WsBjQGd2ixZ2SBcxtWebpXY+QqECtew14VzlrOxcXq/CRR+UdnEOiBxtTA==" saltValue="CAy6ZeNsUMlz0L+d65V9cQ==" spinCount="100000" sqref="C50" name="範囲2_3"/>
    <protectedRange algorithmName="SHA-512" hashValue="fp2HQC8p+rIE5qbh+1KCeBeL3jM/WsBjQGd2ixZ2SBcxtWebpXY+QqECtew14VzlrOxcXq/CRR+UdnEOiBxtTA==" saltValue="CAy6ZeNsUMlz0L+d65V9cQ==" spinCount="100000" sqref="C52:D52" name="範囲2_4"/>
    <protectedRange algorithmName="SHA-512" hashValue="/CW3s8LHNFkBVyDjTJLMU5Od81BMCl7zAz6ylixrCsiLOwXk1Vakzn4sXcdXk1Tafm67MjIn2bhV5S63EMS4ng==" saltValue="dfSy2FJsqfSBvmSe0QBufw==" spinCount="100000" sqref="A56:B56" name="範囲3_1"/>
  </protectedRanges>
  <mergeCells count="27">
    <mergeCell ref="A50:B50"/>
    <mergeCell ref="A51:B51"/>
    <mergeCell ref="A52:B52"/>
    <mergeCell ref="A38:A41"/>
    <mergeCell ref="A12:A14"/>
    <mergeCell ref="A20:A22"/>
    <mergeCell ref="A33:B33"/>
    <mergeCell ref="A27:B27"/>
    <mergeCell ref="A28:B28"/>
    <mergeCell ref="A15:A19"/>
    <mergeCell ref="A29:A30"/>
    <mergeCell ref="A35:A36"/>
    <mergeCell ref="A48:B48"/>
    <mergeCell ref="A49:B49"/>
    <mergeCell ref="C6:D6"/>
    <mergeCell ref="A7:B7"/>
    <mergeCell ref="A9:A11"/>
    <mergeCell ref="A8:B8"/>
    <mergeCell ref="A6:B6"/>
    <mergeCell ref="C7:D7"/>
    <mergeCell ref="A2:B2"/>
    <mergeCell ref="C2:D2"/>
    <mergeCell ref="A3:B3"/>
    <mergeCell ref="C4:F4"/>
    <mergeCell ref="C5:F5"/>
    <mergeCell ref="A5:B5"/>
    <mergeCell ref="A4:B4"/>
  </mergeCells>
  <phoneticPr fontId="4"/>
  <dataValidations xWindow="390" yWindow="584" count="17">
    <dataValidation type="list" showInputMessage="1" showErrorMessage="1" sqref="C8" xr:uid="{00000000-0002-0000-0000-000000000000}">
      <formula1>"20/100,16/100,15/100,12/100,10/100,6/100,3/100,その他"</formula1>
    </dataValidation>
    <dataValidation type="list" allowBlank="1" showInputMessage="1" showErrorMessage="1" sqref="C15:C16 C20" xr:uid="{00000000-0002-0000-0000-000001000000}">
      <formula1>"適,否"</formula1>
    </dataValidation>
    <dataValidation type="list" allowBlank="1" showInputMessage="1" showErrorMessage="1" prompt="加算対象の場合「○」を入力してください" sqref="C25:C29 C31:C34 C44 C51 C49" xr:uid="{00000000-0002-0000-0000-000002000000}">
      <formula1>"○"</formula1>
    </dataValidation>
    <dataValidation type="list" allowBlank="1" showInputMessage="1" showErrorMessage="1" prompt="地域区分をを入力してください" sqref="C46" xr:uid="{00000000-0002-0000-0000-000003000000}">
      <formula1>"１級地,２級地,３級地,４級地,激変緩和地域,その他地域"</formula1>
    </dataValidation>
    <dataValidation type="list" allowBlank="1" showInputMessage="1" showErrorMessage="1" prompt="加算対象の場合「配置」「兼務」「嘱託」を選択して入力してください" sqref="C47" xr:uid="{00000000-0002-0000-0000-000004000000}">
      <formula1>"配置,兼務,嘱託"</formula1>
    </dataValidation>
    <dataValidation type="list" allowBlank="1" showInputMessage="1" showErrorMessage="1" prompt="加算対象の場合_x000a_「A」「B」「C」「D」を入力してください" sqref="C42" xr:uid="{00000000-0002-0000-0000-000005000000}">
      <formula1>"A,B,C,D"</formula1>
    </dataValidation>
    <dataValidation type="list" allowBlank="1" showInputMessage="1" showErrorMessage="1" prompt="給食を実施している場合、週当たりの実施日数を入力してください" sqref="C36" xr:uid="{00000000-0002-0000-0000-000008000000}">
      <formula1>"１,２,３,４,５"</formula1>
    </dataValidation>
    <dataValidation type="list" allowBlank="1" showInputMessage="1" showErrorMessage="1" prompt="給食を実施している場合「施設内調理」「外部搬入」を選択して入力してください" sqref="C35" xr:uid="{00000000-0002-0000-0000-000009000000}">
      <formula1>"施設内調理,外部搬入"</formula1>
    </dataValidation>
    <dataValidation type="list" allowBlank="1" showInputMessage="1" showErrorMessage="1" sqref="C3" xr:uid="{00000000-0002-0000-0000-00000A000000}">
      <formula1>"8,9"</formula1>
    </dataValidation>
    <dataValidation type="list" allowBlank="1" showInputMessage="1" showErrorMessage="1" error="事務負担対応加配加算は利用定員が271人以上であって、事務職員を配置する場合に加算されるものです。" prompt="加算対象の場合「○」を入力してください。（利用定員が271人に満たない場合は入力できません）" sqref="C45" xr:uid="{00000000-0002-0000-0000-00000B000000}">
      <formula1>"○"</formula1>
    </dataValidation>
    <dataValidation type="list" allowBlank="1" showInputMessage="1" showErrorMessage="1" error="事務職員配置加算は利用定員が91人以上であって、事務職員を配置する場合に加算されるものです。" prompt="加算対象の場合「○」を入力してください。（利用定員が91人に満たない場合は入力できません）" sqref="C43" xr:uid="{00000000-0002-0000-0000-00000C000000}">
      <formula1>"○"</formula1>
    </dataValidation>
    <dataValidation type="list" allowBlank="1" showInputMessage="1" showErrorMessage="1" prompt="加算対象の場合、加配人数を入力してください" sqref="C27 C30:C32 C44 C49 C51" xr:uid="{00000000-0002-0000-0000-000006000000}">
      <formula1>"1,2,3,3.5,4,5,6,7,8"</formula1>
    </dataValidation>
    <dataValidation type="list" allowBlank="1" showInputMessage="1" showErrorMessage="1" prompt="加算対象の場合_x000a_「a地域」「b地域」「c地域」「d地域」を_x000a_選択してください" sqref="C41" xr:uid="{A0321C18-184D-4B80-AC55-6B0A4490F42D}">
      <formula1>"a地域,b地域,c地域,d地域"</formula1>
    </dataValidation>
    <dataValidation type="list" allowBlank="1" showInputMessage="1" showErrorMessage="1" prompt="加算対象の場合_x000a_「標準」「都市部」を選択してください" sqref="C40" xr:uid="{154D57EE-0F42-4EDC-ABAA-FF2BFD51309D}">
      <formula1>"標準,都市部"</formula1>
    </dataValidation>
    <dataValidation type="whole" allowBlank="1" showInputMessage="1" showErrorMessage="1" prompt="給食を実施している場合、請求月の給食実施日数を入力してください" sqref="C37" xr:uid="{00000000-0002-0000-0000-000007000000}">
      <formula1>1</formula1>
      <formula2>25</formula2>
    </dataValidation>
    <dataValidation type="list" allowBlank="1" showInputMessage="1" showErrorMessage="1" prompt="加算がある場合、加算対象を選択してください" sqref="C38" xr:uid="{D469AC73-CB61-44F8-9386-4524AFA915E9}">
      <formula1>"減価償却費加算,賃借料加算"</formula1>
    </dataValidation>
    <dataValidation type="list" allowBlank="1" showInputMessage="1" showErrorMessage="1" prompt="加算対象を選択してください" sqref="C39" xr:uid="{658ACA72-0566-4714-90E3-E2DBCC2040A4}">
      <formula1>"認可施設,機能部分"</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xWindow="390" yWindow="584" count="3">
        <x14:dataValidation type="list" allowBlank="1" showInputMessage="1" showErrorMessage="1" xr:uid="{34BBC735-27D9-4291-9181-2F6C890086C3}">
          <x14:formula1>
            <xm:f>保育単価2【１号】!$B$27:$B$28</xm:f>
          </x14:formula1>
          <xm:sqref>C48</xm:sqref>
        </x14:dataValidation>
        <x14:dataValidation type="list" allowBlank="1" showInputMessage="1" showErrorMessage="1" xr:uid="{282CD60B-8ECC-4753-A7C4-D2FA9DB4E886}">
          <x14:formula1>
            <xm:f>保育単価2【１号】!$B$30:$B$31</xm:f>
          </x14:formula1>
          <xm:sqref>C50</xm:sqref>
        </x14:dataValidation>
        <x14:dataValidation type="list" allowBlank="1" showInputMessage="1" showErrorMessage="1" xr:uid="{721ECD21-5734-430B-A9C7-91EDB43972CE}">
          <x14:formula1>
            <xm:f>保育単価2【２・３号】!$B$32:$B$34</xm:f>
          </x14:formula1>
          <xm:sqref>C52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CFF"/>
    <pageSetUpPr fitToPage="1"/>
  </sheetPr>
  <dimension ref="A1:U105"/>
  <sheetViews>
    <sheetView workbookViewId="0"/>
  </sheetViews>
  <sheetFormatPr defaultColWidth="8.875" defaultRowHeight="13.5"/>
  <cols>
    <col min="1" max="1" width="4.375" style="320" customWidth="1"/>
    <col min="2" max="2" width="18.5" style="508" customWidth="1"/>
    <col min="3" max="3" width="18.125" style="320" customWidth="1"/>
    <col min="4" max="4" width="10.75" style="320" bestFit="1" customWidth="1"/>
    <col min="5" max="5" width="8" style="320" customWidth="1"/>
    <col min="6" max="6" width="10.5" style="418" customWidth="1"/>
    <col min="7" max="7" width="10.875" style="320" bestFit="1" customWidth="1"/>
    <col min="8" max="8" width="6.625" style="320" customWidth="1"/>
    <col min="9" max="9" width="11.875" style="320" bestFit="1" customWidth="1"/>
    <col min="10" max="10" width="15" style="320" bestFit="1" customWidth="1"/>
    <col min="11" max="12" width="14.875" style="320" customWidth="1"/>
    <col min="13" max="18" width="9.625" style="320" customWidth="1"/>
    <col min="19" max="19" width="14.875" style="320" customWidth="1"/>
    <col min="20" max="21" width="8.875" style="508"/>
    <col min="22" max="16384" width="8.875" style="320"/>
  </cols>
  <sheetData>
    <row r="1" spans="1:21" s="471" customFormat="1" ht="21" customHeight="1">
      <c r="A1" s="504" t="s">
        <v>2667</v>
      </c>
      <c r="B1" s="509"/>
      <c r="C1" s="505"/>
      <c r="D1" s="505"/>
      <c r="E1" s="505"/>
      <c r="F1" s="506"/>
      <c r="G1" s="505"/>
      <c r="H1" s="505"/>
      <c r="I1" s="505"/>
      <c r="J1" s="505"/>
      <c r="K1" s="505"/>
      <c r="L1" s="505"/>
      <c r="M1" s="505"/>
      <c r="N1" s="505"/>
      <c r="O1" s="505"/>
      <c r="P1" s="505"/>
      <c r="Q1" s="505"/>
      <c r="R1" s="505"/>
      <c r="S1" s="505"/>
      <c r="T1" s="507"/>
      <c r="U1" s="507"/>
    </row>
    <row r="2" spans="1:21">
      <c r="A2" s="323"/>
      <c r="B2" s="510" t="s">
        <v>2534</v>
      </c>
      <c r="C2" s="323" t="str">
        <f>施設情報!C2&amp;""</f>
        <v/>
      </c>
      <c r="D2" s="1079" t="s">
        <v>2535</v>
      </c>
      <c r="E2" s="1079"/>
      <c r="F2" s="1080" t="str">
        <f>施設情報!C4&amp;""</f>
        <v/>
      </c>
      <c r="G2" s="1080"/>
      <c r="H2" s="1080"/>
      <c r="I2" s="1080"/>
      <c r="J2" s="323"/>
      <c r="K2" s="419" t="s">
        <v>2536</v>
      </c>
      <c r="L2" s="323" t="str">
        <f>"令和"&amp;施設情報!C3&amp;"年"&amp;施設情報!E3&amp;"月"</f>
        <v>令和年月</v>
      </c>
      <c r="M2" s="419"/>
      <c r="N2" s="419"/>
      <c r="O2" s="419"/>
      <c r="P2" s="419"/>
      <c r="Q2" s="419"/>
      <c r="R2" s="419"/>
      <c r="S2" s="323"/>
    </row>
    <row r="4" spans="1:21" ht="44.25" customHeight="1">
      <c r="A4" s="515"/>
      <c r="B4" s="511" t="s">
        <v>89</v>
      </c>
      <c r="C4" s="499" t="s">
        <v>9</v>
      </c>
      <c r="D4" s="499" t="s">
        <v>90</v>
      </c>
      <c r="E4" s="499" t="s">
        <v>92</v>
      </c>
      <c r="F4" s="500" t="s">
        <v>2561</v>
      </c>
      <c r="G4" s="499" t="s">
        <v>91</v>
      </c>
      <c r="H4" s="500" t="s">
        <v>2574</v>
      </c>
      <c r="I4" s="500" t="s">
        <v>2562</v>
      </c>
      <c r="J4" s="500" t="s">
        <v>2563</v>
      </c>
      <c r="K4" s="501" t="s">
        <v>2564</v>
      </c>
      <c r="L4" s="501" t="str">
        <f>施設情報!$A57&amp;""</f>
        <v/>
      </c>
      <c r="M4" s="501" t="str">
        <f>施設情報!$A58&amp;""</f>
        <v/>
      </c>
      <c r="N4" s="501" t="str">
        <f>施設情報!$A59&amp;""</f>
        <v/>
      </c>
      <c r="O4" s="501" t="str">
        <f>施設情報!A60&amp;""</f>
        <v/>
      </c>
      <c r="P4" s="501" t="str">
        <f>施設情報!$A61&amp;""</f>
        <v/>
      </c>
      <c r="Q4" s="501" t="str">
        <f>施設情報!$A62&amp;""</f>
        <v/>
      </c>
      <c r="R4" s="501" t="str">
        <f>施設情報!$A63&amp;""</f>
        <v/>
      </c>
      <c r="S4" s="502" t="s">
        <v>104</v>
      </c>
    </row>
    <row r="5" spans="1:21">
      <c r="A5" s="515" t="s">
        <v>106</v>
      </c>
      <c r="B5" s="512">
        <v>141000000000</v>
      </c>
      <c r="C5" s="491" t="s">
        <v>102</v>
      </c>
      <c r="D5" s="492">
        <v>43221</v>
      </c>
      <c r="E5" s="321">
        <v>2</v>
      </c>
      <c r="F5" s="493" t="s">
        <v>2461</v>
      </c>
      <c r="G5" s="492">
        <v>45383</v>
      </c>
      <c r="H5" s="321" t="s">
        <v>82</v>
      </c>
      <c r="I5" s="321" t="s">
        <v>93</v>
      </c>
      <c r="J5" s="494">
        <v>50000</v>
      </c>
      <c r="K5" s="494" t="s">
        <v>103</v>
      </c>
      <c r="L5" s="495" t="s">
        <v>2565</v>
      </c>
      <c r="M5" s="495"/>
      <c r="N5" s="495"/>
      <c r="O5" s="495"/>
      <c r="P5" s="495"/>
      <c r="Q5" s="495"/>
      <c r="R5" s="495"/>
      <c r="S5" s="496"/>
    </row>
    <row r="6" spans="1:21">
      <c r="A6" s="516">
        <v>1</v>
      </c>
      <c r="B6" s="513"/>
      <c r="C6" s="453"/>
      <c r="D6" s="454"/>
      <c r="E6" s="447"/>
      <c r="F6" s="450"/>
      <c r="G6" s="454"/>
      <c r="H6" s="447"/>
      <c r="I6" s="447"/>
      <c r="J6" s="455"/>
      <c r="K6" s="455"/>
      <c r="L6" s="472"/>
      <c r="M6" s="472"/>
      <c r="N6" s="472"/>
      <c r="O6" s="472"/>
      <c r="P6" s="472"/>
      <c r="Q6" s="472"/>
      <c r="R6" s="472"/>
      <c r="S6" s="417"/>
    </row>
    <row r="7" spans="1:21">
      <c r="A7" s="516">
        <v>2</v>
      </c>
      <c r="B7" s="513"/>
      <c r="C7" s="453"/>
      <c r="D7" s="454"/>
      <c r="E7" s="447"/>
      <c r="F7" s="450"/>
      <c r="G7" s="454"/>
      <c r="H7" s="447"/>
      <c r="I7" s="447"/>
      <c r="J7" s="455"/>
      <c r="K7" s="455"/>
      <c r="L7" s="472"/>
      <c r="M7" s="472"/>
      <c r="N7" s="472"/>
      <c r="O7" s="472"/>
      <c r="P7" s="472"/>
      <c r="Q7" s="472"/>
      <c r="R7" s="472"/>
      <c r="S7" s="417"/>
    </row>
    <row r="8" spans="1:21">
      <c r="A8" s="516">
        <v>3</v>
      </c>
      <c r="B8" s="513"/>
      <c r="C8" s="453"/>
      <c r="D8" s="454"/>
      <c r="E8" s="447"/>
      <c r="F8" s="450"/>
      <c r="G8" s="454"/>
      <c r="H8" s="447"/>
      <c r="I8" s="447"/>
      <c r="J8" s="455"/>
      <c r="K8" s="455"/>
      <c r="L8" s="472"/>
      <c r="M8" s="472"/>
      <c r="N8" s="472"/>
      <c r="O8" s="472"/>
      <c r="P8" s="472"/>
      <c r="Q8" s="472"/>
      <c r="R8" s="472"/>
      <c r="S8" s="417"/>
    </row>
    <row r="9" spans="1:21">
      <c r="A9" s="516">
        <v>4</v>
      </c>
      <c r="B9" s="513"/>
      <c r="C9" s="453"/>
      <c r="D9" s="454"/>
      <c r="E9" s="447"/>
      <c r="F9" s="450"/>
      <c r="G9" s="454"/>
      <c r="H9" s="447"/>
      <c r="I9" s="447"/>
      <c r="J9" s="455"/>
      <c r="K9" s="455"/>
      <c r="L9" s="472"/>
      <c r="M9" s="472"/>
      <c r="N9" s="472"/>
      <c r="O9" s="472"/>
      <c r="P9" s="472"/>
      <c r="Q9" s="472"/>
      <c r="R9" s="472"/>
      <c r="S9" s="417"/>
    </row>
    <row r="10" spans="1:21">
      <c r="A10" s="516">
        <v>5</v>
      </c>
      <c r="B10" s="513"/>
      <c r="C10" s="453"/>
      <c r="D10" s="454"/>
      <c r="E10" s="447"/>
      <c r="F10" s="450"/>
      <c r="G10" s="454"/>
      <c r="H10" s="447"/>
      <c r="I10" s="447"/>
      <c r="J10" s="455"/>
      <c r="K10" s="455"/>
      <c r="L10" s="472"/>
      <c r="M10" s="472"/>
      <c r="N10" s="472"/>
      <c r="O10" s="472"/>
      <c r="P10" s="472"/>
      <c r="Q10" s="472"/>
      <c r="R10" s="472"/>
      <c r="S10" s="417"/>
    </row>
    <row r="11" spans="1:21">
      <c r="A11" s="516">
        <v>6</v>
      </c>
      <c r="B11" s="513"/>
      <c r="C11" s="453"/>
      <c r="D11" s="454"/>
      <c r="E11" s="447"/>
      <c r="F11" s="450"/>
      <c r="G11" s="454"/>
      <c r="H11" s="447"/>
      <c r="I11" s="447"/>
      <c r="J11" s="455"/>
      <c r="K11" s="455"/>
      <c r="L11" s="472"/>
      <c r="M11" s="472"/>
      <c r="N11" s="472"/>
      <c r="O11" s="472"/>
      <c r="P11" s="472"/>
      <c r="Q11" s="472"/>
      <c r="R11" s="472"/>
      <c r="S11" s="417"/>
    </row>
    <row r="12" spans="1:21">
      <c r="A12" s="516">
        <v>7</v>
      </c>
      <c r="B12" s="513"/>
      <c r="C12" s="453"/>
      <c r="D12" s="454"/>
      <c r="E12" s="447"/>
      <c r="F12" s="450"/>
      <c r="G12" s="454"/>
      <c r="H12" s="447"/>
      <c r="I12" s="447"/>
      <c r="J12" s="455"/>
      <c r="K12" s="455"/>
      <c r="L12" s="472"/>
      <c r="M12" s="472"/>
      <c r="N12" s="472"/>
      <c r="O12" s="472"/>
      <c r="P12" s="472"/>
      <c r="Q12" s="472"/>
      <c r="R12" s="472"/>
      <c r="S12" s="417"/>
    </row>
    <row r="13" spans="1:21">
      <c r="A13" s="516">
        <v>8</v>
      </c>
      <c r="B13" s="513"/>
      <c r="C13" s="453"/>
      <c r="D13" s="454"/>
      <c r="E13" s="447"/>
      <c r="F13" s="450"/>
      <c r="G13" s="454"/>
      <c r="H13" s="447"/>
      <c r="I13" s="447"/>
      <c r="J13" s="455"/>
      <c r="K13" s="455"/>
      <c r="L13" s="472"/>
      <c r="M13" s="472"/>
      <c r="N13" s="472"/>
      <c r="O13" s="472"/>
      <c r="P13" s="472"/>
      <c r="Q13" s="472"/>
      <c r="R13" s="472"/>
      <c r="S13" s="417"/>
    </row>
    <row r="14" spans="1:21">
      <c r="A14" s="516">
        <v>9</v>
      </c>
      <c r="B14" s="513"/>
      <c r="C14" s="453"/>
      <c r="D14" s="454"/>
      <c r="E14" s="447"/>
      <c r="F14" s="450"/>
      <c r="G14" s="454"/>
      <c r="H14" s="447"/>
      <c r="I14" s="447"/>
      <c r="J14" s="455"/>
      <c r="K14" s="455"/>
      <c r="L14" s="472"/>
      <c r="M14" s="472"/>
      <c r="N14" s="472"/>
      <c r="O14" s="472"/>
      <c r="P14" s="472"/>
      <c r="Q14" s="472"/>
      <c r="R14" s="472"/>
      <c r="S14" s="417"/>
    </row>
    <row r="15" spans="1:21">
      <c r="A15" s="516">
        <v>10</v>
      </c>
      <c r="B15" s="513"/>
      <c r="C15" s="453"/>
      <c r="D15" s="454"/>
      <c r="E15" s="447"/>
      <c r="F15" s="450"/>
      <c r="G15" s="454"/>
      <c r="H15" s="447"/>
      <c r="I15" s="447"/>
      <c r="J15" s="455"/>
      <c r="K15" s="455"/>
      <c r="L15" s="472"/>
      <c r="M15" s="472"/>
      <c r="N15" s="472"/>
      <c r="O15" s="472"/>
      <c r="P15" s="472"/>
      <c r="Q15" s="472"/>
      <c r="R15" s="472"/>
      <c r="S15" s="417"/>
    </row>
    <row r="16" spans="1:21">
      <c r="A16" s="516">
        <v>11</v>
      </c>
      <c r="B16" s="513"/>
      <c r="C16" s="453"/>
      <c r="D16" s="454"/>
      <c r="E16" s="447"/>
      <c r="F16" s="450"/>
      <c r="G16" s="454"/>
      <c r="H16" s="447"/>
      <c r="I16" s="447"/>
      <c r="J16" s="455"/>
      <c r="K16" s="455"/>
      <c r="L16" s="472"/>
      <c r="M16" s="472"/>
      <c r="N16" s="472"/>
      <c r="O16" s="472"/>
      <c r="P16" s="472"/>
      <c r="Q16" s="472"/>
      <c r="R16" s="472"/>
      <c r="S16" s="417"/>
    </row>
    <row r="17" spans="1:19">
      <c r="A17" s="516">
        <v>12</v>
      </c>
      <c r="B17" s="513"/>
      <c r="C17" s="453"/>
      <c r="D17" s="454"/>
      <c r="E17" s="447"/>
      <c r="F17" s="450"/>
      <c r="G17" s="454"/>
      <c r="H17" s="447"/>
      <c r="I17" s="447"/>
      <c r="J17" s="455"/>
      <c r="K17" s="455"/>
      <c r="L17" s="472"/>
      <c r="M17" s="472"/>
      <c r="N17" s="472"/>
      <c r="O17" s="472"/>
      <c r="P17" s="472"/>
      <c r="Q17" s="472"/>
      <c r="R17" s="472"/>
      <c r="S17" s="417"/>
    </row>
    <row r="18" spans="1:19">
      <c r="A18" s="516">
        <v>13</v>
      </c>
      <c r="B18" s="513"/>
      <c r="C18" s="453"/>
      <c r="D18" s="454"/>
      <c r="E18" s="447"/>
      <c r="F18" s="450"/>
      <c r="G18" s="454"/>
      <c r="H18" s="447"/>
      <c r="I18" s="447"/>
      <c r="J18" s="455"/>
      <c r="K18" s="455"/>
      <c r="L18" s="472"/>
      <c r="M18" s="472"/>
      <c r="N18" s="472"/>
      <c r="O18" s="472"/>
      <c r="P18" s="472"/>
      <c r="Q18" s="472"/>
      <c r="R18" s="472"/>
      <c r="S18" s="417"/>
    </row>
    <row r="19" spans="1:19">
      <c r="A19" s="516">
        <v>14</v>
      </c>
      <c r="B19" s="513"/>
      <c r="C19" s="453"/>
      <c r="D19" s="454"/>
      <c r="E19" s="447"/>
      <c r="F19" s="450"/>
      <c r="G19" s="454"/>
      <c r="H19" s="447"/>
      <c r="I19" s="447"/>
      <c r="J19" s="455"/>
      <c r="K19" s="455"/>
      <c r="L19" s="472"/>
      <c r="M19" s="472"/>
      <c r="N19" s="472"/>
      <c r="O19" s="472"/>
      <c r="P19" s="472"/>
      <c r="Q19" s="472"/>
      <c r="R19" s="472"/>
      <c r="S19" s="417"/>
    </row>
    <row r="20" spans="1:19">
      <c r="A20" s="516">
        <v>15</v>
      </c>
      <c r="B20" s="513"/>
      <c r="C20" s="453"/>
      <c r="D20" s="454"/>
      <c r="E20" s="447"/>
      <c r="F20" s="450"/>
      <c r="G20" s="454"/>
      <c r="H20" s="447"/>
      <c r="I20" s="447"/>
      <c r="J20" s="455"/>
      <c r="K20" s="455"/>
      <c r="L20" s="472"/>
      <c r="M20" s="472"/>
      <c r="N20" s="472"/>
      <c r="O20" s="472"/>
      <c r="P20" s="472"/>
      <c r="Q20" s="472"/>
      <c r="R20" s="472"/>
      <c r="S20" s="417"/>
    </row>
    <row r="21" spans="1:19">
      <c r="A21" s="516">
        <v>16</v>
      </c>
      <c r="B21" s="513"/>
      <c r="C21" s="453"/>
      <c r="D21" s="454"/>
      <c r="E21" s="447"/>
      <c r="F21" s="450"/>
      <c r="G21" s="454"/>
      <c r="H21" s="447"/>
      <c r="I21" s="447"/>
      <c r="J21" s="455"/>
      <c r="K21" s="455"/>
      <c r="L21" s="472"/>
      <c r="M21" s="472"/>
      <c r="N21" s="472"/>
      <c r="O21" s="472"/>
      <c r="P21" s="472"/>
      <c r="Q21" s="472"/>
      <c r="R21" s="472"/>
      <c r="S21" s="417"/>
    </row>
    <row r="22" spans="1:19">
      <c r="A22" s="516">
        <v>17</v>
      </c>
      <c r="B22" s="513"/>
      <c r="C22" s="453"/>
      <c r="D22" s="454"/>
      <c r="E22" s="447"/>
      <c r="F22" s="450"/>
      <c r="G22" s="454"/>
      <c r="H22" s="447"/>
      <c r="I22" s="447"/>
      <c r="J22" s="455"/>
      <c r="K22" s="455"/>
      <c r="L22" s="472"/>
      <c r="M22" s="472"/>
      <c r="N22" s="472"/>
      <c r="O22" s="472"/>
      <c r="P22" s="472"/>
      <c r="Q22" s="472"/>
      <c r="R22" s="472"/>
      <c r="S22" s="417"/>
    </row>
    <row r="23" spans="1:19">
      <c r="A23" s="516">
        <v>18</v>
      </c>
      <c r="B23" s="513"/>
      <c r="C23" s="453"/>
      <c r="D23" s="454"/>
      <c r="E23" s="447"/>
      <c r="F23" s="450"/>
      <c r="G23" s="454"/>
      <c r="H23" s="447"/>
      <c r="I23" s="447"/>
      <c r="J23" s="455"/>
      <c r="K23" s="455"/>
      <c r="L23" s="472"/>
      <c r="M23" s="472"/>
      <c r="N23" s="472"/>
      <c r="O23" s="472"/>
      <c r="P23" s="472"/>
      <c r="Q23" s="472"/>
      <c r="R23" s="472"/>
      <c r="S23" s="417"/>
    </row>
    <row r="24" spans="1:19">
      <c r="A24" s="516">
        <v>19</v>
      </c>
      <c r="B24" s="513"/>
      <c r="C24" s="453"/>
      <c r="D24" s="454"/>
      <c r="E24" s="447"/>
      <c r="F24" s="450"/>
      <c r="G24" s="454"/>
      <c r="H24" s="447"/>
      <c r="I24" s="447"/>
      <c r="J24" s="455"/>
      <c r="K24" s="455"/>
      <c r="L24" s="472"/>
      <c r="M24" s="472"/>
      <c r="N24" s="472"/>
      <c r="O24" s="472"/>
      <c r="P24" s="472"/>
      <c r="Q24" s="472"/>
      <c r="R24" s="472"/>
      <c r="S24" s="417"/>
    </row>
    <row r="25" spans="1:19">
      <c r="A25" s="516">
        <v>20</v>
      </c>
      <c r="B25" s="513"/>
      <c r="C25" s="453"/>
      <c r="D25" s="454"/>
      <c r="E25" s="447"/>
      <c r="F25" s="450"/>
      <c r="G25" s="454"/>
      <c r="H25" s="447"/>
      <c r="I25" s="447"/>
      <c r="J25" s="455"/>
      <c r="K25" s="455"/>
      <c r="L25" s="472"/>
      <c r="M25" s="472"/>
      <c r="N25" s="472"/>
      <c r="O25" s="472"/>
      <c r="P25" s="472"/>
      <c r="Q25" s="472"/>
      <c r="R25" s="472"/>
      <c r="S25" s="417"/>
    </row>
    <row r="26" spans="1:19">
      <c r="A26" s="516">
        <v>21</v>
      </c>
      <c r="B26" s="513"/>
      <c r="C26" s="453"/>
      <c r="D26" s="454"/>
      <c r="E26" s="447"/>
      <c r="F26" s="450"/>
      <c r="G26" s="454"/>
      <c r="H26" s="447"/>
      <c r="I26" s="447"/>
      <c r="J26" s="455"/>
      <c r="K26" s="455"/>
      <c r="L26" s="472"/>
      <c r="M26" s="472"/>
      <c r="N26" s="472"/>
      <c r="O26" s="472"/>
      <c r="P26" s="472"/>
      <c r="Q26" s="472"/>
      <c r="R26" s="472"/>
      <c r="S26" s="417"/>
    </row>
    <row r="27" spans="1:19">
      <c r="A27" s="516">
        <v>22</v>
      </c>
      <c r="B27" s="513"/>
      <c r="C27" s="453"/>
      <c r="D27" s="454"/>
      <c r="E27" s="447"/>
      <c r="F27" s="450"/>
      <c r="G27" s="454"/>
      <c r="H27" s="447"/>
      <c r="I27" s="447"/>
      <c r="J27" s="455"/>
      <c r="K27" s="455"/>
      <c r="L27" s="472"/>
      <c r="M27" s="472"/>
      <c r="N27" s="472"/>
      <c r="O27" s="472"/>
      <c r="P27" s="472"/>
      <c r="Q27" s="472"/>
      <c r="R27" s="472"/>
      <c r="S27" s="417"/>
    </row>
    <row r="28" spans="1:19">
      <c r="A28" s="516">
        <v>23</v>
      </c>
      <c r="B28" s="513"/>
      <c r="C28" s="453"/>
      <c r="D28" s="454"/>
      <c r="E28" s="447"/>
      <c r="F28" s="450"/>
      <c r="G28" s="454"/>
      <c r="H28" s="447"/>
      <c r="I28" s="447"/>
      <c r="J28" s="455"/>
      <c r="K28" s="455"/>
      <c r="L28" s="472"/>
      <c r="M28" s="472"/>
      <c r="N28" s="472"/>
      <c r="O28" s="472"/>
      <c r="P28" s="472"/>
      <c r="Q28" s="472"/>
      <c r="R28" s="472"/>
      <c r="S28" s="417"/>
    </row>
    <row r="29" spans="1:19">
      <c r="A29" s="516">
        <v>24</v>
      </c>
      <c r="B29" s="513"/>
      <c r="C29" s="453"/>
      <c r="D29" s="454"/>
      <c r="E29" s="447"/>
      <c r="F29" s="450"/>
      <c r="G29" s="454"/>
      <c r="H29" s="447"/>
      <c r="I29" s="447"/>
      <c r="J29" s="455"/>
      <c r="K29" s="455"/>
      <c r="L29" s="472"/>
      <c r="M29" s="472"/>
      <c r="N29" s="472"/>
      <c r="O29" s="472"/>
      <c r="P29" s="472"/>
      <c r="Q29" s="472"/>
      <c r="R29" s="472"/>
      <c r="S29" s="417"/>
    </row>
    <row r="30" spans="1:19">
      <c r="A30" s="516">
        <v>25</v>
      </c>
      <c r="B30" s="513"/>
      <c r="C30" s="453"/>
      <c r="D30" s="454"/>
      <c r="E30" s="447"/>
      <c r="F30" s="450"/>
      <c r="G30" s="454"/>
      <c r="H30" s="447"/>
      <c r="I30" s="447"/>
      <c r="J30" s="455"/>
      <c r="K30" s="455"/>
      <c r="L30" s="472"/>
      <c r="M30" s="472"/>
      <c r="N30" s="472"/>
      <c r="O30" s="472"/>
      <c r="P30" s="472"/>
      <c r="Q30" s="472"/>
      <c r="R30" s="472"/>
      <c r="S30" s="417"/>
    </row>
    <row r="31" spans="1:19">
      <c r="A31" s="516">
        <v>26</v>
      </c>
      <c r="B31" s="513"/>
      <c r="C31" s="453"/>
      <c r="D31" s="454"/>
      <c r="E31" s="447"/>
      <c r="F31" s="450"/>
      <c r="G31" s="454"/>
      <c r="H31" s="447"/>
      <c r="I31" s="447"/>
      <c r="J31" s="455"/>
      <c r="K31" s="455"/>
      <c r="L31" s="472"/>
      <c r="M31" s="472"/>
      <c r="N31" s="472"/>
      <c r="O31" s="472"/>
      <c r="P31" s="472"/>
      <c r="Q31" s="472"/>
      <c r="R31" s="472"/>
      <c r="S31" s="417"/>
    </row>
    <row r="32" spans="1:19">
      <c r="A32" s="516">
        <v>27</v>
      </c>
      <c r="B32" s="513"/>
      <c r="C32" s="453"/>
      <c r="D32" s="454"/>
      <c r="E32" s="447"/>
      <c r="F32" s="450"/>
      <c r="G32" s="454"/>
      <c r="H32" s="447"/>
      <c r="I32" s="447"/>
      <c r="J32" s="455"/>
      <c r="K32" s="455"/>
      <c r="L32" s="472"/>
      <c r="M32" s="472"/>
      <c r="N32" s="472"/>
      <c r="O32" s="472"/>
      <c r="P32" s="472"/>
      <c r="Q32" s="472"/>
      <c r="R32" s="472"/>
      <c r="S32" s="417"/>
    </row>
    <row r="33" spans="1:19">
      <c r="A33" s="516">
        <v>28</v>
      </c>
      <c r="B33" s="513"/>
      <c r="C33" s="453"/>
      <c r="D33" s="454"/>
      <c r="E33" s="447"/>
      <c r="F33" s="450"/>
      <c r="G33" s="454"/>
      <c r="H33" s="447"/>
      <c r="I33" s="447"/>
      <c r="J33" s="455"/>
      <c r="K33" s="455"/>
      <c r="L33" s="472"/>
      <c r="M33" s="472"/>
      <c r="N33" s="472"/>
      <c r="O33" s="472"/>
      <c r="P33" s="472"/>
      <c r="Q33" s="472"/>
      <c r="R33" s="472"/>
      <c r="S33" s="417"/>
    </row>
    <row r="34" spans="1:19">
      <c r="A34" s="516">
        <v>29</v>
      </c>
      <c r="B34" s="513"/>
      <c r="C34" s="453"/>
      <c r="D34" s="454"/>
      <c r="E34" s="447"/>
      <c r="F34" s="450"/>
      <c r="G34" s="454"/>
      <c r="H34" s="447"/>
      <c r="I34" s="447"/>
      <c r="J34" s="455"/>
      <c r="K34" s="455"/>
      <c r="L34" s="472"/>
      <c r="M34" s="472"/>
      <c r="N34" s="472"/>
      <c r="O34" s="472"/>
      <c r="P34" s="472"/>
      <c r="Q34" s="472"/>
      <c r="R34" s="472"/>
      <c r="S34" s="417"/>
    </row>
    <row r="35" spans="1:19">
      <c r="A35" s="516">
        <v>30</v>
      </c>
      <c r="B35" s="513"/>
      <c r="C35" s="453"/>
      <c r="D35" s="454"/>
      <c r="E35" s="447"/>
      <c r="F35" s="450"/>
      <c r="G35" s="454"/>
      <c r="H35" s="447"/>
      <c r="I35" s="447"/>
      <c r="J35" s="455"/>
      <c r="K35" s="455"/>
      <c r="L35" s="472"/>
      <c r="M35" s="472"/>
      <c r="N35" s="472"/>
      <c r="O35" s="472"/>
      <c r="P35" s="472"/>
      <c r="Q35" s="472"/>
      <c r="R35" s="472"/>
      <c r="S35" s="417"/>
    </row>
    <row r="36" spans="1:19">
      <c r="A36" s="516">
        <v>31</v>
      </c>
      <c r="B36" s="513"/>
      <c r="C36" s="453"/>
      <c r="D36" s="454"/>
      <c r="E36" s="447"/>
      <c r="F36" s="450"/>
      <c r="G36" s="454"/>
      <c r="H36" s="447"/>
      <c r="I36" s="447"/>
      <c r="J36" s="455"/>
      <c r="K36" s="455"/>
      <c r="L36" s="472"/>
      <c r="M36" s="472"/>
      <c r="N36" s="472"/>
      <c r="O36" s="472"/>
      <c r="P36" s="472"/>
      <c r="Q36" s="472"/>
      <c r="R36" s="472"/>
      <c r="S36" s="417"/>
    </row>
    <row r="37" spans="1:19">
      <c r="A37" s="516">
        <v>32</v>
      </c>
      <c r="B37" s="513"/>
      <c r="C37" s="453"/>
      <c r="D37" s="454"/>
      <c r="E37" s="447"/>
      <c r="F37" s="450"/>
      <c r="G37" s="454"/>
      <c r="H37" s="447"/>
      <c r="I37" s="447"/>
      <c r="J37" s="455"/>
      <c r="K37" s="455"/>
      <c r="L37" s="472"/>
      <c r="M37" s="472"/>
      <c r="N37" s="472"/>
      <c r="O37" s="472"/>
      <c r="P37" s="472"/>
      <c r="Q37" s="472"/>
      <c r="R37" s="472"/>
      <c r="S37" s="417"/>
    </row>
    <row r="38" spans="1:19">
      <c r="A38" s="516">
        <v>33</v>
      </c>
      <c r="B38" s="513"/>
      <c r="C38" s="453"/>
      <c r="D38" s="454"/>
      <c r="E38" s="447"/>
      <c r="F38" s="450"/>
      <c r="G38" s="454"/>
      <c r="H38" s="447"/>
      <c r="I38" s="447"/>
      <c r="J38" s="455"/>
      <c r="K38" s="455"/>
      <c r="L38" s="472"/>
      <c r="M38" s="472"/>
      <c r="N38" s="472"/>
      <c r="O38" s="472"/>
      <c r="P38" s="472"/>
      <c r="Q38" s="472"/>
      <c r="R38" s="472"/>
      <c r="S38" s="417"/>
    </row>
    <row r="39" spans="1:19">
      <c r="A39" s="516">
        <v>34</v>
      </c>
      <c r="B39" s="513"/>
      <c r="C39" s="453"/>
      <c r="D39" s="454"/>
      <c r="E39" s="447"/>
      <c r="F39" s="450"/>
      <c r="G39" s="454"/>
      <c r="H39" s="447"/>
      <c r="I39" s="447"/>
      <c r="J39" s="455"/>
      <c r="K39" s="455"/>
      <c r="L39" s="472"/>
      <c r="M39" s="472"/>
      <c r="N39" s="472"/>
      <c r="O39" s="472"/>
      <c r="P39" s="472"/>
      <c r="Q39" s="472"/>
      <c r="R39" s="472"/>
      <c r="S39" s="417"/>
    </row>
    <row r="40" spans="1:19">
      <c r="A40" s="516">
        <v>35</v>
      </c>
      <c r="B40" s="513"/>
      <c r="C40" s="453"/>
      <c r="D40" s="454"/>
      <c r="E40" s="447"/>
      <c r="F40" s="450"/>
      <c r="G40" s="454"/>
      <c r="H40" s="447"/>
      <c r="I40" s="447"/>
      <c r="J40" s="455"/>
      <c r="K40" s="455"/>
      <c r="L40" s="472"/>
      <c r="M40" s="472"/>
      <c r="N40" s="472"/>
      <c r="O40" s="472"/>
      <c r="P40" s="472"/>
      <c r="Q40" s="472"/>
      <c r="R40" s="472"/>
      <c r="S40" s="417"/>
    </row>
    <row r="41" spans="1:19">
      <c r="A41" s="516">
        <v>36</v>
      </c>
      <c r="B41" s="513"/>
      <c r="C41" s="453"/>
      <c r="D41" s="454"/>
      <c r="E41" s="447"/>
      <c r="F41" s="450"/>
      <c r="G41" s="454"/>
      <c r="H41" s="447"/>
      <c r="I41" s="447"/>
      <c r="J41" s="455"/>
      <c r="K41" s="455"/>
      <c r="L41" s="472"/>
      <c r="M41" s="472"/>
      <c r="N41" s="472"/>
      <c r="O41" s="472"/>
      <c r="P41" s="472"/>
      <c r="Q41" s="472"/>
      <c r="R41" s="472"/>
      <c r="S41" s="417"/>
    </row>
    <row r="42" spans="1:19">
      <c r="A42" s="516">
        <v>37</v>
      </c>
      <c r="B42" s="513"/>
      <c r="C42" s="453"/>
      <c r="D42" s="454"/>
      <c r="E42" s="447"/>
      <c r="F42" s="450"/>
      <c r="G42" s="454"/>
      <c r="H42" s="447"/>
      <c r="I42" s="447"/>
      <c r="J42" s="455"/>
      <c r="K42" s="455"/>
      <c r="L42" s="472"/>
      <c r="M42" s="472"/>
      <c r="N42" s="472"/>
      <c r="O42" s="472"/>
      <c r="P42" s="472"/>
      <c r="Q42" s="472"/>
      <c r="R42" s="472"/>
      <c r="S42" s="417"/>
    </row>
    <row r="43" spans="1:19">
      <c r="A43" s="516">
        <v>38</v>
      </c>
      <c r="B43" s="513"/>
      <c r="C43" s="453"/>
      <c r="D43" s="454"/>
      <c r="E43" s="447"/>
      <c r="F43" s="450"/>
      <c r="G43" s="454"/>
      <c r="H43" s="447"/>
      <c r="I43" s="447"/>
      <c r="J43" s="455"/>
      <c r="K43" s="455"/>
      <c r="L43" s="472"/>
      <c r="M43" s="472"/>
      <c r="N43" s="472"/>
      <c r="O43" s="472"/>
      <c r="P43" s="472"/>
      <c r="Q43" s="472"/>
      <c r="R43" s="472"/>
      <c r="S43" s="417"/>
    </row>
    <row r="44" spans="1:19">
      <c r="A44" s="516">
        <v>39</v>
      </c>
      <c r="B44" s="513"/>
      <c r="C44" s="453"/>
      <c r="D44" s="454"/>
      <c r="E44" s="447"/>
      <c r="F44" s="450"/>
      <c r="G44" s="454"/>
      <c r="H44" s="447"/>
      <c r="I44" s="447"/>
      <c r="J44" s="455"/>
      <c r="K44" s="455"/>
      <c r="L44" s="472"/>
      <c r="M44" s="472"/>
      <c r="N44" s="472"/>
      <c r="O44" s="472"/>
      <c r="P44" s="472"/>
      <c r="Q44" s="472"/>
      <c r="R44" s="472"/>
      <c r="S44" s="417"/>
    </row>
    <row r="45" spans="1:19">
      <c r="A45" s="516">
        <v>40</v>
      </c>
      <c r="B45" s="513"/>
      <c r="C45" s="453"/>
      <c r="D45" s="454"/>
      <c r="E45" s="447"/>
      <c r="F45" s="450"/>
      <c r="G45" s="454"/>
      <c r="H45" s="447"/>
      <c r="I45" s="447"/>
      <c r="J45" s="455"/>
      <c r="K45" s="455"/>
      <c r="L45" s="472"/>
      <c r="M45" s="472"/>
      <c r="N45" s="472"/>
      <c r="O45" s="472"/>
      <c r="P45" s="472"/>
      <c r="Q45" s="472"/>
      <c r="R45" s="472"/>
      <c r="S45" s="417"/>
    </row>
    <row r="46" spans="1:19">
      <c r="A46" s="516">
        <v>41</v>
      </c>
      <c r="B46" s="513"/>
      <c r="C46" s="453"/>
      <c r="D46" s="454"/>
      <c r="E46" s="447"/>
      <c r="F46" s="450"/>
      <c r="G46" s="454"/>
      <c r="H46" s="447"/>
      <c r="I46" s="447"/>
      <c r="J46" s="455"/>
      <c r="K46" s="455"/>
      <c r="L46" s="472"/>
      <c r="M46" s="472"/>
      <c r="N46" s="472"/>
      <c r="O46" s="472"/>
      <c r="P46" s="472"/>
      <c r="Q46" s="472"/>
      <c r="R46" s="472"/>
      <c r="S46" s="417"/>
    </row>
    <row r="47" spans="1:19">
      <c r="A47" s="516">
        <v>42</v>
      </c>
      <c r="B47" s="513"/>
      <c r="C47" s="453"/>
      <c r="D47" s="454"/>
      <c r="E47" s="447"/>
      <c r="F47" s="450"/>
      <c r="G47" s="454"/>
      <c r="H47" s="447"/>
      <c r="I47" s="447"/>
      <c r="J47" s="455"/>
      <c r="K47" s="455"/>
      <c r="L47" s="472"/>
      <c r="M47" s="472"/>
      <c r="N47" s="472"/>
      <c r="O47" s="472"/>
      <c r="P47" s="472"/>
      <c r="Q47" s="472"/>
      <c r="R47" s="472"/>
      <c r="S47" s="417"/>
    </row>
    <row r="48" spans="1:19">
      <c r="A48" s="516">
        <v>43</v>
      </c>
      <c r="B48" s="513"/>
      <c r="C48" s="453"/>
      <c r="D48" s="454"/>
      <c r="E48" s="447"/>
      <c r="F48" s="450"/>
      <c r="G48" s="454"/>
      <c r="H48" s="447"/>
      <c r="I48" s="447"/>
      <c r="J48" s="455"/>
      <c r="K48" s="455"/>
      <c r="L48" s="472"/>
      <c r="M48" s="472"/>
      <c r="N48" s="472"/>
      <c r="O48" s="472"/>
      <c r="P48" s="472"/>
      <c r="Q48" s="472"/>
      <c r="R48" s="472"/>
      <c r="S48" s="417"/>
    </row>
    <row r="49" spans="1:19">
      <c r="A49" s="516">
        <v>44</v>
      </c>
      <c r="B49" s="513"/>
      <c r="C49" s="453"/>
      <c r="D49" s="454"/>
      <c r="E49" s="447"/>
      <c r="F49" s="450"/>
      <c r="G49" s="454"/>
      <c r="H49" s="447"/>
      <c r="I49" s="447"/>
      <c r="J49" s="455"/>
      <c r="K49" s="455"/>
      <c r="L49" s="472"/>
      <c r="M49" s="472"/>
      <c r="N49" s="472"/>
      <c r="O49" s="472"/>
      <c r="P49" s="472"/>
      <c r="Q49" s="472"/>
      <c r="R49" s="472"/>
      <c r="S49" s="417"/>
    </row>
    <row r="50" spans="1:19">
      <c r="A50" s="516">
        <v>45</v>
      </c>
      <c r="B50" s="513"/>
      <c r="C50" s="453"/>
      <c r="D50" s="454"/>
      <c r="E50" s="447"/>
      <c r="F50" s="450"/>
      <c r="G50" s="454"/>
      <c r="H50" s="447"/>
      <c r="I50" s="447"/>
      <c r="J50" s="455"/>
      <c r="K50" s="455"/>
      <c r="L50" s="472"/>
      <c r="M50" s="472"/>
      <c r="N50" s="472"/>
      <c r="O50" s="472"/>
      <c r="P50" s="472"/>
      <c r="Q50" s="472"/>
      <c r="R50" s="472"/>
      <c r="S50" s="417"/>
    </row>
    <row r="51" spans="1:19">
      <c r="A51" s="516">
        <v>46</v>
      </c>
      <c r="B51" s="513"/>
      <c r="C51" s="453"/>
      <c r="D51" s="454"/>
      <c r="E51" s="447"/>
      <c r="F51" s="450"/>
      <c r="G51" s="454"/>
      <c r="H51" s="447"/>
      <c r="I51" s="447"/>
      <c r="J51" s="455"/>
      <c r="K51" s="455"/>
      <c r="L51" s="472"/>
      <c r="M51" s="472"/>
      <c r="N51" s="472"/>
      <c r="O51" s="472"/>
      <c r="P51" s="472"/>
      <c r="Q51" s="472"/>
      <c r="R51" s="472"/>
      <c r="S51" s="417"/>
    </row>
    <row r="52" spans="1:19">
      <c r="A52" s="516">
        <v>47</v>
      </c>
      <c r="B52" s="513"/>
      <c r="C52" s="453"/>
      <c r="D52" s="454"/>
      <c r="E52" s="447"/>
      <c r="F52" s="450"/>
      <c r="G52" s="454"/>
      <c r="H52" s="447"/>
      <c r="I52" s="447"/>
      <c r="J52" s="455"/>
      <c r="K52" s="455"/>
      <c r="L52" s="472"/>
      <c r="M52" s="472"/>
      <c r="N52" s="472"/>
      <c r="O52" s="472"/>
      <c r="P52" s="472"/>
      <c r="Q52" s="472"/>
      <c r="R52" s="472"/>
      <c r="S52" s="417"/>
    </row>
    <row r="53" spans="1:19">
      <c r="A53" s="516">
        <v>48</v>
      </c>
      <c r="B53" s="513"/>
      <c r="C53" s="453"/>
      <c r="D53" s="454"/>
      <c r="E53" s="447"/>
      <c r="F53" s="450"/>
      <c r="G53" s="454"/>
      <c r="H53" s="447"/>
      <c r="I53" s="447"/>
      <c r="J53" s="455"/>
      <c r="K53" s="455"/>
      <c r="L53" s="472"/>
      <c r="M53" s="472"/>
      <c r="N53" s="472"/>
      <c r="O53" s="472"/>
      <c r="P53" s="472"/>
      <c r="Q53" s="472"/>
      <c r="R53" s="472"/>
      <c r="S53" s="417"/>
    </row>
    <row r="54" spans="1:19">
      <c r="A54" s="516">
        <v>49</v>
      </c>
      <c r="B54" s="513"/>
      <c r="C54" s="453"/>
      <c r="D54" s="454"/>
      <c r="E54" s="447"/>
      <c r="F54" s="450"/>
      <c r="G54" s="454"/>
      <c r="H54" s="447"/>
      <c r="I54" s="447"/>
      <c r="J54" s="455"/>
      <c r="K54" s="455"/>
      <c r="L54" s="472"/>
      <c r="M54" s="472"/>
      <c r="N54" s="472"/>
      <c r="O54" s="472"/>
      <c r="P54" s="472"/>
      <c r="Q54" s="472"/>
      <c r="R54" s="472"/>
      <c r="S54" s="417"/>
    </row>
    <row r="55" spans="1:19">
      <c r="A55" s="516">
        <v>50</v>
      </c>
      <c r="B55" s="513"/>
      <c r="C55" s="453"/>
      <c r="D55" s="454"/>
      <c r="E55" s="447"/>
      <c r="F55" s="450"/>
      <c r="G55" s="454"/>
      <c r="H55" s="447"/>
      <c r="I55" s="447"/>
      <c r="J55" s="455"/>
      <c r="K55" s="455"/>
      <c r="L55" s="472"/>
      <c r="M55" s="472"/>
      <c r="N55" s="472"/>
      <c r="O55" s="472"/>
      <c r="P55" s="472"/>
      <c r="Q55" s="472"/>
      <c r="R55" s="472"/>
      <c r="S55" s="417"/>
    </row>
    <row r="56" spans="1:19">
      <c r="A56" s="516">
        <v>51</v>
      </c>
      <c r="B56" s="513"/>
      <c r="C56" s="453"/>
      <c r="D56" s="454"/>
      <c r="E56" s="447"/>
      <c r="F56" s="450"/>
      <c r="G56" s="454"/>
      <c r="H56" s="447"/>
      <c r="I56" s="447"/>
      <c r="J56" s="455"/>
      <c r="K56" s="455"/>
      <c r="L56" s="472"/>
      <c r="M56" s="472"/>
      <c r="N56" s="472"/>
      <c r="O56" s="472"/>
      <c r="P56" s="472"/>
      <c r="Q56" s="472"/>
      <c r="R56" s="472"/>
      <c r="S56" s="417"/>
    </row>
    <row r="57" spans="1:19">
      <c r="A57" s="516">
        <v>52</v>
      </c>
      <c r="B57" s="513"/>
      <c r="C57" s="453"/>
      <c r="D57" s="454"/>
      <c r="E57" s="447"/>
      <c r="F57" s="450"/>
      <c r="G57" s="454"/>
      <c r="H57" s="447"/>
      <c r="I57" s="447"/>
      <c r="J57" s="455"/>
      <c r="K57" s="455"/>
      <c r="L57" s="472"/>
      <c r="M57" s="472"/>
      <c r="N57" s="472"/>
      <c r="O57" s="472"/>
      <c r="P57" s="472"/>
      <c r="Q57" s="472"/>
      <c r="R57" s="472"/>
      <c r="S57" s="417"/>
    </row>
    <row r="58" spans="1:19">
      <c r="A58" s="516">
        <v>53</v>
      </c>
      <c r="B58" s="513"/>
      <c r="C58" s="453"/>
      <c r="D58" s="454"/>
      <c r="E58" s="447"/>
      <c r="F58" s="450"/>
      <c r="G58" s="454"/>
      <c r="H58" s="447"/>
      <c r="I58" s="447"/>
      <c r="J58" s="455"/>
      <c r="K58" s="455"/>
      <c r="L58" s="472"/>
      <c r="M58" s="472"/>
      <c r="N58" s="472"/>
      <c r="O58" s="472"/>
      <c r="P58" s="472"/>
      <c r="Q58" s="472"/>
      <c r="R58" s="472"/>
      <c r="S58" s="417"/>
    </row>
    <row r="59" spans="1:19">
      <c r="A59" s="516">
        <v>54</v>
      </c>
      <c r="B59" s="513"/>
      <c r="C59" s="453"/>
      <c r="D59" s="454"/>
      <c r="E59" s="447"/>
      <c r="F59" s="450"/>
      <c r="G59" s="454"/>
      <c r="H59" s="447"/>
      <c r="I59" s="447"/>
      <c r="J59" s="455"/>
      <c r="K59" s="455"/>
      <c r="L59" s="472"/>
      <c r="M59" s="472"/>
      <c r="N59" s="472"/>
      <c r="O59" s="472"/>
      <c r="P59" s="472"/>
      <c r="Q59" s="472"/>
      <c r="R59" s="472"/>
      <c r="S59" s="417"/>
    </row>
    <row r="60" spans="1:19">
      <c r="A60" s="516">
        <v>55</v>
      </c>
      <c r="B60" s="513"/>
      <c r="C60" s="453"/>
      <c r="D60" s="454"/>
      <c r="E60" s="447"/>
      <c r="F60" s="450"/>
      <c r="G60" s="454"/>
      <c r="H60" s="447"/>
      <c r="I60" s="447"/>
      <c r="J60" s="455"/>
      <c r="K60" s="455"/>
      <c r="L60" s="472"/>
      <c r="M60" s="472"/>
      <c r="N60" s="472"/>
      <c r="O60" s="472"/>
      <c r="P60" s="472"/>
      <c r="Q60" s="472"/>
      <c r="R60" s="472"/>
      <c r="S60" s="417"/>
    </row>
    <row r="61" spans="1:19">
      <c r="A61" s="516">
        <v>56</v>
      </c>
      <c r="B61" s="513"/>
      <c r="C61" s="453"/>
      <c r="D61" s="454"/>
      <c r="E61" s="447"/>
      <c r="F61" s="450"/>
      <c r="G61" s="454"/>
      <c r="H61" s="447"/>
      <c r="I61" s="447"/>
      <c r="J61" s="455"/>
      <c r="K61" s="455"/>
      <c r="L61" s="472"/>
      <c r="M61" s="472"/>
      <c r="N61" s="472"/>
      <c r="O61" s="472"/>
      <c r="P61" s="472"/>
      <c r="Q61" s="472"/>
      <c r="R61" s="472"/>
      <c r="S61" s="417"/>
    </row>
    <row r="62" spans="1:19">
      <c r="A62" s="516">
        <v>57</v>
      </c>
      <c r="B62" s="513"/>
      <c r="C62" s="453"/>
      <c r="D62" s="454"/>
      <c r="E62" s="447"/>
      <c r="F62" s="450"/>
      <c r="G62" s="454"/>
      <c r="H62" s="447"/>
      <c r="I62" s="447"/>
      <c r="J62" s="455"/>
      <c r="K62" s="455"/>
      <c r="L62" s="472"/>
      <c r="M62" s="472"/>
      <c r="N62" s="472"/>
      <c r="O62" s="472"/>
      <c r="P62" s="472"/>
      <c r="Q62" s="472"/>
      <c r="R62" s="472"/>
      <c r="S62" s="417"/>
    </row>
    <row r="63" spans="1:19">
      <c r="A63" s="516">
        <v>58</v>
      </c>
      <c r="B63" s="513"/>
      <c r="C63" s="453"/>
      <c r="D63" s="454"/>
      <c r="E63" s="447"/>
      <c r="F63" s="450"/>
      <c r="G63" s="454"/>
      <c r="H63" s="447"/>
      <c r="I63" s="447"/>
      <c r="J63" s="455"/>
      <c r="K63" s="455"/>
      <c r="L63" s="472"/>
      <c r="M63" s="472"/>
      <c r="N63" s="472"/>
      <c r="O63" s="472"/>
      <c r="P63" s="472"/>
      <c r="Q63" s="472"/>
      <c r="R63" s="472"/>
      <c r="S63" s="417"/>
    </row>
    <row r="64" spans="1:19">
      <c r="A64" s="516">
        <v>59</v>
      </c>
      <c r="B64" s="513"/>
      <c r="C64" s="453"/>
      <c r="D64" s="454"/>
      <c r="E64" s="447"/>
      <c r="F64" s="450"/>
      <c r="G64" s="454"/>
      <c r="H64" s="447"/>
      <c r="I64" s="447"/>
      <c r="J64" s="455"/>
      <c r="K64" s="455"/>
      <c r="L64" s="472"/>
      <c r="M64" s="472"/>
      <c r="N64" s="472"/>
      <c r="O64" s="472"/>
      <c r="P64" s="472"/>
      <c r="Q64" s="472"/>
      <c r="R64" s="472"/>
      <c r="S64" s="417"/>
    </row>
    <row r="65" spans="1:19">
      <c r="A65" s="516">
        <v>60</v>
      </c>
      <c r="B65" s="513"/>
      <c r="C65" s="453"/>
      <c r="D65" s="454"/>
      <c r="E65" s="447"/>
      <c r="F65" s="450"/>
      <c r="G65" s="454"/>
      <c r="H65" s="447"/>
      <c r="I65" s="447"/>
      <c r="J65" s="455"/>
      <c r="K65" s="455"/>
      <c r="L65" s="472"/>
      <c r="M65" s="472"/>
      <c r="N65" s="472"/>
      <c r="O65" s="472"/>
      <c r="P65" s="472"/>
      <c r="Q65" s="472"/>
      <c r="R65" s="472"/>
      <c r="S65" s="417"/>
    </row>
    <row r="66" spans="1:19">
      <c r="A66" s="516">
        <v>61</v>
      </c>
      <c r="B66" s="513"/>
      <c r="C66" s="453"/>
      <c r="D66" s="454"/>
      <c r="E66" s="447"/>
      <c r="F66" s="450"/>
      <c r="G66" s="454"/>
      <c r="H66" s="447"/>
      <c r="I66" s="447"/>
      <c r="J66" s="455"/>
      <c r="K66" s="455"/>
      <c r="L66" s="472"/>
      <c r="M66" s="472"/>
      <c r="N66" s="472"/>
      <c r="O66" s="472"/>
      <c r="P66" s="472"/>
      <c r="Q66" s="472"/>
      <c r="R66" s="472"/>
      <c r="S66" s="417"/>
    </row>
    <row r="67" spans="1:19">
      <c r="A67" s="516">
        <v>62</v>
      </c>
      <c r="B67" s="513"/>
      <c r="C67" s="453"/>
      <c r="D67" s="454"/>
      <c r="E67" s="447"/>
      <c r="F67" s="450"/>
      <c r="G67" s="454"/>
      <c r="H67" s="447"/>
      <c r="I67" s="447"/>
      <c r="J67" s="455"/>
      <c r="K67" s="455"/>
      <c r="L67" s="472"/>
      <c r="M67" s="472"/>
      <c r="N67" s="472"/>
      <c r="O67" s="472"/>
      <c r="P67" s="472"/>
      <c r="Q67" s="472"/>
      <c r="R67" s="472"/>
      <c r="S67" s="417"/>
    </row>
    <row r="68" spans="1:19">
      <c r="A68" s="516">
        <v>63</v>
      </c>
      <c r="B68" s="513"/>
      <c r="C68" s="453"/>
      <c r="D68" s="454"/>
      <c r="E68" s="447"/>
      <c r="F68" s="450"/>
      <c r="G68" s="454"/>
      <c r="H68" s="447"/>
      <c r="I68" s="447"/>
      <c r="J68" s="455"/>
      <c r="K68" s="455"/>
      <c r="L68" s="472"/>
      <c r="M68" s="472"/>
      <c r="N68" s="472"/>
      <c r="O68" s="472"/>
      <c r="P68" s="472"/>
      <c r="Q68" s="472"/>
      <c r="R68" s="472"/>
      <c r="S68" s="417"/>
    </row>
    <row r="69" spans="1:19">
      <c r="A69" s="516">
        <v>64</v>
      </c>
      <c r="B69" s="513"/>
      <c r="C69" s="453"/>
      <c r="D69" s="454"/>
      <c r="E69" s="447"/>
      <c r="F69" s="450"/>
      <c r="G69" s="454"/>
      <c r="H69" s="447"/>
      <c r="I69" s="447"/>
      <c r="J69" s="455"/>
      <c r="K69" s="455"/>
      <c r="L69" s="472"/>
      <c r="M69" s="472"/>
      <c r="N69" s="472"/>
      <c r="O69" s="472"/>
      <c r="P69" s="472"/>
      <c r="Q69" s="472"/>
      <c r="R69" s="472"/>
      <c r="S69" s="417"/>
    </row>
    <row r="70" spans="1:19">
      <c r="A70" s="516">
        <v>65</v>
      </c>
      <c r="B70" s="513"/>
      <c r="C70" s="453"/>
      <c r="D70" s="454"/>
      <c r="E70" s="447"/>
      <c r="F70" s="450"/>
      <c r="G70" s="454"/>
      <c r="H70" s="447"/>
      <c r="I70" s="447"/>
      <c r="J70" s="455"/>
      <c r="K70" s="455"/>
      <c r="L70" s="472"/>
      <c r="M70" s="472"/>
      <c r="N70" s="472"/>
      <c r="O70" s="472"/>
      <c r="P70" s="472"/>
      <c r="Q70" s="472"/>
      <c r="R70" s="472"/>
      <c r="S70" s="417"/>
    </row>
    <row r="71" spans="1:19">
      <c r="A71" s="516">
        <v>66</v>
      </c>
      <c r="B71" s="513"/>
      <c r="C71" s="453"/>
      <c r="D71" s="454"/>
      <c r="E71" s="447"/>
      <c r="F71" s="450"/>
      <c r="G71" s="454"/>
      <c r="H71" s="447"/>
      <c r="I71" s="447"/>
      <c r="J71" s="455"/>
      <c r="K71" s="455"/>
      <c r="L71" s="472"/>
      <c r="M71" s="472"/>
      <c r="N71" s="472"/>
      <c r="O71" s="472"/>
      <c r="P71" s="472"/>
      <c r="Q71" s="472"/>
      <c r="R71" s="472"/>
      <c r="S71" s="417"/>
    </row>
    <row r="72" spans="1:19">
      <c r="A72" s="516">
        <v>67</v>
      </c>
      <c r="B72" s="513"/>
      <c r="C72" s="453"/>
      <c r="D72" s="454"/>
      <c r="E72" s="447"/>
      <c r="F72" s="450"/>
      <c r="G72" s="454"/>
      <c r="H72" s="447"/>
      <c r="I72" s="447"/>
      <c r="J72" s="455"/>
      <c r="K72" s="455"/>
      <c r="L72" s="472"/>
      <c r="M72" s="472"/>
      <c r="N72" s="472"/>
      <c r="O72" s="472"/>
      <c r="P72" s="472"/>
      <c r="Q72" s="472"/>
      <c r="R72" s="472"/>
      <c r="S72" s="417"/>
    </row>
    <row r="73" spans="1:19">
      <c r="A73" s="516">
        <v>68</v>
      </c>
      <c r="B73" s="513"/>
      <c r="C73" s="453"/>
      <c r="D73" s="454"/>
      <c r="E73" s="447"/>
      <c r="F73" s="450"/>
      <c r="G73" s="454"/>
      <c r="H73" s="447"/>
      <c r="I73" s="447"/>
      <c r="J73" s="455"/>
      <c r="K73" s="455"/>
      <c r="L73" s="472"/>
      <c r="M73" s="472"/>
      <c r="N73" s="472"/>
      <c r="O73" s="472"/>
      <c r="P73" s="472"/>
      <c r="Q73" s="472"/>
      <c r="R73" s="472"/>
      <c r="S73" s="417"/>
    </row>
    <row r="74" spans="1:19">
      <c r="A74" s="516">
        <v>69</v>
      </c>
      <c r="B74" s="513"/>
      <c r="C74" s="453"/>
      <c r="D74" s="454"/>
      <c r="E74" s="447"/>
      <c r="F74" s="450"/>
      <c r="G74" s="454"/>
      <c r="H74" s="447"/>
      <c r="I74" s="447"/>
      <c r="J74" s="455"/>
      <c r="K74" s="455"/>
      <c r="L74" s="472"/>
      <c r="M74" s="472"/>
      <c r="N74" s="472"/>
      <c r="O74" s="472"/>
      <c r="P74" s="472"/>
      <c r="Q74" s="472"/>
      <c r="R74" s="472"/>
      <c r="S74" s="417"/>
    </row>
    <row r="75" spans="1:19">
      <c r="A75" s="516">
        <v>70</v>
      </c>
      <c r="B75" s="513"/>
      <c r="C75" s="453"/>
      <c r="D75" s="454"/>
      <c r="E75" s="447"/>
      <c r="F75" s="450"/>
      <c r="G75" s="454"/>
      <c r="H75" s="447"/>
      <c r="I75" s="447"/>
      <c r="J75" s="455"/>
      <c r="K75" s="455"/>
      <c r="L75" s="472"/>
      <c r="M75" s="472"/>
      <c r="N75" s="472"/>
      <c r="O75" s="472"/>
      <c r="P75" s="472"/>
      <c r="Q75" s="472"/>
      <c r="R75" s="472"/>
      <c r="S75" s="417"/>
    </row>
    <row r="76" spans="1:19">
      <c r="A76" s="516">
        <v>71</v>
      </c>
      <c r="B76" s="513"/>
      <c r="C76" s="453"/>
      <c r="D76" s="454"/>
      <c r="E76" s="447"/>
      <c r="F76" s="450"/>
      <c r="G76" s="454"/>
      <c r="H76" s="447"/>
      <c r="I76" s="447"/>
      <c r="J76" s="455"/>
      <c r="K76" s="455"/>
      <c r="L76" s="472"/>
      <c r="M76" s="472"/>
      <c r="N76" s="472"/>
      <c r="O76" s="472"/>
      <c r="P76" s="472"/>
      <c r="Q76" s="472"/>
      <c r="R76" s="472"/>
      <c r="S76" s="417"/>
    </row>
    <row r="77" spans="1:19">
      <c r="A77" s="516">
        <v>72</v>
      </c>
      <c r="B77" s="513"/>
      <c r="C77" s="453"/>
      <c r="D77" s="454"/>
      <c r="E77" s="447"/>
      <c r="F77" s="450"/>
      <c r="G77" s="454"/>
      <c r="H77" s="447"/>
      <c r="I77" s="447"/>
      <c r="J77" s="455"/>
      <c r="K77" s="455"/>
      <c r="L77" s="472"/>
      <c r="M77" s="472"/>
      <c r="N77" s="472"/>
      <c r="O77" s="472"/>
      <c r="P77" s="472"/>
      <c r="Q77" s="472"/>
      <c r="R77" s="472"/>
      <c r="S77" s="417"/>
    </row>
    <row r="78" spans="1:19">
      <c r="A78" s="516">
        <v>73</v>
      </c>
      <c r="B78" s="513"/>
      <c r="C78" s="453"/>
      <c r="D78" s="454"/>
      <c r="E78" s="447"/>
      <c r="F78" s="450"/>
      <c r="G78" s="454"/>
      <c r="H78" s="447"/>
      <c r="I78" s="447"/>
      <c r="J78" s="455"/>
      <c r="K78" s="455"/>
      <c r="L78" s="472"/>
      <c r="M78" s="472"/>
      <c r="N78" s="472"/>
      <c r="O78" s="472"/>
      <c r="P78" s="472"/>
      <c r="Q78" s="472"/>
      <c r="R78" s="472"/>
      <c r="S78" s="417"/>
    </row>
    <row r="79" spans="1:19">
      <c r="A79" s="516">
        <v>74</v>
      </c>
      <c r="B79" s="513"/>
      <c r="C79" s="453"/>
      <c r="D79" s="454"/>
      <c r="E79" s="447"/>
      <c r="F79" s="450"/>
      <c r="G79" s="454"/>
      <c r="H79" s="447"/>
      <c r="I79" s="447"/>
      <c r="J79" s="455"/>
      <c r="K79" s="455"/>
      <c r="L79" s="472"/>
      <c r="M79" s="472"/>
      <c r="N79" s="472"/>
      <c r="O79" s="472"/>
      <c r="P79" s="472"/>
      <c r="Q79" s="472"/>
      <c r="R79" s="472"/>
      <c r="S79" s="417"/>
    </row>
    <row r="80" spans="1:19">
      <c r="A80" s="516">
        <v>75</v>
      </c>
      <c r="B80" s="513"/>
      <c r="C80" s="453"/>
      <c r="D80" s="454"/>
      <c r="E80" s="447"/>
      <c r="F80" s="450"/>
      <c r="G80" s="454"/>
      <c r="H80" s="447"/>
      <c r="I80" s="447"/>
      <c r="J80" s="455"/>
      <c r="K80" s="455"/>
      <c r="L80" s="472"/>
      <c r="M80" s="472"/>
      <c r="N80" s="472"/>
      <c r="O80" s="472"/>
      <c r="P80" s="472"/>
      <c r="Q80" s="472"/>
      <c r="R80" s="472"/>
      <c r="S80" s="417"/>
    </row>
    <row r="81" spans="1:19">
      <c r="A81" s="516">
        <v>76</v>
      </c>
      <c r="B81" s="513"/>
      <c r="C81" s="453"/>
      <c r="D81" s="454"/>
      <c r="E81" s="447"/>
      <c r="F81" s="450"/>
      <c r="G81" s="454"/>
      <c r="H81" s="447"/>
      <c r="I81" s="447"/>
      <c r="J81" s="455"/>
      <c r="K81" s="455"/>
      <c r="L81" s="472"/>
      <c r="M81" s="472"/>
      <c r="N81" s="472"/>
      <c r="O81" s="472"/>
      <c r="P81" s="472"/>
      <c r="Q81" s="472"/>
      <c r="R81" s="472"/>
      <c r="S81" s="417"/>
    </row>
    <row r="82" spans="1:19">
      <c r="A82" s="516">
        <v>77</v>
      </c>
      <c r="B82" s="513"/>
      <c r="C82" s="453"/>
      <c r="D82" s="454"/>
      <c r="E82" s="447"/>
      <c r="F82" s="450"/>
      <c r="G82" s="454"/>
      <c r="H82" s="447"/>
      <c r="I82" s="447"/>
      <c r="J82" s="455"/>
      <c r="K82" s="455"/>
      <c r="L82" s="472"/>
      <c r="M82" s="472"/>
      <c r="N82" s="472"/>
      <c r="O82" s="472"/>
      <c r="P82" s="472"/>
      <c r="Q82" s="472"/>
      <c r="R82" s="472"/>
      <c r="S82" s="417"/>
    </row>
    <row r="83" spans="1:19">
      <c r="A83" s="516">
        <v>78</v>
      </c>
      <c r="B83" s="513"/>
      <c r="C83" s="453"/>
      <c r="D83" s="454"/>
      <c r="E83" s="447"/>
      <c r="F83" s="450"/>
      <c r="G83" s="454"/>
      <c r="H83" s="447"/>
      <c r="I83" s="447"/>
      <c r="J83" s="455"/>
      <c r="K83" s="455"/>
      <c r="L83" s="472"/>
      <c r="M83" s="472"/>
      <c r="N83" s="472"/>
      <c r="O83" s="472"/>
      <c r="P83" s="472"/>
      <c r="Q83" s="472"/>
      <c r="R83" s="472"/>
      <c r="S83" s="417"/>
    </row>
    <row r="84" spans="1:19">
      <c r="A84" s="516">
        <v>79</v>
      </c>
      <c r="B84" s="513"/>
      <c r="C84" s="453"/>
      <c r="D84" s="454"/>
      <c r="E84" s="447"/>
      <c r="F84" s="450"/>
      <c r="G84" s="454"/>
      <c r="H84" s="447"/>
      <c r="I84" s="447"/>
      <c r="J84" s="455"/>
      <c r="K84" s="455"/>
      <c r="L84" s="472"/>
      <c r="M84" s="472"/>
      <c r="N84" s="472"/>
      <c r="O84" s="472"/>
      <c r="P84" s="472"/>
      <c r="Q84" s="472"/>
      <c r="R84" s="472"/>
      <c r="S84" s="417"/>
    </row>
    <row r="85" spans="1:19">
      <c r="A85" s="516">
        <v>80</v>
      </c>
      <c r="B85" s="513"/>
      <c r="C85" s="453"/>
      <c r="D85" s="454"/>
      <c r="E85" s="447"/>
      <c r="F85" s="450"/>
      <c r="G85" s="454"/>
      <c r="H85" s="447"/>
      <c r="I85" s="447"/>
      <c r="J85" s="455"/>
      <c r="K85" s="455"/>
      <c r="L85" s="472"/>
      <c r="M85" s="472"/>
      <c r="N85" s="472"/>
      <c r="O85" s="472"/>
      <c r="P85" s="472"/>
      <c r="Q85" s="472"/>
      <c r="R85" s="472"/>
      <c r="S85" s="417"/>
    </row>
    <row r="86" spans="1:19">
      <c r="A86" s="516">
        <v>81</v>
      </c>
      <c r="B86" s="513"/>
      <c r="C86" s="453"/>
      <c r="D86" s="454"/>
      <c r="E86" s="447"/>
      <c r="F86" s="450"/>
      <c r="G86" s="454"/>
      <c r="H86" s="447"/>
      <c r="I86" s="447"/>
      <c r="J86" s="455"/>
      <c r="K86" s="455"/>
      <c r="L86" s="472"/>
      <c r="M86" s="472"/>
      <c r="N86" s="472"/>
      <c r="O86" s="472"/>
      <c r="P86" s="472"/>
      <c r="Q86" s="472"/>
      <c r="R86" s="472"/>
      <c r="S86" s="417"/>
    </row>
    <row r="87" spans="1:19">
      <c r="A87" s="516">
        <v>82</v>
      </c>
      <c r="B87" s="513"/>
      <c r="C87" s="453"/>
      <c r="D87" s="454"/>
      <c r="E87" s="447"/>
      <c r="F87" s="450"/>
      <c r="G87" s="454"/>
      <c r="H87" s="447"/>
      <c r="I87" s="447"/>
      <c r="J87" s="455"/>
      <c r="K87" s="455"/>
      <c r="L87" s="472"/>
      <c r="M87" s="472"/>
      <c r="N87" s="472"/>
      <c r="O87" s="472"/>
      <c r="P87" s="472"/>
      <c r="Q87" s="472"/>
      <c r="R87" s="472"/>
      <c r="S87" s="417"/>
    </row>
    <row r="88" spans="1:19">
      <c r="A88" s="516">
        <v>83</v>
      </c>
      <c r="B88" s="513"/>
      <c r="C88" s="453"/>
      <c r="D88" s="454"/>
      <c r="E88" s="447"/>
      <c r="F88" s="450"/>
      <c r="G88" s="454"/>
      <c r="H88" s="447"/>
      <c r="I88" s="447"/>
      <c r="J88" s="455"/>
      <c r="K88" s="455"/>
      <c r="L88" s="472"/>
      <c r="M88" s="472"/>
      <c r="N88" s="472"/>
      <c r="O88" s="472"/>
      <c r="P88" s="472"/>
      <c r="Q88" s="472"/>
      <c r="R88" s="472"/>
      <c r="S88" s="417"/>
    </row>
    <row r="89" spans="1:19">
      <c r="A89" s="516">
        <v>84</v>
      </c>
      <c r="B89" s="513"/>
      <c r="C89" s="453"/>
      <c r="D89" s="454"/>
      <c r="E89" s="447"/>
      <c r="F89" s="450"/>
      <c r="G89" s="454"/>
      <c r="H89" s="447"/>
      <c r="I89" s="447"/>
      <c r="J89" s="455"/>
      <c r="K89" s="455"/>
      <c r="L89" s="472"/>
      <c r="M89" s="472"/>
      <c r="N89" s="472"/>
      <c r="O89" s="472"/>
      <c r="P89" s="472"/>
      <c r="Q89" s="472"/>
      <c r="R89" s="472"/>
      <c r="S89" s="417"/>
    </row>
    <row r="90" spans="1:19">
      <c r="A90" s="516">
        <v>85</v>
      </c>
      <c r="B90" s="513"/>
      <c r="C90" s="453"/>
      <c r="D90" s="454"/>
      <c r="E90" s="447"/>
      <c r="F90" s="450"/>
      <c r="G90" s="454"/>
      <c r="H90" s="447"/>
      <c r="I90" s="447"/>
      <c r="J90" s="455"/>
      <c r="K90" s="455"/>
      <c r="L90" s="472"/>
      <c r="M90" s="472"/>
      <c r="N90" s="472"/>
      <c r="O90" s="472"/>
      <c r="P90" s="472"/>
      <c r="Q90" s="472"/>
      <c r="R90" s="472"/>
      <c r="S90" s="417"/>
    </row>
    <row r="91" spans="1:19">
      <c r="A91" s="516">
        <v>86</v>
      </c>
      <c r="B91" s="513"/>
      <c r="C91" s="453"/>
      <c r="D91" s="454"/>
      <c r="E91" s="447"/>
      <c r="F91" s="450"/>
      <c r="G91" s="454"/>
      <c r="H91" s="447"/>
      <c r="I91" s="447"/>
      <c r="J91" s="455"/>
      <c r="K91" s="455"/>
      <c r="L91" s="472"/>
      <c r="M91" s="472"/>
      <c r="N91" s="472"/>
      <c r="O91" s="472"/>
      <c r="P91" s="472"/>
      <c r="Q91" s="472"/>
      <c r="R91" s="472"/>
      <c r="S91" s="417"/>
    </row>
    <row r="92" spans="1:19">
      <c r="A92" s="516">
        <v>87</v>
      </c>
      <c r="B92" s="513"/>
      <c r="C92" s="453"/>
      <c r="D92" s="454"/>
      <c r="E92" s="447"/>
      <c r="F92" s="450"/>
      <c r="G92" s="454"/>
      <c r="H92" s="447"/>
      <c r="I92" s="447"/>
      <c r="J92" s="455"/>
      <c r="K92" s="455"/>
      <c r="L92" s="472"/>
      <c r="M92" s="472"/>
      <c r="N92" s="472"/>
      <c r="O92" s="472"/>
      <c r="P92" s="472"/>
      <c r="Q92" s="472"/>
      <c r="R92" s="472"/>
      <c r="S92" s="417"/>
    </row>
    <row r="93" spans="1:19">
      <c r="A93" s="516">
        <v>88</v>
      </c>
      <c r="B93" s="513"/>
      <c r="C93" s="453"/>
      <c r="D93" s="454"/>
      <c r="E93" s="447"/>
      <c r="F93" s="450"/>
      <c r="G93" s="454"/>
      <c r="H93" s="447"/>
      <c r="I93" s="447"/>
      <c r="J93" s="455"/>
      <c r="K93" s="455"/>
      <c r="L93" s="472"/>
      <c r="M93" s="472"/>
      <c r="N93" s="472"/>
      <c r="O93" s="472"/>
      <c r="P93" s="472"/>
      <c r="Q93" s="472"/>
      <c r="R93" s="472"/>
      <c r="S93" s="417"/>
    </row>
    <row r="94" spans="1:19">
      <c r="A94" s="516">
        <v>89</v>
      </c>
      <c r="B94" s="513"/>
      <c r="C94" s="453"/>
      <c r="D94" s="454"/>
      <c r="E94" s="447"/>
      <c r="F94" s="450"/>
      <c r="G94" s="454"/>
      <c r="H94" s="447"/>
      <c r="I94" s="447"/>
      <c r="J94" s="455"/>
      <c r="K94" s="455"/>
      <c r="L94" s="472"/>
      <c r="M94" s="472"/>
      <c r="N94" s="472"/>
      <c r="O94" s="472"/>
      <c r="P94" s="472"/>
      <c r="Q94" s="472"/>
      <c r="R94" s="472"/>
      <c r="S94" s="417"/>
    </row>
    <row r="95" spans="1:19">
      <c r="A95" s="516">
        <v>90</v>
      </c>
      <c r="B95" s="513"/>
      <c r="C95" s="453"/>
      <c r="D95" s="454"/>
      <c r="E95" s="447"/>
      <c r="F95" s="450"/>
      <c r="G95" s="454"/>
      <c r="H95" s="447"/>
      <c r="I95" s="447"/>
      <c r="J95" s="455"/>
      <c r="K95" s="455"/>
      <c r="L95" s="472"/>
      <c r="M95" s="472"/>
      <c r="N95" s="472"/>
      <c r="O95" s="472"/>
      <c r="P95" s="472"/>
      <c r="Q95" s="472"/>
      <c r="R95" s="472"/>
      <c r="S95" s="417"/>
    </row>
    <row r="96" spans="1:19">
      <c r="A96" s="516">
        <v>91</v>
      </c>
      <c r="B96" s="513"/>
      <c r="C96" s="453"/>
      <c r="D96" s="454"/>
      <c r="E96" s="447"/>
      <c r="F96" s="450"/>
      <c r="G96" s="454"/>
      <c r="H96" s="447"/>
      <c r="I96" s="447"/>
      <c r="J96" s="455"/>
      <c r="K96" s="455"/>
      <c r="L96" s="472"/>
      <c r="M96" s="472"/>
      <c r="N96" s="472"/>
      <c r="O96" s="472"/>
      <c r="P96" s="472"/>
      <c r="Q96" s="472"/>
      <c r="R96" s="472"/>
      <c r="S96" s="417"/>
    </row>
    <row r="97" spans="1:19">
      <c r="A97" s="516">
        <v>92</v>
      </c>
      <c r="B97" s="513"/>
      <c r="C97" s="453"/>
      <c r="D97" s="454"/>
      <c r="E97" s="447"/>
      <c r="F97" s="450"/>
      <c r="G97" s="454"/>
      <c r="H97" s="447"/>
      <c r="I97" s="447"/>
      <c r="J97" s="455"/>
      <c r="K97" s="455"/>
      <c r="L97" s="472"/>
      <c r="M97" s="472"/>
      <c r="N97" s="472"/>
      <c r="O97" s="472"/>
      <c r="P97" s="472"/>
      <c r="Q97" s="472"/>
      <c r="R97" s="472"/>
      <c r="S97" s="417"/>
    </row>
    <row r="98" spans="1:19">
      <c r="A98" s="516">
        <v>93</v>
      </c>
      <c r="B98" s="513"/>
      <c r="C98" s="453"/>
      <c r="D98" s="454"/>
      <c r="E98" s="447"/>
      <c r="F98" s="450"/>
      <c r="G98" s="454"/>
      <c r="H98" s="447"/>
      <c r="I98" s="447"/>
      <c r="J98" s="455"/>
      <c r="K98" s="455"/>
      <c r="L98" s="472"/>
      <c r="M98" s="472"/>
      <c r="N98" s="472"/>
      <c r="O98" s="472"/>
      <c r="P98" s="472"/>
      <c r="Q98" s="472"/>
      <c r="R98" s="472"/>
      <c r="S98" s="417"/>
    </row>
    <row r="99" spans="1:19">
      <c r="A99" s="516">
        <v>94</v>
      </c>
      <c r="B99" s="513"/>
      <c r="C99" s="453"/>
      <c r="D99" s="454"/>
      <c r="E99" s="447"/>
      <c r="F99" s="450"/>
      <c r="G99" s="454"/>
      <c r="H99" s="447"/>
      <c r="I99" s="447"/>
      <c r="J99" s="455"/>
      <c r="K99" s="455"/>
      <c r="L99" s="472"/>
      <c r="M99" s="472"/>
      <c r="N99" s="472"/>
      <c r="O99" s="472"/>
      <c r="P99" s="472"/>
      <c r="Q99" s="472"/>
      <c r="R99" s="472"/>
      <c r="S99" s="417"/>
    </row>
    <row r="100" spans="1:19">
      <c r="A100" s="516">
        <v>95</v>
      </c>
      <c r="B100" s="513"/>
      <c r="C100" s="453"/>
      <c r="D100" s="454"/>
      <c r="E100" s="447"/>
      <c r="F100" s="450"/>
      <c r="G100" s="454"/>
      <c r="H100" s="447"/>
      <c r="I100" s="447"/>
      <c r="J100" s="455"/>
      <c r="K100" s="455"/>
      <c r="L100" s="472"/>
      <c r="M100" s="472"/>
      <c r="N100" s="472"/>
      <c r="O100" s="472"/>
      <c r="P100" s="472"/>
      <c r="Q100" s="472"/>
      <c r="R100" s="472"/>
      <c r="S100" s="417"/>
    </row>
    <row r="101" spans="1:19">
      <c r="A101" s="516">
        <v>96</v>
      </c>
      <c r="B101" s="513"/>
      <c r="C101" s="453"/>
      <c r="D101" s="454"/>
      <c r="E101" s="447"/>
      <c r="F101" s="450"/>
      <c r="G101" s="454"/>
      <c r="H101" s="447"/>
      <c r="I101" s="447"/>
      <c r="J101" s="455"/>
      <c r="K101" s="455"/>
      <c r="L101" s="472"/>
      <c r="M101" s="472"/>
      <c r="N101" s="472"/>
      <c r="O101" s="472"/>
      <c r="P101" s="472"/>
      <c r="Q101" s="472"/>
      <c r="R101" s="472"/>
      <c r="S101" s="417"/>
    </row>
    <row r="102" spans="1:19">
      <c r="A102" s="516">
        <v>97</v>
      </c>
      <c r="B102" s="513"/>
      <c r="C102" s="453"/>
      <c r="D102" s="454"/>
      <c r="E102" s="447"/>
      <c r="F102" s="450"/>
      <c r="G102" s="454"/>
      <c r="H102" s="447"/>
      <c r="I102" s="447"/>
      <c r="J102" s="455"/>
      <c r="K102" s="455"/>
      <c r="L102" s="472"/>
      <c r="M102" s="472"/>
      <c r="N102" s="472"/>
      <c r="O102" s="472"/>
      <c r="P102" s="472"/>
      <c r="Q102" s="472"/>
      <c r="R102" s="472"/>
      <c r="S102" s="417"/>
    </row>
    <row r="103" spans="1:19">
      <c r="A103" s="516">
        <v>98</v>
      </c>
      <c r="B103" s="513"/>
      <c r="C103" s="453"/>
      <c r="D103" s="454"/>
      <c r="E103" s="447"/>
      <c r="F103" s="450"/>
      <c r="G103" s="454"/>
      <c r="H103" s="447"/>
      <c r="I103" s="447"/>
      <c r="J103" s="455"/>
      <c r="K103" s="455"/>
      <c r="L103" s="472"/>
      <c r="M103" s="472"/>
      <c r="N103" s="472"/>
      <c r="O103" s="472"/>
      <c r="P103" s="472"/>
      <c r="Q103" s="472"/>
      <c r="R103" s="472"/>
      <c r="S103" s="417"/>
    </row>
    <row r="104" spans="1:19">
      <c r="A104" s="516">
        <v>99</v>
      </c>
      <c r="B104" s="513"/>
      <c r="C104" s="447"/>
      <c r="D104" s="454"/>
      <c r="E104" s="447"/>
      <c r="F104" s="450"/>
      <c r="G104" s="454"/>
      <c r="H104" s="447"/>
      <c r="I104" s="447"/>
      <c r="J104" s="455"/>
      <c r="K104" s="455"/>
      <c r="L104" s="472"/>
      <c r="M104" s="472"/>
      <c r="N104" s="472"/>
      <c r="O104" s="472"/>
      <c r="P104" s="472"/>
      <c r="Q104" s="472"/>
      <c r="R104" s="472"/>
      <c r="S104" s="417"/>
    </row>
    <row r="105" spans="1:19" ht="18.75">
      <c r="A105" s="497"/>
      <c r="L105" s="498"/>
      <c r="M105" s="498"/>
      <c r="N105" s="498"/>
      <c r="O105" s="498"/>
      <c r="P105" s="498"/>
      <c r="Q105" s="498" t="s">
        <v>105</v>
      </c>
      <c r="S105" s="514">
        <f>SUM(S6:S104)</f>
        <v>0</v>
      </c>
    </row>
  </sheetData>
  <sheetProtection algorithmName="SHA-512" hashValue="8aGNhU8jBEzXvVvkW5M6Pott2E/YZzKZYEv7uwyyHiQDoLnZXTpQRiT8wVd6U2ZhJAnre23Az8elQsnIQPPjXQ==" saltValue="/hD47Te9UV2KORFWEQt1NA==" spinCount="100000" sheet="1" selectLockedCells="1"/>
  <mergeCells count="2">
    <mergeCell ref="D2:E2"/>
    <mergeCell ref="F2:I2"/>
  </mergeCells>
  <phoneticPr fontId="4"/>
  <dataValidations count="5">
    <dataValidation type="list" allowBlank="1" showInputMessage="1" showErrorMessage="1" sqref="I5:I104" xr:uid="{00000000-0002-0000-0100-000000000000}">
      <formula1>"標準,短時間"</formula1>
    </dataValidation>
    <dataValidation type="list" allowBlank="1" showInputMessage="1" showErrorMessage="1" sqref="E5:E104" xr:uid="{00000000-0002-0000-0100-000001000000}">
      <formula1>"0,1,2,3,4,5"</formula1>
    </dataValidation>
    <dataValidation type="list" allowBlank="1" showInputMessage="1" showErrorMessage="1" sqref="H5:H104" xr:uid="{00000000-0002-0000-0100-000002000000}">
      <formula1>"１号,２号,３号"</formula1>
    </dataValidation>
    <dataValidation type="list" allowBlank="1" showInputMessage="1" showErrorMessage="1" sqref="F5:F104 L5:R104" xr:uid="{0BB9D648-0885-4B43-9105-386A6C770750}">
      <formula1>"○"</formula1>
    </dataValidation>
    <dataValidation type="list" allowBlank="1" showInputMessage="1" showErrorMessage="1" sqref="K5:K104" xr:uid="{00000000-0002-0000-0100-000003000000}">
      <formula1>"有,無"</formula1>
    </dataValidation>
  </dataValidations>
  <pageMargins left="3.937007874015748E-2" right="3.937007874015748E-2" top="0.55118110236220474" bottom="0.55118110236220474" header="0.31496062992125984" footer="0.31496062992125984"/>
  <pageSetup scale="59" fitToHeight="0" orientation="landscape" horizontalDpi="1200" verticalDpi="1200" r:id="rId1"/>
  <rowBreaks count="1" manualBreakCount="1">
    <brk id="55" max="20" man="1"/>
  </rowBreaks>
  <ignoredErrors>
    <ignoredError sqref="C2" unlockedFormula="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9" tint="0.39997558519241921"/>
    <pageSetUpPr fitToPage="1"/>
  </sheetPr>
  <dimension ref="A1:FP159"/>
  <sheetViews>
    <sheetView view="pageBreakPreview" zoomScale="90" zoomScaleNormal="90" zoomScaleSheetLayoutView="90" workbookViewId="0"/>
  </sheetViews>
  <sheetFormatPr defaultColWidth="1.25" defaultRowHeight="16.5" customHeight="1"/>
  <cols>
    <col min="1" max="1" width="1" style="381" customWidth="1"/>
    <col min="2" max="15" width="1.125" style="381" customWidth="1"/>
    <col min="16" max="16" width="1.875" style="381" customWidth="1"/>
    <col min="17" max="256" width="1.125" style="381" customWidth="1"/>
    <col min="257" max="16384" width="1.25" style="381"/>
  </cols>
  <sheetData>
    <row r="1" spans="1:141" ht="12" customHeight="1" thickBot="1">
      <c r="A1" s="379"/>
      <c r="B1" s="379"/>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80" t="s">
        <v>2670</v>
      </c>
      <c r="CG1" s="379"/>
      <c r="CH1" s="379"/>
      <c r="CI1" s="379"/>
      <c r="CJ1" s="379"/>
      <c r="CK1" s="379"/>
      <c r="CL1" s="379"/>
    </row>
    <row r="2" spans="1:141" ht="20.100000000000001" customHeight="1" thickBot="1">
      <c r="A2" s="382"/>
      <c r="B2" s="382"/>
      <c r="C2" s="382"/>
      <c r="D2" s="382"/>
      <c r="E2" s="382"/>
      <c r="F2" s="382"/>
      <c r="G2" s="382"/>
      <c r="H2" s="382"/>
      <c r="I2" s="382"/>
      <c r="J2" s="382"/>
      <c r="K2" s="382"/>
      <c r="L2" s="382"/>
      <c r="M2" s="382"/>
      <c r="N2" s="751" t="s">
        <v>18</v>
      </c>
      <c r="O2" s="751"/>
      <c r="P2" s="751"/>
      <c r="Q2" s="751"/>
      <c r="R2" s="751"/>
      <c r="S2" s="751"/>
      <c r="T2" s="751"/>
      <c r="U2" s="751"/>
      <c r="V2" s="751"/>
      <c r="W2" s="751"/>
      <c r="X2" s="751"/>
      <c r="Y2" s="751"/>
      <c r="Z2" s="751"/>
      <c r="AA2" s="751"/>
      <c r="AB2" s="751"/>
      <c r="AC2" s="751"/>
      <c r="AD2" s="751"/>
      <c r="AE2" s="751"/>
      <c r="AF2" s="751"/>
      <c r="AG2" s="751"/>
      <c r="AH2" s="751"/>
      <c r="AI2" s="751"/>
      <c r="AJ2" s="751"/>
      <c r="AK2" s="751"/>
      <c r="AL2" s="751"/>
      <c r="AM2" s="751"/>
      <c r="AN2" s="751"/>
      <c r="AO2" s="751"/>
      <c r="AP2" s="751"/>
      <c r="AQ2" s="751"/>
      <c r="AR2" s="751"/>
      <c r="AS2" s="751"/>
      <c r="AT2" s="751"/>
      <c r="AU2" s="751"/>
      <c r="AV2" s="751"/>
      <c r="AW2" s="751"/>
      <c r="AX2" s="751"/>
      <c r="AY2" s="751"/>
      <c r="AZ2" s="751"/>
      <c r="BA2" s="751"/>
      <c r="BB2" s="751"/>
      <c r="BC2" s="751"/>
      <c r="BD2" s="751"/>
      <c r="BE2" s="751"/>
      <c r="BF2" s="751"/>
      <c r="BG2" s="751"/>
      <c r="BH2" s="751"/>
      <c r="BI2" s="751"/>
      <c r="BJ2" s="751"/>
      <c r="BK2" s="751"/>
      <c r="BL2" s="751"/>
      <c r="BM2" s="751"/>
      <c r="BN2" s="751"/>
      <c r="BO2" s="751"/>
      <c r="BP2" s="751"/>
      <c r="BQ2" s="752"/>
      <c r="BR2" s="744">
        <f>施設情報!C3</f>
        <v>0</v>
      </c>
      <c r="BS2" s="745"/>
      <c r="BT2" s="745"/>
      <c r="BU2" s="745"/>
      <c r="BV2" s="745"/>
      <c r="BW2" s="745"/>
      <c r="BX2" s="745"/>
      <c r="BY2" s="746"/>
      <c r="BZ2" s="747" t="s">
        <v>0</v>
      </c>
      <c r="CA2" s="747"/>
      <c r="CB2" s="747"/>
      <c r="CC2" s="748"/>
      <c r="CD2" s="753">
        <f>施設情報!E3</f>
        <v>0</v>
      </c>
      <c r="CE2" s="745"/>
      <c r="CF2" s="745"/>
      <c r="CG2" s="754"/>
      <c r="CH2" s="755" t="s">
        <v>1</v>
      </c>
      <c r="CI2" s="747"/>
      <c r="CJ2" s="747"/>
      <c r="CK2" s="756"/>
      <c r="CL2" s="382"/>
    </row>
    <row r="3" spans="1:141" ht="26.25" customHeight="1" thickBot="1">
      <c r="A3" s="383"/>
      <c r="B3" s="383"/>
      <c r="C3" s="383"/>
      <c r="D3" s="383"/>
      <c r="E3" s="383"/>
      <c r="F3" s="383"/>
      <c r="G3" s="383"/>
      <c r="H3" s="383"/>
      <c r="I3" s="383"/>
      <c r="J3" s="383"/>
      <c r="K3" s="383"/>
      <c r="L3" s="383"/>
      <c r="M3" s="383"/>
      <c r="N3" s="757" t="s">
        <v>107</v>
      </c>
      <c r="O3" s="757"/>
      <c r="P3" s="757"/>
      <c r="Q3" s="757"/>
      <c r="R3" s="757"/>
      <c r="S3" s="757"/>
      <c r="T3" s="757"/>
      <c r="U3" s="757"/>
      <c r="V3" s="757"/>
      <c r="W3" s="757"/>
      <c r="X3" s="757"/>
      <c r="Y3" s="757"/>
      <c r="Z3" s="757"/>
      <c r="AA3" s="757"/>
      <c r="AB3" s="757"/>
      <c r="AC3" s="757"/>
      <c r="AD3" s="757"/>
      <c r="AE3" s="757"/>
      <c r="AF3" s="757"/>
      <c r="AG3" s="757"/>
      <c r="AH3" s="757"/>
      <c r="AI3" s="757"/>
      <c r="AJ3" s="757"/>
      <c r="AK3" s="757"/>
      <c r="AL3" s="757"/>
      <c r="AM3" s="757"/>
      <c r="AN3" s="757"/>
      <c r="AO3" s="757"/>
      <c r="AP3" s="757"/>
      <c r="AQ3" s="757"/>
      <c r="AR3" s="757"/>
      <c r="AS3" s="757"/>
      <c r="AT3" s="757"/>
      <c r="AU3" s="757"/>
      <c r="AV3" s="757"/>
      <c r="AW3" s="757"/>
      <c r="AX3" s="757"/>
      <c r="AY3" s="757"/>
      <c r="AZ3" s="757"/>
      <c r="BA3" s="757"/>
      <c r="BB3" s="757"/>
      <c r="BC3" s="757"/>
      <c r="BD3" s="757"/>
      <c r="BE3" s="757"/>
      <c r="BF3" s="757"/>
      <c r="BG3" s="757"/>
      <c r="BH3" s="757"/>
      <c r="BI3" s="757"/>
      <c r="BJ3" s="757"/>
      <c r="BK3" s="757"/>
      <c r="BL3" s="757"/>
      <c r="BM3" s="757"/>
      <c r="BN3" s="757"/>
      <c r="BO3" s="757"/>
      <c r="BP3" s="757"/>
      <c r="BQ3" s="757"/>
      <c r="BR3" s="384"/>
      <c r="BS3" s="384"/>
      <c r="BT3" s="384"/>
      <c r="BU3" s="384"/>
      <c r="BV3" s="384"/>
      <c r="BW3" s="384"/>
      <c r="BX3" s="384"/>
      <c r="BY3" s="384"/>
      <c r="BZ3" s="384"/>
      <c r="CA3" s="384"/>
      <c r="CB3" s="384"/>
    </row>
    <row r="4" spans="1:141" ht="10.15" customHeight="1" thickTop="1">
      <c r="B4" s="668" t="s">
        <v>5</v>
      </c>
      <c r="C4" s="669"/>
      <c r="D4" s="669"/>
      <c r="E4" s="669"/>
      <c r="F4" s="669"/>
      <c r="G4" s="669"/>
      <c r="H4" s="669"/>
      <c r="I4" s="669"/>
      <c r="J4" s="669"/>
      <c r="K4" s="669"/>
      <c r="L4" s="669"/>
      <c r="M4" s="669"/>
      <c r="N4" s="669"/>
      <c r="O4" s="798">
        <v>1</v>
      </c>
      <c r="P4" s="799"/>
      <c r="Q4" s="799"/>
      <c r="R4" s="799">
        <v>4</v>
      </c>
      <c r="S4" s="799"/>
      <c r="T4" s="799"/>
      <c r="U4" s="799">
        <v>1</v>
      </c>
      <c r="V4" s="799"/>
      <c r="W4" s="799"/>
      <c r="X4" s="799">
        <v>0</v>
      </c>
      <c r="Y4" s="799"/>
      <c r="Z4" s="799"/>
      <c r="AA4" s="799">
        <v>0</v>
      </c>
      <c r="AB4" s="799"/>
      <c r="AC4" s="802"/>
      <c r="AR4" s="796" t="s">
        <v>2478</v>
      </c>
      <c r="AS4" s="796"/>
      <c r="AT4" s="796"/>
      <c r="AU4" s="796"/>
      <c r="AV4" s="796"/>
      <c r="AW4" s="796"/>
      <c r="AX4" s="796"/>
      <c r="AY4" s="796"/>
      <c r="AZ4" s="796"/>
      <c r="BA4" s="796"/>
      <c r="BB4" s="796"/>
      <c r="BC4" s="796"/>
      <c r="BD4" s="796"/>
      <c r="BE4" s="796"/>
      <c r="BF4" s="796"/>
      <c r="BG4" s="796"/>
      <c r="BH4" s="796"/>
      <c r="BI4" s="796"/>
      <c r="BJ4" s="796"/>
      <c r="BK4" s="796"/>
      <c r="BL4" s="796"/>
      <c r="BM4" s="796"/>
      <c r="BN4" s="796"/>
      <c r="BO4" s="796"/>
      <c r="BP4" s="796"/>
      <c r="BQ4" s="796"/>
      <c r="BR4" s="796"/>
      <c r="BS4" s="796"/>
      <c r="BT4" s="796"/>
      <c r="BU4" s="796"/>
      <c r="BV4" s="796"/>
      <c r="BW4" s="796"/>
      <c r="BX4" s="796"/>
      <c r="BY4" s="796"/>
      <c r="BZ4" s="796"/>
      <c r="CA4" s="796"/>
      <c r="CB4" s="796"/>
      <c r="CC4" s="385"/>
      <c r="CD4" s="385"/>
      <c r="CE4" s="385"/>
      <c r="CF4" s="385"/>
      <c r="CG4" s="385"/>
      <c r="CH4" s="762">
        <v>1</v>
      </c>
      <c r="CI4" s="763"/>
      <c r="CJ4" s="763"/>
      <c r="CK4" s="764"/>
    </row>
    <row r="5" spans="1:141" ht="10.15" customHeight="1" thickBot="1">
      <c r="B5" s="670"/>
      <c r="C5" s="671"/>
      <c r="D5" s="671"/>
      <c r="E5" s="671"/>
      <c r="F5" s="671"/>
      <c r="G5" s="671"/>
      <c r="H5" s="671"/>
      <c r="I5" s="671"/>
      <c r="J5" s="671"/>
      <c r="K5" s="671"/>
      <c r="L5" s="671"/>
      <c r="M5" s="671"/>
      <c r="N5" s="671"/>
      <c r="O5" s="800"/>
      <c r="P5" s="801"/>
      <c r="Q5" s="801"/>
      <c r="R5" s="801"/>
      <c r="S5" s="801"/>
      <c r="T5" s="801"/>
      <c r="U5" s="801"/>
      <c r="V5" s="801"/>
      <c r="W5" s="801"/>
      <c r="X5" s="801"/>
      <c r="Y5" s="801"/>
      <c r="Z5" s="801"/>
      <c r="AA5" s="801"/>
      <c r="AB5" s="801"/>
      <c r="AC5" s="803"/>
      <c r="AR5" s="797"/>
      <c r="AS5" s="797"/>
      <c r="AT5" s="797"/>
      <c r="AU5" s="797"/>
      <c r="AV5" s="797"/>
      <c r="AW5" s="797"/>
      <c r="AX5" s="797"/>
      <c r="AY5" s="797"/>
      <c r="AZ5" s="797"/>
      <c r="BA5" s="797"/>
      <c r="BB5" s="797"/>
      <c r="BC5" s="797"/>
      <c r="BD5" s="797"/>
      <c r="BE5" s="797"/>
      <c r="BF5" s="797"/>
      <c r="BG5" s="797"/>
      <c r="BH5" s="797"/>
      <c r="BI5" s="797"/>
      <c r="BJ5" s="797"/>
      <c r="BK5" s="797"/>
      <c r="BL5" s="797"/>
      <c r="BM5" s="797"/>
      <c r="BN5" s="797"/>
      <c r="BO5" s="797"/>
      <c r="BP5" s="797"/>
      <c r="BQ5" s="797"/>
      <c r="BR5" s="797"/>
      <c r="BS5" s="797"/>
      <c r="BT5" s="797"/>
      <c r="BU5" s="797"/>
      <c r="BV5" s="797"/>
      <c r="BW5" s="797"/>
      <c r="BX5" s="797"/>
      <c r="BY5" s="797"/>
      <c r="BZ5" s="797"/>
      <c r="CA5" s="797"/>
      <c r="CB5" s="797"/>
      <c r="CC5" s="385"/>
      <c r="CD5" s="385"/>
      <c r="CE5" s="385"/>
      <c r="CF5" s="385"/>
      <c r="CG5" s="385"/>
      <c r="CH5" s="765"/>
      <c r="CI5" s="766"/>
      <c r="CJ5" s="766"/>
      <c r="CK5" s="767"/>
      <c r="CR5" s="385"/>
      <c r="CS5" s="385"/>
      <c r="CT5" s="385"/>
      <c r="CU5" s="385"/>
      <c r="CV5" s="385"/>
      <c r="CW5" s="385"/>
      <c r="CX5" s="385"/>
      <c r="CY5" s="385"/>
      <c r="CZ5" s="385"/>
      <c r="DA5" s="385"/>
      <c r="DB5" s="385"/>
      <c r="DC5" s="385"/>
      <c r="DD5" s="385"/>
      <c r="DE5" s="385"/>
      <c r="DF5" s="385"/>
      <c r="DG5" s="385"/>
      <c r="DH5" s="385"/>
      <c r="DI5" s="385"/>
      <c r="DJ5" s="385"/>
      <c r="DK5" s="385"/>
      <c r="DL5" s="385"/>
      <c r="DM5" s="385"/>
      <c r="DN5" s="385"/>
      <c r="DO5" s="385"/>
      <c r="DP5" s="385"/>
      <c r="DQ5" s="385"/>
      <c r="DR5" s="385"/>
      <c r="DS5" s="385"/>
      <c r="DT5" s="385"/>
      <c r="DU5" s="385"/>
      <c r="DV5" s="385"/>
      <c r="DW5" s="385"/>
      <c r="DX5" s="385"/>
      <c r="DY5" s="385"/>
      <c r="DZ5" s="385"/>
      <c r="EA5" s="385"/>
      <c r="EB5" s="385"/>
      <c r="EC5" s="385"/>
      <c r="ED5" s="385"/>
      <c r="EE5" s="385"/>
      <c r="EF5" s="385"/>
      <c r="EG5" s="385"/>
      <c r="EH5" s="385"/>
      <c r="EI5" s="385"/>
      <c r="EJ5" s="385"/>
      <c r="EK5" s="385"/>
    </row>
    <row r="6" spans="1:141" ht="10.15" customHeight="1">
      <c r="B6" s="768" t="s">
        <v>3</v>
      </c>
      <c r="C6" s="769"/>
      <c r="D6" s="769"/>
      <c r="E6" s="769"/>
      <c r="F6" s="769"/>
      <c r="G6" s="769"/>
      <c r="H6" s="769"/>
      <c r="I6" s="769"/>
      <c r="J6" s="769"/>
      <c r="K6" s="769"/>
      <c r="L6" s="769"/>
      <c r="M6" s="769"/>
      <c r="N6" s="770"/>
      <c r="O6" s="774">
        <f>VLOOKUP($CH$4,児童情報!$A:$X,2,FALSE)</f>
        <v>0</v>
      </c>
      <c r="P6" s="775"/>
      <c r="Q6" s="775"/>
      <c r="R6" s="775"/>
      <c r="S6" s="775"/>
      <c r="T6" s="775"/>
      <c r="U6" s="775"/>
      <c r="V6" s="775"/>
      <c r="W6" s="775"/>
      <c r="X6" s="775"/>
      <c r="Y6" s="775"/>
      <c r="Z6" s="775"/>
      <c r="AA6" s="775"/>
      <c r="AB6" s="775"/>
      <c r="AC6" s="775"/>
      <c r="AD6" s="775"/>
      <c r="AE6" s="775"/>
      <c r="AF6" s="775"/>
      <c r="AG6" s="775"/>
      <c r="AH6" s="775"/>
      <c r="AI6" s="775"/>
      <c r="AJ6" s="775"/>
      <c r="AK6" s="775"/>
      <c r="AL6" s="775"/>
      <c r="AM6" s="775"/>
      <c r="AN6" s="775"/>
      <c r="AO6" s="775"/>
      <c r="AP6" s="776"/>
      <c r="AR6" s="589" t="s">
        <v>6</v>
      </c>
      <c r="AS6" s="590"/>
      <c r="AT6" s="780" t="s">
        <v>4</v>
      </c>
      <c r="AU6" s="781"/>
      <c r="AV6" s="781"/>
      <c r="AW6" s="781"/>
      <c r="AX6" s="781"/>
      <c r="AY6" s="781"/>
      <c r="AZ6" s="781"/>
      <c r="BA6" s="781"/>
      <c r="BB6" s="781"/>
      <c r="BC6" s="677">
        <f>施設情報!C2</f>
        <v>0</v>
      </c>
      <c r="BD6" s="677"/>
      <c r="BE6" s="677"/>
      <c r="BF6" s="677"/>
      <c r="BG6" s="677"/>
      <c r="BH6" s="677"/>
      <c r="BI6" s="677"/>
      <c r="BJ6" s="677"/>
      <c r="BK6" s="677"/>
      <c r="BL6" s="677"/>
      <c r="BM6" s="677"/>
      <c r="BN6" s="677"/>
      <c r="BO6" s="677"/>
      <c r="BP6" s="677"/>
      <c r="BQ6" s="677"/>
      <c r="BR6" s="677"/>
      <c r="BS6" s="677"/>
      <c r="BT6" s="677"/>
      <c r="BU6" s="677"/>
      <c r="BV6" s="677"/>
      <c r="BW6" s="677"/>
      <c r="BX6" s="677"/>
      <c r="BY6" s="677"/>
      <c r="BZ6" s="677"/>
      <c r="CA6" s="677"/>
      <c r="CB6" s="677"/>
      <c r="CC6" s="677"/>
      <c r="CD6" s="677"/>
      <c r="CE6" s="677"/>
      <c r="CF6" s="677"/>
      <c r="CG6" s="677"/>
      <c r="CH6" s="677"/>
      <c r="CI6" s="677"/>
      <c r="CJ6" s="677"/>
      <c r="CK6" s="678"/>
      <c r="CR6" s="386"/>
      <c r="CS6" s="386"/>
      <c r="CT6" s="387"/>
      <c r="CU6" s="387"/>
      <c r="CV6" s="387"/>
      <c r="CW6" s="387"/>
      <c r="CX6" s="387"/>
      <c r="CY6" s="387"/>
      <c r="CZ6" s="387"/>
      <c r="DA6" s="387"/>
      <c r="DB6" s="387"/>
      <c r="DC6" s="385"/>
      <c r="DD6" s="385"/>
      <c r="DE6" s="385"/>
      <c r="DF6" s="385"/>
      <c r="DG6" s="385"/>
      <c r="DH6" s="385"/>
      <c r="DI6" s="385"/>
      <c r="DJ6" s="385"/>
      <c r="DK6" s="385"/>
      <c r="DL6" s="385"/>
      <c r="DM6" s="385"/>
      <c r="DN6" s="385"/>
      <c r="DO6" s="385"/>
      <c r="DP6" s="385"/>
      <c r="DQ6" s="385"/>
      <c r="DR6" s="385"/>
      <c r="DS6" s="385"/>
      <c r="DT6" s="385"/>
      <c r="DU6" s="385"/>
      <c r="DV6" s="385"/>
      <c r="DW6" s="385"/>
      <c r="DX6" s="385"/>
      <c r="DY6" s="385"/>
      <c r="DZ6" s="385"/>
      <c r="EA6" s="385"/>
      <c r="EB6" s="385"/>
      <c r="EC6" s="385"/>
      <c r="ED6" s="385"/>
      <c r="EE6" s="385"/>
      <c r="EF6" s="385"/>
      <c r="EG6" s="385"/>
      <c r="EH6" s="385"/>
      <c r="EI6" s="385"/>
      <c r="EJ6" s="385"/>
      <c r="EK6" s="385"/>
    </row>
    <row r="7" spans="1:141" ht="10.15" customHeight="1">
      <c r="B7" s="771"/>
      <c r="C7" s="772"/>
      <c r="D7" s="772"/>
      <c r="E7" s="772"/>
      <c r="F7" s="772"/>
      <c r="G7" s="772"/>
      <c r="H7" s="772"/>
      <c r="I7" s="772"/>
      <c r="J7" s="772"/>
      <c r="K7" s="772"/>
      <c r="L7" s="772"/>
      <c r="M7" s="772"/>
      <c r="N7" s="773"/>
      <c r="O7" s="777"/>
      <c r="P7" s="778"/>
      <c r="Q7" s="778"/>
      <c r="R7" s="778"/>
      <c r="S7" s="778"/>
      <c r="T7" s="778"/>
      <c r="U7" s="778"/>
      <c r="V7" s="778"/>
      <c r="W7" s="778"/>
      <c r="X7" s="778"/>
      <c r="Y7" s="778"/>
      <c r="Z7" s="778"/>
      <c r="AA7" s="778"/>
      <c r="AB7" s="778"/>
      <c r="AC7" s="778"/>
      <c r="AD7" s="778"/>
      <c r="AE7" s="778"/>
      <c r="AF7" s="778"/>
      <c r="AG7" s="778"/>
      <c r="AH7" s="778"/>
      <c r="AI7" s="778"/>
      <c r="AJ7" s="778"/>
      <c r="AK7" s="778"/>
      <c r="AL7" s="778"/>
      <c r="AM7" s="778"/>
      <c r="AN7" s="778"/>
      <c r="AO7" s="778"/>
      <c r="AP7" s="779"/>
      <c r="AR7" s="591"/>
      <c r="AS7" s="592"/>
      <c r="AT7" s="782"/>
      <c r="AU7" s="783"/>
      <c r="AV7" s="783"/>
      <c r="AW7" s="783"/>
      <c r="AX7" s="783"/>
      <c r="AY7" s="783"/>
      <c r="AZ7" s="783"/>
      <c r="BA7" s="783"/>
      <c r="BB7" s="783"/>
      <c r="BC7" s="679"/>
      <c r="BD7" s="679"/>
      <c r="BE7" s="679"/>
      <c r="BF7" s="679"/>
      <c r="BG7" s="679"/>
      <c r="BH7" s="679"/>
      <c r="BI7" s="679"/>
      <c r="BJ7" s="679"/>
      <c r="BK7" s="679"/>
      <c r="BL7" s="679"/>
      <c r="BM7" s="679"/>
      <c r="BN7" s="679"/>
      <c r="BO7" s="679"/>
      <c r="BP7" s="679"/>
      <c r="BQ7" s="679"/>
      <c r="BR7" s="679"/>
      <c r="BS7" s="679"/>
      <c r="BT7" s="679"/>
      <c r="BU7" s="679"/>
      <c r="BV7" s="679"/>
      <c r="BW7" s="679"/>
      <c r="BX7" s="679"/>
      <c r="BY7" s="679"/>
      <c r="BZ7" s="679"/>
      <c r="CA7" s="679"/>
      <c r="CB7" s="679"/>
      <c r="CC7" s="679"/>
      <c r="CD7" s="679"/>
      <c r="CE7" s="679"/>
      <c r="CF7" s="679"/>
      <c r="CG7" s="679"/>
      <c r="CH7" s="679"/>
      <c r="CI7" s="679"/>
      <c r="CJ7" s="679"/>
      <c r="CK7" s="680"/>
      <c r="CR7" s="386"/>
      <c r="CS7" s="386"/>
      <c r="CT7" s="387"/>
      <c r="CU7" s="387"/>
      <c r="CV7" s="387"/>
      <c r="CW7" s="387"/>
      <c r="CX7" s="387"/>
      <c r="CY7" s="387"/>
      <c r="CZ7" s="387"/>
      <c r="DA7" s="387"/>
      <c r="DB7" s="387"/>
      <c r="DC7" s="385"/>
      <c r="DD7" s="385"/>
      <c r="DE7" s="385"/>
      <c r="DF7" s="385"/>
      <c r="DG7" s="385"/>
      <c r="DH7" s="385"/>
      <c r="DI7" s="385"/>
      <c r="DJ7" s="385"/>
      <c r="DK7" s="385"/>
      <c r="DL7" s="385"/>
      <c r="DM7" s="385"/>
      <c r="DN7" s="385"/>
      <c r="DO7" s="385"/>
      <c r="DP7" s="385"/>
      <c r="DQ7" s="385"/>
      <c r="DR7" s="385"/>
      <c r="DS7" s="385"/>
      <c r="DT7" s="385"/>
      <c r="DU7" s="385"/>
      <c r="DV7" s="385"/>
      <c r="DW7" s="385"/>
      <c r="DX7" s="385"/>
      <c r="DY7" s="385"/>
      <c r="DZ7" s="385"/>
      <c r="EA7" s="385"/>
      <c r="EB7" s="385"/>
      <c r="EC7" s="385"/>
      <c r="ED7" s="385"/>
      <c r="EE7" s="385"/>
      <c r="EF7" s="385"/>
      <c r="EG7" s="385"/>
      <c r="EH7" s="385"/>
      <c r="EI7" s="385"/>
      <c r="EJ7" s="385"/>
      <c r="EK7" s="385"/>
    </row>
    <row r="8" spans="1:141" ht="10.15" customHeight="1">
      <c r="B8" s="794" t="s">
        <v>9</v>
      </c>
      <c r="C8" s="731"/>
      <c r="D8" s="731"/>
      <c r="E8" s="731"/>
      <c r="F8" s="731"/>
      <c r="G8" s="731"/>
      <c r="H8" s="731"/>
      <c r="I8" s="731"/>
      <c r="J8" s="731"/>
      <c r="K8" s="731"/>
      <c r="L8" s="731"/>
      <c r="M8" s="731"/>
      <c r="N8" s="732"/>
      <c r="O8" s="784">
        <f>VLOOKUP($CH$4,児童情報!$A:$X,3,FALSE)</f>
        <v>0</v>
      </c>
      <c r="P8" s="785"/>
      <c r="Q8" s="785"/>
      <c r="R8" s="785"/>
      <c r="S8" s="785"/>
      <c r="T8" s="785"/>
      <c r="U8" s="785"/>
      <c r="V8" s="785"/>
      <c r="W8" s="785"/>
      <c r="X8" s="785"/>
      <c r="Y8" s="785"/>
      <c r="Z8" s="785"/>
      <c r="AA8" s="785"/>
      <c r="AB8" s="785"/>
      <c r="AC8" s="785"/>
      <c r="AD8" s="785"/>
      <c r="AE8" s="785"/>
      <c r="AF8" s="785"/>
      <c r="AG8" s="785"/>
      <c r="AH8" s="785"/>
      <c r="AI8" s="785"/>
      <c r="AJ8" s="785"/>
      <c r="AK8" s="785"/>
      <c r="AL8" s="785"/>
      <c r="AM8" s="785"/>
      <c r="AN8" s="785"/>
      <c r="AO8" s="785"/>
      <c r="AP8" s="786"/>
      <c r="AR8" s="591"/>
      <c r="AS8" s="592"/>
      <c r="AT8" s="792" t="s">
        <v>24</v>
      </c>
      <c r="AU8" s="793"/>
      <c r="AV8" s="793"/>
      <c r="AW8" s="793"/>
      <c r="AX8" s="793"/>
      <c r="AY8" s="793"/>
      <c r="AZ8" s="793"/>
      <c r="BA8" s="793"/>
      <c r="BB8" s="793"/>
      <c r="BC8" s="758">
        <f>施設情報!C5</f>
        <v>0</v>
      </c>
      <c r="BD8" s="758"/>
      <c r="BE8" s="758"/>
      <c r="BF8" s="758"/>
      <c r="BG8" s="758"/>
      <c r="BH8" s="758"/>
      <c r="BI8" s="758"/>
      <c r="BJ8" s="758"/>
      <c r="BK8" s="758"/>
      <c r="BL8" s="758"/>
      <c r="BM8" s="758"/>
      <c r="BN8" s="758"/>
      <c r="BO8" s="758"/>
      <c r="BP8" s="758"/>
      <c r="BQ8" s="758"/>
      <c r="BR8" s="758"/>
      <c r="BS8" s="758"/>
      <c r="BT8" s="758"/>
      <c r="BU8" s="758"/>
      <c r="BV8" s="758"/>
      <c r="BW8" s="758"/>
      <c r="BX8" s="758"/>
      <c r="BY8" s="758"/>
      <c r="BZ8" s="758"/>
      <c r="CA8" s="758"/>
      <c r="CB8" s="758"/>
      <c r="CC8" s="758"/>
      <c r="CD8" s="758"/>
      <c r="CE8" s="758"/>
      <c r="CF8" s="758"/>
      <c r="CG8" s="758"/>
      <c r="CH8" s="758"/>
      <c r="CI8" s="758"/>
      <c r="CJ8" s="758"/>
      <c r="CK8" s="759"/>
      <c r="CR8" s="386"/>
      <c r="CS8" s="386"/>
      <c r="CT8" s="385"/>
      <c r="CU8" s="385"/>
      <c r="CV8" s="385"/>
      <c r="CW8" s="385"/>
      <c r="CX8" s="385"/>
      <c r="CY8" s="385"/>
      <c r="CZ8" s="385"/>
      <c r="DA8" s="385"/>
      <c r="DB8" s="385"/>
      <c r="DC8" s="385"/>
      <c r="DD8" s="385"/>
      <c r="DE8" s="385"/>
      <c r="DF8" s="385"/>
      <c r="DG8" s="385"/>
      <c r="DH8" s="385"/>
      <c r="DI8" s="385"/>
      <c r="DJ8" s="385"/>
      <c r="DK8" s="385"/>
      <c r="DL8" s="385"/>
      <c r="DM8" s="385"/>
      <c r="DN8" s="385"/>
      <c r="DO8" s="385"/>
      <c r="DP8" s="385"/>
      <c r="DQ8" s="385"/>
      <c r="DR8" s="385"/>
      <c r="DS8" s="385"/>
      <c r="DT8" s="385"/>
      <c r="DU8" s="385"/>
      <c r="DV8" s="385"/>
      <c r="DW8" s="385"/>
      <c r="DX8" s="385"/>
      <c r="DY8" s="385"/>
      <c r="DZ8" s="385"/>
      <c r="EA8" s="385"/>
      <c r="EB8" s="385"/>
      <c r="EC8" s="385"/>
      <c r="ED8" s="385"/>
      <c r="EE8" s="385"/>
      <c r="EF8" s="385"/>
      <c r="EG8" s="385"/>
      <c r="EH8" s="385"/>
      <c r="EI8" s="385"/>
      <c r="EJ8" s="385"/>
      <c r="EK8" s="385"/>
    </row>
    <row r="9" spans="1:141" ht="10.15" customHeight="1">
      <c r="B9" s="573"/>
      <c r="C9" s="574"/>
      <c r="D9" s="574"/>
      <c r="E9" s="574"/>
      <c r="F9" s="574"/>
      <c r="G9" s="574"/>
      <c r="H9" s="574"/>
      <c r="I9" s="574"/>
      <c r="J9" s="574"/>
      <c r="K9" s="574"/>
      <c r="L9" s="574"/>
      <c r="M9" s="574"/>
      <c r="N9" s="575"/>
      <c r="O9" s="787"/>
      <c r="P9" s="788"/>
      <c r="Q9" s="788"/>
      <c r="R9" s="788"/>
      <c r="S9" s="788"/>
      <c r="T9" s="788"/>
      <c r="U9" s="788"/>
      <c r="V9" s="788"/>
      <c r="W9" s="788"/>
      <c r="X9" s="788"/>
      <c r="Y9" s="788"/>
      <c r="Z9" s="788"/>
      <c r="AA9" s="788"/>
      <c r="AB9" s="788"/>
      <c r="AC9" s="788"/>
      <c r="AD9" s="788"/>
      <c r="AE9" s="788"/>
      <c r="AF9" s="788"/>
      <c r="AG9" s="788"/>
      <c r="AH9" s="788"/>
      <c r="AI9" s="788"/>
      <c r="AJ9" s="788"/>
      <c r="AK9" s="788"/>
      <c r="AL9" s="788"/>
      <c r="AM9" s="788"/>
      <c r="AN9" s="788"/>
      <c r="AO9" s="788"/>
      <c r="AP9" s="789"/>
      <c r="AR9" s="591"/>
      <c r="AS9" s="592"/>
      <c r="AT9" s="792"/>
      <c r="AU9" s="793"/>
      <c r="AV9" s="793"/>
      <c r="AW9" s="793"/>
      <c r="AX9" s="793"/>
      <c r="AY9" s="793"/>
      <c r="AZ9" s="793"/>
      <c r="BA9" s="793"/>
      <c r="BB9" s="793"/>
      <c r="BC9" s="758"/>
      <c r="BD9" s="758"/>
      <c r="BE9" s="758"/>
      <c r="BF9" s="758"/>
      <c r="BG9" s="758"/>
      <c r="BH9" s="758"/>
      <c r="BI9" s="758"/>
      <c r="BJ9" s="758"/>
      <c r="BK9" s="758"/>
      <c r="BL9" s="758"/>
      <c r="BM9" s="758"/>
      <c r="BN9" s="758"/>
      <c r="BO9" s="758"/>
      <c r="BP9" s="758"/>
      <c r="BQ9" s="758"/>
      <c r="BR9" s="758"/>
      <c r="BS9" s="758"/>
      <c r="BT9" s="758"/>
      <c r="BU9" s="758"/>
      <c r="BV9" s="758"/>
      <c r="BW9" s="758"/>
      <c r="BX9" s="758"/>
      <c r="BY9" s="758"/>
      <c r="BZ9" s="758"/>
      <c r="CA9" s="758"/>
      <c r="CB9" s="758"/>
      <c r="CC9" s="758"/>
      <c r="CD9" s="758"/>
      <c r="CE9" s="758"/>
      <c r="CF9" s="758"/>
      <c r="CG9" s="758"/>
      <c r="CH9" s="758"/>
      <c r="CI9" s="758"/>
      <c r="CJ9" s="758"/>
      <c r="CK9" s="759"/>
      <c r="CR9" s="386"/>
      <c r="CS9" s="386"/>
      <c r="CT9" s="385"/>
      <c r="CU9" s="385"/>
      <c r="CV9" s="385"/>
      <c r="CW9" s="385"/>
      <c r="CX9" s="385"/>
      <c r="CY9" s="385"/>
      <c r="CZ9" s="385"/>
      <c r="DA9" s="385"/>
      <c r="DB9" s="385"/>
      <c r="DC9" s="385"/>
      <c r="DD9" s="385"/>
      <c r="DE9" s="385"/>
      <c r="DF9" s="385"/>
      <c r="DG9" s="385"/>
      <c r="DH9" s="385"/>
      <c r="DI9" s="385"/>
      <c r="DJ9" s="385"/>
      <c r="DK9" s="385"/>
      <c r="DL9" s="385"/>
      <c r="DM9" s="385"/>
      <c r="DN9" s="385"/>
      <c r="DO9" s="385"/>
      <c r="DP9" s="385"/>
      <c r="DQ9" s="385"/>
      <c r="DR9" s="385"/>
      <c r="DS9" s="385"/>
      <c r="DT9" s="385"/>
      <c r="DU9" s="385"/>
      <c r="DV9" s="385"/>
      <c r="DW9" s="385"/>
      <c r="DX9" s="385"/>
      <c r="DY9" s="385"/>
      <c r="DZ9" s="385"/>
      <c r="EA9" s="385"/>
      <c r="EB9" s="385"/>
      <c r="EC9" s="385"/>
      <c r="ED9" s="385"/>
      <c r="EE9" s="385"/>
      <c r="EF9" s="385"/>
      <c r="EG9" s="385"/>
      <c r="EH9" s="385"/>
      <c r="EI9" s="385"/>
      <c r="EJ9" s="385"/>
      <c r="EK9" s="385"/>
    </row>
    <row r="10" spans="1:141" ht="10.15" customHeight="1">
      <c r="B10" s="573"/>
      <c r="C10" s="574"/>
      <c r="D10" s="574"/>
      <c r="E10" s="574"/>
      <c r="F10" s="574"/>
      <c r="G10" s="574"/>
      <c r="H10" s="574"/>
      <c r="I10" s="574"/>
      <c r="J10" s="574"/>
      <c r="K10" s="574"/>
      <c r="L10" s="574"/>
      <c r="M10" s="574"/>
      <c r="N10" s="575"/>
      <c r="O10" s="787"/>
      <c r="P10" s="788"/>
      <c r="Q10" s="788"/>
      <c r="R10" s="788"/>
      <c r="S10" s="788"/>
      <c r="T10" s="788"/>
      <c r="U10" s="788"/>
      <c r="V10" s="788"/>
      <c r="W10" s="788"/>
      <c r="X10" s="788"/>
      <c r="Y10" s="788"/>
      <c r="Z10" s="788"/>
      <c r="AA10" s="788"/>
      <c r="AB10" s="788"/>
      <c r="AC10" s="788"/>
      <c r="AD10" s="788"/>
      <c r="AE10" s="788"/>
      <c r="AF10" s="788"/>
      <c r="AG10" s="788"/>
      <c r="AH10" s="788"/>
      <c r="AI10" s="788"/>
      <c r="AJ10" s="788"/>
      <c r="AK10" s="788"/>
      <c r="AL10" s="788"/>
      <c r="AM10" s="788"/>
      <c r="AN10" s="788"/>
      <c r="AO10" s="788"/>
      <c r="AP10" s="789"/>
      <c r="AR10" s="591"/>
      <c r="AS10" s="592"/>
      <c r="AT10" s="792"/>
      <c r="AU10" s="793"/>
      <c r="AV10" s="793"/>
      <c r="AW10" s="793"/>
      <c r="AX10" s="793"/>
      <c r="AY10" s="793"/>
      <c r="AZ10" s="793"/>
      <c r="BA10" s="793"/>
      <c r="BB10" s="793"/>
      <c r="BC10" s="758"/>
      <c r="BD10" s="758"/>
      <c r="BE10" s="758"/>
      <c r="BF10" s="758"/>
      <c r="BG10" s="758"/>
      <c r="BH10" s="758"/>
      <c r="BI10" s="758"/>
      <c r="BJ10" s="758"/>
      <c r="BK10" s="758"/>
      <c r="BL10" s="758"/>
      <c r="BM10" s="758"/>
      <c r="BN10" s="758"/>
      <c r="BO10" s="758"/>
      <c r="BP10" s="758"/>
      <c r="BQ10" s="758"/>
      <c r="BR10" s="758"/>
      <c r="BS10" s="758"/>
      <c r="BT10" s="758"/>
      <c r="BU10" s="758"/>
      <c r="BV10" s="758"/>
      <c r="BW10" s="758"/>
      <c r="BX10" s="758"/>
      <c r="BY10" s="758"/>
      <c r="BZ10" s="758"/>
      <c r="CA10" s="758"/>
      <c r="CB10" s="758"/>
      <c r="CC10" s="758"/>
      <c r="CD10" s="758"/>
      <c r="CE10" s="758"/>
      <c r="CF10" s="758"/>
      <c r="CG10" s="758"/>
      <c r="CH10" s="758"/>
      <c r="CI10" s="758"/>
      <c r="CJ10" s="758"/>
      <c r="CK10" s="759"/>
      <c r="CR10" s="386"/>
      <c r="CS10" s="386"/>
      <c r="CT10" s="385"/>
      <c r="CU10" s="385"/>
      <c r="CV10" s="385"/>
      <c r="CW10" s="385"/>
      <c r="CX10" s="385"/>
      <c r="CY10" s="385"/>
      <c r="CZ10" s="385"/>
      <c r="DA10" s="385"/>
      <c r="DB10" s="385"/>
      <c r="DC10" s="385"/>
      <c r="DD10" s="385"/>
      <c r="DE10" s="385"/>
      <c r="DF10" s="385"/>
      <c r="DG10" s="385"/>
      <c r="DH10" s="385"/>
      <c r="DI10" s="385"/>
      <c r="DJ10" s="385"/>
      <c r="DK10" s="385"/>
      <c r="DL10" s="385"/>
      <c r="DM10" s="385"/>
      <c r="DN10" s="385"/>
      <c r="DO10" s="385"/>
      <c r="DP10" s="385"/>
      <c r="DQ10" s="385"/>
      <c r="DR10" s="385"/>
      <c r="DS10" s="385"/>
      <c r="DT10" s="385"/>
      <c r="DU10" s="385"/>
      <c r="DV10" s="385"/>
      <c r="DW10" s="385"/>
      <c r="DX10" s="385"/>
      <c r="DY10" s="385"/>
      <c r="DZ10" s="385"/>
      <c r="EA10" s="385"/>
      <c r="EB10" s="385"/>
      <c r="EC10" s="385"/>
      <c r="ED10" s="385"/>
      <c r="EE10" s="385"/>
      <c r="EF10" s="385"/>
      <c r="EG10" s="385"/>
      <c r="EH10" s="385"/>
      <c r="EI10" s="385"/>
      <c r="EJ10" s="385"/>
      <c r="EK10" s="385"/>
    </row>
    <row r="11" spans="1:141" ht="10.15" customHeight="1">
      <c r="B11" s="795"/>
      <c r="C11" s="734"/>
      <c r="D11" s="734"/>
      <c r="E11" s="734"/>
      <c r="F11" s="734"/>
      <c r="G11" s="734"/>
      <c r="H11" s="734"/>
      <c r="I11" s="734"/>
      <c r="J11" s="734"/>
      <c r="K11" s="734"/>
      <c r="L11" s="734"/>
      <c r="M11" s="734"/>
      <c r="N11" s="735"/>
      <c r="O11" s="790"/>
      <c r="P11" s="791"/>
      <c r="Q11" s="791"/>
      <c r="R11" s="791"/>
      <c r="S11" s="791"/>
      <c r="T11" s="791"/>
      <c r="U11" s="791"/>
      <c r="V11" s="791"/>
      <c r="W11" s="791"/>
      <c r="X11" s="791"/>
      <c r="Y11" s="788"/>
      <c r="Z11" s="788"/>
      <c r="AA11" s="788"/>
      <c r="AB11" s="788"/>
      <c r="AC11" s="788"/>
      <c r="AD11" s="788"/>
      <c r="AE11" s="788"/>
      <c r="AF11" s="788"/>
      <c r="AG11" s="788"/>
      <c r="AH11" s="788"/>
      <c r="AI11" s="788"/>
      <c r="AJ11" s="788"/>
      <c r="AK11" s="788"/>
      <c r="AL11" s="788"/>
      <c r="AM11" s="788"/>
      <c r="AN11" s="788"/>
      <c r="AO11" s="788"/>
      <c r="AP11" s="789"/>
      <c r="AR11" s="591"/>
      <c r="AS11" s="592"/>
      <c r="AT11" s="792"/>
      <c r="AU11" s="793"/>
      <c r="AV11" s="793"/>
      <c r="AW11" s="793"/>
      <c r="AX11" s="793"/>
      <c r="AY11" s="793"/>
      <c r="AZ11" s="793"/>
      <c r="BA11" s="793"/>
      <c r="BB11" s="793"/>
      <c r="BC11" s="758"/>
      <c r="BD11" s="758"/>
      <c r="BE11" s="758"/>
      <c r="BF11" s="758"/>
      <c r="BG11" s="758"/>
      <c r="BH11" s="758"/>
      <c r="BI11" s="758"/>
      <c r="BJ11" s="758"/>
      <c r="BK11" s="758"/>
      <c r="BL11" s="758"/>
      <c r="BM11" s="758"/>
      <c r="BN11" s="758"/>
      <c r="BO11" s="758"/>
      <c r="BP11" s="758"/>
      <c r="BQ11" s="758"/>
      <c r="BR11" s="758"/>
      <c r="BS11" s="758"/>
      <c r="BT11" s="758"/>
      <c r="BU11" s="758"/>
      <c r="BV11" s="758"/>
      <c r="BW11" s="758"/>
      <c r="BX11" s="758"/>
      <c r="BY11" s="758"/>
      <c r="BZ11" s="758"/>
      <c r="CA11" s="758"/>
      <c r="CB11" s="758"/>
      <c r="CC11" s="758"/>
      <c r="CD11" s="758"/>
      <c r="CE11" s="758"/>
      <c r="CF11" s="758"/>
      <c r="CG11" s="758"/>
      <c r="CH11" s="758"/>
      <c r="CI11" s="758"/>
      <c r="CJ11" s="758"/>
      <c r="CK11" s="759"/>
      <c r="CR11" s="386"/>
      <c r="CS11" s="386"/>
      <c r="CT11" s="385"/>
      <c r="CU11" s="385"/>
      <c r="CV11" s="385"/>
      <c r="CW11" s="385"/>
      <c r="CX11" s="385"/>
      <c r="CY11" s="385"/>
      <c r="CZ11" s="385"/>
      <c r="DA11" s="385"/>
      <c r="DB11" s="385"/>
      <c r="DC11" s="385"/>
      <c r="DD11" s="385"/>
      <c r="DE11" s="385"/>
      <c r="DF11" s="385"/>
      <c r="DG11" s="385"/>
      <c r="DH11" s="385"/>
      <c r="DI11" s="385"/>
      <c r="DJ11" s="385"/>
      <c r="DK11" s="385"/>
      <c r="DL11" s="385"/>
      <c r="DM11" s="385"/>
      <c r="DN11" s="385"/>
      <c r="DO11" s="385"/>
      <c r="DP11" s="385"/>
      <c r="DQ11" s="385"/>
      <c r="DR11" s="385"/>
      <c r="DS11" s="385"/>
      <c r="DT11" s="385"/>
      <c r="DU11" s="385"/>
      <c r="DV11" s="385"/>
      <c r="DW11" s="385"/>
      <c r="DX11" s="385"/>
      <c r="DY11" s="385"/>
      <c r="DZ11" s="385"/>
      <c r="EA11" s="385"/>
      <c r="EB11" s="385"/>
      <c r="EC11" s="385"/>
      <c r="ED11" s="385"/>
      <c r="EE11" s="385"/>
      <c r="EF11" s="385"/>
      <c r="EG11" s="385"/>
      <c r="EH11" s="385"/>
      <c r="EI11" s="385"/>
      <c r="EJ11" s="385"/>
      <c r="EK11" s="385"/>
    </row>
    <row r="12" spans="1:141" ht="10.15" customHeight="1">
      <c r="B12" s="675" t="s">
        <v>8</v>
      </c>
      <c r="C12" s="648"/>
      <c r="D12" s="648"/>
      <c r="E12" s="648"/>
      <c r="F12" s="648"/>
      <c r="G12" s="648"/>
      <c r="H12" s="648"/>
      <c r="I12" s="648"/>
      <c r="J12" s="648"/>
      <c r="K12" s="648"/>
      <c r="L12" s="648"/>
      <c r="M12" s="648"/>
      <c r="N12" s="648"/>
      <c r="O12" s="698">
        <f>VLOOKUP($CH$4,児童情報!$A:$X,4,FALSE)</f>
        <v>0</v>
      </c>
      <c r="P12" s="699"/>
      <c r="Q12" s="699"/>
      <c r="R12" s="699"/>
      <c r="S12" s="699"/>
      <c r="T12" s="699"/>
      <c r="U12" s="699"/>
      <c r="V12" s="699"/>
      <c r="W12" s="699"/>
      <c r="X12" s="699"/>
      <c r="Y12" s="704" t="s">
        <v>7</v>
      </c>
      <c r="Z12" s="705"/>
      <c r="AA12" s="705"/>
      <c r="AB12" s="705"/>
      <c r="AC12" s="705"/>
      <c r="AD12" s="705"/>
      <c r="AE12" s="705"/>
      <c r="AF12" s="705"/>
      <c r="AG12" s="710">
        <f>VLOOKUP($CH$4,児童情報!$A:$X,5,FALSE)</f>
        <v>0</v>
      </c>
      <c r="AH12" s="710"/>
      <c r="AI12" s="710"/>
      <c r="AJ12" s="710"/>
      <c r="AK12" s="710"/>
      <c r="AL12" s="722" t="s">
        <v>35</v>
      </c>
      <c r="AM12" s="722"/>
      <c r="AN12" s="722"/>
      <c r="AO12" s="722"/>
      <c r="AP12" s="723"/>
      <c r="AR12" s="591"/>
      <c r="AS12" s="592"/>
      <c r="AT12" s="792"/>
      <c r="AU12" s="793"/>
      <c r="AV12" s="793"/>
      <c r="AW12" s="793"/>
      <c r="AX12" s="793"/>
      <c r="AY12" s="793"/>
      <c r="AZ12" s="793"/>
      <c r="BA12" s="793"/>
      <c r="BB12" s="793"/>
      <c r="BC12" s="758"/>
      <c r="BD12" s="758"/>
      <c r="BE12" s="758"/>
      <c r="BF12" s="758"/>
      <c r="BG12" s="758"/>
      <c r="BH12" s="758"/>
      <c r="BI12" s="758"/>
      <c r="BJ12" s="758"/>
      <c r="BK12" s="758"/>
      <c r="BL12" s="758"/>
      <c r="BM12" s="758"/>
      <c r="BN12" s="758"/>
      <c r="BO12" s="758"/>
      <c r="BP12" s="758"/>
      <c r="BQ12" s="758"/>
      <c r="BR12" s="758"/>
      <c r="BS12" s="758"/>
      <c r="BT12" s="758"/>
      <c r="BU12" s="758"/>
      <c r="BV12" s="758"/>
      <c r="BW12" s="758"/>
      <c r="BX12" s="758"/>
      <c r="BY12" s="758"/>
      <c r="BZ12" s="758"/>
      <c r="CA12" s="758"/>
      <c r="CB12" s="758"/>
      <c r="CC12" s="758"/>
      <c r="CD12" s="758"/>
      <c r="CE12" s="758"/>
      <c r="CF12" s="758"/>
      <c r="CG12" s="758"/>
      <c r="CH12" s="758"/>
      <c r="CI12" s="758"/>
      <c r="CJ12" s="758"/>
      <c r="CK12" s="759"/>
      <c r="CR12" s="386"/>
      <c r="CS12" s="386"/>
      <c r="CT12" s="385"/>
      <c r="CU12" s="385"/>
      <c r="CV12" s="385"/>
      <c r="CW12" s="385"/>
      <c r="CX12" s="385"/>
      <c r="CY12" s="385"/>
      <c r="CZ12" s="385"/>
      <c r="DA12" s="385"/>
      <c r="DB12" s="385"/>
      <c r="DC12" s="385"/>
      <c r="DD12" s="385"/>
      <c r="DE12" s="385"/>
      <c r="DF12" s="385"/>
      <c r="DG12" s="385"/>
      <c r="DH12" s="385"/>
      <c r="DI12" s="385"/>
      <c r="DJ12" s="385"/>
      <c r="DK12" s="385"/>
      <c r="DL12" s="385"/>
      <c r="DM12" s="388"/>
      <c r="DN12" s="388"/>
      <c r="DO12" s="388"/>
      <c r="DP12" s="388"/>
      <c r="DQ12" s="388"/>
      <c r="DR12" s="388"/>
      <c r="DS12" s="388"/>
      <c r="DT12" s="388"/>
      <c r="DU12" s="388"/>
      <c r="DV12" s="388"/>
      <c r="DW12" s="388"/>
      <c r="DX12" s="388"/>
      <c r="DY12" s="385"/>
      <c r="DZ12" s="385"/>
      <c r="EA12" s="385"/>
      <c r="EB12" s="385"/>
      <c r="EC12" s="385"/>
      <c r="ED12" s="385"/>
      <c r="EE12" s="385"/>
      <c r="EF12" s="385"/>
      <c r="EG12" s="385"/>
      <c r="EH12" s="385"/>
      <c r="EI12" s="385"/>
      <c r="EJ12" s="385"/>
      <c r="EK12" s="385"/>
    </row>
    <row r="13" spans="1:141" ht="10.15" customHeight="1">
      <c r="B13" s="760"/>
      <c r="C13" s="761"/>
      <c r="D13" s="761"/>
      <c r="E13" s="761"/>
      <c r="F13" s="761"/>
      <c r="G13" s="761"/>
      <c r="H13" s="761"/>
      <c r="I13" s="761"/>
      <c r="J13" s="761"/>
      <c r="K13" s="761"/>
      <c r="L13" s="761"/>
      <c r="M13" s="761"/>
      <c r="N13" s="761"/>
      <c r="O13" s="700"/>
      <c r="P13" s="701"/>
      <c r="Q13" s="701"/>
      <c r="R13" s="701"/>
      <c r="S13" s="701"/>
      <c r="T13" s="701"/>
      <c r="U13" s="701"/>
      <c r="V13" s="701"/>
      <c r="W13" s="701"/>
      <c r="X13" s="701"/>
      <c r="Y13" s="706"/>
      <c r="Z13" s="707"/>
      <c r="AA13" s="707"/>
      <c r="AB13" s="707"/>
      <c r="AC13" s="707"/>
      <c r="AD13" s="707"/>
      <c r="AE13" s="707"/>
      <c r="AF13" s="707"/>
      <c r="AG13" s="721"/>
      <c r="AH13" s="721"/>
      <c r="AI13" s="721"/>
      <c r="AJ13" s="721"/>
      <c r="AK13" s="721"/>
      <c r="AL13" s="724"/>
      <c r="AM13" s="724"/>
      <c r="AN13" s="724"/>
      <c r="AO13" s="724"/>
      <c r="AP13" s="725"/>
      <c r="AR13" s="591"/>
      <c r="AS13" s="592"/>
      <c r="AT13" s="792"/>
      <c r="AU13" s="793"/>
      <c r="AV13" s="793"/>
      <c r="AW13" s="793"/>
      <c r="AX13" s="793"/>
      <c r="AY13" s="793"/>
      <c r="AZ13" s="793"/>
      <c r="BA13" s="793"/>
      <c r="BB13" s="793"/>
      <c r="BC13" s="758"/>
      <c r="BD13" s="758"/>
      <c r="BE13" s="758"/>
      <c r="BF13" s="758"/>
      <c r="BG13" s="758"/>
      <c r="BH13" s="758"/>
      <c r="BI13" s="758"/>
      <c r="BJ13" s="758"/>
      <c r="BK13" s="758"/>
      <c r="BL13" s="758"/>
      <c r="BM13" s="758"/>
      <c r="BN13" s="758"/>
      <c r="BO13" s="758"/>
      <c r="BP13" s="758"/>
      <c r="BQ13" s="758"/>
      <c r="BR13" s="758"/>
      <c r="BS13" s="758"/>
      <c r="BT13" s="758"/>
      <c r="BU13" s="758"/>
      <c r="BV13" s="758"/>
      <c r="BW13" s="758"/>
      <c r="BX13" s="758"/>
      <c r="BY13" s="758"/>
      <c r="BZ13" s="758"/>
      <c r="CA13" s="758"/>
      <c r="CB13" s="758"/>
      <c r="CC13" s="758"/>
      <c r="CD13" s="758"/>
      <c r="CE13" s="758"/>
      <c r="CF13" s="758"/>
      <c r="CG13" s="758"/>
      <c r="CH13" s="758"/>
      <c r="CI13" s="758"/>
      <c r="CJ13" s="758"/>
      <c r="CK13" s="759"/>
      <c r="CR13" s="386"/>
      <c r="CS13" s="386"/>
      <c r="CT13" s="385"/>
      <c r="CU13" s="385"/>
      <c r="CV13" s="385"/>
      <c r="CW13" s="385"/>
      <c r="CX13" s="385"/>
      <c r="CY13" s="385"/>
      <c r="CZ13" s="385"/>
      <c r="DA13" s="385"/>
      <c r="DB13" s="385"/>
      <c r="DC13" s="385"/>
      <c r="DD13" s="385"/>
      <c r="DE13" s="385"/>
      <c r="DF13" s="385"/>
      <c r="DG13" s="385"/>
      <c r="DH13" s="385"/>
      <c r="DI13" s="385"/>
      <c r="DJ13" s="385"/>
      <c r="DK13" s="385"/>
      <c r="DL13" s="385"/>
      <c r="DM13" s="388"/>
      <c r="DN13" s="388"/>
      <c r="DO13" s="388"/>
      <c r="DP13" s="388"/>
      <c r="DQ13" s="388"/>
      <c r="DR13" s="388"/>
      <c r="DS13" s="388"/>
      <c r="DT13" s="388"/>
      <c r="DU13" s="388"/>
      <c r="DV13" s="388"/>
      <c r="DW13" s="388"/>
      <c r="DX13" s="388"/>
      <c r="DY13" s="385"/>
      <c r="DZ13" s="385"/>
      <c r="EA13" s="385"/>
      <c r="EB13" s="385"/>
      <c r="EC13" s="385"/>
      <c r="ED13" s="385"/>
      <c r="EE13" s="385"/>
      <c r="EF13" s="385"/>
      <c r="EG13" s="385"/>
      <c r="EH13" s="385"/>
      <c r="EI13" s="385"/>
      <c r="EJ13" s="385"/>
      <c r="EK13" s="385"/>
    </row>
    <row r="14" spans="1:141" ht="10.15" customHeight="1">
      <c r="B14" s="675"/>
      <c r="C14" s="648"/>
      <c r="D14" s="648"/>
      <c r="E14" s="648"/>
      <c r="F14" s="648"/>
      <c r="G14" s="648"/>
      <c r="H14" s="648"/>
      <c r="I14" s="648"/>
      <c r="J14" s="648"/>
      <c r="K14" s="648"/>
      <c r="L14" s="648"/>
      <c r="M14" s="648"/>
      <c r="N14" s="648"/>
      <c r="O14" s="702"/>
      <c r="P14" s="703"/>
      <c r="Q14" s="703"/>
      <c r="R14" s="703"/>
      <c r="S14" s="703"/>
      <c r="T14" s="703"/>
      <c r="U14" s="703"/>
      <c r="V14" s="703"/>
      <c r="W14" s="703"/>
      <c r="X14" s="703"/>
      <c r="Y14" s="708"/>
      <c r="Z14" s="709"/>
      <c r="AA14" s="709"/>
      <c r="AB14" s="709"/>
      <c r="AC14" s="709"/>
      <c r="AD14" s="709"/>
      <c r="AE14" s="709"/>
      <c r="AF14" s="709"/>
      <c r="AG14" s="711"/>
      <c r="AH14" s="711"/>
      <c r="AI14" s="711"/>
      <c r="AJ14" s="711"/>
      <c r="AK14" s="711"/>
      <c r="AL14" s="726"/>
      <c r="AM14" s="726"/>
      <c r="AN14" s="726"/>
      <c r="AO14" s="726"/>
      <c r="AP14" s="727"/>
      <c r="AR14" s="591"/>
      <c r="AS14" s="592"/>
      <c r="AT14" s="792"/>
      <c r="AU14" s="793"/>
      <c r="AV14" s="793"/>
      <c r="AW14" s="793"/>
      <c r="AX14" s="793"/>
      <c r="AY14" s="793"/>
      <c r="AZ14" s="793"/>
      <c r="BA14" s="793"/>
      <c r="BB14" s="793"/>
      <c r="BC14" s="758"/>
      <c r="BD14" s="758"/>
      <c r="BE14" s="758"/>
      <c r="BF14" s="758"/>
      <c r="BG14" s="758"/>
      <c r="BH14" s="758"/>
      <c r="BI14" s="758"/>
      <c r="BJ14" s="758"/>
      <c r="BK14" s="758"/>
      <c r="BL14" s="758"/>
      <c r="BM14" s="758"/>
      <c r="BN14" s="758"/>
      <c r="BO14" s="758"/>
      <c r="BP14" s="758"/>
      <c r="BQ14" s="758"/>
      <c r="BR14" s="758"/>
      <c r="BS14" s="758"/>
      <c r="BT14" s="758"/>
      <c r="BU14" s="758"/>
      <c r="BV14" s="758"/>
      <c r="BW14" s="758"/>
      <c r="BX14" s="758"/>
      <c r="BY14" s="758"/>
      <c r="BZ14" s="758"/>
      <c r="CA14" s="758"/>
      <c r="CB14" s="758"/>
      <c r="CC14" s="758"/>
      <c r="CD14" s="758"/>
      <c r="CE14" s="758"/>
      <c r="CF14" s="758"/>
      <c r="CG14" s="758"/>
      <c r="CH14" s="758"/>
      <c r="CI14" s="758"/>
      <c r="CJ14" s="758"/>
      <c r="CK14" s="759"/>
      <c r="CR14" s="386"/>
      <c r="CS14" s="386"/>
      <c r="CT14" s="385"/>
      <c r="CU14" s="385"/>
      <c r="CV14" s="385"/>
      <c r="CW14" s="385"/>
      <c r="CX14" s="385"/>
      <c r="CY14" s="385"/>
      <c r="CZ14" s="385"/>
      <c r="DA14" s="385"/>
      <c r="DB14" s="385"/>
      <c r="DC14" s="385"/>
      <c r="DD14" s="385"/>
      <c r="DE14" s="385"/>
      <c r="DF14" s="385"/>
      <c r="DG14" s="385"/>
      <c r="DH14" s="385"/>
      <c r="DI14" s="385"/>
      <c r="DJ14" s="385"/>
      <c r="DK14" s="385"/>
      <c r="DL14" s="385"/>
      <c r="DM14" s="388"/>
      <c r="DN14" s="388"/>
      <c r="DO14" s="388"/>
      <c r="DP14" s="388"/>
      <c r="DQ14" s="388"/>
      <c r="DR14" s="388"/>
      <c r="DS14" s="388"/>
      <c r="DT14" s="388"/>
      <c r="DU14" s="388"/>
      <c r="DV14" s="388"/>
      <c r="DW14" s="388"/>
      <c r="DX14" s="388"/>
      <c r="DY14" s="385"/>
      <c r="DZ14" s="385"/>
      <c r="EA14" s="385"/>
      <c r="EB14" s="385"/>
      <c r="EC14" s="385"/>
      <c r="ED14" s="385"/>
      <c r="EE14" s="385"/>
      <c r="EF14" s="385"/>
      <c r="EG14" s="385"/>
      <c r="EH14" s="385"/>
      <c r="EI14" s="385"/>
      <c r="EJ14" s="385"/>
      <c r="EK14" s="385"/>
    </row>
    <row r="15" spans="1:141" ht="10.15" customHeight="1">
      <c r="A15" s="385"/>
      <c r="B15" s="692" t="s">
        <v>2566</v>
      </c>
      <c r="C15" s="693"/>
      <c r="D15" s="693"/>
      <c r="E15" s="693"/>
      <c r="F15" s="693"/>
      <c r="G15" s="693"/>
      <c r="H15" s="693"/>
      <c r="I15" s="693"/>
      <c r="J15" s="693"/>
      <c r="K15" s="693"/>
      <c r="L15" s="693"/>
      <c r="M15" s="693"/>
      <c r="N15" s="693"/>
      <c r="O15" s="717">
        <f>VLOOKUP($CH$4,児童情報!$A:$Q,8,FALSE)</f>
        <v>0</v>
      </c>
      <c r="P15" s="717"/>
      <c r="Q15" s="717"/>
      <c r="R15" s="717"/>
      <c r="S15" s="717"/>
      <c r="T15" s="717"/>
      <c r="U15" s="717"/>
      <c r="V15" s="717"/>
      <c r="W15" s="717"/>
      <c r="X15" s="717"/>
      <c r="Y15" s="712" t="s">
        <v>2567</v>
      </c>
      <c r="Z15" s="713"/>
      <c r="AA15" s="713"/>
      <c r="AB15" s="713"/>
      <c r="AC15" s="713"/>
      <c r="AD15" s="713"/>
      <c r="AE15" s="713"/>
      <c r="AF15" s="714"/>
      <c r="AG15" s="717">
        <f>VLOOKUP($CH$4,児童情報!$A:$R,9,FALSE)</f>
        <v>0</v>
      </c>
      <c r="AH15" s="717"/>
      <c r="AI15" s="717"/>
      <c r="AJ15" s="717"/>
      <c r="AK15" s="717"/>
      <c r="AL15" s="717"/>
      <c r="AM15" s="717"/>
      <c r="AN15" s="717"/>
      <c r="AO15" s="717"/>
      <c r="AP15" s="718"/>
      <c r="AQ15" s="385"/>
      <c r="AR15" s="591"/>
      <c r="AS15" s="592"/>
      <c r="AT15" s="571" t="s">
        <v>23</v>
      </c>
      <c r="AU15" s="571"/>
      <c r="AV15" s="571"/>
      <c r="AW15" s="571"/>
      <c r="AX15" s="571"/>
      <c r="AY15" s="571"/>
      <c r="AZ15" s="571"/>
      <c r="BA15" s="571"/>
      <c r="BB15" s="572"/>
      <c r="BC15" s="749">
        <f>施設情報!C4</f>
        <v>0</v>
      </c>
      <c r="BD15" s="749"/>
      <c r="BE15" s="749"/>
      <c r="BF15" s="749"/>
      <c r="BG15" s="749"/>
      <c r="BH15" s="749"/>
      <c r="BI15" s="749"/>
      <c r="BJ15" s="749"/>
      <c r="BK15" s="749"/>
      <c r="BL15" s="749"/>
      <c r="BM15" s="749"/>
      <c r="BN15" s="749"/>
      <c r="BO15" s="749"/>
      <c r="BP15" s="749"/>
      <c r="BQ15" s="749"/>
      <c r="BR15" s="749"/>
      <c r="BS15" s="749"/>
      <c r="BT15" s="749"/>
      <c r="BU15" s="749"/>
      <c r="BV15" s="749"/>
      <c r="BW15" s="749"/>
      <c r="BX15" s="749"/>
      <c r="BY15" s="749"/>
      <c r="BZ15" s="749"/>
      <c r="CA15" s="749"/>
      <c r="CB15" s="749"/>
      <c r="CC15" s="749"/>
      <c r="CD15" s="749"/>
      <c r="CE15" s="749"/>
      <c r="CF15" s="749"/>
      <c r="CG15" s="749"/>
      <c r="CH15" s="749"/>
      <c r="CI15" s="749"/>
      <c r="CJ15" s="749"/>
      <c r="CK15" s="750"/>
      <c r="CR15" s="386"/>
      <c r="CS15" s="386"/>
      <c r="CT15" s="385"/>
      <c r="CU15" s="385"/>
      <c r="CV15" s="385"/>
      <c r="CW15" s="385"/>
      <c r="CX15" s="385"/>
      <c r="CY15" s="385"/>
      <c r="CZ15" s="385"/>
      <c r="DA15" s="385"/>
      <c r="DB15" s="385"/>
      <c r="DC15" s="385"/>
      <c r="DD15" s="385"/>
      <c r="DE15" s="385"/>
      <c r="DF15" s="385"/>
      <c r="DG15" s="385"/>
      <c r="DH15" s="385"/>
      <c r="DI15" s="385"/>
      <c r="DJ15" s="385"/>
      <c r="DK15" s="389"/>
      <c r="DL15" s="385"/>
      <c r="DM15" s="385"/>
      <c r="DN15" s="385"/>
      <c r="DO15" s="385"/>
      <c r="DP15" s="385"/>
      <c r="DQ15" s="385"/>
      <c r="DR15" s="385"/>
      <c r="DS15" s="385"/>
      <c r="DT15" s="385"/>
      <c r="DU15" s="385"/>
      <c r="DV15" s="385"/>
      <c r="DW15" s="385"/>
      <c r="DX15" s="385"/>
      <c r="DY15" s="385"/>
      <c r="DZ15" s="385"/>
      <c r="EA15" s="385"/>
      <c r="EB15" s="385"/>
      <c r="EC15" s="385"/>
      <c r="ED15" s="385"/>
      <c r="EE15" s="385"/>
      <c r="EF15" s="385"/>
      <c r="EG15" s="327"/>
      <c r="EH15" s="385"/>
      <c r="EI15" s="385"/>
      <c r="EJ15" s="385"/>
      <c r="EK15" s="385"/>
    </row>
    <row r="16" spans="1:141" ht="11.1" customHeight="1">
      <c r="B16" s="694"/>
      <c r="C16" s="695"/>
      <c r="D16" s="695"/>
      <c r="E16" s="695"/>
      <c r="F16" s="695"/>
      <c r="G16" s="695"/>
      <c r="H16" s="695"/>
      <c r="I16" s="695"/>
      <c r="J16" s="695"/>
      <c r="K16" s="695"/>
      <c r="L16" s="695"/>
      <c r="M16" s="695"/>
      <c r="N16" s="695"/>
      <c r="O16" s="717"/>
      <c r="P16" s="717"/>
      <c r="Q16" s="717"/>
      <c r="R16" s="717"/>
      <c r="S16" s="717"/>
      <c r="T16" s="717"/>
      <c r="U16" s="717"/>
      <c r="V16" s="717"/>
      <c r="W16" s="717"/>
      <c r="X16" s="717"/>
      <c r="Y16" s="712"/>
      <c r="Z16" s="713"/>
      <c r="AA16" s="713"/>
      <c r="AB16" s="713"/>
      <c r="AC16" s="713"/>
      <c r="AD16" s="713"/>
      <c r="AE16" s="713"/>
      <c r="AF16" s="714"/>
      <c r="AG16" s="717"/>
      <c r="AH16" s="717"/>
      <c r="AI16" s="717"/>
      <c r="AJ16" s="717"/>
      <c r="AK16" s="717"/>
      <c r="AL16" s="717"/>
      <c r="AM16" s="717"/>
      <c r="AN16" s="717"/>
      <c r="AO16" s="717"/>
      <c r="AP16" s="718"/>
      <c r="AR16" s="591"/>
      <c r="AS16" s="592"/>
      <c r="AT16" s="531"/>
      <c r="AU16" s="531"/>
      <c r="AV16" s="531"/>
      <c r="AW16" s="531"/>
      <c r="AX16" s="531"/>
      <c r="AY16" s="531"/>
      <c r="AZ16" s="531"/>
      <c r="BA16" s="531"/>
      <c r="BB16" s="532"/>
      <c r="BC16" s="749"/>
      <c r="BD16" s="749"/>
      <c r="BE16" s="749"/>
      <c r="BF16" s="749"/>
      <c r="BG16" s="749"/>
      <c r="BH16" s="749"/>
      <c r="BI16" s="749"/>
      <c r="BJ16" s="749"/>
      <c r="BK16" s="749"/>
      <c r="BL16" s="749"/>
      <c r="BM16" s="749"/>
      <c r="BN16" s="749"/>
      <c r="BO16" s="749"/>
      <c r="BP16" s="749"/>
      <c r="BQ16" s="749"/>
      <c r="BR16" s="749"/>
      <c r="BS16" s="749"/>
      <c r="BT16" s="749"/>
      <c r="BU16" s="749"/>
      <c r="BV16" s="749"/>
      <c r="BW16" s="749"/>
      <c r="BX16" s="749"/>
      <c r="BY16" s="749"/>
      <c r="BZ16" s="749"/>
      <c r="CA16" s="749"/>
      <c r="CB16" s="749"/>
      <c r="CC16" s="749"/>
      <c r="CD16" s="749"/>
      <c r="CE16" s="749"/>
      <c r="CF16" s="749"/>
      <c r="CG16" s="749"/>
      <c r="CH16" s="749"/>
      <c r="CI16" s="749"/>
      <c r="CJ16" s="749"/>
      <c r="CK16" s="750"/>
      <c r="CR16" s="390"/>
      <c r="CS16" s="390"/>
      <c r="CT16" s="390"/>
      <c r="CU16" s="390"/>
      <c r="CV16" s="390"/>
      <c r="CW16" s="390"/>
      <c r="CX16" s="385"/>
      <c r="CY16" s="385"/>
      <c r="CZ16" s="385"/>
      <c r="DA16" s="385"/>
      <c r="DB16" s="385"/>
      <c r="DC16" s="385"/>
      <c r="DD16" s="385"/>
      <c r="DE16" s="385"/>
      <c r="DF16" s="385"/>
      <c r="DG16" s="385"/>
      <c r="DH16" s="385"/>
      <c r="DI16" s="385"/>
      <c r="DJ16" s="385"/>
      <c r="DK16" s="385"/>
      <c r="DL16" s="385"/>
      <c r="DM16" s="385"/>
      <c r="DN16" s="385"/>
      <c r="DO16" s="385"/>
      <c r="DP16" s="385"/>
      <c r="DQ16" s="385"/>
      <c r="DR16" s="385"/>
      <c r="DS16" s="385"/>
      <c r="DT16" s="385"/>
      <c r="DU16" s="385"/>
      <c r="DV16" s="385"/>
      <c r="DW16" s="385"/>
      <c r="DX16" s="385"/>
      <c r="DY16" s="385"/>
      <c r="DZ16" s="385"/>
      <c r="EA16" s="385"/>
      <c r="EB16" s="385"/>
      <c r="EC16" s="385"/>
      <c r="ED16" s="385"/>
      <c r="EE16" s="385"/>
      <c r="EF16" s="385"/>
      <c r="EG16" s="385"/>
      <c r="EH16" s="385"/>
      <c r="EI16" s="385"/>
      <c r="EJ16" s="385"/>
      <c r="EK16" s="385"/>
    </row>
    <row r="17" spans="1:141" ht="11.1" customHeight="1">
      <c r="B17" s="696"/>
      <c r="C17" s="697"/>
      <c r="D17" s="697"/>
      <c r="E17" s="697"/>
      <c r="F17" s="697"/>
      <c r="G17" s="697"/>
      <c r="H17" s="697"/>
      <c r="I17" s="697"/>
      <c r="J17" s="697"/>
      <c r="K17" s="697"/>
      <c r="L17" s="697"/>
      <c r="M17" s="697"/>
      <c r="N17" s="697"/>
      <c r="O17" s="719"/>
      <c r="P17" s="719"/>
      <c r="Q17" s="719"/>
      <c r="R17" s="719"/>
      <c r="S17" s="719"/>
      <c r="T17" s="719"/>
      <c r="U17" s="719"/>
      <c r="V17" s="719"/>
      <c r="W17" s="719"/>
      <c r="X17" s="719"/>
      <c r="Y17" s="715"/>
      <c r="Z17" s="716"/>
      <c r="AA17" s="716"/>
      <c r="AB17" s="716"/>
      <c r="AC17" s="716"/>
      <c r="AD17" s="716"/>
      <c r="AE17" s="716"/>
      <c r="AF17" s="521"/>
      <c r="AG17" s="719"/>
      <c r="AH17" s="719"/>
      <c r="AI17" s="719"/>
      <c r="AJ17" s="719"/>
      <c r="AK17" s="719"/>
      <c r="AL17" s="719"/>
      <c r="AM17" s="719"/>
      <c r="AN17" s="719"/>
      <c r="AO17" s="719"/>
      <c r="AP17" s="720"/>
      <c r="AR17" s="591"/>
      <c r="AS17" s="592"/>
      <c r="AT17" s="531"/>
      <c r="AU17" s="531"/>
      <c r="AV17" s="531"/>
      <c r="AW17" s="531"/>
      <c r="AX17" s="531"/>
      <c r="AY17" s="531"/>
      <c r="AZ17" s="531"/>
      <c r="BA17" s="531"/>
      <c r="BB17" s="532"/>
      <c r="BC17" s="749"/>
      <c r="BD17" s="749"/>
      <c r="BE17" s="749"/>
      <c r="BF17" s="749"/>
      <c r="BG17" s="749"/>
      <c r="BH17" s="749"/>
      <c r="BI17" s="749"/>
      <c r="BJ17" s="749"/>
      <c r="BK17" s="749"/>
      <c r="BL17" s="749"/>
      <c r="BM17" s="749"/>
      <c r="BN17" s="749"/>
      <c r="BO17" s="749"/>
      <c r="BP17" s="749"/>
      <c r="BQ17" s="749"/>
      <c r="BR17" s="749"/>
      <c r="BS17" s="749"/>
      <c r="BT17" s="749"/>
      <c r="BU17" s="749"/>
      <c r="BV17" s="749"/>
      <c r="BW17" s="749"/>
      <c r="BX17" s="749"/>
      <c r="BY17" s="749"/>
      <c r="BZ17" s="749"/>
      <c r="CA17" s="749"/>
      <c r="CB17" s="749"/>
      <c r="CC17" s="749"/>
      <c r="CD17" s="749"/>
      <c r="CE17" s="749"/>
      <c r="CF17" s="749"/>
      <c r="CG17" s="749"/>
      <c r="CH17" s="749"/>
      <c r="CI17" s="749"/>
      <c r="CJ17" s="749"/>
      <c r="CK17" s="750"/>
      <c r="CR17" s="390"/>
      <c r="CS17" s="390"/>
      <c r="CT17" s="390"/>
      <c r="CU17" s="390"/>
      <c r="CV17" s="390"/>
      <c r="CW17" s="390"/>
      <c r="CX17" s="385"/>
      <c r="CY17" s="385"/>
      <c r="CZ17" s="385"/>
      <c r="DA17" s="385"/>
      <c r="DB17" s="385"/>
      <c r="DC17" s="385"/>
      <c r="DD17" s="385"/>
      <c r="DE17" s="385"/>
      <c r="DF17" s="385"/>
      <c r="DG17" s="385"/>
      <c r="DH17" s="385"/>
      <c r="DI17" s="385"/>
      <c r="DJ17" s="385"/>
      <c r="DK17" s="385"/>
      <c r="DL17" s="385"/>
      <c r="DM17" s="385"/>
      <c r="DN17" s="385"/>
      <c r="DO17" s="385"/>
      <c r="DP17" s="385"/>
      <c r="DQ17" s="385"/>
      <c r="DR17" s="385"/>
      <c r="DS17" s="385"/>
      <c r="DT17" s="385"/>
      <c r="DU17" s="385"/>
      <c r="DV17" s="385"/>
      <c r="DW17" s="385"/>
      <c r="DX17" s="385"/>
      <c r="DY17" s="385"/>
      <c r="DZ17" s="385"/>
      <c r="EA17" s="385"/>
      <c r="EB17" s="385"/>
      <c r="EC17" s="385"/>
      <c r="ED17" s="385"/>
      <c r="EE17" s="385"/>
      <c r="EF17" s="385"/>
      <c r="EG17" s="385"/>
      <c r="EH17" s="385"/>
      <c r="EI17" s="385"/>
      <c r="EJ17" s="385"/>
      <c r="EK17" s="385"/>
    </row>
    <row r="18" spans="1:141" ht="11.1" customHeight="1">
      <c r="B18" s="686" t="s">
        <v>2460</v>
      </c>
      <c r="C18" s="687"/>
      <c r="D18" s="687"/>
      <c r="E18" s="687"/>
      <c r="F18" s="687"/>
      <c r="G18" s="687"/>
      <c r="H18" s="687"/>
      <c r="I18" s="687"/>
      <c r="J18" s="687"/>
      <c r="K18" s="687"/>
      <c r="L18" s="687"/>
      <c r="M18" s="687"/>
      <c r="N18" s="688"/>
      <c r="O18" s="710" t="str">
        <f>IF(ISBLANK(VLOOKUP(CH4,児童情報!$A$6:$K$104,6,0)),"","○")</f>
        <v/>
      </c>
      <c r="P18" s="710"/>
      <c r="Q18" s="710"/>
      <c r="R18" s="710"/>
      <c r="S18" s="710"/>
      <c r="T18" s="710"/>
      <c r="U18" s="710"/>
      <c r="V18" s="710"/>
      <c r="W18" s="710"/>
      <c r="X18" s="710"/>
      <c r="Y18" s="730" t="s">
        <v>14</v>
      </c>
      <c r="Z18" s="731"/>
      <c r="AA18" s="731"/>
      <c r="AB18" s="731"/>
      <c r="AC18" s="731"/>
      <c r="AD18" s="731"/>
      <c r="AE18" s="731"/>
      <c r="AF18" s="732"/>
      <c r="AG18" s="603">
        <f>VLOOKUP($CH$4,児童情報!$A:$Q,10,FALSE)</f>
        <v>0</v>
      </c>
      <c r="AH18" s="603"/>
      <c r="AI18" s="603"/>
      <c r="AJ18" s="603"/>
      <c r="AK18" s="603"/>
      <c r="AL18" s="603"/>
      <c r="AM18" s="603"/>
      <c r="AN18" s="603"/>
      <c r="AO18" s="603"/>
      <c r="AP18" s="604"/>
      <c r="AQ18" s="391"/>
      <c r="AR18" s="591"/>
      <c r="AS18" s="592"/>
      <c r="AT18" s="531"/>
      <c r="AU18" s="531"/>
      <c r="AV18" s="531"/>
      <c r="AW18" s="531"/>
      <c r="AX18" s="531"/>
      <c r="AY18" s="531"/>
      <c r="AZ18" s="531"/>
      <c r="BA18" s="531"/>
      <c r="BB18" s="532"/>
      <c r="BC18" s="749"/>
      <c r="BD18" s="749"/>
      <c r="BE18" s="749"/>
      <c r="BF18" s="749"/>
      <c r="BG18" s="749"/>
      <c r="BH18" s="749"/>
      <c r="BI18" s="749"/>
      <c r="BJ18" s="749"/>
      <c r="BK18" s="749"/>
      <c r="BL18" s="749"/>
      <c r="BM18" s="749"/>
      <c r="BN18" s="749"/>
      <c r="BO18" s="749"/>
      <c r="BP18" s="749"/>
      <c r="BQ18" s="749"/>
      <c r="BR18" s="749"/>
      <c r="BS18" s="749"/>
      <c r="BT18" s="749"/>
      <c r="BU18" s="749"/>
      <c r="BV18" s="749"/>
      <c r="BW18" s="749"/>
      <c r="BX18" s="749"/>
      <c r="BY18" s="749"/>
      <c r="BZ18" s="749"/>
      <c r="CA18" s="749"/>
      <c r="CB18" s="749"/>
      <c r="CC18" s="749"/>
      <c r="CD18" s="749"/>
      <c r="CE18" s="749"/>
      <c r="CF18" s="749"/>
      <c r="CG18" s="749"/>
      <c r="CH18" s="749"/>
      <c r="CI18" s="749"/>
      <c r="CJ18" s="749"/>
      <c r="CK18" s="750"/>
      <c r="CR18" s="390"/>
      <c r="CS18" s="390"/>
      <c r="CT18" s="390"/>
      <c r="CU18" s="390"/>
      <c r="CV18" s="390"/>
      <c r="CW18" s="390"/>
      <c r="CX18" s="385"/>
      <c r="CY18" s="385"/>
      <c r="CZ18" s="385"/>
      <c r="DA18" s="385"/>
      <c r="DB18" s="385"/>
      <c r="DC18" s="385"/>
      <c r="DD18" s="385"/>
      <c r="DE18" s="385"/>
      <c r="DF18" s="385"/>
      <c r="DG18" s="385"/>
      <c r="DH18" s="385"/>
      <c r="DI18" s="385"/>
      <c r="DJ18" s="385"/>
      <c r="DK18" s="385"/>
      <c r="DL18" s="385"/>
      <c r="DM18" s="385"/>
      <c r="DN18" s="385"/>
      <c r="DO18" s="385"/>
      <c r="DP18" s="385"/>
      <c r="DQ18" s="385"/>
      <c r="DR18" s="385"/>
      <c r="DS18" s="385"/>
      <c r="DT18" s="385"/>
      <c r="DU18" s="385"/>
      <c r="DV18" s="385"/>
      <c r="DW18" s="385"/>
      <c r="DX18" s="385"/>
      <c r="DY18" s="385"/>
      <c r="DZ18" s="385"/>
      <c r="EA18" s="385"/>
      <c r="EB18" s="385"/>
      <c r="EC18" s="385"/>
      <c r="ED18" s="385"/>
      <c r="EE18" s="385"/>
      <c r="EF18" s="385"/>
      <c r="EG18" s="385"/>
      <c r="EH18" s="385"/>
      <c r="EI18" s="385"/>
      <c r="EJ18" s="385"/>
      <c r="EK18" s="385"/>
    </row>
    <row r="19" spans="1:141" ht="11.1" customHeight="1">
      <c r="B19" s="689"/>
      <c r="C19" s="690"/>
      <c r="D19" s="690"/>
      <c r="E19" s="690"/>
      <c r="F19" s="690"/>
      <c r="G19" s="690"/>
      <c r="H19" s="690"/>
      <c r="I19" s="690"/>
      <c r="J19" s="690"/>
      <c r="K19" s="690"/>
      <c r="L19" s="690"/>
      <c r="M19" s="690"/>
      <c r="N19" s="691"/>
      <c r="O19" s="711"/>
      <c r="P19" s="711"/>
      <c r="Q19" s="711"/>
      <c r="R19" s="711"/>
      <c r="S19" s="711"/>
      <c r="T19" s="711"/>
      <c r="U19" s="711"/>
      <c r="V19" s="711"/>
      <c r="W19" s="711"/>
      <c r="X19" s="711"/>
      <c r="Y19" s="733"/>
      <c r="Z19" s="734"/>
      <c r="AA19" s="734"/>
      <c r="AB19" s="734"/>
      <c r="AC19" s="734"/>
      <c r="AD19" s="734"/>
      <c r="AE19" s="734"/>
      <c r="AF19" s="735"/>
      <c r="AG19" s="605"/>
      <c r="AH19" s="605"/>
      <c r="AI19" s="605"/>
      <c r="AJ19" s="605"/>
      <c r="AK19" s="605"/>
      <c r="AL19" s="605"/>
      <c r="AM19" s="605"/>
      <c r="AN19" s="605"/>
      <c r="AO19" s="605"/>
      <c r="AP19" s="606"/>
      <c r="AQ19" s="391"/>
      <c r="AR19" s="591"/>
      <c r="AS19" s="592"/>
      <c r="AT19" s="531"/>
      <c r="AU19" s="531"/>
      <c r="AV19" s="531"/>
      <c r="AW19" s="531"/>
      <c r="AX19" s="531"/>
      <c r="AY19" s="531"/>
      <c r="AZ19" s="531"/>
      <c r="BA19" s="531"/>
      <c r="BB19" s="532"/>
      <c r="BC19" s="749"/>
      <c r="BD19" s="749"/>
      <c r="BE19" s="749"/>
      <c r="BF19" s="749"/>
      <c r="BG19" s="749"/>
      <c r="BH19" s="749"/>
      <c r="BI19" s="749"/>
      <c r="BJ19" s="749"/>
      <c r="BK19" s="749"/>
      <c r="BL19" s="749"/>
      <c r="BM19" s="749"/>
      <c r="BN19" s="749"/>
      <c r="BO19" s="749"/>
      <c r="BP19" s="749"/>
      <c r="BQ19" s="749"/>
      <c r="BR19" s="749"/>
      <c r="BS19" s="749"/>
      <c r="BT19" s="749"/>
      <c r="BU19" s="749"/>
      <c r="BV19" s="749"/>
      <c r="BW19" s="749"/>
      <c r="BX19" s="749"/>
      <c r="BY19" s="749"/>
      <c r="BZ19" s="749"/>
      <c r="CA19" s="749"/>
      <c r="CB19" s="749"/>
      <c r="CC19" s="749"/>
      <c r="CD19" s="749"/>
      <c r="CE19" s="749"/>
      <c r="CF19" s="749"/>
      <c r="CG19" s="749"/>
      <c r="CH19" s="749"/>
      <c r="CI19" s="749"/>
      <c r="CJ19" s="749"/>
      <c r="CK19" s="750"/>
      <c r="CR19" s="385"/>
      <c r="CS19" s="385"/>
      <c r="CT19" s="385"/>
      <c r="CU19" s="385"/>
      <c r="CV19" s="385"/>
      <c r="CW19" s="385"/>
      <c r="CX19" s="385"/>
      <c r="CY19" s="385"/>
      <c r="CZ19" s="385"/>
      <c r="DA19" s="385"/>
      <c r="DB19" s="385"/>
      <c r="DC19" s="385"/>
      <c r="DD19" s="385"/>
      <c r="DE19" s="385"/>
      <c r="DF19" s="385"/>
      <c r="DG19" s="385"/>
      <c r="DH19" s="385"/>
      <c r="DI19" s="385"/>
      <c r="DJ19" s="385"/>
      <c r="DK19" s="385"/>
      <c r="DL19" s="385"/>
      <c r="DM19" s="385"/>
      <c r="DN19" s="385"/>
      <c r="DO19" s="385"/>
      <c r="DP19" s="385"/>
      <c r="DQ19" s="385"/>
      <c r="DR19" s="385"/>
      <c r="DS19" s="385"/>
      <c r="DT19" s="385"/>
      <c r="DU19" s="385"/>
      <c r="DV19" s="385"/>
      <c r="DW19" s="385"/>
      <c r="DX19" s="385"/>
      <c r="DY19" s="385"/>
      <c r="DZ19" s="385"/>
      <c r="EA19" s="385"/>
      <c r="EB19" s="385"/>
      <c r="EC19" s="385"/>
      <c r="ED19" s="385"/>
      <c r="EE19" s="385"/>
      <c r="EF19" s="385"/>
      <c r="EG19" s="385"/>
      <c r="EH19" s="385"/>
      <c r="EI19" s="385"/>
      <c r="EJ19" s="385"/>
      <c r="EK19" s="385"/>
    </row>
    <row r="20" spans="1:141" ht="16.5" customHeight="1">
      <c r="B20" s="686" t="s">
        <v>91</v>
      </c>
      <c r="C20" s="687"/>
      <c r="D20" s="687"/>
      <c r="E20" s="687"/>
      <c r="F20" s="687"/>
      <c r="G20" s="687"/>
      <c r="H20" s="687"/>
      <c r="I20" s="687"/>
      <c r="J20" s="687"/>
      <c r="K20" s="687"/>
      <c r="L20" s="687"/>
      <c r="M20" s="687"/>
      <c r="N20" s="688"/>
      <c r="O20" s="807">
        <f>VLOOKUP($CH$4,児童情報!$A:$S,7,0)</f>
        <v>0</v>
      </c>
      <c r="P20" s="807"/>
      <c r="Q20" s="807"/>
      <c r="R20" s="807"/>
      <c r="S20" s="807"/>
      <c r="T20" s="807"/>
      <c r="U20" s="807"/>
      <c r="V20" s="807"/>
      <c r="W20" s="807"/>
      <c r="X20" s="807"/>
      <c r="Y20" s="607" t="s">
        <v>2568</v>
      </c>
      <c r="Z20" s="608"/>
      <c r="AA20" s="608"/>
      <c r="AB20" s="608"/>
      <c r="AC20" s="608"/>
      <c r="AD20" s="608"/>
      <c r="AE20" s="608"/>
      <c r="AF20" s="609"/>
      <c r="AG20" s="603" t="str">
        <f>VLOOKUP($CH$4,児童情報!A:R,11,FALSE)&amp;""</f>
        <v/>
      </c>
      <c r="AH20" s="603"/>
      <c r="AI20" s="603"/>
      <c r="AJ20" s="603"/>
      <c r="AK20" s="603"/>
      <c r="AL20" s="603"/>
      <c r="AM20" s="603"/>
      <c r="AN20" s="603"/>
      <c r="AO20" s="603"/>
      <c r="AP20" s="604"/>
      <c r="AQ20" s="391"/>
      <c r="AR20" s="591"/>
      <c r="AS20" s="592"/>
      <c r="AT20" s="534"/>
      <c r="AU20" s="534"/>
      <c r="AV20" s="534"/>
      <c r="AW20" s="534"/>
      <c r="AX20" s="534"/>
      <c r="AY20" s="534"/>
      <c r="AZ20" s="534"/>
      <c r="BA20" s="534"/>
      <c r="BB20" s="535"/>
      <c r="BC20" s="749"/>
      <c r="BD20" s="749"/>
      <c r="BE20" s="749"/>
      <c r="BF20" s="749"/>
      <c r="BG20" s="749"/>
      <c r="BH20" s="749"/>
      <c r="BI20" s="749"/>
      <c r="BJ20" s="749"/>
      <c r="BK20" s="749"/>
      <c r="BL20" s="749"/>
      <c r="BM20" s="749"/>
      <c r="BN20" s="749"/>
      <c r="BO20" s="749"/>
      <c r="BP20" s="749"/>
      <c r="BQ20" s="749"/>
      <c r="BR20" s="749"/>
      <c r="BS20" s="749"/>
      <c r="BT20" s="749"/>
      <c r="BU20" s="749"/>
      <c r="BV20" s="749"/>
      <c r="BW20" s="749"/>
      <c r="BX20" s="749"/>
      <c r="BY20" s="749"/>
      <c r="BZ20" s="749"/>
      <c r="CA20" s="749"/>
      <c r="CB20" s="749"/>
      <c r="CC20" s="749"/>
      <c r="CD20" s="749"/>
      <c r="CE20" s="749"/>
      <c r="CF20" s="749"/>
      <c r="CG20" s="749"/>
      <c r="CH20" s="749"/>
      <c r="CI20" s="749"/>
      <c r="CJ20" s="749"/>
      <c r="CK20" s="750"/>
      <c r="CR20" s="385"/>
      <c r="CS20" s="385"/>
      <c r="CT20" s="385"/>
      <c r="CU20" s="385"/>
      <c r="CV20" s="385"/>
      <c r="CW20" s="385"/>
      <c r="CX20" s="385"/>
      <c r="CY20" s="385"/>
      <c r="CZ20" s="385"/>
      <c r="DA20" s="385"/>
      <c r="DB20" s="385"/>
      <c r="DC20" s="385"/>
      <c r="DD20" s="385"/>
      <c r="DE20" s="385"/>
      <c r="DF20" s="385"/>
      <c r="DG20" s="385"/>
      <c r="DH20" s="385"/>
      <c r="DI20" s="385"/>
      <c r="DJ20" s="385"/>
      <c r="DK20" s="385"/>
      <c r="DL20" s="385"/>
      <c r="DM20" s="385"/>
      <c r="DN20" s="385"/>
      <c r="DO20" s="385"/>
      <c r="DP20" s="385"/>
      <c r="DQ20" s="385"/>
      <c r="DR20" s="385"/>
      <c r="DS20" s="385"/>
      <c r="DT20" s="385"/>
      <c r="DU20" s="385"/>
      <c r="DV20" s="385"/>
      <c r="DW20" s="385"/>
      <c r="DX20" s="385"/>
      <c r="DY20" s="385"/>
      <c r="DZ20" s="385"/>
      <c r="EA20" s="385"/>
      <c r="EB20" s="385"/>
      <c r="EC20" s="385"/>
      <c r="ED20" s="385"/>
      <c r="EE20" s="385"/>
      <c r="EF20" s="385"/>
      <c r="EG20" s="385"/>
      <c r="EH20" s="385"/>
      <c r="EI20" s="385"/>
      <c r="EJ20" s="385"/>
      <c r="EK20" s="385"/>
    </row>
    <row r="21" spans="1:141" ht="11.1" customHeight="1" thickBot="1">
      <c r="B21" s="804"/>
      <c r="C21" s="805"/>
      <c r="D21" s="805"/>
      <c r="E21" s="805"/>
      <c r="F21" s="805"/>
      <c r="G21" s="805"/>
      <c r="H21" s="805"/>
      <c r="I21" s="805"/>
      <c r="J21" s="805"/>
      <c r="K21" s="805"/>
      <c r="L21" s="805"/>
      <c r="M21" s="805"/>
      <c r="N21" s="806"/>
      <c r="O21" s="808"/>
      <c r="P21" s="808"/>
      <c r="Q21" s="808"/>
      <c r="R21" s="808"/>
      <c r="S21" s="808"/>
      <c r="T21" s="808"/>
      <c r="U21" s="808"/>
      <c r="V21" s="808"/>
      <c r="W21" s="808"/>
      <c r="X21" s="808"/>
      <c r="Y21" s="610"/>
      <c r="Z21" s="611"/>
      <c r="AA21" s="611"/>
      <c r="AB21" s="611"/>
      <c r="AC21" s="611"/>
      <c r="AD21" s="611"/>
      <c r="AE21" s="611"/>
      <c r="AF21" s="612"/>
      <c r="AG21" s="656"/>
      <c r="AH21" s="656"/>
      <c r="AI21" s="656"/>
      <c r="AJ21" s="656"/>
      <c r="AK21" s="656"/>
      <c r="AL21" s="656"/>
      <c r="AM21" s="656"/>
      <c r="AN21" s="656"/>
      <c r="AO21" s="656"/>
      <c r="AP21" s="657"/>
      <c r="AQ21" s="391"/>
      <c r="AR21" s="591"/>
      <c r="AS21" s="592"/>
      <c r="AT21" s="647" t="s">
        <v>16</v>
      </c>
      <c r="AU21" s="648"/>
      <c r="AV21" s="648"/>
      <c r="AW21" s="648"/>
      <c r="AX21" s="648"/>
      <c r="AY21" s="648"/>
      <c r="AZ21" s="648"/>
      <c r="BA21" s="648"/>
      <c r="BB21" s="649"/>
      <c r="BC21" s="681">
        <f>施設情報!C8</f>
        <v>0</v>
      </c>
      <c r="BD21" s="682"/>
      <c r="BE21" s="682"/>
      <c r="BF21" s="682"/>
      <c r="BG21" s="682"/>
      <c r="BH21" s="682"/>
      <c r="BI21" s="682"/>
      <c r="BJ21" s="682"/>
      <c r="BK21" s="682"/>
      <c r="BL21" s="682"/>
      <c r="BM21" s="684" t="s">
        <v>60</v>
      </c>
      <c r="BN21" s="685"/>
      <c r="BO21" s="685"/>
      <c r="BP21" s="685"/>
      <c r="BQ21" s="685"/>
      <c r="BR21" s="640" t="s">
        <v>2580</v>
      </c>
      <c r="BS21" s="640"/>
      <c r="BT21" s="640"/>
      <c r="BU21" s="640"/>
      <c r="BV21" s="641"/>
      <c r="BW21" s="642" t="str">
        <f>施設情報!C7</f>
        <v>私立</v>
      </c>
      <c r="BX21" s="642"/>
      <c r="BY21" s="642"/>
      <c r="BZ21" s="642"/>
      <c r="CA21" s="642"/>
      <c r="CB21" s="642"/>
      <c r="CC21" s="642"/>
      <c r="CD21" s="642"/>
      <c r="CE21" s="642"/>
      <c r="CF21" s="642"/>
      <c r="CG21" s="642"/>
      <c r="CH21" s="642"/>
      <c r="CI21" s="642"/>
      <c r="CJ21" s="642"/>
      <c r="CK21" s="643"/>
      <c r="CR21" s="385"/>
      <c r="CS21" s="385"/>
      <c r="CT21" s="385"/>
      <c r="CU21" s="385"/>
      <c r="CV21" s="385"/>
      <c r="CW21" s="385"/>
      <c r="CX21" s="385"/>
      <c r="CY21" s="385"/>
      <c r="CZ21" s="385"/>
      <c r="DA21" s="385"/>
      <c r="DB21" s="385"/>
      <c r="DC21" s="385"/>
      <c r="DD21" s="385"/>
      <c r="DE21" s="385"/>
      <c r="DF21" s="385"/>
      <c r="DG21" s="385"/>
      <c r="DH21" s="385"/>
      <c r="DI21" s="385"/>
      <c r="DJ21" s="385"/>
      <c r="DK21" s="385"/>
      <c r="DL21" s="385"/>
      <c r="DM21" s="385"/>
      <c r="DN21" s="385"/>
      <c r="DO21" s="385"/>
      <c r="DP21" s="385"/>
      <c r="DQ21" s="385"/>
      <c r="DR21" s="385"/>
      <c r="DS21" s="385"/>
      <c r="DT21" s="385"/>
      <c r="DU21" s="385"/>
      <c r="DV21" s="385"/>
      <c r="DW21" s="385"/>
      <c r="DX21" s="385"/>
      <c r="DY21" s="385"/>
      <c r="DZ21" s="385"/>
      <c r="EA21" s="385"/>
      <c r="EB21" s="385"/>
      <c r="EC21" s="385"/>
      <c r="ED21" s="385"/>
      <c r="EE21" s="385"/>
      <c r="EF21" s="385"/>
      <c r="EG21" s="385"/>
      <c r="EH21" s="385"/>
      <c r="EI21" s="385"/>
      <c r="EJ21" s="385"/>
      <c r="EK21" s="385"/>
    </row>
    <row r="22" spans="1:141" ht="5.25" customHeight="1" thickBot="1">
      <c r="B22" s="385"/>
      <c r="C22" s="385"/>
      <c r="D22" s="385"/>
      <c r="E22" s="385"/>
      <c r="F22" s="385"/>
      <c r="G22" s="385"/>
      <c r="H22" s="385"/>
      <c r="I22" s="385"/>
      <c r="J22" s="385"/>
      <c r="K22" s="385"/>
      <c r="L22" s="385"/>
      <c r="M22" s="385"/>
      <c r="N22" s="385"/>
      <c r="O22" s="385"/>
      <c r="P22" s="385"/>
      <c r="Q22" s="385"/>
      <c r="R22" s="385"/>
      <c r="S22" s="385"/>
      <c r="T22" s="385"/>
      <c r="U22" s="385"/>
      <c r="V22" s="385"/>
      <c r="W22" s="385"/>
      <c r="X22" s="385"/>
      <c r="Y22" s="385"/>
      <c r="Z22" s="385"/>
      <c r="AA22" s="385"/>
      <c r="AB22" s="385"/>
      <c r="AC22" s="385"/>
      <c r="AD22" s="385"/>
      <c r="AE22" s="385"/>
      <c r="AF22" s="385"/>
      <c r="AG22" s="385"/>
      <c r="AH22" s="385"/>
      <c r="AI22" s="385"/>
      <c r="AJ22" s="385"/>
      <c r="AK22" s="385"/>
      <c r="AL22" s="385"/>
      <c r="AM22" s="473"/>
      <c r="AN22" s="473"/>
      <c r="AO22" s="473"/>
      <c r="AP22" s="473"/>
      <c r="AQ22" s="391"/>
      <c r="AR22" s="591"/>
      <c r="AS22" s="592"/>
      <c r="AT22" s="647"/>
      <c r="AU22" s="648"/>
      <c r="AV22" s="648"/>
      <c r="AW22" s="648"/>
      <c r="AX22" s="648"/>
      <c r="AY22" s="648"/>
      <c r="AZ22" s="648"/>
      <c r="BA22" s="648"/>
      <c r="BB22" s="649"/>
      <c r="BC22" s="579"/>
      <c r="BD22" s="580"/>
      <c r="BE22" s="580"/>
      <c r="BF22" s="580"/>
      <c r="BG22" s="580"/>
      <c r="BH22" s="580"/>
      <c r="BI22" s="580"/>
      <c r="BJ22" s="580"/>
      <c r="BK22" s="580"/>
      <c r="BL22" s="580"/>
      <c r="BM22" s="684"/>
      <c r="BN22" s="685"/>
      <c r="BO22" s="685"/>
      <c r="BP22" s="685"/>
      <c r="BQ22" s="685"/>
      <c r="BR22" s="640"/>
      <c r="BS22" s="640"/>
      <c r="BT22" s="640"/>
      <c r="BU22" s="640"/>
      <c r="BV22" s="641"/>
      <c r="BW22" s="644"/>
      <c r="BX22" s="644"/>
      <c r="BY22" s="644"/>
      <c r="BZ22" s="644"/>
      <c r="CA22" s="644"/>
      <c r="CB22" s="644"/>
      <c r="CC22" s="644"/>
      <c r="CD22" s="644"/>
      <c r="CE22" s="644"/>
      <c r="CF22" s="644"/>
      <c r="CG22" s="644"/>
      <c r="CH22" s="644"/>
      <c r="CI22" s="644"/>
      <c r="CJ22" s="644"/>
      <c r="CK22" s="645"/>
      <c r="CR22" s="385"/>
      <c r="CS22" s="385"/>
      <c r="CT22" s="385"/>
      <c r="CU22" s="385"/>
      <c r="CV22" s="385"/>
      <c r="CW22" s="385"/>
      <c r="CX22" s="385"/>
      <c r="CY22" s="385"/>
      <c r="CZ22" s="385"/>
      <c r="DA22" s="385"/>
      <c r="DB22" s="385"/>
      <c r="DC22" s="385"/>
      <c r="DD22" s="385"/>
      <c r="DE22" s="385"/>
      <c r="DF22" s="385"/>
      <c r="DG22" s="385"/>
      <c r="DH22" s="385"/>
      <c r="DI22" s="385"/>
      <c r="DJ22" s="385"/>
      <c r="DK22" s="385"/>
      <c r="DL22" s="385"/>
      <c r="DM22" s="385"/>
      <c r="DN22" s="385"/>
      <c r="DO22" s="385"/>
      <c r="DP22" s="385"/>
      <c r="DQ22" s="385"/>
      <c r="DR22" s="385"/>
      <c r="DS22" s="385"/>
      <c r="DT22" s="385"/>
      <c r="DU22" s="385"/>
      <c r="DV22" s="385"/>
      <c r="DW22" s="385"/>
      <c r="DX22" s="385"/>
      <c r="DY22" s="385"/>
      <c r="DZ22" s="385"/>
      <c r="EA22" s="385"/>
      <c r="EB22" s="385"/>
      <c r="EC22" s="385"/>
      <c r="ED22" s="385"/>
      <c r="EE22" s="385"/>
      <c r="EF22" s="385"/>
      <c r="EG22" s="385"/>
      <c r="EH22" s="385"/>
      <c r="EI22" s="385"/>
      <c r="EJ22" s="385"/>
      <c r="EK22" s="385"/>
    </row>
    <row r="23" spans="1:141" ht="15.75" customHeight="1">
      <c r="B23" s="527" t="s">
        <v>2569</v>
      </c>
      <c r="C23" s="528"/>
      <c r="D23" s="528"/>
      <c r="E23" s="528"/>
      <c r="F23" s="528"/>
      <c r="G23" s="528"/>
      <c r="H23" s="528"/>
      <c r="I23" s="529"/>
      <c r="J23" s="600" t="s">
        <v>2570</v>
      </c>
      <c r="K23" s="601"/>
      <c r="L23" s="601"/>
      <c r="M23" s="601"/>
      <c r="N23" s="601"/>
      <c r="O23" s="601"/>
      <c r="P23" s="602"/>
      <c r="Q23" s="599" t="s">
        <v>2571</v>
      </c>
      <c r="R23" s="599"/>
      <c r="S23" s="599"/>
      <c r="T23" s="599"/>
      <c r="U23" s="599"/>
      <c r="V23" s="599"/>
      <c r="W23" s="599"/>
      <c r="X23" s="599"/>
      <c r="Y23" s="595" t="s">
        <v>2572</v>
      </c>
      <c r="Z23" s="595"/>
      <c r="AA23" s="595"/>
      <c r="AB23" s="595"/>
      <c r="AC23" s="595"/>
      <c r="AD23" s="595"/>
      <c r="AE23" s="595"/>
      <c r="AF23" s="595"/>
      <c r="AG23" s="597">
        <f>施設情報!C17</f>
        <v>0</v>
      </c>
      <c r="AH23" s="597"/>
      <c r="AI23" s="597"/>
      <c r="AJ23" s="597"/>
      <c r="AK23" s="597"/>
      <c r="AL23" s="597"/>
      <c r="AM23" s="536" t="s">
        <v>0</v>
      </c>
      <c r="AN23" s="536"/>
      <c r="AO23" s="536"/>
      <c r="AP23" s="537"/>
      <c r="AQ23" s="391"/>
      <c r="AR23" s="591"/>
      <c r="AS23" s="592"/>
      <c r="AT23" s="647"/>
      <c r="AU23" s="648"/>
      <c r="AV23" s="648"/>
      <c r="AW23" s="648"/>
      <c r="AX23" s="648"/>
      <c r="AY23" s="648"/>
      <c r="AZ23" s="648"/>
      <c r="BA23" s="648"/>
      <c r="BB23" s="649"/>
      <c r="BC23" s="683"/>
      <c r="BD23" s="598"/>
      <c r="BE23" s="598"/>
      <c r="BF23" s="598"/>
      <c r="BG23" s="598"/>
      <c r="BH23" s="598"/>
      <c r="BI23" s="598"/>
      <c r="BJ23" s="598"/>
      <c r="BK23" s="598"/>
      <c r="BL23" s="598"/>
      <c r="BM23" s="684"/>
      <c r="BN23" s="685"/>
      <c r="BO23" s="685"/>
      <c r="BP23" s="685"/>
      <c r="BQ23" s="685"/>
      <c r="BR23" s="640"/>
      <c r="BS23" s="640"/>
      <c r="BT23" s="640"/>
      <c r="BU23" s="640"/>
      <c r="BV23" s="641"/>
      <c r="BW23" s="538"/>
      <c r="BX23" s="538"/>
      <c r="BY23" s="538"/>
      <c r="BZ23" s="538"/>
      <c r="CA23" s="538"/>
      <c r="CB23" s="538"/>
      <c r="CC23" s="538"/>
      <c r="CD23" s="538"/>
      <c r="CE23" s="538"/>
      <c r="CF23" s="538"/>
      <c r="CG23" s="538"/>
      <c r="CH23" s="538"/>
      <c r="CI23" s="538"/>
      <c r="CJ23" s="538"/>
      <c r="CK23" s="539"/>
      <c r="CR23" s="385"/>
      <c r="CS23" s="385"/>
      <c r="CT23" s="385"/>
      <c r="CU23" s="385"/>
      <c r="CV23" s="385"/>
      <c r="CW23" s="385"/>
      <c r="CX23" s="385"/>
      <c r="CY23" s="385"/>
      <c r="CZ23" s="385"/>
      <c r="DA23" s="385"/>
      <c r="DB23" s="385"/>
      <c r="DC23" s="385"/>
      <c r="DD23" s="385"/>
      <c r="DE23" s="385"/>
      <c r="DF23" s="385"/>
      <c r="DG23" s="385"/>
      <c r="DH23" s="385"/>
      <c r="DI23" s="385"/>
      <c r="DJ23" s="385"/>
      <c r="DK23" s="385"/>
      <c r="DL23" s="385"/>
      <c r="DM23" s="385"/>
      <c r="DN23" s="385"/>
      <c r="DO23" s="385"/>
      <c r="DP23" s="385"/>
      <c r="DQ23" s="385"/>
      <c r="DR23" s="385"/>
      <c r="DS23" s="385"/>
      <c r="DT23" s="385"/>
      <c r="DU23" s="385"/>
      <c r="DV23" s="385"/>
      <c r="DW23" s="385"/>
      <c r="DX23" s="385"/>
      <c r="DY23" s="385"/>
      <c r="DZ23" s="385"/>
      <c r="EA23" s="385"/>
      <c r="EB23" s="385"/>
      <c r="EC23" s="385"/>
      <c r="ED23" s="385"/>
      <c r="EE23" s="385"/>
      <c r="EF23" s="385"/>
      <c r="EG23" s="385"/>
      <c r="EH23" s="385"/>
      <c r="EI23" s="385"/>
      <c r="EJ23" s="385"/>
      <c r="EK23" s="385"/>
    </row>
    <row r="24" spans="1:141" s="385" customFormat="1" ht="28.5" customHeight="1">
      <c r="B24" s="530"/>
      <c r="C24" s="531"/>
      <c r="D24" s="531"/>
      <c r="E24" s="531"/>
      <c r="F24" s="531"/>
      <c r="G24" s="531"/>
      <c r="H24" s="531"/>
      <c r="I24" s="532"/>
      <c r="J24" s="540" t="str">
        <f>施設情報!C15</f>
        <v>適</v>
      </c>
      <c r="K24" s="541"/>
      <c r="L24" s="541"/>
      <c r="M24" s="541"/>
      <c r="N24" s="541"/>
      <c r="O24" s="541"/>
      <c r="P24" s="542"/>
      <c r="Q24" s="567" t="str">
        <f>施設情報!C16</f>
        <v>適</v>
      </c>
      <c r="R24" s="567"/>
      <c r="S24" s="567"/>
      <c r="T24" s="567"/>
      <c r="U24" s="567"/>
      <c r="V24" s="567"/>
      <c r="W24" s="567"/>
      <c r="X24" s="567"/>
      <c r="Y24" s="596"/>
      <c r="Z24" s="596"/>
      <c r="AA24" s="596"/>
      <c r="AB24" s="596"/>
      <c r="AC24" s="596"/>
      <c r="AD24" s="596"/>
      <c r="AE24" s="596"/>
      <c r="AF24" s="596"/>
      <c r="AG24" s="598"/>
      <c r="AH24" s="598"/>
      <c r="AI24" s="598"/>
      <c r="AJ24" s="598"/>
      <c r="AK24" s="598"/>
      <c r="AL24" s="598"/>
      <c r="AM24" s="538"/>
      <c r="AN24" s="538"/>
      <c r="AO24" s="538"/>
      <c r="AP24" s="539"/>
      <c r="AQ24" s="389"/>
      <c r="AR24" s="591"/>
      <c r="AS24" s="592"/>
      <c r="AT24" s="521" t="s">
        <v>2575</v>
      </c>
      <c r="AU24" s="522"/>
      <c r="AV24" s="522"/>
      <c r="AW24" s="522"/>
      <c r="AX24" s="522"/>
      <c r="AY24" s="522"/>
      <c r="AZ24" s="522"/>
      <c r="BA24" s="522"/>
      <c r="BB24" s="522"/>
      <c r="BC24" s="613" t="s">
        <v>2576</v>
      </c>
      <c r="BD24" s="613"/>
      <c r="BE24" s="613"/>
      <c r="BF24" s="613"/>
      <c r="BG24" s="613"/>
      <c r="BH24" s="613" t="s">
        <v>2577</v>
      </c>
      <c r="BI24" s="613"/>
      <c r="BJ24" s="613"/>
      <c r="BK24" s="613"/>
      <c r="BL24" s="613"/>
      <c r="BM24" s="520" t="s">
        <v>2578</v>
      </c>
      <c r="BN24" s="520"/>
      <c r="BO24" s="520"/>
      <c r="BP24" s="520"/>
      <c r="BQ24" s="520"/>
      <c r="BR24" s="522" t="s">
        <v>2579</v>
      </c>
      <c r="BS24" s="522"/>
      <c r="BT24" s="522"/>
      <c r="BU24" s="522"/>
      <c r="BV24" s="522"/>
      <c r="BW24" s="613" t="s">
        <v>2576</v>
      </c>
      <c r="BX24" s="613"/>
      <c r="BY24" s="613"/>
      <c r="BZ24" s="613"/>
      <c r="CA24" s="613"/>
      <c r="CB24" s="613" t="s">
        <v>2577</v>
      </c>
      <c r="CC24" s="613"/>
      <c r="CD24" s="613"/>
      <c r="CE24" s="613"/>
      <c r="CF24" s="613"/>
      <c r="CG24" s="520" t="s">
        <v>2578</v>
      </c>
      <c r="CH24" s="520"/>
      <c r="CI24" s="520"/>
      <c r="CJ24" s="520"/>
      <c r="CK24" s="646"/>
    </row>
    <row r="25" spans="1:141" s="385" customFormat="1" ht="15" customHeight="1">
      <c r="A25" s="393"/>
      <c r="B25" s="530"/>
      <c r="C25" s="531"/>
      <c r="D25" s="531"/>
      <c r="E25" s="531"/>
      <c r="F25" s="531"/>
      <c r="G25" s="531"/>
      <c r="H25" s="531"/>
      <c r="I25" s="532"/>
      <c r="J25" s="543" t="s">
        <v>36</v>
      </c>
      <c r="K25" s="544"/>
      <c r="L25" s="547">
        <f ca="1">Y25+AK25</f>
        <v>8</v>
      </c>
      <c r="M25" s="548"/>
      <c r="N25" s="548"/>
      <c r="O25" s="548"/>
      <c r="P25" s="548"/>
      <c r="Q25" s="544" t="s">
        <v>34</v>
      </c>
      <c r="R25" s="550"/>
      <c r="S25" s="552" t="s">
        <v>37</v>
      </c>
      <c r="T25" s="553"/>
      <c r="U25" s="553"/>
      <c r="V25" s="553"/>
      <c r="W25" s="553"/>
      <c r="X25" s="553"/>
      <c r="Y25" s="562">
        <f ca="1">集計【１号】!K10</f>
        <v>2</v>
      </c>
      <c r="Z25" s="563"/>
      <c r="AA25" s="563"/>
      <c r="AB25" s="563"/>
      <c r="AC25" s="553" t="s">
        <v>34</v>
      </c>
      <c r="AD25" s="554"/>
      <c r="AE25" s="555" t="s">
        <v>2573</v>
      </c>
      <c r="AF25" s="555"/>
      <c r="AG25" s="555"/>
      <c r="AH25" s="555"/>
      <c r="AI25" s="555"/>
      <c r="AJ25" s="555"/>
      <c r="AK25" s="557">
        <f ca="1">集計【１号】!K11</f>
        <v>6</v>
      </c>
      <c r="AL25" s="558"/>
      <c r="AM25" s="558"/>
      <c r="AN25" s="558"/>
      <c r="AO25" s="544" t="s">
        <v>34</v>
      </c>
      <c r="AP25" s="560"/>
      <c r="AR25" s="591"/>
      <c r="AS25" s="592"/>
      <c r="AT25" s="523"/>
      <c r="AU25" s="524"/>
      <c r="AV25" s="524"/>
      <c r="AW25" s="524"/>
      <c r="AX25" s="524"/>
      <c r="AY25" s="524"/>
      <c r="AZ25" s="524"/>
      <c r="BA25" s="524"/>
      <c r="BB25" s="524"/>
      <c r="BC25" s="567">
        <f>施設情報!C9</f>
        <v>0</v>
      </c>
      <c r="BD25" s="567"/>
      <c r="BE25" s="567"/>
      <c r="BF25" s="567"/>
      <c r="BG25" s="567"/>
      <c r="BH25" s="567">
        <f>施設情報!C10</f>
        <v>0</v>
      </c>
      <c r="BI25" s="567"/>
      <c r="BJ25" s="567"/>
      <c r="BK25" s="567"/>
      <c r="BL25" s="567"/>
      <c r="BM25" s="569">
        <f>施設情報!C11</f>
        <v>0</v>
      </c>
      <c r="BN25" s="569"/>
      <c r="BO25" s="569"/>
      <c r="BP25" s="569"/>
      <c r="BQ25" s="569"/>
      <c r="BR25" s="524"/>
      <c r="BS25" s="524"/>
      <c r="BT25" s="524"/>
      <c r="BU25" s="524"/>
      <c r="BV25" s="524"/>
      <c r="BW25" s="567">
        <f>施設情報!C12</f>
        <v>0</v>
      </c>
      <c r="BX25" s="567"/>
      <c r="BY25" s="567"/>
      <c r="BZ25" s="567"/>
      <c r="CA25" s="567"/>
      <c r="CB25" s="567">
        <f>施設情報!C13</f>
        <v>0</v>
      </c>
      <c r="CC25" s="567"/>
      <c r="CD25" s="567"/>
      <c r="CE25" s="567"/>
      <c r="CF25" s="567"/>
      <c r="CG25" s="569">
        <f>施設情報!C14</f>
        <v>0</v>
      </c>
      <c r="CH25" s="569"/>
      <c r="CI25" s="569"/>
      <c r="CJ25" s="569"/>
      <c r="CK25" s="728"/>
    </row>
    <row r="26" spans="1:141" s="385" customFormat="1" ht="11.1" customHeight="1">
      <c r="B26" s="533"/>
      <c r="C26" s="534"/>
      <c r="D26" s="534"/>
      <c r="E26" s="534"/>
      <c r="F26" s="534"/>
      <c r="G26" s="534"/>
      <c r="H26" s="534"/>
      <c r="I26" s="535"/>
      <c r="J26" s="545"/>
      <c r="K26" s="546"/>
      <c r="L26" s="549"/>
      <c r="M26" s="549"/>
      <c r="N26" s="549"/>
      <c r="O26" s="549"/>
      <c r="P26" s="549"/>
      <c r="Q26" s="546"/>
      <c r="R26" s="551"/>
      <c r="S26" s="545"/>
      <c r="T26" s="546"/>
      <c r="U26" s="546"/>
      <c r="V26" s="546"/>
      <c r="W26" s="546"/>
      <c r="X26" s="546"/>
      <c r="Y26" s="559"/>
      <c r="Z26" s="559"/>
      <c r="AA26" s="559"/>
      <c r="AB26" s="559"/>
      <c r="AC26" s="546"/>
      <c r="AD26" s="551"/>
      <c r="AE26" s="556"/>
      <c r="AF26" s="556"/>
      <c r="AG26" s="556"/>
      <c r="AH26" s="556"/>
      <c r="AI26" s="556"/>
      <c r="AJ26" s="556"/>
      <c r="AK26" s="559"/>
      <c r="AL26" s="559"/>
      <c r="AM26" s="559"/>
      <c r="AN26" s="559"/>
      <c r="AO26" s="546"/>
      <c r="AP26" s="561"/>
      <c r="AR26" s="591"/>
      <c r="AS26" s="592"/>
      <c r="AT26" s="523"/>
      <c r="AU26" s="524"/>
      <c r="AV26" s="524"/>
      <c r="AW26" s="524"/>
      <c r="AX26" s="524"/>
      <c r="AY26" s="524"/>
      <c r="AZ26" s="524"/>
      <c r="BA26" s="524"/>
      <c r="BB26" s="524"/>
      <c r="BC26" s="567"/>
      <c r="BD26" s="567"/>
      <c r="BE26" s="567"/>
      <c r="BF26" s="567"/>
      <c r="BG26" s="567"/>
      <c r="BH26" s="567"/>
      <c r="BI26" s="567"/>
      <c r="BJ26" s="567"/>
      <c r="BK26" s="567"/>
      <c r="BL26" s="567"/>
      <c r="BM26" s="569"/>
      <c r="BN26" s="569"/>
      <c r="BO26" s="569"/>
      <c r="BP26" s="569"/>
      <c r="BQ26" s="569"/>
      <c r="BR26" s="524"/>
      <c r="BS26" s="524"/>
      <c r="BT26" s="524"/>
      <c r="BU26" s="524"/>
      <c r="BV26" s="524"/>
      <c r="BW26" s="567"/>
      <c r="BX26" s="567"/>
      <c r="BY26" s="567"/>
      <c r="BZ26" s="567"/>
      <c r="CA26" s="567"/>
      <c r="CB26" s="567"/>
      <c r="CC26" s="567"/>
      <c r="CD26" s="567"/>
      <c r="CE26" s="567"/>
      <c r="CF26" s="567"/>
      <c r="CG26" s="569"/>
      <c r="CH26" s="569"/>
      <c r="CI26" s="569"/>
      <c r="CJ26" s="569"/>
      <c r="CK26" s="728"/>
    </row>
    <row r="27" spans="1:141" ht="11.1" customHeight="1">
      <c r="B27" s="573" t="s">
        <v>718</v>
      </c>
      <c r="C27" s="574"/>
      <c r="D27" s="574"/>
      <c r="E27" s="574"/>
      <c r="F27" s="574"/>
      <c r="G27" s="574"/>
      <c r="H27" s="574"/>
      <c r="I27" s="575"/>
      <c r="J27" s="579" t="str">
        <f>施設情報!C20&amp;""</f>
        <v>適</v>
      </c>
      <c r="K27" s="580"/>
      <c r="L27" s="580"/>
      <c r="M27" s="580"/>
      <c r="N27" s="580"/>
      <c r="O27" s="580"/>
      <c r="P27" s="580"/>
      <c r="Q27" s="580"/>
      <c r="R27" s="581"/>
      <c r="S27" s="543" t="s">
        <v>38</v>
      </c>
      <c r="T27" s="544"/>
      <c r="U27" s="544"/>
      <c r="V27" s="544"/>
      <c r="W27" s="558">
        <f>施設情報!C21</f>
        <v>0</v>
      </c>
      <c r="X27" s="558"/>
      <c r="Y27" s="558"/>
      <c r="Z27" s="558"/>
      <c r="AA27" s="558"/>
      <c r="AB27" s="558"/>
      <c r="AC27" s="544" t="s">
        <v>32</v>
      </c>
      <c r="AD27" s="544"/>
      <c r="AE27" s="543" t="s">
        <v>39</v>
      </c>
      <c r="AF27" s="544"/>
      <c r="AG27" s="544"/>
      <c r="AH27" s="474"/>
      <c r="AI27" s="558">
        <f>施設情報!C22</f>
        <v>0</v>
      </c>
      <c r="AJ27" s="558"/>
      <c r="AK27" s="558"/>
      <c r="AL27" s="558"/>
      <c r="AM27" s="558"/>
      <c r="AN27" s="558"/>
      <c r="AO27" s="544" t="s">
        <v>33</v>
      </c>
      <c r="AP27" s="560"/>
      <c r="AQ27" s="385"/>
      <c r="AR27" s="591"/>
      <c r="AS27" s="592"/>
      <c r="AT27" s="523"/>
      <c r="AU27" s="524"/>
      <c r="AV27" s="524"/>
      <c r="AW27" s="524"/>
      <c r="AX27" s="524"/>
      <c r="AY27" s="524"/>
      <c r="AZ27" s="524"/>
      <c r="BA27" s="524"/>
      <c r="BB27" s="524"/>
      <c r="BC27" s="567"/>
      <c r="BD27" s="567"/>
      <c r="BE27" s="567"/>
      <c r="BF27" s="567"/>
      <c r="BG27" s="567"/>
      <c r="BH27" s="567"/>
      <c r="BI27" s="567"/>
      <c r="BJ27" s="567"/>
      <c r="BK27" s="567"/>
      <c r="BL27" s="567"/>
      <c r="BM27" s="569"/>
      <c r="BN27" s="569"/>
      <c r="BO27" s="569"/>
      <c r="BP27" s="569"/>
      <c r="BQ27" s="569"/>
      <c r="BR27" s="524"/>
      <c r="BS27" s="524"/>
      <c r="BT27" s="524"/>
      <c r="BU27" s="524"/>
      <c r="BV27" s="524"/>
      <c r="BW27" s="567"/>
      <c r="BX27" s="567"/>
      <c r="BY27" s="567"/>
      <c r="BZ27" s="567"/>
      <c r="CA27" s="567"/>
      <c r="CB27" s="567"/>
      <c r="CC27" s="567"/>
      <c r="CD27" s="567"/>
      <c r="CE27" s="567"/>
      <c r="CF27" s="567"/>
      <c r="CG27" s="569"/>
      <c r="CH27" s="569"/>
      <c r="CI27" s="569"/>
      <c r="CJ27" s="569"/>
      <c r="CK27" s="728"/>
    </row>
    <row r="28" spans="1:141" s="385" customFormat="1" ht="9.75" customHeight="1" thickBot="1">
      <c r="B28" s="576"/>
      <c r="C28" s="577"/>
      <c r="D28" s="577"/>
      <c r="E28" s="577"/>
      <c r="F28" s="577"/>
      <c r="G28" s="577"/>
      <c r="H28" s="577"/>
      <c r="I28" s="578"/>
      <c r="J28" s="582"/>
      <c r="K28" s="583"/>
      <c r="L28" s="583"/>
      <c r="M28" s="583"/>
      <c r="N28" s="583"/>
      <c r="O28" s="583"/>
      <c r="P28" s="583"/>
      <c r="Q28" s="583"/>
      <c r="R28" s="584"/>
      <c r="S28" s="585"/>
      <c r="T28" s="586"/>
      <c r="U28" s="586"/>
      <c r="V28" s="586"/>
      <c r="W28" s="587"/>
      <c r="X28" s="587"/>
      <c r="Y28" s="587"/>
      <c r="Z28" s="587"/>
      <c r="AA28" s="587"/>
      <c r="AB28" s="587"/>
      <c r="AC28" s="586"/>
      <c r="AD28" s="586"/>
      <c r="AE28" s="585"/>
      <c r="AF28" s="586"/>
      <c r="AG28" s="586"/>
      <c r="AH28" s="394"/>
      <c r="AI28" s="587"/>
      <c r="AJ28" s="587"/>
      <c r="AK28" s="587"/>
      <c r="AL28" s="587"/>
      <c r="AM28" s="587"/>
      <c r="AN28" s="587"/>
      <c r="AO28" s="586"/>
      <c r="AP28" s="588"/>
      <c r="AQ28" s="392"/>
      <c r="AR28" s="593"/>
      <c r="AS28" s="594"/>
      <c r="AT28" s="525"/>
      <c r="AU28" s="526"/>
      <c r="AV28" s="526"/>
      <c r="AW28" s="526"/>
      <c r="AX28" s="526"/>
      <c r="AY28" s="526"/>
      <c r="AZ28" s="526"/>
      <c r="BA28" s="526"/>
      <c r="BB28" s="526"/>
      <c r="BC28" s="568"/>
      <c r="BD28" s="568"/>
      <c r="BE28" s="568"/>
      <c r="BF28" s="568"/>
      <c r="BG28" s="568"/>
      <c r="BH28" s="568"/>
      <c r="BI28" s="568"/>
      <c r="BJ28" s="568"/>
      <c r="BK28" s="568"/>
      <c r="BL28" s="568"/>
      <c r="BM28" s="570"/>
      <c r="BN28" s="570"/>
      <c r="BO28" s="570"/>
      <c r="BP28" s="570"/>
      <c r="BQ28" s="570"/>
      <c r="BR28" s="526"/>
      <c r="BS28" s="526"/>
      <c r="BT28" s="526"/>
      <c r="BU28" s="526"/>
      <c r="BV28" s="526"/>
      <c r="BW28" s="568"/>
      <c r="BX28" s="568"/>
      <c r="BY28" s="568"/>
      <c r="BZ28" s="568"/>
      <c r="CA28" s="568"/>
      <c r="CB28" s="568"/>
      <c r="CC28" s="568"/>
      <c r="CD28" s="568"/>
      <c r="CE28" s="568"/>
      <c r="CF28" s="568"/>
      <c r="CG28" s="570"/>
      <c r="CH28" s="570"/>
      <c r="CI28" s="570"/>
      <c r="CJ28" s="570"/>
      <c r="CK28" s="729"/>
    </row>
    <row r="29" spans="1:141" s="385" customFormat="1" ht="9.75" customHeight="1" thickBot="1">
      <c r="B29" s="475"/>
      <c r="C29" s="392"/>
      <c r="D29" s="392"/>
      <c r="E29" s="392"/>
      <c r="F29" s="392"/>
      <c r="G29" s="392"/>
      <c r="H29" s="392"/>
      <c r="I29" s="392"/>
      <c r="J29" s="392"/>
      <c r="K29" s="392"/>
      <c r="L29" s="392"/>
      <c r="M29" s="392"/>
      <c r="N29" s="392"/>
      <c r="O29" s="392"/>
      <c r="P29" s="392"/>
      <c r="Q29" s="392"/>
      <c r="R29" s="392"/>
      <c r="S29" s="392"/>
      <c r="T29" s="392"/>
      <c r="U29" s="392"/>
      <c r="V29" s="392"/>
      <c r="W29" s="392"/>
      <c r="X29" s="392"/>
      <c r="Y29" s="392"/>
      <c r="Z29" s="392"/>
      <c r="AA29" s="392"/>
      <c r="AB29" s="392"/>
      <c r="AC29" s="392"/>
      <c r="AD29" s="392"/>
      <c r="AE29" s="392"/>
      <c r="AF29" s="392"/>
      <c r="AG29" s="392"/>
      <c r="AH29" s="392"/>
      <c r="AI29" s="392"/>
      <c r="AJ29" s="392"/>
      <c r="AK29" s="392"/>
      <c r="AL29" s="392"/>
      <c r="AM29" s="392"/>
      <c r="AN29" s="392"/>
      <c r="AO29" s="392"/>
      <c r="AP29" s="392"/>
      <c r="AQ29" s="392"/>
      <c r="AR29" s="392"/>
      <c r="AS29" s="392"/>
      <c r="AT29" s="392"/>
      <c r="AU29" s="392"/>
      <c r="AV29" s="392"/>
      <c r="AW29" s="392"/>
      <c r="AX29" s="392"/>
      <c r="AY29" s="392"/>
      <c r="AZ29" s="392"/>
      <c r="BA29" s="392"/>
      <c r="BB29" s="392"/>
      <c r="BC29" s="392"/>
      <c r="BD29" s="392"/>
      <c r="BE29" s="392"/>
      <c r="BF29" s="392"/>
      <c r="BG29" s="392"/>
      <c r="BH29" s="392"/>
      <c r="BI29" s="392"/>
      <c r="BJ29" s="392"/>
      <c r="BK29" s="392"/>
      <c r="BL29" s="392"/>
      <c r="BM29" s="392"/>
      <c r="BN29" s="392"/>
      <c r="BO29" s="392"/>
      <c r="BP29" s="392"/>
      <c r="BQ29" s="392"/>
      <c r="BR29" s="392"/>
      <c r="BS29" s="392"/>
      <c r="BT29" s="392"/>
      <c r="BU29" s="392"/>
      <c r="BV29" s="392"/>
      <c r="BW29" s="392"/>
      <c r="BX29" s="392"/>
      <c r="BY29" s="392"/>
      <c r="BZ29" s="392"/>
      <c r="CA29" s="392"/>
      <c r="CB29" s="392"/>
    </row>
    <row r="30" spans="1:141" ht="5.25" customHeight="1">
      <c r="B30" s="1017" t="s">
        <v>11</v>
      </c>
      <c r="C30" s="1018"/>
      <c r="D30" s="658" t="s">
        <v>13</v>
      </c>
      <c r="E30" s="659"/>
      <c r="F30" s="659"/>
      <c r="G30" s="659"/>
      <c r="H30" s="659"/>
      <c r="I30" s="659"/>
      <c r="J30" s="659"/>
      <c r="K30" s="659"/>
      <c r="L30" s="659"/>
      <c r="M30" s="659"/>
      <c r="N30" s="659"/>
      <c r="O30" s="659"/>
      <c r="P30" s="659"/>
      <c r="Q30" s="659"/>
      <c r="R30" s="659"/>
      <c r="S30" s="659"/>
      <c r="T30" s="659"/>
      <c r="U30" s="659"/>
      <c r="V30" s="659"/>
      <c r="W30" s="659"/>
      <c r="X30" s="659"/>
      <c r="Y30" s="659"/>
      <c r="Z30" s="659"/>
      <c r="AA30" s="659"/>
      <c r="AB30" s="659"/>
      <c r="AC30" s="659"/>
      <c r="AD30" s="659"/>
      <c r="AE30" s="659"/>
      <c r="AF30" s="659"/>
      <c r="AG30" s="659"/>
      <c r="AH30" s="659"/>
      <c r="AI30" s="672" t="s">
        <v>10</v>
      </c>
      <c r="AJ30" s="673"/>
      <c r="AK30" s="673"/>
      <c r="AL30" s="673"/>
      <c r="AM30" s="673"/>
      <c r="AN30" s="673"/>
      <c r="AO30" s="673"/>
      <c r="AP30" s="673"/>
      <c r="AQ30" s="673"/>
      <c r="AR30" s="673"/>
      <c r="AS30" s="673"/>
      <c r="AT30" s="674"/>
      <c r="AU30" s="659" t="s">
        <v>13</v>
      </c>
      <c r="AV30" s="659"/>
      <c r="AW30" s="659"/>
      <c r="AX30" s="659"/>
      <c r="AY30" s="659"/>
      <c r="AZ30" s="659"/>
      <c r="BA30" s="659"/>
      <c r="BB30" s="659"/>
      <c r="BC30" s="659"/>
      <c r="BD30" s="659"/>
      <c r="BE30" s="659"/>
      <c r="BF30" s="659"/>
      <c r="BG30" s="659"/>
      <c r="BH30" s="659"/>
      <c r="BI30" s="659"/>
      <c r="BJ30" s="659"/>
      <c r="BK30" s="659"/>
      <c r="BL30" s="659"/>
      <c r="BM30" s="659"/>
      <c r="BN30" s="659"/>
      <c r="BO30" s="659"/>
      <c r="BP30" s="659"/>
      <c r="BQ30" s="659"/>
      <c r="BR30" s="659"/>
      <c r="BS30" s="659"/>
      <c r="BT30" s="659"/>
      <c r="BU30" s="659"/>
      <c r="BV30" s="659"/>
      <c r="BW30" s="659"/>
      <c r="BX30" s="659"/>
      <c r="BY30" s="659"/>
      <c r="BZ30" s="672" t="s">
        <v>10</v>
      </c>
      <c r="CA30" s="673"/>
      <c r="CB30" s="673"/>
      <c r="CC30" s="673"/>
      <c r="CD30" s="673"/>
      <c r="CE30" s="673"/>
      <c r="CF30" s="673"/>
      <c r="CG30" s="673"/>
      <c r="CH30" s="673"/>
      <c r="CI30" s="673"/>
      <c r="CJ30" s="673"/>
      <c r="CK30" s="674"/>
      <c r="DU30" s="385"/>
      <c r="DV30" s="385"/>
      <c r="DW30" s="385"/>
      <c r="DX30" s="385"/>
      <c r="DY30" s="385"/>
      <c r="DZ30" s="385"/>
      <c r="EA30" s="385"/>
      <c r="EB30" s="385"/>
      <c r="EC30" s="385"/>
      <c r="ED30" s="385"/>
      <c r="EE30" s="385"/>
      <c r="EF30" s="385"/>
      <c r="EG30" s="385"/>
      <c r="EH30" s="385"/>
      <c r="EI30" s="385"/>
      <c r="EJ30" s="385"/>
      <c r="EK30" s="385"/>
    </row>
    <row r="31" spans="1:141" ht="5.25" customHeight="1">
      <c r="B31" s="1019"/>
      <c r="C31" s="1020"/>
      <c r="D31" s="573"/>
      <c r="E31" s="574"/>
      <c r="F31" s="574"/>
      <c r="G31" s="574"/>
      <c r="H31" s="574"/>
      <c r="I31" s="574"/>
      <c r="J31" s="574"/>
      <c r="K31" s="574"/>
      <c r="L31" s="574"/>
      <c r="M31" s="574"/>
      <c r="N31" s="574"/>
      <c r="O31" s="574"/>
      <c r="P31" s="574"/>
      <c r="Q31" s="574"/>
      <c r="R31" s="574"/>
      <c r="S31" s="574"/>
      <c r="T31" s="574"/>
      <c r="U31" s="574"/>
      <c r="V31" s="574"/>
      <c r="W31" s="574"/>
      <c r="X31" s="574"/>
      <c r="Y31" s="574"/>
      <c r="Z31" s="574"/>
      <c r="AA31" s="574"/>
      <c r="AB31" s="574"/>
      <c r="AC31" s="574"/>
      <c r="AD31" s="574"/>
      <c r="AE31" s="574"/>
      <c r="AF31" s="574"/>
      <c r="AG31" s="574"/>
      <c r="AH31" s="574"/>
      <c r="AI31" s="675"/>
      <c r="AJ31" s="648"/>
      <c r="AK31" s="648"/>
      <c r="AL31" s="648"/>
      <c r="AM31" s="648"/>
      <c r="AN31" s="648"/>
      <c r="AO31" s="648"/>
      <c r="AP31" s="648"/>
      <c r="AQ31" s="648"/>
      <c r="AR31" s="648"/>
      <c r="AS31" s="648"/>
      <c r="AT31" s="676"/>
      <c r="AU31" s="574"/>
      <c r="AV31" s="574"/>
      <c r="AW31" s="574"/>
      <c r="AX31" s="574"/>
      <c r="AY31" s="574"/>
      <c r="AZ31" s="574"/>
      <c r="BA31" s="574"/>
      <c r="BB31" s="574"/>
      <c r="BC31" s="574"/>
      <c r="BD31" s="574"/>
      <c r="BE31" s="574"/>
      <c r="BF31" s="574"/>
      <c r="BG31" s="574"/>
      <c r="BH31" s="574"/>
      <c r="BI31" s="574"/>
      <c r="BJ31" s="574"/>
      <c r="BK31" s="574"/>
      <c r="BL31" s="574"/>
      <c r="BM31" s="574"/>
      <c r="BN31" s="574"/>
      <c r="BO31" s="574"/>
      <c r="BP31" s="574"/>
      <c r="BQ31" s="574"/>
      <c r="BR31" s="574"/>
      <c r="BS31" s="574"/>
      <c r="BT31" s="574"/>
      <c r="BU31" s="574"/>
      <c r="BV31" s="574"/>
      <c r="BW31" s="574"/>
      <c r="BX31" s="574"/>
      <c r="BY31" s="574"/>
      <c r="BZ31" s="675"/>
      <c r="CA31" s="648"/>
      <c r="CB31" s="648"/>
      <c r="CC31" s="648"/>
      <c r="CD31" s="648"/>
      <c r="CE31" s="648"/>
      <c r="CF31" s="648"/>
      <c r="CG31" s="648"/>
      <c r="CH31" s="648"/>
      <c r="CI31" s="648"/>
      <c r="CJ31" s="648"/>
      <c r="CK31" s="676"/>
      <c r="DU31" s="385"/>
      <c r="DV31" s="385"/>
      <c r="DW31" s="385"/>
      <c r="DX31" s="385"/>
      <c r="DY31" s="385"/>
      <c r="DZ31" s="385"/>
      <c r="EA31" s="385"/>
      <c r="EB31" s="385"/>
      <c r="EC31" s="385"/>
      <c r="ED31" s="385"/>
      <c r="EE31" s="385"/>
      <c r="EF31" s="385"/>
      <c r="EG31" s="385"/>
      <c r="EH31" s="385"/>
      <c r="EI31" s="385"/>
      <c r="EJ31" s="385"/>
      <c r="EK31" s="385"/>
    </row>
    <row r="32" spans="1:141" ht="5.25" customHeight="1" thickBot="1">
      <c r="B32" s="1019"/>
      <c r="C32" s="1020"/>
      <c r="D32" s="576"/>
      <c r="E32" s="577"/>
      <c r="F32" s="577"/>
      <c r="G32" s="577"/>
      <c r="H32" s="577"/>
      <c r="I32" s="577"/>
      <c r="J32" s="577"/>
      <c r="K32" s="577"/>
      <c r="L32" s="577"/>
      <c r="M32" s="577"/>
      <c r="N32" s="577"/>
      <c r="O32" s="577"/>
      <c r="P32" s="577"/>
      <c r="Q32" s="577"/>
      <c r="R32" s="577"/>
      <c r="S32" s="577"/>
      <c r="T32" s="577"/>
      <c r="U32" s="577"/>
      <c r="V32" s="577"/>
      <c r="W32" s="577"/>
      <c r="X32" s="577"/>
      <c r="Y32" s="577"/>
      <c r="Z32" s="577"/>
      <c r="AA32" s="577"/>
      <c r="AB32" s="577"/>
      <c r="AC32" s="577"/>
      <c r="AD32" s="577"/>
      <c r="AE32" s="577"/>
      <c r="AF32" s="577"/>
      <c r="AG32" s="577"/>
      <c r="AH32" s="577"/>
      <c r="AI32" s="675"/>
      <c r="AJ32" s="648"/>
      <c r="AK32" s="648"/>
      <c r="AL32" s="648"/>
      <c r="AM32" s="648"/>
      <c r="AN32" s="648"/>
      <c r="AO32" s="648"/>
      <c r="AP32" s="648"/>
      <c r="AQ32" s="648"/>
      <c r="AR32" s="648"/>
      <c r="AS32" s="648"/>
      <c r="AT32" s="676"/>
      <c r="AU32" s="577"/>
      <c r="AV32" s="577"/>
      <c r="AW32" s="577"/>
      <c r="AX32" s="577"/>
      <c r="AY32" s="577"/>
      <c r="AZ32" s="577"/>
      <c r="BA32" s="577"/>
      <c r="BB32" s="577"/>
      <c r="BC32" s="577"/>
      <c r="BD32" s="577"/>
      <c r="BE32" s="577"/>
      <c r="BF32" s="577"/>
      <c r="BG32" s="577"/>
      <c r="BH32" s="577"/>
      <c r="BI32" s="577"/>
      <c r="BJ32" s="577"/>
      <c r="BK32" s="577"/>
      <c r="BL32" s="577"/>
      <c r="BM32" s="577"/>
      <c r="BN32" s="577"/>
      <c r="BO32" s="577"/>
      <c r="BP32" s="577"/>
      <c r="BQ32" s="577"/>
      <c r="BR32" s="577"/>
      <c r="BS32" s="577"/>
      <c r="BT32" s="577"/>
      <c r="BU32" s="577"/>
      <c r="BV32" s="577"/>
      <c r="BW32" s="577"/>
      <c r="BX32" s="577"/>
      <c r="BY32" s="577"/>
      <c r="BZ32" s="675"/>
      <c r="CA32" s="648"/>
      <c r="CB32" s="648"/>
      <c r="CC32" s="648"/>
      <c r="CD32" s="648"/>
      <c r="CE32" s="648"/>
      <c r="CF32" s="648"/>
      <c r="CG32" s="648"/>
      <c r="CH32" s="648"/>
      <c r="CI32" s="648"/>
      <c r="CJ32" s="648"/>
      <c r="CK32" s="676"/>
      <c r="DU32" s="385"/>
      <c r="DV32" s="385"/>
      <c r="DW32" s="385"/>
      <c r="DX32" s="385"/>
      <c r="DY32" s="385"/>
      <c r="DZ32" s="385"/>
      <c r="EA32" s="385"/>
      <c r="EB32" s="385"/>
      <c r="EC32" s="385"/>
      <c r="ED32" s="385"/>
      <c r="EE32" s="385"/>
      <c r="EF32" s="385"/>
      <c r="EG32" s="385"/>
      <c r="EH32" s="385"/>
      <c r="EI32" s="385"/>
      <c r="EJ32" s="385"/>
      <c r="EK32" s="385"/>
    </row>
    <row r="33" spans="2:141" ht="5.25" customHeight="1">
      <c r="B33" s="1019"/>
      <c r="C33" s="1020"/>
      <c r="D33" s="809" t="s">
        <v>19</v>
      </c>
      <c r="E33" s="810"/>
      <c r="F33" s="810"/>
      <c r="G33" s="810"/>
      <c r="H33" s="810"/>
      <c r="I33" s="810"/>
      <c r="J33" s="810"/>
      <c r="K33" s="810"/>
      <c r="L33" s="810"/>
      <c r="M33" s="810"/>
      <c r="N33" s="810"/>
      <c r="O33" s="810"/>
      <c r="P33" s="810"/>
      <c r="Q33" s="810"/>
      <c r="R33" s="810"/>
      <c r="S33" s="810"/>
      <c r="T33" s="810"/>
      <c r="U33" s="810"/>
      <c r="V33" s="810"/>
      <c r="W33" s="810"/>
      <c r="X33" s="810"/>
      <c r="Y33" s="810"/>
      <c r="Z33" s="810"/>
      <c r="AA33" s="810"/>
      <c r="AB33" s="810"/>
      <c r="AC33" s="810"/>
      <c r="AD33" s="810"/>
      <c r="AE33" s="810"/>
      <c r="AF33" s="810"/>
      <c r="AG33" s="810"/>
      <c r="AH33" s="810"/>
      <c r="AI33" s="564" cm="1">
        <f t="array" ref="AI33">IFERROR(_xlfn.SWITCH($O$15,"１号",集計【１号】!O3,"２号",集計【２・３号】!O3,"３号",集計【２・３号】!O3,"",0),0)</f>
        <v>0</v>
      </c>
      <c r="AJ33" s="565"/>
      <c r="AK33" s="565"/>
      <c r="AL33" s="565"/>
      <c r="AM33" s="565"/>
      <c r="AN33" s="565"/>
      <c r="AO33" s="565"/>
      <c r="AP33" s="565"/>
      <c r="AQ33" s="565"/>
      <c r="AR33" s="565"/>
      <c r="AS33" s="565"/>
      <c r="AT33" s="566"/>
      <c r="AU33" s="629" t="s">
        <v>2482</v>
      </c>
      <c r="AV33" s="629"/>
      <c r="AW33" s="629"/>
      <c r="AX33" s="629"/>
      <c r="AY33" s="629"/>
      <c r="AZ33" s="629"/>
      <c r="BA33" s="629"/>
      <c r="BB33" s="629"/>
      <c r="BC33" s="629"/>
      <c r="BD33" s="629"/>
      <c r="BE33" s="629"/>
      <c r="BF33" s="629"/>
      <c r="BG33" s="629"/>
      <c r="BH33" s="629"/>
      <c r="BI33" s="629"/>
      <c r="BJ33" s="629"/>
      <c r="BK33" s="629"/>
      <c r="BL33" s="629"/>
      <c r="BM33" s="629"/>
      <c r="BN33" s="629"/>
      <c r="BO33" s="629"/>
      <c r="BP33" s="629"/>
      <c r="BQ33" s="629"/>
      <c r="BR33" s="630"/>
      <c r="BS33" s="1029" t="str">
        <f>施設情報!C42&amp;""</f>
        <v/>
      </c>
      <c r="BT33" s="597"/>
      <c r="BU33" s="597"/>
      <c r="BV33" s="597"/>
      <c r="BW33" s="597"/>
      <c r="BX33" s="597"/>
      <c r="BY33" s="597"/>
      <c r="BZ33" s="564" t="e" cm="1">
        <f t="array" ref="BZ33">_xlfn.SWITCH($O$15,"１号",集計【１号】!O16,"２号",集計【２・３号】!O13,"３号",集計【２・３号】!O13,"",0)</f>
        <v>#N/A</v>
      </c>
      <c r="CA33" s="565"/>
      <c r="CB33" s="565"/>
      <c r="CC33" s="565"/>
      <c r="CD33" s="565"/>
      <c r="CE33" s="565"/>
      <c r="CF33" s="565"/>
      <c r="CG33" s="565"/>
      <c r="CH33" s="565"/>
      <c r="CI33" s="565"/>
      <c r="CJ33" s="565"/>
      <c r="CK33" s="566"/>
      <c r="DU33" s="385"/>
      <c r="DV33" s="385"/>
      <c r="DW33" s="385"/>
      <c r="DX33" s="385"/>
      <c r="DY33" s="385"/>
      <c r="DZ33" s="385"/>
      <c r="EA33" s="385"/>
      <c r="EB33" s="385"/>
      <c r="EC33" s="385"/>
      <c r="ED33" s="385"/>
      <c r="EE33" s="385"/>
      <c r="EF33" s="385"/>
      <c r="EG33" s="385"/>
      <c r="EH33" s="385"/>
      <c r="EI33" s="385"/>
      <c r="EJ33" s="385"/>
      <c r="EK33" s="385"/>
    </row>
    <row r="34" spans="2:141" ht="5.25" customHeight="1">
      <c r="B34" s="1019"/>
      <c r="C34" s="1020"/>
      <c r="D34" s="811"/>
      <c r="E34" s="812"/>
      <c r="F34" s="812"/>
      <c r="G34" s="812"/>
      <c r="H34" s="812"/>
      <c r="I34" s="812"/>
      <c r="J34" s="812"/>
      <c r="K34" s="812"/>
      <c r="L34" s="812"/>
      <c r="M34" s="812"/>
      <c r="N34" s="812"/>
      <c r="O34" s="812"/>
      <c r="P34" s="812"/>
      <c r="Q34" s="812"/>
      <c r="R34" s="812"/>
      <c r="S34" s="812"/>
      <c r="T34" s="812"/>
      <c r="U34" s="812"/>
      <c r="V34" s="812"/>
      <c r="W34" s="812"/>
      <c r="X34" s="812"/>
      <c r="Y34" s="812"/>
      <c r="Z34" s="812"/>
      <c r="AA34" s="812"/>
      <c r="AB34" s="812"/>
      <c r="AC34" s="812"/>
      <c r="AD34" s="812"/>
      <c r="AE34" s="812"/>
      <c r="AF34" s="812"/>
      <c r="AG34" s="812"/>
      <c r="AH34" s="812"/>
      <c r="AI34" s="564"/>
      <c r="AJ34" s="565"/>
      <c r="AK34" s="565"/>
      <c r="AL34" s="565"/>
      <c r="AM34" s="565"/>
      <c r="AN34" s="565"/>
      <c r="AO34" s="565"/>
      <c r="AP34" s="565"/>
      <c r="AQ34" s="565"/>
      <c r="AR34" s="565"/>
      <c r="AS34" s="565"/>
      <c r="AT34" s="566"/>
      <c r="AU34" s="616"/>
      <c r="AV34" s="616"/>
      <c r="AW34" s="616"/>
      <c r="AX34" s="616"/>
      <c r="AY34" s="616"/>
      <c r="AZ34" s="616"/>
      <c r="BA34" s="616"/>
      <c r="BB34" s="616"/>
      <c r="BC34" s="616"/>
      <c r="BD34" s="616"/>
      <c r="BE34" s="616"/>
      <c r="BF34" s="616"/>
      <c r="BG34" s="616"/>
      <c r="BH34" s="616"/>
      <c r="BI34" s="616"/>
      <c r="BJ34" s="616"/>
      <c r="BK34" s="616"/>
      <c r="BL34" s="616"/>
      <c r="BM34" s="616"/>
      <c r="BN34" s="616"/>
      <c r="BO34" s="616"/>
      <c r="BP34" s="616"/>
      <c r="BQ34" s="616"/>
      <c r="BR34" s="617"/>
      <c r="BS34" s="737"/>
      <c r="BT34" s="580"/>
      <c r="BU34" s="580"/>
      <c r="BV34" s="580"/>
      <c r="BW34" s="580"/>
      <c r="BX34" s="580"/>
      <c r="BY34" s="580"/>
      <c r="BZ34" s="564"/>
      <c r="CA34" s="565"/>
      <c r="CB34" s="565"/>
      <c r="CC34" s="565"/>
      <c r="CD34" s="565"/>
      <c r="CE34" s="565"/>
      <c r="CF34" s="565"/>
      <c r="CG34" s="565"/>
      <c r="CH34" s="565"/>
      <c r="CI34" s="565"/>
      <c r="CJ34" s="565"/>
      <c r="CK34" s="566"/>
      <c r="DU34" s="385"/>
      <c r="DV34" s="385"/>
      <c r="DW34" s="385"/>
      <c r="DX34" s="385"/>
      <c r="DY34" s="385"/>
      <c r="DZ34" s="385"/>
      <c r="EA34" s="385"/>
      <c r="EB34" s="385"/>
      <c r="EC34" s="385"/>
      <c r="ED34" s="385"/>
      <c r="EE34" s="385"/>
      <c r="EF34" s="385"/>
      <c r="EG34" s="385"/>
      <c r="EH34" s="385"/>
      <c r="EI34" s="385"/>
      <c r="EJ34" s="385"/>
      <c r="EK34" s="385"/>
    </row>
    <row r="35" spans="2:141" ht="5.25" customHeight="1">
      <c r="B35" s="1019"/>
      <c r="C35" s="1020"/>
      <c r="D35" s="811"/>
      <c r="E35" s="812"/>
      <c r="F35" s="812"/>
      <c r="G35" s="812"/>
      <c r="H35" s="812"/>
      <c r="I35" s="812"/>
      <c r="J35" s="812"/>
      <c r="K35" s="812"/>
      <c r="L35" s="812"/>
      <c r="M35" s="812"/>
      <c r="N35" s="812"/>
      <c r="O35" s="812"/>
      <c r="P35" s="812"/>
      <c r="Q35" s="812"/>
      <c r="R35" s="812"/>
      <c r="S35" s="812"/>
      <c r="T35" s="812"/>
      <c r="U35" s="812"/>
      <c r="V35" s="812"/>
      <c r="W35" s="812"/>
      <c r="X35" s="812"/>
      <c r="Y35" s="812"/>
      <c r="Z35" s="812"/>
      <c r="AA35" s="812"/>
      <c r="AB35" s="812"/>
      <c r="AC35" s="812"/>
      <c r="AD35" s="812"/>
      <c r="AE35" s="812"/>
      <c r="AF35" s="812"/>
      <c r="AG35" s="812"/>
      <c r="AH35" s="812"/>
      <c r="AI35" s="564"/>
      <c r="AJ35" s="565"/>
      <c r="AK35" s="565"/>
      <c r="AL35" s="565"/>
      <c r="AM35" s="565"/>
      <c r="AN35" s="565"/>
      <c r="AO35" s="565"/>
      <c r="AP35" s="565"/>
      <c r="AQ35" s="565"/>
      <c r="AR35" s="565"/>
      <c r="AS35" s="565"/>
      <c r="AT35" s="566"/>
      <c r="AU35" s="616"/>
      <c r="AV35" s="616"/>
      <c r="AW35" s="616"/>
      <c r="AX35" s="616"/>
      <c r="AY35" s="616"/>
      <c r="AZ35" s="616"/>
      <c r="BA35" s="616"/>
      <c r="BB35" s="616"/>
      <c r="BC35" s="616"/>
      <c r="BD35" s="616"/>
      <c r="BE35" s="616"/>
      <c r="BF35" s="616"/>
      <c r="BG35" s="616"/>
      <c r="BH35" s="616"/>
      <c r="BI35" s="616"/>
      <c r="BJ35" s="616"/>
      <c r="BK35" s="616"/>
      <c r="BL35" s="616"/>
      <c r="BM35" s="616"/>
      <c r="BN35" s="616"/>
      <c r="BO35" s="616"/>
      <c r="BP35" s="616"/>
      <c r="BQ35" s="616"/>
      <c r="BR35" s="617"/>
      <c r="BS35" s="737"/>
      <c r="BT35" s="580"/>
      <c r="BU35" s="580"/>
      <c r="BV35" s="580"/>
      <c r="BW35" s="580"/>
      <c r="BX35" s="580"/>
      <c r="BY35" s="580"/>
      <c r="BZ35" s="564"/>
      <c r="CA35" s="565"/>
      <c r="CB35" s="565"/>
      <c r="CC35" s="565"/>
      <c r="CD35" s="565"/>
      <c r="CE35" s="565"/>
      <c r="CF35" s="565"/>
      <c r="CG35" s="565"/>
      <c r="CH35" s="565"/>
      <c r="CI35" s="565"/>
      <c r="CJ35" s="565"/>
      <c r="CK35" s="566"/>
      <c r="DU35" s="385"/>
      <c r="DV35" s="385"/>
      <c r="DW35" s="385"/>
      <c r="DX35" s="385"/>
      <c r="DY35" s="385"/>
      <c r="DZ35" s="385"/>
      <c r="EA35" s="385"/>
      <c r="EB35" s="385"/>
      <c r="EC35" s="385"/>
      <c r="ED35" s="385"/>
      <c r="EE35" s="385"/>
      <c r="EF35" s="385"/>
      <c r="EG35" s="385"/>
      <c r="EH35" s="385"/>
      <c r="EI35" s="385"/>
      <c r="EJ35" s="385"/>
      <c r="EK35" s="385"/>
    </row>
    <row r="36" spans="2:141" ht="5.25" customHeight="1">
      <c r="B36" s="1019"/>
      <c r="C36" s="1020"/>
      <c r="D36" s="811"/>
      <c r="E36" s="812"/>
      <c r="F36" s="812"/>
      <c r="G36" s="812"/>
      <c r="H36" s="812"/>
      <c r="I36" s="812"/>
      <c r="J36" s="812"/>
      <c r="K36" s="812"/>
      <c r="L36" s="812"/>
      <c r="M36" s="812"/>
      <c r="N36" s="812"/>
      <c r="O36" s="812"/>
      <c r="P36" s="812"/>
      <c r="Q36" s="812"/>
      <c r="R36" s="812"/>
      <c r="S36" s="812"/>
      <c r="T36" s="812"/>
      <c r="U36" s="812"/>
      <c r="V36" s="812"/>
      <c r="W36" s="812"/>
      <c r="X36" s="812"/>
      <c r="Y36" s="812"/>
      <c r="Z36" s="812"/>
      <c r="AA36" s="812"/>
      <c r="AB36" s="812"/>
      <c r="AC36" s="812"/>
      <c r="AD36" s="812"/>
      <c r="AE36" s="812"/>
      <c r="AF36" s="812"/>
      <c r="AG36" s="812"/>
      <c r="AH36" s="812"/>
      <c r="AI36" s="564"/>
      <c r="AJ36" s="565"/>
      <c r="AK36" s="565"/>
      <c r="AL36" s="565"/>
      <c r="AM36" s="565"/>
      <c r="AN36" s="565"/>
      <c r="AO36" s="565"/>
      <c r="AP36" s="565"/>
      <c r="AQ36" s="565"/>
      <c r="AR36" s="565"/>
      <c r="AS36" s="565"/>
      <c r="AT36" s="566"/>
      <c r="AU36" s="616"/>
      <c r="AV36" s="616"/>
      <c r="AW36" s="616"/>
      <c r="AX36" s="616"/>
      <c r="AY36" s="616"/>
      <c r="AZ36" s="616"/>
      <c r="BA36" s="616"/>
      <c r="BB36" s="616"/>
      <c r="BC36" s="616"/>
      <c r="BD36" s="616"/>
      <c r="BE36" s="616"/>
      <c r="BF36" s="616"/>
      <c r="BG36" s="616"/>
      <c r="BH36" s="616"/>
      <c r="BI36" s="616"/>
      <c r="BJ36" s="616"/>
      <c r="BK36" s="616"/>
      <c r="BL36" s="616"/>
      <c r="BM36" s="616"/>
      <c r="BN36" s="616"/>
      <c r="BO36" s="616"/>
      <c r="BP36" s="616"/>
      <c r="BQ36" s="616"/>
      <c r="BR36" s="617"/>
      <c r="BS36" s="737"/>
      <c r="BT36" s="580"/>
      <c r="BU36" s="580"/>
      <c r="BV36" s="580"/>
      <c r="BW36" s="580"/>
      <c r="BX36" s="580"/>
      <c r="BY36" s="580"/>
      <c r="BZ36" s="564"/>
      <c r="CA36" s="565"/>
      <c r="CB36" s="565"/>
      <c r="CC36" s="565"/>
      <c r="CD36" s="565"/>
      <c r="CE36" s="565"/>
      <c r="CF36" s="565"/>
      <c r="CG36" s="565"/>
      <c r="CH36" s="565"/>
      <c r="CI36" s="565"/>
      <c r="CJ36" s="565"/>
      <c r="CK36" s="566"/>
      <c r="DU36" s="385"/>
      <c r="DV36" s="385"/>
      <c r="DW36" s="385"/>
      <c r="DX36" s="385"/>
      <c r="DY36" s="385"/>
      <c r="DZ36" s="385"/>
      <c r="EA36" s="385"/>
      <c r="EB36" s="385"/>
      <c r="EC36" s="385"/>
      <c r="ED36" s="385"/>
      <c r="EE36" s="385"/>
      <c r="EF36" s="385"/>
      <c r="EG36" s="385"/>
      <c r="EH36" s="385"/>
      <c r="EI36" s="385"/>
      <c r="EJ36" s="385"/>
      <c r="EK36" s="385"/>
    </row>
    <row r="37" spans="2:141" ht="5.25" customHeight="1">
      <c r="B37" s="1019"/>
      <c r="C37" s="1020"/>
      <c r="D37" s="811"/>
      <c r="E37" s="812"/>
      <c r="F37" s="812"/>
      <c r="G37" s="812"/>
      <c r="H37" s="812"/>
      <c r="I37" s="812"/>
      <c r="J37" s="812"/>
      <c r="K37" s="812"/>
      <c r="L37" s="812"/>
      <c r="M37" s="812"/>
      <c r="N37" s="812"/>
      <c r="O37" s="812"/>
      <c r="P37" s="812"/>
      <c r="Q37" s="812"/>
      <c r="R37" s="812"/>
      <c r="S37" s="812"/>
      <c r="T37" s="812"/>
      <c r="U37" s="812"/>
      <c r="V37" s="812"/>
      <c r="W37" s="812"/>
      <c r="X37" s="812"/>
      <c r="Y37" s="812"/>
      <c r="Z37" s="812"/>
      <c r="AA37" s="812"/>
      <c r="AB37" s="812"/>
      <c r="AC37" s="812"/>
      <c r="AD37" s="812"/>
      <c r="AE37" s="812"/>
      <c r="AF37" s="812"/>
      <c r="AG37" s="812"/>
      <c r="AH37" s="812"/>
      <c r="AI37" s="564"/>
      <c r="AJ37" s="565"/>
      <c r="AK37" s="565"/>
      <c r="AL37" s="565"/>
      <c r="AM37" s="565"/>
      <c r="AN37" s="565"/>
      <c r="AO37" s="565"/>
      <c r="AP37" s="565"/>
      <c r="AQ37" s="565"/>
      <c r="AR37" s="565"/>
      <c r="AS37" s="565"/>
      <c r="AT37" s="566"/>
      <c r="AU37" s="618"/>
      <c r="AV37" s="618"/>
      <c r="AW37" s="618"/>
      <c r="AX37" s="618"/>
      <c r="AY37" s="618"/>
      <c r="AZ37" s="618"/>
      <c r="BA37" s="618"/>
      <c r="BB37" s="618"/>
      <c r="BC37" s="618"/>
      <c r="BD37" s="618"/>
      <c r="BE37" s="618"/>
      <c r="BF37" s="618"/>
      <c r="BG37" s="618"/>
      <c r="BH37" s="618"/>
      <c r="BI37" s="618"/>
      <c r="BJ37" s="618"/>
      <c r="BK37" s="618"/>
      <c r="BL37" s="618"/>
      <c r="BM37" s="618"/>
      <c r="BN37" s="618"/>
      <c r="BO37" s="618"/>
      <c r="BP37" s="618"/>
      <c r="BQ37" s="618"/>
      <c r="BR37" s="619"/>
      <c r="BS37" s="738"/>
      <c r="BT37" s="598"/>
      <c r="BU37" s="598"/>
      <c r="BV37" s="598"/>
      <c r="BW37" s="598"/>
      <c r="BX37" s="598"/>
      <c r="BY37" s="598"/>
      <c r="BZ37" s="564"/>
      <c r="CA37" s="565"/>
      <c r="CB37" s="565"/>
      <c r="CC37" s="565"/>
      <c r="CD37" s="565"/>
      <c r="CE37" s="565"/>
      <c r="CF37" s="565"/>
      <c r="CG37" s="565"/>
      <c r="CH37" s="565"/>
      <c r="CI37" s="565"/>
      <c r="CJ37" s="565"/>
      <c r="CK37" s="566"/>
      <c r="DU37" s="385"/>
      <c r="DV37" s="385"/>
      <c r="DW37" s="385"/>
      <c r="DX37" s="385"/>
      <c r="DY37" s="385"/>
      <c r="DZ37" s="385"/>
      <c r="EA37" s="385"/>
      <c r="EB37" s="385"/>
      <c r="EC37" s="385"/>
      <c r="ED37" s="385"/>
      <c r="EE37" s="385"/>
      <c r="EF37" s="385"/>
      <c r="EG37" s="385"/>
      <c r="EH37" s="385"/>
      <c r="EI37" s="385"/>
      <c r="EJ37" s="385"/>
      <c r="EK37" s="385"/>
    </row>
    <row r="38" spans="2:141" ht="5.25" customHeight="1">
      <c r="B38" s="1019"/>
      <c r="C38" s="1020"/>
      <c r="D38" s="811" t="s">
        <v>2438</v>
      </c>
      <c r="E38" s="812"/>
      <c r="F38" s="812"/>
      <c r="G38" s="812"/>
      <c r="H38" s="812"/>
      <c r="I38" s="812"/>
      <c r="J38" s="812"/>
      <c r="K38" s="812"/>
      <c r="L38" s="812"/>
      <c r="M38" s="812"/>
      <c r="N38" s="812"/>
      <c r="O38" s="812"/>
      <c r="P38" s="812"/>
      <c r="Q38" s="812"/>
      <c r="R38" s="812"/>
      <c r="S38" s="812"/>
      <c r="T38" s="812"/>
      <c r="U38" s="812"/>
      <c r="V38" s="812"/>
      <c r="W38" s="812"/>
      <c r="X38" s="812"/>
      <c r="Y38" s="812"/>
      <c r="Z38" s="812"/>
      <c r="AA38" s="812"/>
      <c r="AB38" s="812"/>
      <c r="AC38" s="812"/>
      <c r="AD38" s="812"/>
      <c r="AE38" s="812"/>
      <c r="AF38" s="812"/>
      <c r="AG38" s="812"/>
      <c r="AH38" s="812"/>
      <c r="AI38" s="564" cm="1">
        <f t="array" ref="AI38">IFERROR(_xlfn.SWITCH($O$15,"１号",集計【１号】!O4,"２号",集計【２・３号】!O4,"３号",集計【２・３号】!O4,"",0),0)</f>
        <v>0</v>
      </c>
      <c r="AJ38" s="565"/>
      <c r="AK38" s="565"/>
      <c r="AL38" s="565"/>
      <c r="AM38" s="565"/>
      <c r="AN38" s="565"/>
      <c r="AO38" s="565"/>
      <c r="AP38" s="565"/>
      <c r="AQ38" s="565"/>
      <c r="AR38" s="565"/>
      <c r="AS38" s="565"/>
      <c r="AT38" s="566"/>
      <c r="AU38" s="662" t="s">
        <v>2543</v>
      </c>
      <c r="AV38" s="662"/>
      <c r="AW38" s="662"/>
      <c r="AX38" s="662"/>
      <c r="AY38" s="662"/>
      <c r="AZ38" s="662"/>
      <c r="BA38" s="662"/>
      <c r="BB38" s="662"/>
      <c r="BC38" s="662"/>
      <c r="BD38" s="662"/>
      <c r="BE38" s="662"/>
      <c r="BF38" s="662"/>
      <c r="BG38" s="662"/>
      <c r="BH38" s="662"/>
      <c r="BI38" s="662"/>
      <c r="BJ38" s="662"/>
      <c r="BK38" s="662"/>
      <c r="BL38" s="662"/>
      <c r="BM38" s="662"/>
      <c r="BN38" s="662"/>
      <c r="BO38" s="662"/>
      <c r="BP38" s="662"/>
      <c r="BQ38" s="662"/>
      <c r="BR38" s="816"/>
      <c r="BS38" s="736" t="str">
        <f>施設情報!C43&amp;""</f>
        <v/>
      </c>
      <c r="BT38" s="682"/>
      <c r="BU38" s="682"/>
      <c r="BV38" s="682"/>
      <c r="BW38" s="682"/>
      <c r="BX38" s="682"/>
      <c r="BY38" s="682"/>
      <c r="BZ38" s="564" t="e" cm="1">
        <f t="array" ref="BZ38">_xlfn.SWITCH($O$15,"１号",集計【１号】!O17,"２号",0,"３号",0,"",0)</f>
        <v>#N/A</v>
      </c>
      <c r="CA38" s="565"/>
      <c r="CB38" s="565"/>
      <c r="CC38" s="565"/>
      <c r="CD38" s="565"/>
      <c r="CE38" s="565"/>
      <c r="CF38" s="565"/>
      <c r="CG38" s="565"/>
      <c r="CH38" s="565"/>
      <c r="CI38" s="565"/>
      <c r="CJ38" s="565"/>
      <c r="CK38" s="566"/>
    </row>
    <row r="39" spans="2:141" ht="5.25" customHeight="1">
      <c r="B39" s="1019"/>
      <c r="C39" s="1020"/>
      <c r="D39" s="811"/>
      <c r="E39" s="812"/>
      <c r="F39" s="812"/>
      <c r="G39" s="812"/>
      <c r="H39" s="812"/>
      <c r="I39" s="812"/>
      <c r="J39" s="812"/>
      <c r="K39" s="812"/>
      <c r="L39" s="812"/>
      <c r="M39" s="812"/>
      <c r="N39" s="812"/>
      <c r="O39" s="812"/>
      <c r="P39" s="812"/>
      <c r="Q39" s="812"/>
      <c r="R39" s="812"/>
      <c r="S39" s="812"/>
      <c r="T39" s="812"/>
      <c r="U39" s="812"/>
      <c r="V39" s="812"/>
      <c r="W39" s="812"/>
      <c r="X39" s="812"/>
      <c r="Y39" s="812"/>
      <c r="Z39" s="812"/>
      <c r="AA39" s="812"/>
      <c r="AB39" s="812"/>
      <c r="AC39" s="812"/>
      <c r="AD39" s="812"/>
      <c r="AE39" s="812"/>
      <c r="AF39" s="812"/>
      <c r="AG39" s="812"/>
      <c r="AH39" s="812"/>
      <c r="AI39" s="564"/>
      <c r="AJ39" s="565"/>
      <c r="AK39" s="565"/>
      <c r="AL39" s="565"/>
      <c r="AM39" s="565"/>
      <c r="AN39" s="565"/>
      <c r="AO39" s="565"/>
      <c r="AP39" s="565"/>
      <c r="AQ39" s="565"/>
      <c r="AR39" s="565"/>
      <c r="AS39" s="565"/>
      <c r="AT39" s="566"/>
      <c r="AU39" s="817"/>
      <c r="AV39" s="817"/>
      <c r="AW39" s="817"/>
      <c r="AX39" s="817"/>
      <c r="AY39" s="817"/>
      <c r="AZ39" s="817"/>
      <c r="BA39" s="817"/>
      <c r="BB39" s="817"/>
      <c r="BC39" s="817"/>
      <c r="BD39" s="817"/>
      <c r="BE39" s="817"/>
      <c r="BF39" s="817"/>
      <c r="BG39" s="817"/>
      <c r="BH39" s="817"/>
      <c r="BI39" s="817"/>
      <c r="BJ39" s="817"/>
      <c r="BK39" s="817"/>
      <c r="BL39" s="817"/>
      <c r="BM39" s="817"/>
      <c r="BN39" s="817"/>
      <c r="BO39" s="817"/>
      <c r="BP39" s="817"/>
      <c r="BQ39" s="817"/>
      <c r="BR39" s="818"/>
      <c r="BS39" s="737"/>
      <c r="BT39" s="580"/>
      <c r="BU39" s="580"/>
      <c r="BV39" s="580"/>
      <c r="BW39" s="580"/>
      <c r="BX39" s="580"/>
      <c r="BY39" s="580"/>
      <c r="BZ39" s="564"/>
      <c r="CA39" s="565"/>
      <c r="CB39" s="565"/>
      <c r="CC39" s="565"/>
      <c r="CD39" s="565"/>
      <c r="CE39" s="565"/>
      <c r="CF39" s="565"/>
      <c r="CG39" s="565"/>
      <c r="CH39" s="565"/>
      <c r="CI39" s="565"/>
      <c r="CJ39" s="565"/>
      <c r="CK39" s="566"/>
    </row>
    <row r="40" spans="2:141" ht="5.25" customHeight="1">
      <c r="B40" s="1019"/>
      <c r="C40" s="1020"/>
      <c r="D40" s="811"/>
      <c r="E40" s="812"/>
      <c r="F40" s="812"/>
      <c r="G40" s="812"/>
      <c r="H40" s="812"/>
      <c r="I40" s="812"/>
      <c r="J40" s="812"/>
      <c r="K40" s="812"/>
      <c r="L40" s="812"/>
      <c r="M40" s="812"/>
      <c r="N40" s="812"/>
      <c r="O40" s="812"/>
      <c r="P40" s="812"/>
      <c r="Q40" s="812"/>
      <c r="R40" s="812"/>
      <c r="S40" s="812"/>
      <c r="T40" s="812"/>
      <c r="U40" s="812"/>
      <c r="V40" s="812"/>
      <c r="W40" s="812"/>
      <c r="X40" s="812"/>
      <c r="Y40" s="812"/>
      <c r="Z40" s="812"/>
      <c r="AA40" s="812"/>
      <c r="AB40" s="812"/>
      <c r="AC40" s="812"/>
      <c r="AD40" s="812"/>
      <c r="AE40" s="812"/>
      <c r="AF40" s="812"/>
      <c r="AG40" s="812"/>
      <c r="AH40" s="812"/>
      <c r="AI40" s="564"/>
      <c r="AJ40" s="565"/>
      <c r="AK40" s="565"/>
      <c r="AL40" s="565"/>
      <c r="AM40" s="565"/>
      <c r="AN40" s="565"/>
      <c r="AO40" s="565"/>
      <c r="AP40" s="565"/>
      <c r="AQ40" s="565"/>
      <c r="AR40" s="565"/>
      <c r="AS40" s="565"/>
      <c r="AT40" s="566"/>
      <c r="AU40" s="817"/>
      <c r="AV40" s="817"/>
      <c r="AW40" s="817"/>
      <c r="AX40" s="817"/>
      <c r="AY40" s="817"/>
      <c r="AZ40" s="817"/>
      <c r="BA40" s="817"/>
      <c r="BB40" s="817"/>
      <c r="BC40" s="817"/>
      <c r="BD40" s="817"/>
      <c r="BE40" s="817"/>
      <c r="BF40" s="817"/>
      <c r="BG40" s="817"/>
      <c r="BH40" s="817"/>
      <c r="BI40" s="817"/>
      <c r="BJ40" s="817"/>
      <c r="BK40" s="817"/>
      <c r="BL40" s="817"/>
      <c r="BM40" s="817"/>
      <c r="BN40" s="817"/>
      <c r="BO40" s="817"/>
      <c r="BP40" s="817"/>
      <c r="BQ40" s="817"/>
      <c r="BR40" s="818"/>
      <c r="BS40" s="737"/>
      <c r="BT40" s="580"/>
      <c r="BU40" s="580"/>
      <c r="BV40" s="580"/>
      <c r="BW40" s="580"/>
      <c r="BX40" s="580"/>
      <c r="BY40" s="580"/>
      <c r="BZ40" s="564"/>
      <c r="CA40" s="565"/>
      <c r="CB40" s="565"/>
      <c r="CC40" s="565"/>
      <c r="CD40" s="565"/>
      <c r="CE40" s="565"/>
      <c r="CF40" s="565"/>
      <c r="CG40" s="565"/>
      <c r="CH40" s="565"/>
      <c r="CI40" s="565"/>
      <c r="CJ40" s="565"/>
      <c r="CK40" s="566"/>
    </row>
    <row r="41" spans="2:141" ht="5.25" customHeight="1">
      <c r="B41" s="1019"/>
      <c r="C41" s="1020"/>
      <c r="D41" s="811"/>
      <c r="E41" s="812"/>
      <c r="F41" s="812"/>
      <c r="G41" s="812"/>
      <c r="H41" s="812"/>
      <c r="I41" s="812"/>
      <c r="J41" s="812"/>
      <c r="K41" s="812"/>
      <c r="L41" s="812"/>
      <c r="M41" s="812"/>
      <c r="N41" s="812"/>
      <c r="O41" s="812"/>
      <c r="P41" s="812"/>
      <c r="Q41" s="812"/>
      <c r="R41" s="812"/>
      <c r="S41" s="812"/>
      <c r="T41" s="812"/>
      <c r="U41" s="812"/>
      <c r="V41" s="812"/>
      <c r="W41" s="812"/>
      <c r="X41" s="812"/>
      <c r="Y41" s="812"/>
      <c r="Z41" s="812"/>
      <c r="AA41" s="812"/>
      <c r="AB41" s="812"/>
      <c r="AC41" s="812"/>
      <c r="AD41" s="812"/>
      <c r="AE41" s="812"/>
      <c r="AF41" s="812"/>
      <c r="AG41" s="812"/>
      <c r="AH41" s="812"/>
      <c r="AI41" s="564"/>
      <c r="AJ41" s="565"/>
      <c r="AK41" s="565"/>
      <c r="AL41" s="565"/>
      <c r="AM41" s="565"/>
      <c r="AN41" s="565"/>
      <c r="AO41" s="565"/>
      <c r="AP41" s="565"/>
      <c r="AQ41" s="565"/>
      <c r="AR41" s="565"/>
      <c r="AS41" s="565"/>
      <c r="AT41" s="566"/>
      <c r="AU41" s="817"/>
      <c r="AV41" s="817"/>
      <c r="AW41" s="817"/>
      <c r="AX41" s="817"/>
      <c r="AY41" s="817"/>
      <c r="AZ41" s="817"/>
      <c r="BA41" s="817"/>
      <c r="BB41" s="817"/>
      <c r="BC41" s="817"/>
      <c r="BD41" s="817"/>
      <c r="BE41" s="817"/>
      <c r="BF41" s="817"/>
      <c r="BG41" s="817"/>
      <c r="BH41" s="817"/>
      <c r="BI41" s="817"/>
      <c r="BJ41" s="817"/>
      <c r="BK41" s="817"/>
      <c r="BL41" s="817"/>
      <c r="BM41" s="817"/>
      <c r="BN41" s="817"/>
      <c r="BO41" s="817"/>
      <c r="BP41" s="817"/>
      <c r="BQ41" s="817"/>
      <c r="BR41" s="818"/>
      <c r="BS41" s="737"/>
      <c r="BT41" s="580"/>
      <c r="BU41" s="580"/>
      <c r="BV41" s="580"/>
      <c r="BW41" s="580"/>
      <c r="BX41" s="580"/>
      <c r="BY41" s="580"/>
      <c r="BZ41" s="564"/>
      <c r="CA41" s="565"/>
      <c r="CB41" s="565"/>
      <c r="CC41" s="565"/>
      <c r="CD41" s="565"/>
      <c r="CE41" s="565"/>
      <c r="CF41" s="565"/>
      <c r="CG41" s="565"/>
      <c r="CH41" s="565"/>
      <c r="CI41" s="565"/>
      <c r="CJ41" s="565"/>
      <c r="CK41" s="566"/>
    </row>
    <row r="42" spans="2:141" ht="5.25" customHeight="1">
      <c r="B42" s="1019"/>
      <c r="C42" s="1020"/>
      <c r="D42" s="811"/>
      <c r="E42" s="812"/>
      <c r="F42" s="812"/>
      <c r="G42" s="812"/>
      <c r="H42" s="812"/>
      <c r="I42" s="812"/>
      <c r="J42" s="812"/>
      <c r="K42" s="812"/>
      <c r="L42" s="812"/>
      <c r="M42" s="812"/>
      <c r="N42" s="812"/>
      <c r="O42" s="812"/>
      <c r="P42" s="812"/>
      <c r="Q42" s="812"/>
      <c r="R42" s="812"/>
      <c r="S42" s="812"/>
      <c r="T42" s="812"/>
      <c r="U42" s="812"/>
      <c r="V42" s="812"/>
      <c r="W42" s="812"/>
      <c r="X42" s="812"/>
      <c r="Y42" s="812"/>
      <c r="Z42" s="812"/>
      <c r="AA42" s="812"/>
      <c r="AB42" s="812"/>
      <c r="AC42" s="812"/>
      <c r="AD42" s="812"/>
      <c r="AE42" s="812"/>
      <c r="AF42" s="812"/>
      <c r="AG42" s="812"/>
      <c r="AH42" s="812"/>
      <c r="AI42" s="564"/>
      <c r="AJ42" s="565"/>
      <c r="AK42" s="565"/>
      <c r="AL42" s="565"/>
      <c r="AM42" s="565"/>
      <c r="AN42" s="565"/>
      <c r="AO42" s="565"/>
      <c r="AP42" s="565"/>
      <c r="AQ42" s="565"/>
      <c r="AR42" s="565"/>
      <c r="AS42" s="565"/>
      <c r="AT42" s="566"/>
      <c r="AU42" s="819"/>
      <c r="AV42" s="819"/>
      <c r="AW42" s="819"/>
      <c r="AX42" s="819"/>
      <c r="AY42" s="819"/>
      <c r="AZ42" s="819"/>
      <c r="BA42" s="819"/>
      <c r="BB42" s="819"/>
      <c r="BC42" s="819"/>
      <c r="BD42" s="819"/>
      <c r="BE42" s="819"/>
      <c r="BF42" s="819"/>
      <c r="BG42" s="819"/>
      <c r="BH42" s="819"/>
      <c r="BI42" s="819"/>
      <c r="BJ42" s="819"/>
      <c r="BK42" s="819"/>
      <c r="BL42" s="819"/>
      <c r="BM42" s="819"/>
      <c r="BN42" s="819"/>
      <c r="BO42" s="819"/>
      <c r="BP42" s="819"/>
      <c r="BQ42" s="819"/>
      <c r="BR42" s="820"/>
      <c r="BS42" s="738"/>
      <c r="BT42" s="598"/>
      <c r="BU42" s="598"/>
      <c r="BV42" s="598"/>
      <c r="BW42" s="598"/>
      <c r="BX42" s="598"/>
      <c r="BY42" s="598"/>
      <c r="BZ42" s="564"/>
      <c r="CA42" s="565"/>
      <c r="CB42" s="565"/>
      <c r="CC42" s="565"/>
      <c r="CD42" s="565"/>
      <c r="CE42" s="565"/>
      <c r="CF42" s="565"/>
      <c r="CG42" s="565"/>
      <c r="CH42" s="565"/>
      <c r="CI42" s="565"/>
      <c r="CJ42" s="565"/>
      <c r="CK42" s="566"/>
    </row>
    <row r="43" spans="2:141" ht="5.25" customHeight="1">
      <c r="B43" s="1019"/>
      <c r="C43" s="1020"/>
      <c r="D43" s="743" t="s">
        <v>2621</v>
      </c>
      <c r="E43" s="741"/>
      <c r="F43" s="741"/>
      <c r="G43" s="741"/>
      <c r="H43" s="741"/>
      <c r="I43" s="741"/>
      <c r="J43" s="741"/>
      <c r="K43" s="741"/>
      <c r="L43" s="741"/>
      <c r="M43" s="741"/>
      <c r="N43" s="741"/>
      <c r="O43" s="741"/>
      <c r="P43" s="741"/>
      <c r="Q43" s="741"/>
      <c r="R43" s="741"/>
      <c r="S43" s="741"/>
      <c r="T43" s="741"/>
      <c r="U43" s="741"/>
      <c r="V43" s="741"/>
      <c r="W43" s="741"/>
      <c r="X43" s="741"/>
      <c r="Y43" s="741"/>
      <c r="Z43" s="741"/>
      <c r="AA43" s="741"/>
      <c r="AB43" s="741"/>
      <c r="AC43" s="741"/>
      <c r="AD43" s="741"/>
      <c r="AE43" s="741"/>
      <c r="AF43" s="741"/>
      <c r="AG43" s="741"/>
      <c r="AH43" s="742"/>
      <c r="AI43" s="564" t="e" cm="1">
        <f t="array" ref="AI43">_xlfn.SWITCH($O$15,"１号",集計【１号】!O5,"２号",集計【２・３号】!O5,"３号",集計【２・３号】!O5,"",0)</f>
        <v>#N/A</v>
      </c>
      <c r="AJ43" s="565"/>
      <c r="AK43" s="565"/>
      <c r="AL43" s="565"/>
      <c r="AM43" s="565"/>
      <c r="AN43" s="565"/>
      <c r="AO43" s="565"/>
      <c r="AP43" s="565"/>
      <c r="AQ43" s="565"/>
      <c r="AR43" s="565"/>
      <c r="AS43" s="565"/>
      <c r="AT43" s="566"/>
      <c r="AU43" s="662" t="s">
        <v>2544</v>
      </c>
      <c r="AV43" s="614"/>
      <c r="AW43" s="614"/>
      <c r="AX43" s="614"/>
      <c r="AY43" s="614"/>
      <c r="AZ43" s="614"/>
      <c r="BA43" s="614"/>
      <c r="BB43" s="614"/>
      <c r="BC43" s="614"/>
      <c r="BD43" s="614"/>
      <c r="BE43" s="614"/>
      <c r="BF43" s="614"/>
      <c r="BG43" s="614"/>
      <c r="BH43" s="614"/>
      <c r="BI43" s="614"/>
      <c r="BJ43" s="614"/>
      <c r="BK43" s="614"/>
      <c r="BL43" s="614"/>
      <c r="BM43" s="614"/>
      <c r="BN43" s="614"/>
      <c r="BO43" s="614"/>
      <c r="BP43" s="614"/>
      <c r="BQ43" s="614"/>
      <c r="BR43" s="615"/>
      <c r="BS43" s="736" t="str">
        <f>施設情報!C44&amp;""</f>
        <v/>
      </c>
      <c r="BT43" s="682"/>
      <c r="BU43" s="682"/>
      <c r="BV43" s="682"/>
      <c r="BW43" s="682"/>
      <c r="BX43" s="682"/>
      <c r="BY43" s="682"/>
      <c r="BZ43" s="564" t="e" cm="1">
        <f t="array" ref="BZ43">_xlfn.SWITCH($O$15,"１号",集計【１号】!O18,"２号",0,"３号",0,"",0)</f>
        <v>#N/A</v>
      </c>
      <c r="CA43" s="565"/>
      <c r="CB43" s="565"/>
      <c r="CC43" s="565"/>
      <c r="CD43" s="565"/>
      <c r="CE43" s="565"/>
      <c r="CF43" s="565"/>
      <c r="CG43" s="565"/>
      <c r="CH43" s="565"/>
      <c r="CI43" s="565"/>
      <c r="CJ43" s="565"/>
      <c r="CK43" s="566"/>
    </row>
    <row r="44" spans="2:141" ht="5.25" customHeight="1">
      <c r="B44" s="1019"/>
      <c r="C44" s="1020"/>
      <c r="D44" s="743"/>
      <c r="E44" s="741"/>
      <c r="F44" s="741"/>
      <c r="G44" s="741"/>
      <c r="H44" s="741"/>
      <c r="I44" s="741"/>
      <c r="J44" s="741"/>
      <c r="K44" s="741"/>
      <c r="L44" s="741"/>
      <c r="M44" s="741"/>
      <c r="N44" s="741"/>
      <c r="O44" s="741"/>
      <c r="P44" s="741"/>
      <c r="Q44" s="741"/>
      <c r="R44" s="741"/>
      <c r="S44" s="741"/>
      <c r="T44" s="741"/>
      <c r="U44" s="741"/>
      <c r="V44" s="741"/>
      <c r="W44" s="741"/>
      <c r="X44" s="741"/>
      <c r="Y44" s="741"/>
      <c r="Z44" s="741"/>
      <c r="AA44" s="741"/>
      <c r="AB44" s="741"/>
      <c r="AC44" s="741"/>
      <c r="AD44" s="741"/>
      <c r="AE44" s="741"/>
      <c r="AF44" s="741"/>
      <c r="AG44" s="741"/>
      <c r="AH44" s="742"/>
      <c r="AI44" s="564"/>
      <c r="AJ44" s="565"/>
      <c r="AK44" s="565"/>
      <c r="AL44" s="565"/>
      <c r="AM44" s="565"/>
      <c r="AN44" s="565"/>
      <c r="AO44" s="565"/>
      <c r="AP44" s="565"/>
      <c r="AQ44" s="565"/>
      <c r="AR44" s="565"/>
      <c r="AS44" s="565"/>
      <c r="AT44" s="566"/>
      <c r="AU44" s="616"/>
      <c r="AV44" s="616"/>
      <c r="AW44" s="616"/>
      <c r="AX44" s="616"/>
      <c r="AY44" s="616"/>
      <c r="AZ44" s="616"/>
      <c r="BA44" s="616"/>
      <c r="BB44" s="616"/>
      <c r="BC44" s="616"/>
      <c r="BD44" s="616"/>
      <c r="BE44" s="616"/>
      <c r="BF44" s="616"/>
      <c r="BG44" s="616"/>
      <c r="BH44" s="616"/>
      <c r="BI44" s="616"/>
      <c r="BJ44" s="616"/>
      <c r="BK44" s="616"/>
      <c r="BL44" s="616"/>
      <c r="BM44" s="616"/>
      <c r="BN44" s="616"/>
      <c r="BO44" s="616"/>
      <c r="BP44" s="616"/>
      <c r="BQ44" s="616"/>
      <c r="BR44" s="617"/>
      <c r="BS44" s="737"/>
      <c r="BT44" s="580"/>
      <c r="BU44" s="580"/>
      <c r="BV44" s="580"/>
      <c r="BW44" s="580"/>
      <c r="BX44" s="580"/>
      <c r="BY44" s="580"/>
      <c r="BZ44" s="564"/>
      <c r="CA44" s="565"/>
      <c r="CB44" s="565"/>
      <c r="CC44" s="565"/>
      <c r="CD44" s="565"/>
      <c r="CE44" s="565"/>
      <c r="CF44" s="565"/>
      <c r="CG44" s="565"/>
      <c r="CH44" s="565"/>
      <c r="CI44" s="565"/>
      <c r="CJ44" s="565"/>
      <c r="CK44" s="566"/>
    </row>
    <row r="45" spans="2:141" ht="5.25" customHeight="1">
      <c r="B45" s="1019"/>
      <c r="C45" s="1020"/>
      <c r="D45" s="743"/>
      <c r="E45" s="741"/>
      <c r="F45" s="741"/>
      <c r="G45" s="741"/>
      <c r="H45" s="741"/>
      <c r="I45" s="741"/>
      <c r="J45" s="741"/>
      <c r="K45" s="741"/>
      <c r="L45" s="741"/>
      <c r="M45" s="741"/>
      <c r="N45" s="741"/>
      <c r="O45" s="741"/>
      <c r="P45" s="741"/>
      <c r="Q45" s="741"/>
      <c r="R45" s="741"/>
      <c r="S45" s="741"/>
      <c r="T45" s="741"/>
      <c r="U45" s="741"/>
      <c r="V45" s="741"/>
      <c r="W45" s="741"/>
      <c r="X45" s="741"/>
      <c r="Y45" s="741"/>
      <c r="Z45" s="741"/>
      <c r="AA45" s="741"/>
      <c r="AB45" s="741"/>
      <c r="AC45" s="741"/>
      <c r="AD45" s="741"/>
      <c r="AE45" s="741"/>
      <c r="AF45" s="741"/>
      <c r="AG45" s="741"/>
      <c r="AH45" s="742"/>
      <c r="AI45" s="564"/>
      <c r="AJ45" s="565"/>
      <c r="AK45" s="565"/>
      <c r="AL45" s="565"/>
      <c r="AM45" s="565"/>
      <c r="AN45" s="565"/>
      <c r="AO45" s="565"/>
      <c r="AP45" s="565"/>
      <c r="AQ45" s="565"/>
      <c r="AR45" s="565"/>
      <c r="AS45" s="565"/>
      <c r="AT45" s="566"/>
      <c r="AU45" s="616"/>
      <c r="AV45" s="616"/>
      <c r="AW45" s="616"/>
      <c r="AX45" s="616"/>
      <c r="AY45" s="616"/>
      <c r="AZ45" s="616"/>
      <c r="BA45" s="616"/>
      <c r="BB45" s="616"/>
      <c r="BC45" s="616"/>
      <c r="BD45" s="616"/>
      <c r="BE45" s="616"/>
      <c r="BF45" s="616"/>
      <c r="BG45" s="616"/>
      <c r="BH45" s="616"/>
      <c r="BI45" s="616"/>
      <c r="BJ45" s="616"/>
      <c r="BK45" s="616"/>
      <c r="BL45" s="616"/>
      <c r="BM45" s="616"/>
      <c r="BN45" s="616"/>
      <c r="BO45" s="616"/>
      <c r="BP45" s="616"/>
      <c r="BQ45" s="616"/>
      <c r="BR45" s="617"/>
      <c r="BS45" s="737"/>
      <c r="BT45" s="580"/>
      <c r="BU45" s="580"/>
      <c r="BV45" s="580"/>
      <c r="BW45" s="580"/>
      <c r="BX45" s="580"/>
      <c r="BY45" s="580"/>
      <c r="BZ45" s="564"/>
      <c r="CA45" s="565"/>
      <c r="CB45" s="565"/>
      <c r="CC45" s="565"/>
      <c r="CD45" s="565"/>
      <c r="CE45" s="565"/>
      <c r="CF45" s="565"/>
      <c r="CG45" s="565"/>
      <c r="CH45" s="565"/>
      <c r="CI45" s="565"/>
      <c r="CJ45" s="565"/>
      <c r="CK45" s="566"/>
    </row>
    <row r="46" spans="2:141" ht="5.25" customHeight="1">
      <c r="B46" s="1019"/>
      <c r="C46" s="1020"/>
      <c r="D46" s="743"/>
      <c r="E46" s="741"/>
      <c r="F46" s="741"/>
      <c r="G46" s="741"/>
      <c r="H46" s="741"/>
      <c r="I46" s="741"/>
      <c r="J46" s="741"/>
      <c r="K46" s="741"/>
      <c r="L46" s="741"/>
      <c r="M46" s="741"/>
      <c r="N46" s="741"/>
      <c r="O46" s="741"/>
      <c r="P46" s="741"/>
      <c r="Q46" s="741"/>
      <c r="R46" s="741"/>
      <c r="S46" s="741"/>
      <c r="T46" s="741"/>
      <c r="U46" s="741"/>
      <c r="V46" s="741"/>
      <c r="W46" s="741"/>
      <c r="X46" s="741"/>
      <c r="Y46" s="741"/>
      <c r="Z46" s="741"/>
      <c r="AA46" s="741"/>
      <c r="AB46" s="741"/>
      <c r="AC46" s="741"/>
      <c r="AD46" s="741"/>
      <c r="AE46" s="741"/>
      <c r="AF46" s="741"/>
      <c r="AG46" s="741"/>
      <c r="AH46" s="742"/>
      <c r="AI46" s="564"/>
      <c r="AJ46" s="565"/>
      <c r="AK46" s="565"/>
      <c r="AL46" s="565"/>
      <c r="AM46" s="565"/>
      <c r="AN46" s="565"/>
      <c r="AO46" s="565"/>
      <c r="AP46" s="565"/>
      <c r="AQ46" s="565"/>
      <c r="AR46" s="565"/>
      <c r="AS46" s="565"/>
      <c r="AT46" s="566"/>
      <c r="AU46" s="616"/>
      <c r="AV46" s="616"/>
      <c r="AW46" s="616"/>
      <c r="AX46" s="616"/>
      <c r="AY46" s="616"/>
      <c r="AZ46" s="616"/>
      <c r="BA46" s="616"/>
      <c r="BB46" s="616"/>
      <c r="BC46" s="616"/>
      <c r="BD46" s="616"/>
      <c r="BE46" s="616"/>
      <c r="BF46" s="616"/>
      <c r="BG46" s="616"/>
      <c r="BH46" s="616"/>
      <c r="BI46" s="616"/>
      <c r="BJ46" s="616"/>
      <c r="BK46" s="616"/>
      <c r="BL46" s="616"/>
      <c r="BM46" s="616"/>
      <c r="BN46" s="616"/>
      <c r="BO46" s="616"/>
      <c r="BP46" s="616"/>
      <c r="BQ46" s="616"/>
      <c r="BR46" s="617"/>
      <c r="BS46" s="737"/>
      <c r="BT46" s="580"/>
      <c r="BU46" s="580"/>
      <c r="BV46" s="580"/>
      <c r="BW46" s="580"/>
      <c r="BX46" s="580"/>
      <c r="BY46" s="580"/>
      <c r="BZ46" s="564"/>
      <c r="CA46" s="565"/>
      <c r="CB46" s="565"/>
      <c r="CC46" s="565"/>
      <c r="CD46" s="565"/>
      <c r="CE46" s="565"/>
      <c r="CF46" s="565"/>
      <c r="CG46" s="565"/>
      <c r="CH46" s="565"/>
      <c r="CI46" s="565"/>
      <c r="CJ46" s="565"/>
      <c r="CK46" s="566"/>
    </row>
    <row r="47" spans="2:141" ht="5.25" customHeight="1">
      <c r="B47" s="1019"/>
      <c r="C47" s="1020"/>
      <c r="D47" s="743"/>
      <c r="E47" s="741"/>
      <c r="F47" s="741"/>
      <c r="G47" s="741"/>
      <c r="H47" s="741"/>
      <c r="I47" s="741"/>
      <c r="J47" s="741"/>
      <c r="K47" s="741"/>
      <c r="L47" s="741"/>
      <c r="M47" s="741"/>
      <c r="N47" s="741"/>
      <c r="O47" s="741"/>
      <c r="P47" s="741"/>
      <c r="Q47" s="741"/>
      <c r="R47" s="741"/>
      <c r="S47" s="741"/>
      <c r="T47" s="741"/>
      <c r="U47" s="741"/>
      <c r="V47" s="741"/>
      <c r="W47" s="741"/>
      <c r="X47" s="741"/>
      <c r="Y47" s="741"/>
      <c r="Z47" s="741"/>
      <c r="AA47" s="741"/>
      <c r="AB47" s="741"/>
      <c r="AC47" s="741"/>
      <c r="AD47" s="741"/>
      <c r="AE47" s="741"/>
      <c r="AF47" s="741"/>
      <c r="AG47" s="741"/>
      <c r="AH47" s="742"/>
      <c r="AI47" s="564"/>
      <c r="AJ47" s="565"/>
      <c r="AK47" s="565"/>
      <c r="AL47" s="565"/>
      <c r="AM47" s="565"/>
      <c r="AN47" s="565"/>
      <c r="AO47" s="565"/>
      <c r="AP47" s="565"/>
      <c r="AQ47" s="565"/>
      <c r="AR47" s="565"/>
      <c r="AS47" s="565"/>
      <c r="AT47" s="566"/>
      <c r="AU47" s="618"/>
      <c r="AV47" s="618"/>
      <c r="AW47" s="618"/>
      <c r="AX47" s="618"/>
      <c r="AY47" s="618"/>
      <c r="AZ47" s="618"/>
      <c r="BA47" s="618"/>
      <c r="BB47" s="618"/>
      <c r="BC47" s="618"/>
      <c r="BD47" s="618"/>
      <c r="BE47" s="618"/>
      <c r="BF47" s="618"/>
      <c r="BG47" s="618"/>
      <c r="BH47" s="618"/>
      <c r="BI47" s="618"/>
      <c r="BJ47" s="618"/>
      <c r="BK47" s="618"/>
      <c r="BL47" s="618"/>
      <c r="BM47" s="618"/>
      <c r="BN47" s="618"/>
      <c r="BO47" s="618"/>
      <c r="BP47" s="618"/>
      <c r="BQ47" s="618"/>
      <c r="BR47" s="619"/>
      <c r="BS47" s="738"/>
      <c r="BT47" s="598"/>
      <c r="BU47" s="598"/>
      <c r="BV47" s="598"/>
      <c r="BW47" s="598"/>
      <c r="BX47" s="598"/>
      <c r="BY47" s="598"/>
      <c r="BZ47" s="564"/>
      <c r="CA47" s="565"/>
      <c r="CB47" s="565"/>
      <c r="CC47" s="565"/>
      <c r="CD47" s="565"/>
      <c r="CE47" s="565"/>
      <c r="CF47" s="565"/>
      <c r="CG47" s="565"/>
      <c r="CH47" s="565"/>
      <c r="CI47" s="565"/>
      <c r="CJ47" s="565"/>
      <c r="CK47" s="566"/>
    </row>
    <row r="48" spans="2:141" ht="5.25" customHeight="1">
      <c r="B48" s="1019"/>
      <c r="C48" s="1020"/>
      <c r="D48" s="663" t="s">
        <v>720</v>
      </c>
      <c r="E48" s="614"/>
      <c r="F48" s="614"/>
      <c r="G48" s="614"/>
      <c r="H48" s="614"/>
      <c r="I48" s="614"/>
      <c r="J48" s="614"/>
      <c r="K48" s="614"/>
      <c r="L48" s="614"/>
      <c r="M48" s="614"/>
      <c r="N48" s="614"/>
      <c r="O48" s="614"/>
      <c r="P48" s="614"/>
      <c r="Q48" s="614"/>
      <c r="R48" s="614"/>
      <c r="S48" s="614"/>
      <c r="T48" s="614"/>
      <c r="U48" s="614"/>
      <c r="V48" s="614"/>
      <c r="W48" s="614"/>
      <c r="X48" s="614"/>
      <c r="Y48" s="614"/>
      <c r="Z48" s="614"/>
      <c r="AA48" s="615"/>
      <c r="AB48" s="736" t="str">
        <f>施設情報!C25&amp;""</f>
        <v/>
      </c>
      <c r="AC48" s="682"/>
      <c r="AD48" s="682"/>
      <c r="AE48" s="682"/>
      <c r="AF48" s="682"/>
      <c r="AG48" s="682"/>
      <c r="AH48" s="682"/>
      <c r="AI48" s="564" t="e" cm="1">
        <f t="array" ref="AI48">_xlfn.SWITCH($O$15,"１号",集計【１号】!O6,"２号",集計【２・３号】!O6,"３号",集計【２・３号】!O6,"",0)</f>
        <v>#N/A</v>
      </c>
      <c r="AJ48" s="565"/>
      <c r="AK48" s="565"/>
      <c r="AL48" s="565"/>
      <c r="AM48" s="565"/>
      <c r="AN48" s="565"/>
      <c r="AO48" s="565"/>
      <c r="AP48" s="565"/>
      <c r="AQ48" s="565"/>
      <c r="AR48" s="565"/>
      <c r="AS48" s="565"/>
      <c r="AT48" s="566"/>
      <c r="AU48" s="662" t="s">
        <v>2545</v>
      </c>
      <c r="AV48" s="614"/>
      <c r="AW48" s="614"/>
      <c r="AX48" s="614"/>
      <c r="AY48" s="614"/>
      <c r="AZ48" s="614"/>
      <c r="BA48" s="614"/>
      <c r="BB48" s="614"/>
      <c r="BC48" s="614"/>
      <c r="BD48" s="614"/>
      <c r="BE48" s="614"/>
      <c r="BF48" s="614"/>
      <c r="BG48" s="614"/>
      <c r="BH48" s="614"/>
      <c r="BI48" s="614"/>
      <c r="BJ48" s="614"/>
      <c r="BK48" s="614"/>
      <c r="BL48" s="614"/>
      <c r="BM48" s="614"/>
      <c r="BN48" s="614"/>
      <c r="BO48" s="614"/>
      <c r="BP48" s="614"/>
      <c r="BQ48" s="614"/>
      <c r="BR48" s="615"/>
      <c r="BS48" s="736" t="str">
        <f>施設情報!C45&amp;""</f>
        <v/>
      </c>
      <c r="BT48" s="682"/>
      <c r="BU48" s="682"/>
      <c r="BV48" s="682"/>
      <c r="BW48" s="682"/>
      <c r="BX48" s="682"/>
      <c r="BY48" s="682"/>
      <c r="BZ48" s="564" t="e" cm="1">
        <f t="array" ref="BZ48">_xlfn.SWITCH($O$15,"１号",集計【１号】!O19,"２号",0,"３号",0,"",0)</f>
        <v>#N/A</v>
      </c>
      <c r="CA48" s="565"/>
      <c r="CB48" s="565"/>
      <c r="CC48" s="565"/>
      <c r="CD48" s="565"/>
      <c r="CE48" s="565"/>
      <c r="CF48" s="565"/>
      <c r="CG48" s="565"/>
      <c r="CH48" s="565"/>
      <c r="CI48" s="565"/>
      <c r="CJ48" s="565"/>
      <c r="CK48" s="566"/>
    </row>
    <row r="49" spans="2:172" ht="5.25" customHeight="1">
      <c r="B49" s="1019"/>
      <c r="C49" s="1020"/>
      <c r="D49" s="664"/>
      <c r="E49" s="616"/>
      <c r="F49" s="616"/>
      <c r="G49" s="616"/>
      <c r="H49" s="616"/>
      <c r="I49" s="616"/>
      <c r="J49" s="616"/>
      <c r="K49" s="616"/>
      <c r="L49" s="616"/>
      <c r="M49" s="616"/>
      <c r="N49" s="616"/>
      <c r="O49" s="616"/>
      <c r="P49" s="616"/>
      <c r="Q49" s="616"/>
      <c r="R49" s="616"/>
      <c r="S49" s="616"/>
      <c r="T49" s="616"/>
      <c r="U49" s="616"/>
      <c r="V49" s="616"/>
      <c r="W49" s="616"/>
      <c r="X49" s="616"/>
      <c r="Y49" s="616"/>
      <c r="Z49" s="616"/>
      <c r="AA49" s="617"/>
      <c r="AB49" s="737"/>
      <c r="AC49" s="580"/>
      <c r="AD49" s="580"/>
      <c r="AE49" s="580"/>
      <c r="AF49" s="580"/>
      <c r="AG49" s="580"/>
      <c r="AH49" s="580"/>
      <c r="AI49" s="564"/>
      <c r="AJ49" s="565"/>
      <c r="AK49" s="565"/>
      <c r="AL49" s="565"/>
      <c r="AM49" s="565"/>
      <c r="AN49" s="565"/>
      <c r="AO49" s="565"/>
      <c r="AP49" s="565"/>
      <c r="AQ49" s="565"/>
      <c r="AR49" s="565"/>
      <c r="AS49" s="565"/>
      <c r="AT49" s="566"/>
      <c r="AU49" s="616"/>
      <c r="AV49" s="616"/>
      <c r="AW49" s="616"/>
      <c r="AX49" s="616"/>
      <c r="AY49" s="616"/>
      <c r="AZ49" s="616"/>
      <c r="BA49" s="616"/>
      <c r="BB49" s="616"/>
      <c r="BC49" s="616"/>
      <c r="BD49" s="616"/>
      <c r="BE49" s="616"/>
      <c r="BF49" s="616"/>
      <c r="BG49" s="616"/>
      <c r="BH49" s="616"/>
      <c r="BI49" s="616"/>
      <c r="BJ49" s="616"/>
      <c r="BK49" s="616"/>
      <c r="BL49" s="616"/>
      <c r="BM49" s="616"/>
      <c r="BN49" s="616"/>
      <c r="BO49" s="616"/>
      <c r="BP49" s="616"/>
      <c r="BQ49" s="616"/>
      <c r="BR49" s="617"/>
      <c r="BS49" s="737"/>
      <c r="BT49" s="580"/>
      <c r="BU49" s="580"/>
      <c r="BV49" s="580"/>
      <c r="BW49" s="580"/>
      <c r="BX49" s="580"/>
      <c r="BY49" s="580"/>
      <c r="BZ49" s="564"/>
      <c r="CA49" s="565"/>
      <c r="CB49" s="565"/>
      <c r="CC49" s="565"/>
      <c r="CD49" s="565"/>
      <c r="CE49" s="565"/>
      <c r="CF49" s="565"/>
      <c r="CG49" s="565"/>
      <c r="CH49" s="565"/>
      <c r="CI49" s="565"/>
      <c r="CJ49" s="565"/>
      <c r="CK49" s="566"/>
    </row>
    <row r="50" spans="2:172" ht="5.25" customHeight="1">
      <c r="B50" s="1019"/>
      <c r="C50" s="1020"/>
      <c r="D50" s="664"/>
      <c r="E50" s="616"/>
      <c r="F50" s="616"/>
      <c r="G50" s="616"/>
      <c r="H50" s="616"/>
      <c r="I50" s="616"/>
      <c r="J50" s="616"/>
      <c r="K50" s="616"/>
      <c r="L50" s="616"/>
      <c r="M50" s="616"/>
      <c r="N50" s="616"/>
      <c r="O50" s="616"/>
      <c r="P50" s="616"/>
      <c r="Q50" s="616"/>
      <c r="R50" s="616"/>
      <c r="S50" s="616"/>
      <c r="T50" s="616"/>
      <c r="U50" s="616"/>
      <c r="V50" s="616"/>
      <c r="W50" s="616"/>
      <c r="X50" s="616"/>
      <c r="Y50" s="616"/>
      <c r="Z50" s="616"/>
      <c r="AA50" s="617"/>
      <c r="AB50" s="737"/>
      <c r="AC50" s="580"/>
      <c r="AD50" s="580"/>
      <c r="AE50" s="580"/>
      <c r="AF50" s="580"/>
      <c r="AG50" s="580"/>
      <c r="AH50" s="580"/>
      <c r="AI50" s="564"/>
      <c r="AJ50" s="565"/>
      <c r="AK50" s="565"/>
      <c r="AL50" s="565"/>
      <c r="AM50" s="565"/>
      <c r="AN50" s="565"/>
      <c r="AO50" s="565"/>
      <c r="AP50" s="565"/>
      <c r="AQ50" s="565"/>
      <c r="AR50" s="565"/>
      <c r="AS50" s="565"/>
      <c r="AT50" s="566"/>
      <c r="AU50" s="616"/>
      <c r="AV50" s="616"/>
      <c r="AW50" s="616"/>
      <c r="AX50" s="616"/>
      <c r="AY50" s="616"/>
      <c r="AZ50" s="616"/>
      <c r="BA50" s="616"/>
      <c r="BB50" s="616"/>
      <c r="BC50" s="616"/>
      <c r="BD50" s="616"/>
      <c r="BE50" s="616"/>
      <c r="BF50" s="616"/>
      <c r="BG50" s="616"/>
      <c r="BH50" s="616"/>
      <c r="BI50" s="616"/>
      <c r="BJ50" s="616"/>
      <c r="BK50" s="616"/>
      <c r="BL50" s="616"/>
      <c r="BM50" s="616"/>
      <c r="BN50" s="616"/>
      <c r="BO50" s="616"/>
      <c r="BP50" s="616"/>
      <c r="BQ50" s="616"/>
      <c r="BR50" s="617"/>
      <c r="BS50" s="737"/>
      <c r="BT50" s="580"/>
      <c r="BU50" s="580"/>
      <c r="BV50" s="580"/>
      <c r="BW50" s="580"/>
      <c r="BX50" s="580"/>
      <c r="BY50" s="580"/>
      <c r="BZ50" s="564"/>
      <c r="CA50" s="565"/>
      <c r="CB50" s="565"/>
      <c r="CC50" s="565"/>
      <c r="CD50" s="565"/>
      <c r="CE50" s="565"/>
      <c r="CF50" s="565"/>
      <c r="CG50" s="565"/>
      <c r="CH50" s="565"/>
      <c r="CI50" s="565"/>
      <c r="CJ50" s="565"/>
      <c r="CK50" s="566"/>
    </row>
    <row r="51" spans="2:172" ht="5.25" customHeight="1">
      <c r="B51" s="1019"/>
      <c r="C51" s="1020"/>
      <c r="D51" s="664"/>
      <c r="E51" s="616"/>
      <c r="F51" s="616"/>
      <c r="G51" s="616"/>
      <c r="H51" s="616"/>
      <c r="I51" s="616"/>
      <c r="J51" s="616"/>
      <c r="K51" s="616"/>
      <c r="L51" s="616"/>
      <c r="M51" s="616"/>
      <c r="N51" s="616"/>
      <c r="O51" s="616"/>
      <c r="P51" s="616"/>
      <c r="Q51" s="616"/>
      <c r="R51" s="616"/>
      <c r="S51" s="616"/>
      <c r="T51" s="616"/>
      <c r="U51" s="616"/>
      <c r="V51" s="616"/>
      <c r="W51" s="616"/>
      <c r="X51" s="616"/>
      <c r="Y51" s="616"/>
      <c r="Z51" s="616"/>
      <c r="AA51" s="617"/>
      <c r="AB51" s="737"/>
      <c r="AC51" s="580"/>
      <c r="AD51" s="580"/>
      <c r="AE51" s="580"/>
      <c r="AF51" s="580"/>
      <c r="AG51" s="580"/>
      <c r="AH51" s="580"/>
      <c r="AI51" s="564"/>
      <c r="AJ51" s="565"/>
      <c r="AK51" s="565"/>
      <c r="AL51" s="565"/>
      <c r="AM51" s="565"/>
      <c r="AN51" s="565"/>
      <c r="AO51" s="565"/>
      <c r="AP51" s="565"/>
      <c r="AQ51" s="565"/>
      <c r="AR51" s="565"/>
      <c r="AS51" s="565"/>
      <c r="AT51" s="566"/>
      <c r="AU51" s="616"/>
      <c r="AV51" s="616"/>
      <c r="AW51" s="616"/>
      <c r="AX51" s="616"/>
      <c r="AY51" s="616"/>
      <c r="AZ51" s="616"/>
      <c r="BA51" s="616"/>
      <c r="BB51" s="616"/>
      <c r="BC51" s="616"/>
      <c r="BD51" s="616"/>
      <c r="BE51" s="616"/>
      <c r="BF51" s="616"/>
      <c r="BG51" s="616"/>
      <c r="BH51" s="616"/>
      <c r="BI51" s="616"/>
      <c r="BJ51" s="616"/>
      <c r="BK51" s="616"/>
      <c r="BL51" s="616"/>
      <c r="BM51" s="616"/>
      <c r="BN51" s="616"/>
      <c r="BO51" s="616"/>
      <c r="BP51" s="616"/>
      <c r="BQ51" s="616"/>
      <c r="BR51" s="617"/>
      <c r="BS51" s="737"/>
      <c r="BT51" s="580"/>
      <c r="BU51" s="580"/>
      <c r="BV51" s="580"/>
      <c r="BW51" s="580"/>
      <c r="BX51" s="580"/>
      <c r="BY51" s="580"/>
      <c r="BZ51" s="564"/>
      <c r="CA51" s="565"/>
      <c r="CB51" s="565"/>
      <c r="CC51" s="565"/>
      <c r="CD51" s="565"/>
      <c r="CE51" s="565"/>
      <c r="CF51" s="565"/>
      <c r="CG51" s="565"/>
      <c r="CH51" s="565"/>
      <c r="CI51" s="565"/>
      <c r="CJ51" s="565"/>
      <c r="CK51" s="566"/>
      <c r="FL51" s="395"/>
      <c r="FM51" s="395"/>
      <c r="FN51" s="395"/>
      <c r="FO51" s="395"/>
      <c r="FP51" s="395"/>
    </row>
    <row r="52" spans="2:172" ht="5.25" customHeight="1">
      <c r="B52" s="1019"/>
      <c r="C52" s="1020"/>
      <c r="D52" s="665"/>
      <c r="E52" s="618"/>
      <c r="F52" s="618"/>
      <c r="G52" s="618"/>
      <c r="H52" s="618"/>
      <c r="I52" s="618"/>
      <c r="J52" s="618"/>
      <c r="K52" s="618"/>
      <c r="L52" s="618"/>
      <c r="M52" s="618"/>
      <c r="N52" s="618"/>
      <c r="O52" s="618"/>
      <c r="P52" s="618"/>
      <c r="Q52" s="618"/>
      <c r="R52" s="618"/>
      <c r="S52" s="618"/>
      <c r="T52" s="618"/>
      <c r="U52" s="618"/>
      <c r="V52" s="618"/>
      <c r="W52" s="618"/>
      <c r="X52" s="618"/>
      <c r="Y52" s="618"/>
      <c r="Z52" s="618"/>
      <c r="AA52" s="619"/>
      <c r="AB52" s="738"/>
      <c r="AC52" s="598"/>
      <c r="AD52" s="598"/>
      <c r="AE52" s="598"/>
      <c r="AF52" s="598"/>
      <c r="AG52" s="598"/>
      <c r="AH52" s="598"/>
      <c r="AI52" s="564"/>
      <c r="AJ52" s="565"/>
      <c r="AK52" s="565"/>
      <c r="AL52" s="565"/>
      <c r="AM52" s="565"/>
      <c r="AN52" s="565"/>
      <c r="AO52" s="565"/>
      <c r="AP52" s="565"/>
      <c r="AQ52" s="565"/>
      <c r="AR52" s="565"/>
      <c r="AS52" s="565"/>
      <c r="AT52" s="566"/>
      <c r="AU52" s="618"/>
      <c r="AV52" s="618"/>
      <c r="AW52" s="618"/>
      <c r="AX52" s="618"/>
      <c r="AY52" s="618"/>
      <c r="AZ52" s="618"/>
      <c r="BA52" s="618"/>
      <c r="BB52" s="618"/>
      <c r="BC52" s="618"/>
      <c r="BD52" s="618"/>
      <c r="BE52" s="618"/>
      <c r="BF52" s="618"/>
      <c r="BG52" s="618"/>
      <c r="BH52" s="618"/>
      <c r="BI52" s="618"/>
      <c r="BJ52" s="618"/>
      <c r="BK52" s="618"/>
      <c r="BL52" s="618"/>
      <c r="BM52" s="618"/>
      <c r="BN52" s="618"/>
      <c r="BO52" s="618"/>
      <c r="BP52" s="618"/>
      <c r="BQ52" s="618"/>
      <c r="BR52" s="619"/>
      <c r="BS52" s="738"/>
      <c r="BT52" s="598"/>
      <c r="BU52" s="598"/>
      <c r="BV52" s="598"/>
      <c r="BW52" s="598"/>
      <c r="BX52" s="598"/>
      <c r="BY52" s="598"/>
      <c r="BZ52" s="564"/>
      <c r="CA52" s="565"/>
      <c r="CB52" s="565"/>
      <c r="CC52" s="565"/>
      <c r="CD52" s="565"/>
      <c r="CE52" s="565"/>
      <c r="CF52" s="565"/>
      <c r="CG52" s="565"/>
      <c r="CH52" s="565"/>
      <c r="CI52" s="565"/>
      <c r="CJ52" s="565"/>
      <c r="CK52" s="566"/>
    </row>
    <row r="53" spans="2:172" ht="5.25" customHeight="1">
      <c r="B53" s="1019"/>
      <c r="C53" s="1020"/>
      <c r="D53" s="739" t="s">
        <v>2538</v>
      </c>
      <c r="E53" s="614"/>
      <c r="F53" s="614"/>
      <c r="G53" s="614"/>
      <c r="H53" s="614"/>
      <c r="I53" s="614"/>
      <c r="J53" s="614"/>
      <c r="K53" s="614"/>
      <c r="L53" s="614"/>
      <c r="M53" s="614"/>
      <c r="N53" s="614"/>
      <c r="O53" s="614"/>
      <c r="P53" s="614"/>
      <c r="Q53" s="614"/>
      <c r="R53" s="614"/>
      <c r="S53" s="614"/>
      <c r="T53" s="614"/>
      <c r="U53" s="614"/>
      <c r="V53" s="614"/>
      <c r="W53" s="614"/>
      <c r="X53" s="614"/>
      <c r="Y53" s="614"/>
      <c r="Z53" s="614"/>
      <c r="AA53" s="615"/>
      <c r="AB53" s="736" t="str">
        <f>施設情報!C26&amp;""</f>
        <v/>
      </c>
      <c r="AC53" s="682"/>
      <c r="AD53" s="682"/>
      <c r="AE53" s="682"/>
      <c r="AF53" s="682"/>
      <c r="AG53" s="682"/>
      <c r="AH53" s="682"/>
      <c r="AI53" s="564" t="e" cm="1">
        <f t="array" ref="AI53">_xlfn.SWITCH($O$15,"１号",集計【１号】!O7,"２号",0,"３号",0,"",0)</f>
        <v>#N/A</v>
      </c>
      <c r="AJ53" s="565"/>
      <c r="AK53" s="565"/>
      <c r="AL53" s="565"/>
      <c r="AM53" s="565"/>
      <c r="AN53" s="565"/>
      <c r="AO53" s="565"/>
      <c r="AP53" s="565"/>
      <c r="AQ53" s="565"/>
      <c r="AR53" s="565"/>
      <c r="AS53" s="565"/>
      <c r="AT53" s="566"/>
      <c r="AU53" s="614" t="s">
        <v>121</v>
      </c>
      <c r="AV53" s="614"/>
      <c r="AW53" s="614"/>
      <c r="AX53" s="614"/>
      <c r="AY53" s="614"/>
      <c r="AZ53" s="614"/>
      <c r="BA53" s="614"/>
      <c r="BB53" s="614"/>
      <c r="BC53" s="614"/>
      <c r="BD53" s="614"/>
      <c r="BE53" s="614"/>
      <c r="BF53" s="614"/>
      <c r="BG53" s="614"/>
      <c r="BH53" s="614"/>
      <c r="BI53" s="614"/>
      <c r="BJ53" s="614"/>
      <c r="BK53" s="614"/>
      <c r="BL53" s="614"/>
      <c r="BM53" s="614"/>
      <c r="BN53" s="614"/>
      <c r="BO53" s="614"/>
      <c r="BP53" s="614"/>
      <c r="BQ53" s="614"/>
      <c r="BR53" s="615"/>
      <c r="BS53" s="620" t="str">
        <f>施設情報!C46&amp;""</f>
        <v/>
      </c>
      <c r="BT53" s="563"/>
      <c r="BU53" s="563"/>
      <c r="BV53" s="563"/>
      <c r="BW53" s="563"/>
      <c r="BX53" s="563"/>
      <c r="BY53" s="563"/>
      <c r="BZ53" s="564" t="e" cm="1">
        <f t="array" ref="BZ53">_xlfn.SWITCH($O$15,"１号",集計【１号】!O20,"２号",集計【２・３号】!O14,"３号",集計【２・３号】!O14,"",0)</f>
        <v>#N/A</v>
      </c>
      <c r="CA53" s="565"/>
      <c r="CB53" s="565"/>
      <c r="CC53" s="565"/>
      <c r="CD53" s="565"/>
      <c r="CE53" s="565"/>
      <c r="CF53" s="565"/>
      <c r="CG53" s="565"/>
      <c r="CH53" s="565"/>
      <c r="CI53" s="565"/>
      <c r="CJ53" s="565"/>
      <c r="CK53" s="566"/>
      <c r="FL53" s="396"/>
      <c r="FM53" s="396"/>
      <c r="FN53" s="396"/>
      <c r="FO53" s="396"/>
      <c r="FP53" s="396"/>
    </row>
    <row r="54" spans="2:172" ht="5.25" customHeight="1">
      <c r="B54" s="1019"/>
      <c r="C54" s="1020"/>
      <c r="D54" s="664"/>
      <c r="E54" s="616"/>
      <c r="F54" s="616"/>
      <c r="G54" s="616"/>
      <c r="H54" s="616"/>
      <c r="I54" s="616"/>
      <c r="J54" s="616"/>
      <c r="K54" s="616"/>
      <c r="L54" s="616"/>
      <c r="M54" s="616"/>
      <c r="N54" s="616"/>
      <c r="O54" s="616"/>
      <c r="P54" s="616"/>
      <c r="Q54" s="616"/>
      <c r="R54" s="616"/>
      <c r="S54" s="616"/>
      <c r="T54" s="616"/>
      <c r="U54" s="616"/>
      <c r="V54" s="616"/>
      <c r="W54" s="616"/>
      <c r="X54" s="616"/>
      <c r="Y54" s="616"/>
      <c r="Z54" s="616"/>
      <c r="AA54" s="617"/>
      <c r="AB54" s="737"/>
      <c r="AC54" s="580"/>
      <c r="AD54" s="580"/>
      <c r="AE54" s="580"/>
      <c r="AF54" s="580"/>
      <c r="AG54" s="580"/>
      <c r="AH54" s="580"/>
      <c r="AI54" s="564"/>
      <c r="AJ54" s="565"/>
      <c r="AK54" s="565"/>
      <c r="AL54" s="565"/>
      <c r="AM54" s="565"/>
      <c r="AN54" s="565"/>
      <c r="AO54" s="565"/>
      <c r="AP54" s="565"/>
      <c r="AQ54" s="565"/>
      <c r="AR54" s="565"/>
      <c r="AS54" s="565"/>
      <c r="AT54" s="566"/>
      <c r="AU54" s="616"/>
      <c r="AV54" s="616"/>
      <c r="AW54" s="616"/>
      <c r="AX54" s="616"/>
      <c r="AY54" s="616"/>
      <c r="AZ54" s="616"/>
      <c r="BA54" s="616"/>
      <c r="BB54" s="616"/>
      <c r="BC54" s="616"/>
      <c r="BD54" s="616"/>
      <c r="BE54" s="616"/>
      <c r="BF54" s="616"/>
      <c r="BG54" s="616"/>
      <c r="BH54" s="616"/>
      <c r="BI54" s="616"/>
      <c r="BJ54" s="616"/>
      <c r="BK54" s="616"/>
      <c r="BL54" s="616"/>
      <c r="BM54" s="616"/>
      <c r="BN54" s="616"/>
      <c r="BO54" s="616"/>
      <c r="BP54" s="616"/>
      <c r="BQ54" s="616"/>
      <c r="BR54" s="617"/>
      <c r="BS54" s="621"/>
      <c r="BT54" s="558"/>
      <c r="BU54" s="558"/>
      <c r="BV54" s="558"/>
      <c r="BW54" s="558"/>
      <c r="BX54" s="558"/>
      <c r="BY54" s="558"/>
      <c r="BZ54" s="564"/>
      <c r="CA54" s="565"/>
      <c r="CB54" s="565"/>
      <c r="CC54" s="565"/>
      <c r="CD54" s="565"/>
      <c r="CE54" s="565"/>
      <c r="CF54" s="565"/>
      <c r="CG54" s="565"/>
      <c r="CH54" s="565"/>
      <c r="CI54" s="565"/>
      <c r="CJ54" s="565"/>
      <c r="CK54" s="566"/>
    </row>
    <row r="55" spans="2:172" ht="5.25" customHeight="1">
      <c r="B55" s="1019"/>
      <c r="C55" s="1020"/>
      <c r="D55" s="664"/>
      <c r="E55" s="616"/>
      <c r="F55" s="616"/>
      <c r="G55" s="616"/>
      <c r="H55" s="616"/>
      <c r="I55" s="616"/>
      <c r="J55" s="616"/>
      <c r="K55" s="616"/>
      <c r="L55" s="616"/>
      <c r="M55" s="616"/>
      <c r="N55" s="616"/>
      <c r="O55" s="616"/>
      <c r="P55" s="616"/>
      <c r="Q55" s="616"/>
      <c r="R55" s="616"/>
      <c r="S55" s="616"/>
      <c r="T55" s="616"/>
      <c r="U55" s="616"/>
      <c r="V55" s="616"/>
      <c r="W55" s="616"/>
      <c r="X55" s="616"/>
      <c r="Y55" s="616"/>
      <c r="Z55" s="616"/>
      <c r="AA55" s="617"/>
      <c r="AB55" s="737"/>
      <c r="AC55" s="580"/>
      <c r="AD55" s="580"/>
      <c r="AE55" s="580"/>
      <c r="AF55" s="580"/>
      <c r="AG55" s="580"/>
      <c r="AH55" s="580"/>
      <c r="AI55" s="564"/>
      <c r="AJ55" s="565"/>
      <c r="AK55" s="565"/>
      <c r="AL55" s="565"/>
      <c r="AM55" s="565"/>
      <c r="AN55" s="565"/>
      <c r="AO55" s="565"/>
      <c r="AP55" s="565"/>
      <c r="AQ55" s="565"/>
      <c r="AR55" s="565"/>
      <c r="AS55" s="565"/>
      <c r="AT55" s="566"/>
      <c r="AU55" s="616"/>
      <c r="AV55" s="616"/>
      <c r="AW55" s="616"/>
      <c r="AX55" s="616"/>
      <c r="AY55" s="616"/>
      <c r="AZ55" s="616"/>
      <c r="BA55" s="616"/>
      <c r="BB55" s="616"/>
      <c r="BC55" s="616"/>
      <c r="BD55" s="616"/>
      <c r="BE55" s="616"/>
      <c r="BF55" s="616"/>
      <c r="BG55" s="616"/>
      <c r="BH55" s="616"/>
      <c r="BI55" s="616"/>
      <c r="BJ55" s="616"/>
      <c r="BK55" s="616"/>
      <c r="BL55" s="616"/>
      <c r="BM55" s="616"/>
      <c r="BN55" s="616"/>
      <c r="BO55" s="616"/>
      <c r="BP55" s="616"/>
      <c r="BQ55" s="616"/>
      <c r="BR55" s="617"/>
      <c r="BS55" s="621"/>
      <c r="BT55" s="558"/>
      <c r="BU55" s="558"/>
      <c r="BV55" s="558"/>
      <c r="BW55" s="558"/>
      <c r="BX55" s="558"/>
      <c r="BY55" s="558"/>
      <c r="BZ55" s="564"/>
      <c r="CA55" s="565"/>
      <c r="CB55" s="565"/>
      <c r="CC55" s="565"/>
      <c r="CD55" s="565"/>
      <c r="CE55" s="565"/>
      <c r="CF55" s="565"/>
      <c r="CG55" s="565"/>
      <c r="CH55" s="565"/>
      <c r="CI55" s="565"/>
      <c r="CJ55" s="565"/>
      <c r="CK55" s="566"/>
    </row>
    <row r="56" spans="2:172" ht="5.25" customHeight="1">
      <c r="B56" s="1019"/>
      <c r="C56" s="1020"/>
      <c r="D56" s="664"/>
      <c r="E56" s="616"/>
      <c r="F56" s="616"/>
      <c r="G56" s="616"/>
      <c r="H56" s="616"/>
      <c r="I56" s="616"/>
      <c r="J56" s="616"/>
      <c r="K56" s="616"/>
      <c r="L56" s="616"/>
      <c r="M56" s="616"/>
      <c r="N56" s="616"/>
      <c r="O56" s="616"/>
      <c r="P56" s="616"/>
      <c r="Q56" s="616"/>
      <c r="R56" s="616"/>
      <c r="S56" s="616"/>
      <c r="T56" s="616"/>
      <c r="U56" s="616"/>
      <c r="V56" s="616"/>
      <c r="W56" s="616"/>
      <c r="X56" s="616"/>
      <c r="Y56" s="616"/>
      <c r="Z56" s="616"/>
      <c r="AA56" s="617"/>
      <c r="AB56" s="737"/>
      <c r="AC56" s="580"/>
      <c r="AD56" s="580"/>
      <c r="AE56" s="580"/>
      <c r="AF56" s="580"/>
      <c r="AG56" s="580"/>
      <c r="AH56" s="580"/>
      <c r="AI56" s="564"/>
      <c r="AJ56" s="565"/>
      <c r="AK56" s="565"/>
      <c r="AL56" s="565"/>
      <c r="AM56" s="565"/>
      <c r="AN56" s="565"/>
      <c r="AO56" s="565"/>
      <c r="AP56" s="565"/>
      <c r="AQ56" s="565"/>
      <c r="AR56" s="565"/>
      <c r="AS56" s="565"/>
      <c r="AT56" s="566"/>
      <c r="AU56" s="616"/>
      <c r="AV56" s="616"/>
      <c r="AW56" s="616"/>
      <c r="AX56" s="616"/>
      <c r="AY56" s="616"/>
      <c r="AZ56" s="616"/>
      <c r="BA56" s="616"/>
      <c r="BB56" s="616"/>
      <c r="BC56" s="616"/>
      <c r="BD56" s="616"/>
      <c r="BE56" s="616"/>
      <c r="BF56" s="616"/>
      <c r="BG56" s="616"/>
      <c r="BH56" s="616"/>
      <c r="BI56" s="616"/>
      <c r="BJ56" s="616"/>
      <c r="BK56" s="616"/>
      <c r="BL56" s="616"/>
      <c r="BM56" s="616"/>
      <c r="BN56" s="616"/>
      <c r="BO56" s="616"/>
      <c r="BP56" s="616"/>
      <c r="BQ56" s="616"/>
      <c r="BR56" s="617"/>
      <c r="BS56" s="621"/>
      <c r="BT56" s="558"/>
      <c r="BU56" s="558"/>
      <c r="BV56" s="558"/>
      <c r="BW56" s="558"/>
      <c r="BX56" s="558"/>
      <c r="BY56" s="558"/>
      <c r="BZ56" s="564"/>
      <c r="CA56" s="565"/>
      <c r="CB56" s="565"/>
      <c r="CC56" s="565"/>
      <c r="CD56" s="565"/>
      <c r="CE56" s="565"/>
      <c r="CF56" s="565"/>
      <c r="CG56" s="565"/>
      <c r="CH56" s="565"/>
      <c r="CI56" s="565"/>
      <c r="CJ56" s="565"/>
      <c r="CK56" s="566"/>
      <c r="ES56" s="385"/>
      <c r="ET56" s="385"/>
      <c r="EU56" s="385"/>
      <c r="EV56" s="385"/>
      <c r="EW56" s="385"/>
      <c r="EX56" s="385"/>
      <c r="EY56" s="385"/>
      <c r="EZ56" s="385"/>
      <c r="FA56" s="385"/>
      <c r="FB56" s="385"/>
      <c r="FC56" s="385"/>
      <c r="FD56" s="385"/>
      <c r="FE56" s="385"/>
      <c r="FF56" s="385"/>
      <c r="FG56" s="385"/>
      <c r="FH56" s="385"/>
      <c r="FI56" s="385"/>
      <c r="FJ56" s="385"/>
      <c r="FK56" s="385"/>
      <c r="FL56" s="385"/>
      <c r="FM56" s="385"/>
    </row>
    <row r="57" spans="2:172" ht="5.25" customHeight="1">
      <c r="B57" s="1019"/>
      <c r="C57" s="1020"/>
      <c r="D57" s="665"/>
      <c r="E57" s="618"/>
      <c r="F57" s="618"/>
      <c r="G57" s="618"/>
      <c r="H57" s="618"/>
      <c r="I57" s="618"/>
      <c r="J57" s="618"/>
      <c r="K57" s="618"/>
      <c r="L57" s="618"/>
      <c r="M57" s="618"/>
      <c r="N57" s="618"/>
      <c r="O57" s="618"/>
      <c r="P57" s="618"/>
      <c r="Q57" s="618"/>
      <c r="R57" s="618"/>
      <c r="S57" s="618"/>
      <c r="T57" s="618"/>
      <c r="U57" s="618"/>
      <c r="V57" s="618"/>
      <c r="W57" s="618"/>
      <c r="X57" s="618"/>
      <c r="Y57" s="618"/>
      <c r="Z57" s="618"/>
      <c r="AA57" s="619"/>
      <c r="AB57" s="738"/>
      <c r="AC57" s="598"/>
      <c r="AD57" s="598"/>
      <c r="AE57" s="598"/>
      <c r="AF57" s="598"/>
      <c r="AG57" s="598"/>
      <c r="AH57" s="598"/>
      <c r="AI57" s="564"/>
      <c r="AJ57" s="565"/>
      <c r="AK57" s="565"/>
      <c r="AL57" s="565"/>
      <c r="AM57" s="565"/>
      <c r="AN57" s="565"/>
      <c r="AO57" s="565"/>
      <c r="AP57" s="565"/>
      <c r="AQ57" s="565"/>
      <c r="AR57" s="565"/>
      <c r="AS57" s="565"/>
      <c r="AT57" s="566"/>
      <c r="AU57" s="618"/>
      <c r="AV57" s="618"/>
      <c r="AW57" s="618"/>
      <c r="AX57" s="618"/>
      <c r="AY57" s="618"/>
      <c r="AZ57" s="618"/>
      <c r="BA57" s="618"/>
      <c r="BB57" s="618"/>
      <c r="BC57" s="618"/>
      <c r="BD57" s="618"/>
      <c r="BE57" s="618"/>
      <c r="BF57" s="618"/>
      <c r="BG57" s="618"/>
      <c r="BH57" s="618"/>
      <c r="BI57" s="618"/>
      <c r="BJ57" s="618"/>
      <c r="BK57" s="618"/>
      <c r="BL57" s="618"/>
      <c r="BM57" s="618"/>
      <c r="BN57" s="618"/>
      <c r="BO57" s="618"/>
      <c r="BP57" s="618"/>
      <c r="BQ57" s="618"/>
      <c r="BR57" s="619"/>
      <c r="BS57" s="622"/>
      <c r="BT57" s="559"/>
      <c r="BU57" s="559"/>
      <c r="BV57" s="559"/>
      <c r="BW57" s="559"/>
      <c r="BX57" s="559"/>
      <c r="BY57" s="559"/>
      <c r="BZ57" s="564"/>
      <c r="CA57" s="565"/>
      <c r="CB57" s="565"/>
      <c r="CC57" s="565"/>
      <c r="CD57" s="565"/>
      <c r="CE57" s="565"/>
      <c r="CF57" s="565"/>
      <c r="CG57" s="565"/>
      <c r="CH57" s="565"/>
      <c r="CI57" s="565"/>
      <c r="CJ57" s="565"/>
      <c r="CK57" s="566"/>
      <c r="ES57" s="385"/>
      <c r="ET57" s="385"/>
      <c r="EU57" s="385"/>
      <c r="EV57" s="385"/>
      <c r="EW57" s="385"/>
      <c r="EX57" s="385"/>
      <c r="EY57" s="385"/>
      <c r="EZ57" s="385"/>
      <c r="FA57" s="385"/>
      <c r="FB57" s="385"/>
      <c r="FC57" s="385"/>
      <c r="FD57" s="385"/>
      <c r="FE57" s="385"/>
      <c r="FF57" s="385"/>
      <c r="FG57" s="385"/>
      <c r="FH57" s="385"/>
      <c r="FI57" s="385"/>
      <c r="FJ57" s="385"/>
      <c r="FK57" s="385"/>
      <c r="FL57" s="385"/>
      <c r="FM57" s="385"/>
    </row>
    <row r="58" spans="2:172" ht="5.25" customHeight="1">
      <c r="B58" s="1019"/>
      <c r="C58" s="1020"/>
      <c r="D58" s="740" t="s">
        <v>2496</v>
      </c>
      <c r="E58" s="741"/>
      <c r="F58" s="741"/>
      <c r="G58" s="741"/>
      <c r="H58" s="741"/>
      <c r="I58" s="741"/>
      <c r="J58" s="741"/>
      <c r="K58" s="741"/>
      <c r="L58" s="741"/>
      <c r="M58" s="741"/>
      <c r="N58" s="741"/>
      <c r="O58" s="741"/>
      <c r="P58" s="741"/>
      <c r="Q58" s="741"/>
      <c r="R58" s="741"/>
      <c r="S58" s="741"/>
      <c r="T58" s="741"/>
      <c r="U58" s="741"/>
      <c r="V58" s="741"/>
      <c r="W58" s="741"/>
      <c r="X58" s="741"/>
      <c r="Y58" s="741"/>
      <c r="Z58" s="741"/>
      <c r="AA58" s="742"/>
      <c r="AB58" s="814" t="str">
        <f>施設情報!C27&amp;""</f>
        <v/>
      </c>
      <c r="AC58" s="567"/>
      <c r="AD58" s="567"/>
      <c r="AE58" s="567"/>
      <c r="AF58" s="567"/>
      <c r="AG58" s="567"/>
      <c r="AH58" s="540"/>
      <c r="AI58" s="564">
        <f>IF($O$15="３号",集計【２・３号】!O8,0)</f>
        <v>0</v>
      </c>
      <c r="AJ58" s="565"/>
      <c r="AK58" s="565"/>
      <c r="AL58" s="565"/>
      <c r="AM58" s="565"/>
      <c r="AN58" s="565"/>
      <c r="AO58" s="565"/>
      <c r="AP58" s="565"/>
      <c r="AQ58" s="565"/>
      <c r="AR58" s="565"/>
      <c r="AS58" s="565"/>
      <c r="AT58" s="566"/>
      <c r="AU58" s="662" t="s">
        <v>2616</v>
      </c>
      <c r="AV58" s="614"/>
      <c r="AW58" s="614"/>
      <c r="AX58" s="614"/>
      <c r="AY58" s="614"/>
      <c r="AZ58" s="614"/>
      <c r="BA58" s="614"/>
      <c r="BB58" s="614"/>
      <c r="BC58" s="614"/>
      <c r="BD58" s="614"/>
      <c r="BE58" s="614"/>
      <c r="BF58" s="614"/>
      <c r="BG58" s="614"/>
      <c r="BH58" s="614"/>
      <c r="BI58" s="614"/>
      <c r="BJ58" s="614"/>
      <c r="BK58" s="614"/>
      <c r="BL58" s="614"/>
      <c r="BM58" s="614"/>
      <c r="BN58" s="614"/>
      <c r="BO58" s="614"/>
      <c r="BP58" s="614"/>
      <c r="BQ58" s="614"/>
      <c r="BR58" s="615"/>
      <c r="BS58" s="736" t="str">
        <f>施設情報!C48&amp;""</f>
        <v/>
      </c>
      <c r="BT58" s="682"/>
      <c r="BU58" s="682"/>
      <c r="BV58" s="682"/>
      <c r="BW58" s="682"/>
      <c r="BX58" s="682"/>
      <c r="BY58" s="682"/>
      <c r="BZ58" s="564" t="e" cm="1">
        <f t="array" ref="BZ58">_xlfn.SWITCH($O$15,"１号",集計【１号】!O21,"２号",集計【２・３号】!O16,"３号",集計【２・３号】!O16,"",0)</f>
        <v>#N/A</v>
      </c>
      <c r="CA58" s="565"/>
      <c r="CB58" s="565"/>
      <c r="CC58" s="565"/>
      <c r="CD58" s="565"/>
      <c r="CE58" s="565"/>
      <c r="CF58" s="565"/>
      <c r="CG58" s="565"/>
      <c r="CH58" s="565"/>
      <c r="CI58" s="565"/>
      <c r="CJ58" s="565"/>
      <c r="CK58" s="566"/>
      <c r="ES58" s="385"/>
      <c r="ET58" s="385"/>
      <c r="EU58" s="385"/>
      <c r="EV58" s="385"/>
      <c r="EW58" s="385"/>
      <c r="EX58" s="385"/>
      <c r="EY58" s="385"/>
      <c r="EZ58" s="385"/>
      <c r="FA58" s="385"/>
      <c r="FB58" s="385"/>
      <c r="FC58" s="385"/>
      <c r="FD58" s="385"/>
      <c r="FE58" s="385"/>
      <c r="FF58" s="385"/>
      <c r="FG58" s="385"/>
      <c r="FH58" s="385"/>
      <c r="FI58" s="385"/>
      <c r="FJ58" s="385"/>
      <c r="FK58" s="385"/>
      <c r="FL58" s="385"/>
      <c r="FM58" s="385"/>
    </row>
    <row r="59" spans="2:172" ht="5.25" customHeight="1">
      <c r="B59" s="1019"/>
      <c r="C59" s="1020"/>
      <c r="D59" s="743"/>
      <c r="E59" s="741"/>
      <c r="F59" s="741"/>
      <c r="G59" s="741"/>
      <c r="H59" s="741"/>
      <c r="I59" s="741"/>
      <c r="J59" s="741"/>
      <c r="K59" s="741"/>
      <c r="L59" s="741"/>
      <c r="M59" s="741"/>
      <c r="N59" s="741"/>
      <c r="O59" s="741"/>
      <c r="P59" s="741"/>
      <c r="Q59" s="741"/>
      <c r="R59" s="741"/>
      <c r="S59" s="741"/>
      <c r="T59" s="741"/>
      <c r="U59" s="741"/>
      <c r="V59" s="741"/>
      <c r="W59" s="741"/>
      <c r="X59" s="741"/>
      <c r="Y59" s="741"/>
      <c r="Z59" s="741"/>
      <c r="AA59" s="742"/>
      <c r="AB59" s="814"/>
      <c r="AC59" s="567"/>
      <c r="AD59" s="567"/>
      <c r="AE59" s="567"/>
      <c r="AF59" s="567"/>
      <c r="AG59" s="567"/>
      <c r="AH59" s="540"/>
      <c r="AI59" s="564"/>
      <c r="AJ59" s="565"/>
      <c r="AK59" s="565"/>
      <c r="AL59" s="565"/>
      <c r="AM59" s="565"/>
      <c r="AN59" s="565"/>
      <c r="AO59" s="565"/>
      <c r="AP59" s="565"/>
      <c r="AQ59" s="565"/>
      <c r="AR59" s="565"/>
      <c r="AS59" s="565"/>
      <c r="AT59" s="566"/>
      <c r="AU59" s="616"/>
      <c r="AV59" s="616"/>
      <c r="AW59" s="616"/>
      <c r="AX59" s="616"/>
      <c r="AY59" s="616"/>
      <c r="AZ59" s="616"/>
      <c r="BA59" s="616"/>
      <c r="BB59" s="616"/>
      <c r="BC59" s="616"/>
      <c r="BD59" s="616"/>
      <c r="BE59" s="616"/>
      <c r="BF59" s="616"/>
      <c r="BG59" s="616"/>
      <c r="BH59" s="616"/>
      <c r="BI59" s="616"/>
      <c r="BJ59" s="616"/>
      <c r="BK59" s="616"/>
      <c r="BL59" s="616"/>
      <c r="BM59" s="616"/>
      <c r="BN59" s="616"/>
      <c r="BO59" s="616"/>
      <c r="BP59" s="616"/>
      <c r="BQ59" s="616"/>
      <c r="BR59" s="617"/>
      <c r="BS59" s="737"/>
      <c r="BT59" s="580"/>
      <c r="BU59" s="580"/>
      <c r="BV59" s="580"/>
      <c r="BW59" s="580"/>
      <c r="BX59" s="580"/>
      <c r="BY59" s="580"/>
      <c r="BZ59" s="564"/>
      <c r="CA59" s="565"/>
      <c r="CB59" s="565"/>
      <c r="CC59" s="565"/>
      <c r="CD59" s="565"/>
      <c r="CE59" s="565"/>
      <c r="CF59" s="565"/>
      <c r="CG59" s="565"/>
      <c r="CH59" s="565"/>
      <c r="CI59" s="565"/>
      <c r="CJ59" s="565"/>
      <c r="CK59" s="566"/>
      <c r="CL59" s="392"/>
      <c r="CM59" s="397"/>
      <c r="CN59" s="397"/>
      <c r="CO59" s="397"/>
      <c r="CP59" s="397"/>
      <c r="DU59" s="385"/>
      <c r="DV59" s="385"/>
      <c r="DW59" s="385"/>
      <c r="DX59" s="385"/>
      <c r="DY59" s="385"/>
      <c r="DZ59" s="385"/>
      <c r="EA59" s="385"/>
      <c r="EB59" s="385"/>
      <c r="EC59" s="385"/>
      <c r="ED59" s="385"/>
      <c r="EE59" s="385"/>
      <c r="EF59" s="385"/>
      <c r="EG59" s="385"/>
      <c r="EH59" s="385"/>
      <c r="EI59" s="385"/>
      <c r="EJ59" s="385"/>
      <c r="EK59" s="385"/>
      <c r="EL59" s="385"/>
      <c r="EM59" s="385"/>
      <c r="EN59" s="385"/>
      <c r="EO59" s="385"/>
      <c r="EP59" s="385"/>
      <c r="EQ59" s="385"/>
      <c r="ER59" s="385"/>
      <c r="ES59" s="385"/>
      <c r="ET59" s="398"/>
      <c r="EU59" s="398"/>
      <c r="EV59" s="398"/>
      <c r="EW59" s="398"/>
      <c r="EX59" s="385"/>
      <c r="EY59" s="385"/>
      <c r="EZ59" s="385"/>
      <c r="FA59" s="385"/>
      <c r="FB59" s="385"/>
      <c r="FC59" s="385"/>
      <c r="FD59" s="385"/>
      <c r="FE59" s="385"/>
      <c r="FF59" s="385"/>
      <c r="FG59" s="385"/>
      <c r="FH59" s="385"/>
      <c r="FI59" s="385"/>
      <c r="FJ59" s="385"/>
      <c r="FK59" s="385"/>
      <c r="FL59" s="385"/>
      <c r="FM59" s="385"/>
    </row>
    <row r="60" spans="2:172" ht="5.25" customHeight="1">
      <c r="B60" s="1019"/>
      <c r="C60" s="1020"/>
      <c r="D60" s="743"/>
      <c r="E60" s="741"/>
      <c r="F60" s="741"/>
      <c r="G60" s="741"/>
      <c r="H60" s="741"/>
      <c r="I60" s="741"/>
      <c r="J60" s="741"/>
      <c r="K60" s="741"/>
      <c r="L60" s="741"/>
      <c r="M60" s="741"/>
      <c r="N60" s="741"/>
      <c r="O60" s="741"/>
      <c r="P60" s="741"/>
      <c r="Q60" s="741"/>
      <c r="R60" s="741"/>
      <c r="S60" s="741"/>
      <c r="T60" s="741"/>
      <c r="U60" s="741"/>
      <c r="V60" s="741"/>
      <c r="W60" s="741"/>
      <c r="X60" s="741"/>
      <c r="Y60" s="741"/>
      <c r="Z60" s="741"/>
      <c r="AA60" s="742"/>
      <c r="AB60" s="814"/>
      <c r="AC60" s="567"/>
      <c r="AD60" s="567"/>
      <c r="AE60" s="567"/>
      <c r="AF60" s="567"/>
      <c r="AG60" s="567"/>
      <c r="AH60" s="540"/>
      <c r="AI60" s="564"/>
      <c r="AJ60" s="565"/>
      <c r="AK60" s="565"/>
      <c r="AL60" s="565"/>
      <c r="AM60" s="565"/>
      <c r="AN60" s="565"/>
      <c r="AO60" s="565"/>
      <c r="AP60" s="565"/>
      <c r="AQ60" s="565"/>
      <c r="AR60" s="565"/>
      <c r="AS60" s="565"/>
      <c r="AT60" s="566"/>
      <c r="AU60" s="616"/>
      <c r="AV60" s="616"/>
      <c r="AW60" s="616"/>
      <c r="AX60" s="616"/>
      <c r="AY60" s="616"/>
      <c r="AZ60" s="616"/>
      <c r="BA60" s="616"/>
      <c r="BB60" s="616"/>
      <c r="BC60" s="616"/>
      <c r="BD60" s="616"/>
      <c r="BE60" s="616"/>
      <c r="BF60" s="616"/>
      <c r="BG60" s="616"/>
      <c r="BH60" s="616"/>
      <c r="BI60" s="616"/>
      <c r="BJ60" s="616"/>
      <c r="BK60" s="616"/>
      <c r="BL60" s="616"/>
      <c r="BM60" s="616"/>
      <c r="BN60" s="616"/>
      <c r="BO60" s="616"/>
      <c r="BP60" s="616"/>
      <c r="BQ60" s="616"/>
      <c r="BR60" s="617"/>
      <c r="BS60" s="737"/>
      <c r="BT60" s="580"/>
      <c r="BU60" s="580"/>
      <c r="BV60" s="580"/>
      <c r="BW60" s="580"/>
      <c r="BX60" s="580"/>
      <c r="BY60" s="580"/>
      <c r="BZ60" s="564"/>
      <c r="CA60" s="565"/>
      <c r="CB60" s="565"/>
      <c r="CC60" s="565"/>
      <c r="CD60" s="565"/>
      <c r="CE60" s="565"/>
      <c r="CF60" s="565"/>
      <c r="CG60" s="565"/>
      <c r="CH60" s="565"/>
      <c r="CI60" s="565"/>
      <c r="CJ60" s="565"/>
      <c r="CK60" s="566"/>
      <c r="CL60" s="392"/>
      <c r="CM60" s="397"/>
      <c r="CN60" s="397"/>
      <c r="CO60" s="397"/>
      <c r="CP60" s="397"/>
      <c r="DU60" s="385"/>
      <c r="DV60" s="385"/>
      <c r="DW60" s="385"/>
      <c r="DX60" s="385"/>
      <c r="DY60" s="385"/>
      <c r="DZ60" s="385"/>
      <c r="EA60" s="385"/>
      <c r="EB60" s="385"/>
      <c r="EC60" s="385"/>
      <c r="ED60" s="385"/>
      <c r="EE60" s="385"/>
      <c r="EF60" s="385"/>
      <c r="EG60" s="385"/>
      <c r="EH60" s="385"/>
      <c r="EI60" s="385"/>
      <c r="EJ60" s="385"/>
      <c r="EK60" s="385"/>
      <c r="EL60" s="385"/>
      <c r="EM60" s="385"/>
      <c r="EN60" s="385"/>
      <c r="EO60" s="385"/>
      <c r="EP60" s="385"/>
      <c r="EQ60" s="385"/>
      <c r="ER60" s="385"/>
      <c r="ES60" s="385"/>
      <c r="ET60" s="398"/>
      <c r="EU60" s="398"/>
      <c r="EV60" s="398"/>
      <c r="EW60" s="398"/>
      <c r="EX60" s="385"/>
      <c r="EY60" s="385"/>
      <c r="EZ60" s="385"/>
      <c r="FA60" s="385"/>
      <c r="FB60" s="385"/>
      <c r="FC60" s="385"/>
      <c r="FD60" s="385"/>
      <c r="FE60" s="385"/>
      <c r="FF60" s="385"/>
      <c r="FG60" s="385"/>
      <c r="FH60" s="385"/>
      <c r="FI60" s="385"/>
      <c r="FJ60" s="385"/>
      <c r="FK60" s="385"/>
      <c r="FL60" s="385"/>
      <c r="FM60" s="385"/>
    </row>
    <row r="61" spans="2:172" ht="5.25" customHeight="1">
      <c r="B61" s="1019"/>
      <c r="C61" s="1020"/>
      <c r="D61" s="743"/>
      <c r="E61" s="741"/>
      <c r="F61" s="741"/>
      <c r="G61" s="741"/>
      <c r="H61" s="741"/>
      <c r="I61" s="741"/>
      <c r="J61" s="741"/>
      <c r="K61" s="741"/>
      <c r="L61" s="741"/>
      <c r="M61" s="741"/>
      <c r="N61" s="741"/>
      <c r="O61" s="741"/>
      <c r="P61" s="741"/>
      <c r="Q61" s="741"/>
      <c r="R61" s="741"/>
      <c r="S61" s="741"/>
      <c r="T61" s="741"/>
      <c r="U61" s="741"/>
      <c r="V61" s="741"/>
      <c r="W61" s="741"/>
      <c r="X61" s="741"/>
      <c r="Y61" s="741"/>
      <c r="Z61" s="741"/>
      <c r="AA61" s="742"/>
      <c r="AB61" s="814"/>
      <c r="AC61" s="567"/>
      <c r="AD61" s="567"/>
      <c r="AE61" s="567"/>
      <c r="AF61" s="567"/>
      <c r="AG61" s="567"/>
      <c r="AH61" s="540"/>
      <c r="AI61" s="564"/>
      <c r="AJ61" s="565"/>
      <c r="AK61" s="565"/>
      <c r="AL61" s="565"/>
      <c r="AM61" s="565"/>
      <c r="AN61" s="565"/>
      <c r="AO61" s="565"/>
      <c r="AP61" s="565"/>
      <c r="AQ61" s="565"/>
      <c r="AR61" s="565"/>
      <c r="AS61" s="565"/>
      <c r="AT61" s="566"/>
      <c r="AU61" s="616"/>
      <c r="AV61" s="616"/>
      <c r="AW61" s="616"/>
      <c r="AX61" s="616"/>
      <c r="AY61" s="616"/>
      <c r="AZ61" s="616"/>
      <c r="BA61" s="616"/>
      <c r="BB61" s="616"/>
      <c r="BC61" s="616"/>
      <c r="BD61" s="616"/>
      <c r="BE61" s="616"/>
      <c r="BF61" s="616"/>
      <c r="BG61" s="616"/>
      <c r="BH61" s="616"/>
      <c r="BI61" s="616"/>
      <c r="BJ61" s="616"/>
      <c r="BK61" s="616"/>
      <c r="BL61" s="616"/>
      <c r="BM61" s="616"/>
      <c r="BN61" s="616"/>
      <c r="BO61" s="616"/>
      <c r="BP61" s="616"/>
      <c r="BQ61" s="616"/>
      <c r="BR61" s="617"/>
      <c r="BS61" s="737"/>
      <c r="BT61" s="580"/>
      <c r="BU61" s="580"/>
      <c r="BV61" s="580"/>
      <c r="BW61" s="580"/>
      <c r="BX61" s="580"/>
      <c r="BY61" s="580"/>
      <c r="BZ61" s="564"/>
      <c r="CA61" s="565"/>
      <c r="CB61" s="565"/>
      <c r="CC61" s="565"/>
      <c r="CD61" s="565"/>
      <c r="CE61" s="565"/>
      <c r="CF61" s="565"/>
      <c r="CG61" s="565"/>
      <c r="CH61" s="565"/>
      <c r="CI61" s="565"/>
      <c r="CJ61" s="565"/>
      <c r="CK61" s="566"/>
      <c r="CL61" s="392"/>
      <c r="CM61" s="397"/>
      <c r="CN61" s="397"/>
      <c r="CO61" s="397"/>
      <c r="CP61" s="397"/>
      <c r="DU61" s="385"/>
      <c r="DV61" s="385"/>
      <c r="DW61" s="385"/>
      <c r="DX61" s="385"/>
      <c r="DY61" s="385"/>
      <c r="DZ61" s="385"/>
      <c r="EA61" s="385"/>
      <c r="EB61" s="385"/>
      <c r="EC61" s="385"/>
      <c r="ED61" s="385"/>
      <c r="EE61" s="385"/>
      <c r="EF61" s="385"/>
      <c r="EG61" s="385"/>
      <c r="EH61" s="385"/>
      <c r="EI61" s="385"/>
      <c r="EJ61" s="385"/>
      <c r="EK61" s="385"/>
      <c r="EL61" s="385"/>
      <c r="EM61" s="385"/>
      <c r="EN61" s="385"/>
      <c r="EO61" s="385"/>
      <c r="EP61" s="385"/>
      <c r="EQ61" s="385"/>
      <c r="ER61" s="385"/>
      <c r="ES61" s="385"/>
      <c r="ET61" s="398"/>
      <c r="EU61" s="398"/>
      <c r="EV61" s="398"/>
      <c r="EW61" s="398"/>
      <c r="EX61" s="385"/>
      <c r="EY61" s="385"/>
      <c r="EZ61" s="385"/>
      <c r="FA61" s="385"/>
      <c r="FB61" s="385"/>
      <c r="FC61" s="385"/>
      <c r="FD61" s="385"/>
      <c r="FE61" s="385"/>
      <c r="FF61" s="385"/>
      <c r="FG61" s="385"/>
      <c r="FH61" s="385"/>
      <c r="FI61" s="385"/>
      <c r="FJ61" s="385"/>
      <c r="FK61" s="385"/>
      <c r="FL61" s="385"/>
      <c r="FM61" s="385"/>
    </row>
    <row r="62" spans="2:172" ht="5.25" customHeight="1">
      <c r="B62" s="1019"/>
      <c r="C62" s="1020"/>
      <c r="D62" s="743"/>
      <c r="E62" s="741"/>
      <c r="F62" s="741"/>
      <c r="G62" s="741"/>
      <c r="H62" s="741"/>
      <c r="I62" s="741"/>
      <c r="J62" s="741"/>
      <c r="K62" s="741"/>
      <c r="L62" s="741"/>
      <c r="M62" s="741"/>
      <c r="N62" s="741"/>
      <c r="O62" s="741"/>
      <c r="P62" s="741"/>
      <c r="Q62" s="741"/>
      <c r="R62" s="741"/>
      <c r="S62" s="741"/>
      <c r="T62" s="741"/>
      <c r="U62" s="741"/>
      <c r="V62" s="741"/>
      <c r="W62" s="741"/>
      <c r="X62" s="741"/>
      <c r="Y62" s="741"/>
      <c r="Z62" s="741"/>
      <c r="AA62" s="742"/>
      <c r="AB62" s="814"/>
      <c r="AC62" s="567"/>
      <c r="AD62" s="567"/>
      <c r="AE62" s="567"/>
      <c r="AF62" s="567"/>
      <c r="AG62" s="567"/>
      <c r="AH62" s="540"/>
      <c r="AI62" s="564"/>
      <c r="AJ62" s="565"/>
      <c r="AK62" s="565"/>
      <c r="AL62" s="565"/>
      <c r="AM62" s="565"/>
      <c r="AN62" s="565"/>
      <c r="AO62" s="565"/>
      <c r="AP62" s="565"/>
      <c r="AQ62" s="565"/>
      <c r="AR62" s="565"/>
      <c r="AS62" s="565"/>
      <c r="AT62" s="566"/>
      <c r="AU62" s="618"/>
      <c r="AV62" s="618"/>
      <c r="AW62" s="618"/>
      <c r="AX62" s="618"/>
      <c r="AY62" s="618"/>
      <c r="AZ62" s="618"/>
      <c r="BA62" s="618"/>
      <c r="BB62" s="618"/>
      <c r="BC62" s="618"/>
      <c r="BD62" s="618"/>
      <c r="BE62" s="618"/>
      <c r="BF62" s="618"/>
      <c r="BG62" s="618"/>
      <c r="BH62" s="618"/>
      <c r="BI62" s="618"/>
      <c r="BJ62" s="618"/>
      <c r="BK62" s="618"/>
      <c r="BL62" s="618"/>
      <c r="BM62" s="618"/>
      <c r="BN62" s="618"/>
      <c r="BO62" s="618"/>
      <c r="BP62" s="618"/>
      <c r="BQ62" s="618"/>
      <c r="BR62" s="619"/>
      <c r="BS62" s="738"/>
      <c r="BT62" s="598"/>
      <c r="BU62" s="598"/>
      <c r="BV62" s="598"/>
      <c r="BW62" s="598"/>
      <c r="BX62" s="598"/>
      <c r="BY62" s="598"/>
      <c r="BZ62" s="564"/>
      <c r="CA62" s="565"/>
      <c r="CB62" s="565"/>
      <c r="CC62" s="565"/>
      <c r="CD62" s="565"/>
      <c r="CE62" s="565"/>
      <c r="CF62" s="565"/>
      <c r="CG62" s="565"/>
      <c r="CH62" s="565"/>
      <c r="CI62" s="565"/>
      <c r="CJ62" s="565"/>
      <c r="CK62" s="566"/>
      <c r="CL62" s="392"/>
      <c r="CM62" s="397"/>
      <c r="CN62" s="397"/>
      <c r="CO62" s="397"/>
      <c r="CP62" s="397"/>
      <c r="DU62" s="385"/>
      <c r="DV62" s="385"/>
      <c r="DW62" s="385"/>
      <c r="DX62" s="385"/>
      <c r="DY62" s="385"/>
      <c r="DZ62" s="385"/>
      <c r="EA62" s="385"/>
      <c r="EB62" s="385"/>
      <c r="EC62" s="385"/>
      <c r="ED62" s="385"/>
      <c r="EE62" s="385"/>
      <c r="EF62" s="385"/>
      <c r="EG62" s="385"/>
      <c r="EH62" s="385"/>
      <c r="EI62" s="385"/>
      <c r="EJ62" s="385"/>
      <c r="EK62" s="385"/>
      <c r="EL62" s="385"/>
      <c r="EM62" s="385"/>
      <c r="EN62" s="385"/>
      <c r="EO62" s="385"/>
      <c r="EP62" s="385"/>
      <c r="EQ62" s="385"/>
      <c r="ER62" s="385"/>
      <c r="ES62" s="385"/>
      <c r="ET62" s="398"/>
      <c r="EU62" s="398"/>
      <c r="EV62" s="398"/>
      <c r="EW62" s="398"/>
      <c r="EX62" s="385"/>
      <c r="EY62" s="385"/>
      <c r="EZ62" s="385"/>
      <c r="FA62" s="385"/>
      <c r="FB62" s="385"/>
      <c r="FC62" s="385"/>
      <c r="FD62" s="385"/>
      <c r="FE62" s="385"/>
      <c r="FF62" s="385"/>
      <c r="FG62" s="385"/>
      <c r="FH62" s="385"/>
      <c r="FI62" s="385"/>
      <c r="FJ62" s="385"/>
      <c r="FK62" s="385"/>
      <c r="FL62" s="385"/>
      <c r="FM62" s="385"/>
    </row>
    <row r="63" spans="2:172" ht="5.25" customHeight="1">
      <c r="B63" s="1019"/>
      <c r="C63" s="1020"/>
      <c r="D63" s="663" t="s">
        <v>721</v>
      </c>
      <c r="E63" s="614"/>
      <c r="F63" s="614"/>
      <c r="G63" s="614"/>
      <c r="H63" s="614"/>
      <c r="I63" s="614"/>
      <c r="J63" s="614"/>
      <c r="K63" s="614"/>
      <c r="L63" s="614"/>
      <c r="M63" s="614"/>
      <c r="N63" s="614"/>
      <c r="O63" s="614"/>
      <c r="P63" s="614"/>
      <c r="Q63" s="614"/>
      <c r="R63" s="614"/>
      <c r="S63" s="614"/>
      <c r="T63" s="614"/>
      <c r="U63" s="614"/>
      <c r="V63" s="614"/>
      <c r="W63" s="614"/>
      <c r="X63" s="614"/>
      <c r="Y63" s="614"/>
      <c r="Z63" s="614"/>
      <c r="AA63" s="615"/>
      <c r="AB63" s="736" t="str">
        <f>施設情報!C28&amp;""</f>
        <v/>
      </c>
      <c r="AC63" s="682"/>
      <c r="AD63" s="682"/>
      <c r="AE63" s="682"/>
      <c r="AF63" s="682"/>
      <c r="AG63" s="682"/>
      <c r="AH63" s="682"/>
      <c r="AI63" s="564" t="e" cm="1">
        <f t="array" ref="AI63">_xlfn.SWITCH($O$15,"１号",集計【１号】!O8,"２号",集計【２・３号】!O7,"３号",集計【２・３号】!O7,"",0)</f>
        <v>#N/A</v>
      </c>
      <c r="AJ63" s="565"/>
      <c r="AK63" s="565"/>
      <c r="AL63" s="565"/>
      <c r="AM63" s="565"/>
      <c r="AN63" s="565"/>
      <c r="AO63" s="565"/>
      <c r="AP63" s="565"/>
      <c r="AQ63" s="565"/>
      <c r="AR63" s="565"/>
      <c r="AS63" s="565"/>
      <c r="AT63" s="566"/>
      <c r="AU63" s="662" t="s">
        <v>2617</v>
      </c>
      <c r="AV63" s="614"/>
      <c r="AW63" s="614"/>
      <c r="AX63" s="614"/>
      <c r="AY63" s="614"/>
      <c r="AZ63" s="614"/>
      <c r="BA63" s="614"/>
      <c r="BB63" s="614"/>
      <c r="BC63" s="614"/>
      <c r="BD63" s="614"/>
      <c r="BE63" s="614"/>
      <c r="BF63" s="614"/>
      <c r="BG63" s="614"/>
      <c r="BH63" s="614"/>
      <c r="BI63" s="614"/>
      <c r="BJ63" s="614"/>
      <c r="BK63" s="614"/>
      <c r="BL63" s="614"/>
      <c r="BM63" s="614"/>
      <c r="BN63" s="614"/>
      <c r="BO63" s="614"/>
      <c r="BP63" s="614"/>
      <c r="BQ63" s="614"/>
      <c r="BR63" s="615"/>
      <c r="BS63" s="736" t="str">
        <f>IF(施設情報!C49&lt;&gt;"","○","")&amp;""</f>
        <v/>
      </c>
      <c r="BT63" s="682"/>
      <c r="BU63" s="682"/>
      <c r="BV63" s="682"/>
      <c r="BW63" s="682"/>
      <c r="BX63" s="682"/>
      <c r="BY63" s="682"/>
      <c r="BZ63" s="564" t="e" cm="1">
        <f t="array" ref="BZ63">_xlfn.SWITCH($O$15,"１号",集計【１号】!O22,"２号",集計【２・３号】!O17,"３号",集計【２・３号】!O17,"",0)</f>
        <v>#N/A</v>
      </c>
      <c r="CA63" s="565"/>
      <c r="CB63" s="565"/>
      <c r="CC63" s="565"/>
      <c r="CD63" s="565"/>
      <c r="CE63" s="565"/>
      <c r="CF63" s="565"/>
      <c r="CG63" s="565"/>
      <c r="CH63" s="565"/>
      <c r="CI63" s="565"/>
      <c r="CJ63" s="565"/>
      <c r="CK63" s="566"/>
      <c r="CL63" s="392"/>
      <c r="CM63" s="397"/>
      <c r="CN63" s="397"/>
      <c r="CO63" s="397"/>
      <c r="CP63" s="397"/>
      <c r="DU63" s="385"/>
      <c r="DV63" s="385"/>
      <c r="DW63" s="385"/>
      <c r="DX63" s="385"/>
      <c r="DY63" s="385"/>
      <c r="DZ63" s="385"/>
      <c r="EA63" s="385"/>
      <c r="EB63" s="385"/>
      <c r="EC63" s="385"/>
      <c r="ED63" s="385"/>
      <c r="EE63" s="385"/>
      <c r="EF63" s="385"/>
      <c r="EG63" s="385"/>
      <c r="EH63" s="385"/>
      <c r="EI63" s="385"/>
      <c r="EJ63" s="385"/>
      <c r="EK63" s="385"/>
      <c r="EL63" s="385"/>
      <c r="EM63" s="385"/>
      <c r="EN63" s="385"/>
      <c r="EO63" s="385"/>
      <c r="EP63" s="385"/>
      <c r="EQ63" s="385"/>
      <c r="ER63" s="385"/>
      <c r="ES63" s="385"/>
      <c r="ET63" s="398"/>
      <c r="EU63" s="398"/>
      <c r="EV63" s="398"/>
      <c r="EW63" s="398"/>
      <c r="EX63" s="385"/>
      <c r="EY63" s="385"/>
      <c r="EZ63" s="385"/>
      <c r="FA63" s="385"/>
      <c r="FB63" s="385"/>
      <c r="FC63" s="385"/>
      <c r="FD63" s="385"/>
      <c r="FE63" s="385"/>
      <c r="FF63" s="385"/>
      <c r="FG63" s="385"/>
      <c r="FH63" s="385"/>
      <c r="FI63" s="385"/>
      <c r="FJ63" s="385"/>
      <c r="FK63" s="385"/>
      <c r="FL63" s="385"/>
      <c r="FM63" s="385"/>
    </row>
    <row r="64" spans="2:172" ht="5.25" customHeight="1">
      <c r="B64" s="1019"/>
      <c r="C64" s="1020"/>
      <c r="D64" s="664"/>
      <c r="E64" s="616"/>
      <c r="F64" s="616"/>
      <c r="G64" s="616"/>
      <c r="H64" s="616"/>
      <c r="I64" s="616"/>
      <c r="J64" s="616"/>
      <c r="K64" s="616"/>
      <c r="L64" s="616"/>
      <c r="M64" s="616"/>
      <c r="N64" s="616"/>
      <c r="O64" s="616"/>
      <c r="P64" s="616"/>
      <c r="Q64" s="616"/>
      <c r="R64" s="616"/>
      <c r="S64" s="616"/>
      <c r="T64" s="616"/>
      <c r="U64" s="616"/>
      <c r="V64" s="616"/>
      <c r="W64" s="616"/>
      <c r="X64" s="616"/>
      <c r="Y64" s="616"/>
      <c r="Z64" s="616"/>
      <c r="AA64" s="617"/>
      <c r="AB64" s="737"/>
      <c r="AC64" s="580"/>
      <c r="AD64" s="580"/>
      <c r="AE64" s="580"/>
      <c r="AF64" s="580"/>
      <c r="AG64" s="580"/>
      <c r="AH64" s="580"/>
      <c r="AI64" s="564"/>
      <c r="AJ64" s="565"/>
      <c r="AK64" s="565"/>
      <c r="AL64" s="565"/>
      <c r="AM64" s="565"/>
      <c r="AN64" s="565"/>
      <c r="AO64" s="565"/>
      <c r="AP64" s="565"/>
      <c r="AQ64" s="565"/>
      <c r="AR64" s="565"/>
      <c r="AS64" s="565"/>
      <c r="AT64" s="566"/>
      <c r="AU64" s="616"/>
      <c r="AV64" s="616"/>
      <c r="AW64" s="616"/>
      <c r="AX64" s="616"/>
      <c r="AY64" s="616"/>
      <c r="AZ64" s="616"/>
      <c r="BA64" s="616"/>
      <c r="BB64" s="616"/>
      <c r="BC64" s="616"/>
      <c r="BD64" s="616"/>
      <c r="BE64" s="616"/>
      <c r="BF64" s="616"/>
      <c r="BG64" s="616"/>
      <c r="BH64" s="616"/>
      <c r="BI64" s="616"/>
      <c r="BJ64" s="616"/>
      <c r="BK64" s="616"/>
      <c r="BL64" s="616"/>
      <c r="BM64" s="616"/>
      <c r="BN64" s="616"/>
      <c r="BO64" s="616"/>
      <c r="BP64" s="616"/>
      <c r="BQ64" s="616"/>
      <c r="BR64" s="617"/>
      <c r="BS64" s="737"/>
      <c r="BT64" s="580"/>
      <c r="BU64" s="580"/>
      <c r="BV64" s="580"/>
      <c r="BW64" s="580"/>
      <c r="BX64" s="580"/>
      <c r="BY64" s="580"/>
      <c r="BZ64" s="564"/>
      <c r="CA64" s="565"/>
      <c r="CB64" s="565"/>
      <c r="CC64" s="565"/>
      <c r="CD64" s="565"/>
      <c r="CE64" s="565"/>
      <c r="CF64" s="565"/>
      <c r="CG64" s="565"/>
      <c r="CH64" s="565"/>
      <c r="CI64" s="565"/>
      <c r="CJ64" s="565"/>
      <c r="CK64" s="566"/>
      <c r="CL64" s="385"/>
      <c r="CM64" s="389"/>
      <c r="CN64" s="666"/>
      <c r="CO64" s="666"/>
      <c r="CP64" s="389"/>
      <c r="DU64" s="399"/>
      <c r="DV64" s="399"/>
      <c r="DW64" s="399"/>
      <c r="DX64" s="399"/>
      <c r="DY64" s="399"/>
      <c r="DZ64" s="399"/>
      <c r="EA64" s="399"/>
      <c r="EB64" s="399"/>
      <c r="EC64" s="399"/>
      <c r="ED64" s="399"/>
      <c r="EE64" s="399"/>
      <c r="EF64" s="399"/>
      <c r="EG64" s="399"/>
      <c r="EH64" s="399"/>
      <c r="EI64" s="399"/>
      <c r="EJ64" s="399"/>
      <c r="EK64" s="399"/>
      <c r="EL64" s="399"/>
      <c r="EM64" s="399"/>
      <c r="EN64" s="399"/>
      <c r="EO64" s="399"/>
      <c r="EP64" s="399"/>
      <c r="EQ64" s="399"/>
      <c r="ER64" s="385"/>
      <c r="ES64" s="385"/>
      <c r="ET64" s="398"/>
      <c r="EU64" s="398"/>
      <c r="EV64" s="398"/>
      <c r="EW64" s="398"/>
      <c r="EX64" s="385"/>
      <c r="EY64" s="385"/>
      <c r="EZ64" s="385"/>
      <c r="FA64" s="385"/>
      <c r="FB64" s="385"/>
      <c r="FC64" s="385"/>
      <c r="FD64" s="385"/>
      <c r="FE64" s="385"/>
      <c r="FF64" s="385"/>
      <c r="FG64" s="385"/>
      <c r="FH64" s="385"/>
      <c r="FI64" s="385"/>
      <c r="FJ64" s="385"/>
      <c r="FK64" s="385"/>
      <c r="FL64" s="385"/>
      <c r="FM64" s="385"/>
    </row>
    <row r="65" spans="2:89" ht="5.25" customHeight="1">
      <c r="B65" s="1019"/>
      <c r="C65" s="1020"/>
      <c r="D65" s="664"/>
      <c r="E65" s="616"/>
      <c r="F65" s="616"/>
      <c r="G65" s="616"/>
      <c r="H65" s="616"/>
      <c r="I65" s="616"/>
      <c r="J65" s="616"/>
      <c r="K65" s="616"/>
      <c r="L65" s="616"/>
      <c r="M65" s="616"/>
      <c r="N65" s="616"/>
      <c r="O65" s="616"/>
      <c r="P65" s="616"/>
      <c r="Q65" s="616"/>
      <c r="R65" s="616"/>
      <c r="S65" s="616"/>
      <c r="T65" s="616"/>
      <c r="U65" s="616"/>
      <c r="V65" s="616"/>
      <c r="W65" s="616"/>
      <c r="X65" s="616"/>
      <c r="Y65" s="616"/>
      <c r="Z65" s="616"/>
      <c r="AA65" s="617"/>
      <c r="AB65" s="737"/>
      <c r="AC65" s="580"/>
      <c r="AD65" s="580"/>
      <c r="AE65" s="580"/>
      <c r="AF65" s="580"/>
      <c r="AG65" s="580"/>
      <c r="AH65" s="580"/>
      <c r="AI65" s="564"/>
      <c r="AJ65" s="565"/>
      <c r="AK65" s="565"/>
      <c r="AL65" s="565"/>
      <c r="AM65" s="565"/>
      <c r="AN65" s="565"/>
      <c r="AO65" s="565"/>
      <c r="AP65" s="565"/>
      <c r="AQ65" s="565"/>
      <c r="AR65" s="565"/>
      <c r="AS65" s="565"/>
      <c r="AT65" s="566"/>
      <c r="AU65" s="616"/>
      <c r="AV65" s="616"/>
      <c r="AW65" s="616"/>
      <c r="AX65" s="616"/>
      <c r="AY65" s="616"/>
      <c r="AZ65" s="616"/>
      <c r="BA65" s="616"/>
      <c r="BB65" s="616"/>
      <c r="BC65" s="616"/>
      <c r="BD65" s="616"/>
      <c r="BE65" s="616"/>
      <c r="BF65" s="616"/>
      <c r="BG65" s="616"/>
      <c r="BH65" s="616"/>
      <c r="BI65" s="616"/>
      <c r="BJ65" s="616"/>
      <c r="BK65" s="616"/>
      <c r="BL65" s="616"/>
      <c r="BM65" s="616"/>
      <c r="BN65" s="616"/>
      <c r="BO65" s="616"/>
      <c r="BP65" s="616"/>
      <c r="BQ65" s="616"/>
      <c r="BR65" s="617"/>
      <c r="BS65" s="737"/>
      <c r="BT65" s="580"/>
      <c r="BU65" s="580"/>
      <c r="BV65" s="580"/>
      <c r="BW65" s="580"/>
      <c r="BX65" s="580"/>
      <c r="BY65" s="580"/>
      <c r="BZ65" s="564"/>
      <c r="CA65" s="565"/>
      <c r="CB65" s="565"/>
      <c r="CC65" s="565"/>
      <c r="CD65" s="565"/>
      <c r="CE65" s="565"/>
      <c r="CF65" s="565"/>
      <c r="CG65" s="565"/>
      <c r="CH65" s="565"/>
      <c r="CI65" s="565"/>
      <c r="CJ65" s="565"/>
      <c r="CK65" s="566"/>
    </row>
    <row r="66" spans="2:89" ht="5.25" customHeight="1">
      <c r="B66" s="1019"/>
      <c r="C66" s="1020"/>
      <c r="D66" s="664"/>
      <c r="E66" s="616"/>
      <c r="F66" s="616"/>
      <c r="G66" s="616"/>
      <c r="H66" s="616"/>
      <c r="I66" s="616"/>
      <c r="J66" s="616"/>
      <c r="K66" s="616"/>
      <c r="L66" s="616"/>
      <c r="M66" s="616"/>
      <c r="N66" s="616"/>
      <c r="O66" s="616"/>
      <c r="P66" s="616"/>
      <c r="Q66" s="616"/>
      <c r="R66" s="616"/>
      <c r="S66" s="616"/>
      <c r="T66" s="616"/>
      <c r="U66" s="616"/>
      <c r="V66" s="616"/>
      <c r="W66" s="616"/>
      <c r="X66" s="616"/>
      <c r="Y66" s="616"/>
      <c r="Z66" s="616"/>
      <c r="AA66" s="617"/>
      <c r="AB66" s="737"/>
      <c r="AC66" s="580"/>
      <c r="AD66" s="580"/>
      <c r="AE66" s="580"/>
      <c r="AF66" s="580"/>
      <c r="AG66" s="580"/>
      <c r="AH66" s="580"/>
      <c r="AI66" s="564"/>
      <c r="AJ66" s="565"/>
      <c r="AK66" s="565"/>
      <c r="AL66" s="565"/>
      <c r="AM66" s="565"/>
      <c r="AN66" s="565"/>
      <c r="AO66" s="565"/>
      <c r="AP66" s="565"/>
      <c r="AQ66" s="565"/>
      <c r="AR66" s="565"/>
      <c r="AS66" s="565"/>
      <c r="AT66" s="566"/>
      <c r="AU66" s="616"/>
      <c r="AV66" s="616"/>
      <c r="AW66" s="616"/>
      <c r="AX66" s="616"/>
      <c r="AY66" s="616"/>
      <c r="AZ66" s="616"/>
      <c r="BA66" s="616"/>
      <c r="BB66" s="616"/>
      <c r="BC66" s="616"/>
      <c r="BD66" s="616"/>
      <c r="BE66" s="616"/>
      <c r="BF66" s="616"/>
      <c r="BG66" s="616"/>
      <c r="BH66" s="616"/>
      <c r="BI66" s="616"/>
      <c r="BJ66" s="616"/>
      <c r="BK66" s="616"/>
      <c r="BL66" s="616"/>
      <c r="BM66" s="616"/>
      <c r="BN66" s="616"/>
      <c r="BO66" s="616"/>
      <c r="BP66" s="616"/>
      <c r="BQ66" s="616"/>
      <c r="BR66" s="617"/>
      <c r="BS66" s="737"/>
      <c r="BT66" s="580"/>
      <c r="BU66" s="580"/>
      <c r="BV66" s="580"/>
      <c r="BW66" s="580"/>
      <c r="BX66" s="580"/>
      <c r="BY66" s="580"/>
      <c r="BZ66" s="564"/>
      <c r="CA66" s="565"/>
      <c r="CB66" s="565"/>
      <c r="CC66" s="565"/>
      <c r="CD66" s="565"/>
      <c r="CE66" s="565"/>
      <c r="CF66" s="565"/>
      <c r="CG66" s="565"/>
      <c r="CH66" s="565"/>
      <c r="CI66" s="565"/>
      <c r="CJ66" s="565"/>
      <c r="CK66" s="566"/>
    </row>
    <row r="67" spans="2:89" ht="5.25" customHeight="1">
      <c r="B67" s="1019"/>
      <c r="C67" s="1020"/>
      <c r="D67" s="665"/>
      <c r="E67" s="618"/>
      <c r="F67" s="618"/>
      <c r="G67" s="618"/>
      <c r="H67" s="618"/>
      <c r="I67" s="618"/>
      <c r="J67" s="618"/>
      <c r="K67" s="618"/>
      <c r="L67" s="618"/>
      <c r="M67" s="618"/>
      <c r="N67" s="618"/>
      <c r="O67" s="618"/>
      <c r="P67" s="618"/>
      <c r="Q67" s="618"/>
      <c r="R67" s="618"/>
      <c r="S67" s="618"/>
      <c r="T67" s="618"/>
      <c r="U67" s="618"/>
      <c r="V67" s="618"/>
      <c r="W67" s="618"/>
      <c r="X67" s="618"/>
      <c r="Y67" s="618"/>
      <c r="Z67" s="618"/>
      <c r="AA67" s="619"/>
      <c r="AB67" s="738"/>
      <c r="AC67" s="598"/>
      <c r="AD67" s="598"/>
      <c r="AE67" s="598"/>
      <c r="AF67" s="598"/>
      <c r="AG67" s="598"/>
      <c r="AH67" s="598"/>
      <c r="AI67" s="564"/>
      <c r="AJ67" s="565"/>
      <c r="AK67" s="565"/>
      <c r="AL67" s="565"/>
      <c r="AM67" s="565"/>
      <c r="AN67" s="565"/>
      <c r="AO67" s="565"/>
      <c r="AP67" s="565"/>
      <c r="AQ67" s="565"/>
      <c r="AR67" s="565"/>
      <c r="AS67" s="565"/>
      <c r="AT67" s="566"/>
      <c r="AU67" s="618"/>
      <c r="AV67" s="618"/>
      <c r="AW67" s="618"/>
      <c r="AX67" s="618"/>
      <c r="AY67" s="618"/>
      <c r="AZ67" s="618"/>
      <c r="BA67" s="618"/>
      <c r="BB67" s="618"/>
      <c r="BC67" s="618"/>
      <c r="BD67" s="618"/>
      <c r="BE67" s="618"/>
      <c r="BF67" s="618"/>
      <c r="BG67" s="618"/>
      <c r="BH67" s="618"/>
      <c r="BI67" s="618"/>
      <c r="BJ67" s="618"/>
      <c r="BK67" s="618"/>
      <c r="BL67" s="618"/>
      <c r="BM67" s="618"/>
      <c r="BN67" s="618"/>
      <c r="BO67" s="618"/>
      <c r="BP67" s="618"/>
      <c r="BQ67" s="618"/>
      <c r="BR67" s="619"/>
      <c r="BS67" s="738"/>
      <c r="BT67" s="598"/>
      <c r="BU67" s="598"/>
      <c r="BV67" s="598"/>
      <c r="BW67" s="598"/>
      <c r="BX67" s="598"/>
      <c r="BY67" s="598"/>
      <c r="BZ67" s="564"/>
      <c r="CA67" s="565"/>
      <c r="CB67" s="565"/>
      <c r="CC67" s="565"/>
      <c r="CD67" s="565"/>
      <c r="CE67" s="565"/>
      <c r="CF67" s="565"/>
      <c r="CG67" s="565"/>
      <c r="CH67" s="565"/>
      <c r="CI67" s="565"/>
      <c r="CJ67" s="565"/>
      <c r="CK67" s="566"/>
    </row>
    <row r="68" spans="2:89" ht="5.25" customHeight="1">
      <c r="B68" s="1019"/>
      <c r="C68" s="1020"/>
      <c r="D68" s="821" t="s">
        <v>2480</v>
      </c>
      <c r="E68" s="822"/>
      <c r="F68" s="822"/>
      <c r="G68" s="822"/>
      <c r="H68" s="822"/>
      <c r="I68" s="822"/>
      <c r="J68" s="822"/>
      <c r="K68" s="822"/>
      <c r="L68" s="822"/>
      <c r="M68" s="822"/>
      <c r="N68" s="822"/>
      <c r="O68" s="822"/>
      <c r="P68" s="822"/>
      <c r="Q68" s="822"/>
      <c r="R68" s="822"/>
      <c r="S68" s="823"/>
      <c r="T68" s="828" t="str">
        <f>施設情報!C29&amp;""</f>
        <v/>
      </c>
      <c r="U68" s="828"/>
      <c r="V68" s="828"/>
      <c r="W68" s="828"/>
      <c r="X68" s="828"/>
      <c r="Y68" s="830" t="s">
        <v>2503</v>
      </c>
      <c r="Z68" s="830"/>
      <c r="AA68" s="830"/>
      <c r="AB68" s="830"/>
      <c r="AC68" s="830"/>
      <c r="AD68" s="832" t="s">
        <v>179</v>
      </c>
      <c r="AE68" s="832"/>
      <c r="AF68" s="832"/>
      <c r="AG68" s="832"/>
      <c r="AH68" s="833"/>
      <c r="AI68" s="564" t="e" cm="1">
        <f t="array" ref="AI68">_xlfn.SWITCH($O$15,"１号",集計【１号】!O9,"２号",集計【２・３号】!O9,"３号",0,"",0)</f>
        <v>#N/A</v>
      </c>
      <c r="AJ68" s="565"/>
      <c r="AK68" s="565"/>
      <c r="AL68" s="565"/>
      <c r="AM68" s="565"/>
      <c r="AN68" s="565"/>
      <c r="AO68" s="565"/>
      <c r="AP68" s="565"/>
      <c r="AQ68" s="565"/>
      <c r="AR68" s="565"/>
      <c r="AS68" s="565"/>
      <c r="AT68" s="566"/>
      <c r="AU68" s="614" t="s">
        <v>2619</v>
      </c>
      <c r="AV68" s="614"/>
      <c r="AW68" s="614"/>
      <c r="AX68" s="614"/>
      <c r="AY68" s="614"/>
      <c r="AZ68" s="614"/>
      <c r="BA68" s="614"/>
      <c r="BB68" s="614"/>
      <c r="BC68" s="614"/>
      <c r="BD68" s="614"/>
      <c r="BE68" s="614"/>
      <c r="BF68" s="614"/>
      <c r="BG68" s="614"/>
      <c r="BH68" s="614"/>
      <c r="BI68" s="614"/>
      <c r="BJ68" s="614"/>
      <c r="BK68" s="614"/>
      <c r="BL68" s="614"/>
      <c r="BM68" s="614"/>
      <c r="BN68" s="614"/>
      <c r="BO68" s="614"/>
      <c r="BP68" s="614"/>
      <c r="BQ68" s="614"/>
      <c r="BR68" s="615"/>
      <c r="BS68" s="620" t="str">
        <f>施設情報!C50&amp;""</f>
        <v/>
      </c>
      <c r="BT68" s="563"/>
      <c r="BU68" s="563"/>
      <c r="BV68" s="563"/>
      <c r="BW68" s="563"/>
      <c r="BX68" s="563"/>
      <c r="BY68" s="563"/>
      <c r="BZ68" s="564" t="e" cm="1">
        <f t="array" ref="BZ68">_xlfn.SWITCH($O$15,"１号",集計【１号】!O23,"２号",集計【２・３号】!O18,"３号",集計【２・３号】!O18,"",0)</f>
        <v>#N/A</v>
      </c>
      <c r="CA68" s="565"/>
      <c r="CB68" s="565"/>
      <c r="CC68" s="565"/>
      <c r="CD68" s="565"/>
      <c r="CE68" s="565"/>
      <c r="CF68" s="565"/>
      <c r="CG68" s="565"/>
      <c r="CH68" s="565"/>
      <c r="CI68" s="565"/>
      <c r="CJ68" s="565"/>
      <c r="CK68" s="566"/>
    </row>
    <row r="69" spans="2:89" ht="5.25" customHeight="1">
      <c r="B69" s="1019"/>
      <c r="C69" s="1020"/>
      <c r="D69" s="824"/>
      <c r="E69" s="822"/>
      <c r="F69" s="822"/>
      <c r="G69" s="822"/>
      <c r="H69" s="822"/>
      <c r="I69" s="822"/>
      <c r="J69" s="822"/>
      <c r="K69" s="822"/>
      <c r="L69" s="822"/>
      <c r="M69" s="822"/>
      <c r="N69" s="822"/>
      <c r="O69" s="822"/>
      <c r="P69" s="822"/>
      <c r="Q69" s="822"/>
      <c r="R69" s="822"/>
      <c r="S69" s="823"/>
      <c r="T69" s="828"/>
      <c r="U69" s="828"/>
      <c r="V69" s="828"/>
      <c r="W69" s="828"/>
      <c r="X69" s="828"/>
      <c r="Y69" s="831"/>
      <c r="Z69" s="831"/>
      <c r="AA69" s="831"/>
      <c r="AB69" s="831"/>
      <c r="AC69" s="831"/>
      <c r="AD69" s="834"/>
      <c r="AE69" s="834"/>
      <c r="AF69" s="834"/>
      <c r="AG69" s="834"/>
      <c r="AH69" s="835"/>
      <c r="AI69" s="564"/>
      <c r="AJ69" s="565"/>
      <c r="AK69" s="565"/>
      <c r="AL69" s="565"/>
      <c r="AM69" s="565"/>
      <c r="AN69" s="565"/>
      <c r="AO69" s="565"/>
      <c r="AP69" s="565"/>
      <c r="AQ69" s="565"/>
      <c r="AR69" s="565"/>
      <c r="AS69" s="565"/>
      <c r="AT69" s="566"/>
      <c r="AU69" s="616"/>
      <c r="AV69" s="616"/>
      <c r="AW69" s="616"/>
      <c r="AX69" s="616"/>
      <c r="AY69" s="616"/>
      <c r="AZ69" s="616"/>
      <c r="BA69" s="616"/>
      <c r="BB69" s="616"/>
      <c r="BC69" s="616"/>
      <c r="BD69" s="616"/>
      <c r="BE69" s="616"/>
      <c r="BF69" s="616"/>
      <c r="BG69" s="616"/>
      <c r="BH69" s="616"/>
      <c r="BI69" s="616"/>
      <c r="BJ69" s="616"/>
      <c r="BK69" s="616"/>
      <c r="BL69" s="616"/>
      <c r="BM69" s="616"/>
      <c r="BN69" s="616"/>
      <c r="BO69" s="616"/>
      <c r="BP69" s="616"/>
      <c r="BQ69" s="616"/>
      <c r="BR69" s="617"/>
      <c r="BS69" s="621"/>
      <c r="BT69" s="558"/>
      <c r="BU69" s="558"/>
      <c r="BV69" s="558"/>
      <c r="BW69" s="558"/>
      <c r="BX69" s="558"/>
      <c r="BY69" s="558"/>
      <c r="BZ69" s="564"/>
      <c r="CA69" s="565"/>
      <c r="CB69" s="565"/>
      <c r="CC69" s="565"/>
      <c r="CD69" s="565"/>
      <c r="CE69" s="565"/>
      <c r="CF69" s="565"/>
      <c r="CG69" s="565"/>
      <c r="CH69" s="565"/>
      <c r="CI69" s="565"/>
      <c r="CJ69" s="565"/>
      <c r="CK69" s="566"/>
    </row>
    <row r="70" spans="2:89" ht="5.25" customHeight="1">
      <c r="B70" s="1019"/>
      <c r="C70" s="1020"/>
      <c r="D70" s="824"/>
      <c r="E70" s="822"/>
      <c r="F70" s="822"/>
      <c r="G70" s="822"/>
      <c r="H70" s="822"/>
      <c r="I70" s="822"/>
      <c r="J70" s="822"/>
      <c r="K70" s="822"/>
      <c r="L70" s="822"/>
      <c r="M70" s="822"/>
      <c r="N70" s="822"/>
      <c r="O70" s="822"/>
      <c r="P70" s="822"/>
      <c r="Q70" s="822"/>
      <c r="R70" s="822"/>
      <c r="S70" s="823"/>
      <c r="T70" s="828"/>
      <c r="U70" s="828"/>
      <c r="V70" s="828"/>
      <c r="W70" s="828"/>
      <c r="X70" s="828"/>
      <c r="Y70" s="836" t="e">
        <f ca="1">MIN(施設情報!C30+0,集計【１号】!G6)</f>
        <v>#N/A</v>
      </c>
      <c r="Z70" s="837"/>
      <c r="AA70" s="837"/>
      <c r="AB70" s="838" t="s">
        <v>32</v>
      </c>
      <c r="AC70" s="839"/>
      <c r="AD70" s="836" t="str">
        <f>IF(T68="","",BC25+BH25)&amp;""</f>
        <v/>
      </c>
      <c r="AE70" s="837"/>
      <c r="AF70" s="837"/>
      <c r="AG70" s="838" t="s">
        <v>32</v>
      </c>
      <c r="AH70" s="838"/>
      <c r="AI70" s="564"/>
      <c r="AJ70" s="565"/>
      <c r="AK70" s="565"/>
      <c r="AL70" s="565"/>
      <c r="AM70" s="565"/>
      <c r="AN70" s="565"/>
      <c r="AO70" s="565"/>
      <c r="AP70" s="565"/>
      <c r="AQ70" s="565"/>
      <c r="AR70" s="565"/>
      <c r="AS70" s="565"/>
      <c r="AT70" s="566"/>
      <c r="AU70" s="616"/>
      <c r="AV70" s="616"/>
      <c r="AW70" s="616"/>
      <c r="AX70" s="616"/>
      <c r="AY70" s="616"/>
      <c r="AZ70" s="616"/>
      <c r="BA70" s="616"/>
      <c r="BB70" s="616"/>
      <c r="BC70" s="616"/>
      <c r="BD70" s="616"/>
      <c r="BE70" s="616"/>
      <c r="BF70" s="616"/>
      <c r="BG70" s="616"/>
      <c r="BH70" s="616"/>
      <c r="BI70" s="616"/>
      <c r="BJ70" s="616"/>
      <c r="BK70" s="616"/>
      <c r="BL70" s="616"/>
      <c r="BM70" s="616"/>
      <c r="BN70" s="616"/>
      <c r="BO70" s="616"/>
      <c r="BP70" s="616"/>
      <c r="BQ70" s="616"/>
      <c r="BR70" s="617"/>
      <c r="BS70" s="621"/>
      <c r="BT70" s="558"/>
      <c r="BU70" s="558"/>
      <c r="BV70" s="558"/>
      <c r="BW70" s="558"/>
      <c r="BX70" s="558"/>
      <c r="BY70" s="558"/>
      <c r="BZ70" s="564"/>
      <c r="CA70" s="565"/>
      <c r="CB70" s="565"/>
      <c r="CC70" s="565"/>
      <c r="CD70" s="565"/>
      <c r="CE70" s="565"/>
      <c r="CF70" s="565"/>
      <c r="CG70" s="565"/>
      <c r="CH70" s="565"/>
      <c r="CI70" s="565"/>
      <c r="CJ70" s="565"/>
      <c r="CK70" s="566"/>
    </row>
    <row r="71" spans="2:89" ht="5.25" customHeight="1">
      <c r="B71" s="1019"/>
      <c r="C71" s="1020"/>
      <c r="D71" s="824"/>
      <c r="E71" s="822"/>
      <c r="F71" s="822"/>
      <c r="G71" s="822"/>
      <c r="H71" s="822"/>
      <c r="I71" s="822"/>
      <c r="J71" s="822"/>
      <c r="K71" s="822"/>
      <c r="L71" s="822"/>
      <c r="M71" s="822"/>
      <c r="N71" s="822"/>
      <c r="O71" s="822"/>
      <c r="P71" s="822"/>
      <c r="Q71" s="822"/>
      <c r="R71" s="822"/>
      <c r="S71" s="823"/>
      <c r="T71" s="828"/>
      <c r="U71" s="828"/>
      <c r="V71" s="828"/>
      <c r="W71" s="828"/>
      <c r="X71" s="828"/>
      <c r="Y71" s="621"/>
      <c r="Z71" s="558"/>
      <c r="AA71" s="558"/>
      <c r="AB71" s="840"/>
      <c r="AC71" s="841"/>
      <c r="AD71" s="621"/>
      <c r="AE71" s="558"/>
      <c r="AF71" s="558"/>
      <c r="AG71" s="840"/>
      <c r="AH71" s="840"/>
      <c r="AI71" s="564"/>
      <c r="AJ71" s="565"/>
      <c r="AK71" s="565"/>
      <c r="AL71" s="565"/>
      <c r="AM71" s="565"/>
      <c r="AN71" s="565"/>
      <c r="AO71" s="565"/>
      <c r="AP71" s="565"/>
      <c r="AQ71" s="565"/>
      <c r="AR71" s="565"/>
      <c r="AS71" s="565"/>
      <c r="AT71" s="566"/>
      <c r="AU71" s="616"/>
      <c r="AV71" s="616"/>
      <c r="AW71" s="616"/>
      <c r="AX71" s="616"/>
      <c r="AY71" s="616"/>
      <c r="AZ71" s="616"/>
      <c r="BA71" s="616"/>
      <c r="BB71" s="616"/>
      <c r="BC71" s="616"/>
      <c r="BD71" s="616"/>
      <c r="BE71" s="616"/>
      <c r="BF71" s="616"/>
      <c r="BG71" s="616"/>
      <c r="BH71" s="616"/>
      <c r="BI71" s="616"/>
      <c r="BJ71" s="616"/>
      <c r="BK71" s="616"/>
      <c r="BL71" s="616"/>
      <c r="BM71" s="616"/>
      <c r="BN71" s="616"/>
      <c r="BO71" s="616"/>
      <c r="BP71" s="616"/>
      <c r="BQ71" s="616"/>
      <c r="BR71" s="617"/>
      <c r="BS71" s="621"/>
      <c r="BT71" s="558"/>
      <c r="BU71" s="558"/>
      <c r="BV71" s="558"/>
      <c r="BW71" s="558"/>
      <c r="BX71" s="558"/>
      <c r="BY71" s="558"/>
      <c r="BZ71" s="564"/>
      <c r="CA71" s="565"/>
      <c r="CB71" s="565"/>
      <c r="CC71" s="565"/>
      <c r="CD71" s="565"/>
      <c r="CE71" s="565"/>
      <c r="CF71" s="565"/>
      <c r="CG71" s="565"/>
      <c r="CH71" s="565"/>
      <c r="CI71" s="565"/>
      <c r="CJ71" s="565"/>
      <c r="CK71" s="566"/>
    </row>
    <row r="72" spans="2:89" ht="5.25" customHeight="1">
      <c r="B72" s="1019"/>
      <c r="C72" s="1020"/>
      <c r="D72" s="825"/>
      <c r="E72" s="826"/>
      <c r="F72" s="826"/>
      <c r="G72" s="826"/>
      <c r="H72" s="826"/>
      <c r="I72" s="826"/>
      <c r="J72" s="826"/>
      <c r="K72" s="826"/>
      <c r="L72" s="826"/>
      <c r="M72" s="826"/>
      <c r="N72" s="826"/>
      <c r="O72" s="826"/>
      <c r="P72" s="826"/>
      <c r="Q72" s="826"/>
      <c r="R72" s="826"/>
      <c r="S72" s="827"/>
      <c r="T72" s="829"/>
      <c r="U72" s="829"/>
      <c r="V72" s="829"/>
      <c r="W72" s="829"/>
      <c r="X72" s="829"/>
      <c r="Y72" s="622"/>
      <c r="Z72" s="559"/>
      <c r="AA72" s="559"/>
      <c r="AB72" s="842"/>
      <c r="AC72" s="843"/>
      <c r="AD72" s="622"/>
      <c r="AE72" s="559"/>
      <c r="AF72" s="559"/>
      <c r="AG72" s="842"/>
      <c r="AH72" s="842"/>
      <c r="AI72" s="564"/>
      <c r="AJ72" s="565"/>
      <c r="AK72" s="565"/>
      <c r="AL72" s="565"/>
      <c r="AM72" s="565"/>
      <c r="AN72" s="565"/>
      <c r="AO72" s="565"/>
      <c r="AP72" s="565"/>
      <c r="AQ72" s="565"/>
      <c r="AR72" s="565"/>
      <c r="AS72" s="565"/>
      <c r="AT72" s="566"/>
      <c r="AU72" s="618"/>
      <c r="AV72" s="618"/>
      <c r="AW72" s="618"/>
      <c r="AX72" s="618"/>
      <c r="AY72" s="618"/>
      <c r="AZ72" s="618"/>
      <c r="BA72" s="618"/>
      <c r="BB72" s="618"/>
      <c r="BC72" s="618"/>
      <c r="BD72" s="618"/>
      <c r="BE72" s="618"/>
      <c r="BF72" s="618"/>
      <c r="BG72" s="618"/>
      <c r="BH72" s="618"/>
      <c r="BI72" s="618"/>
      <c r="BJ72" s="618"/>
      <c r="BK72" s="618"/>
      <c r="BL72" s="618"/>
      <c r="BM72" s="618"/>
      <c r="BN72" s="618"/>
      <c r="BO72" s="618"/>
      <c r="BP72" s="618"/>
      <c r="BQ72" s="618"/>
      <c r="BR72" s="619"/>
      <c r="BS72" s="622"/>
      <c r="BT72" s="559"/>
      <c r="BU72" s="559"/>
      <c r="BV72" s="559"/>
      <c r="BW72" s="559"/>
      <c r="BX72" s="559"/>
      <c r="BY72" s="559"/>
      <c r="BZ72" s="564"/>
      <c r="CA72" s="565"/>
      <c r="CB72" s="565"/>
      <c r="CC72" s="565"/>
      <c r="CD72" s="565"/>
      <c r="CE72" s="565"/>
      <c r="CF72" s="565"/>
      <c r="CG72" s="565"/>
      <c r="CH72" s="565"/>
      <c r="CI72" s="565"/>
      <c r="CJ72" s="565"/>
      <c r="CK72" s="566"/>
    </row>
    <row r="73" spans="2:89" ht="5.25" customHeight="1">
      <c r="B73" s="1019"/>
      <c r="C73" s="1020"/>
      <c r="D73" s="739" t="s">
        <v>2537</v>
      </c>
      <c r="E73" s="614"/>
      <c r="F73" s="614"/>
      <c r="G73" s="614"/>
      <c r="H73" s="614"/>
      <c r="I73" s="614"/>
      <c r="J73" s="614"/>
      <c r="K73" s="614"/>
      <c r="L73" s="614"/>
      <c r="M73" s="614"/>
      <c r="N73" s="614"/>
      <c r="O73" s="614"/>
      <c r="P73" s="614"/>
      <c r="Q73" s="614"/>
      <c r="R73" s="614"/>
      <c r="S73" s="614"/>
      <c r="T73" s="614"/>
      <c r="U73" s="614"/>
      <c r="V73" s="614"/>
      <c r="W73" s="614"/>
      <c r="X73" s="614"/>
      <c r="Y73" s="614"/>
      <c r="Z73" s="614"/>
      <c r="AA73" s="615"/>
      <c r="AB73" s="815" t="str">
        <f>施設情報!C31&amp;""</f>
        <v/>
      </c>
      <c r="AC73" s="541"/>
      <c r="AD73" s="541"/>
      <c r="AE73" s="541"/>
      <c r="AF73" s="541"/>
      <c r="AG73" s="541"/>
      <c r="AH73" s="541"/>
      <c r="AI73" s="564" t="e" cm="1">
        <f t="array" ref="AI73">_xlfn.SWITCH($O$15,"１号",集計【１号】!O10,"２号",0,"３号",,"",0)</f>
        <v>#N/A</v>
      </c>
      <c r="AJ73" s="565"/>
      <c r="AK73" s="565"/>
      <c r="AL73" s="565"/>
      <c r="AM73" s="565"/>
      <c r="AN73" s="565"/>
      <c r="AO73" s="565"/>
      <c r="AP73" s="565"/>
      <c r="AQ73" s="565"/>
      <c r="AR73" s="565"/>
      <c r="AS73" s="565"/>
      <c r="AT73" s="566"/>
      <c r="AU73" s="662" t="s">
        <v>2623</v>
      </c>
      <c r="AV73" s="614"/>
      <c r="AW73" s="614"/>
      <c r="AX73" s="614"/>
      <c r="AY73" s="614"/>
      <c r="AZ73" s="614"/>
      <c r="BA73" s="614"/>
      <c r="BB73" s="614"/>
      <c r="BC73" s="614"/>
      <c r="BD73" s="614"/>
      <c r="BE73" s="614"/>
      <c r="BF73" s="614"/>
      <c r="BG73" s="614"/>
      <c r="BH73" s="614"/>
      <c r="BI73" s="614"/>
      <c r="BJ73" s="614"/>
      <c r="BK73" s="614"/>
      <c r="BL73" s="614"/>
      <c r="BM73" s="614"/>
      <c r="BN73" s="614"/>
      <c r="BO73" s="614"/>
      <c r="BP73" s="614"/>
      <c r="BQ73" s="614"/>
      <c r="BR73" s="615"/>
      <c r="BS73" s="620" t="str">
        <f>施設情報!C51&amp;""</f>
        <v/>
      </c>
      <c r="BT73" s="563"/>
      <c r="BU73" s="563"/>
      <c r="BV73" s="563"/>
      <c r="BW73" s="563"/>
      <c r="BX73" s="563"/>
      <c r="BY73" s="563"/>
      <c r="BZ73" s="564" t="e" cm="1">
        <f t="array" ref="BZ73">_xlfn.SWITCH($O$15,"１号",集計【１号】!O24,"２号",集計【２・３号】!O19,"３号",集計【２・３号】!O19,"",0)</f>
        <v>#N/A</v>
      </c>
      <c r="CA73" s="565"/>
      <c r="CB73" s="565"/>
      <c r="CC73" s="565"/>
      <c r="CD73" s="565"/>
      <c r="CE73" s="565"/>
      <c r="CF73" s="565"/>
      <c r="CG73" s="565"/>
      <c r="CH73" s="565"/>
      <c r="CI73" s="565"/>
      <c r="CJ73" s="565"/>
      <c r="CK73" s="566"/>
    </row>
    <row r="74" spans="2:89" ht="5.25" customHeight="1">
      <c r="B74" s="1019"/>
      <c r="C74" s="1020"/>
      <c r="D74" s="664"/>
      <c r="E74" s="616"/>
      <c r="F74" s="616"/>
      <c r="G74" s="616"/>
      <c r="H74" s="616"/>
      <c r="I74" s="616"/>
      <c r="J74" s="616"/>
      <c r="K74" s="616"/>
      <c r="L74" s="616"/>
      <c r="M74" s="616"/>
      <c r="N74" s="616"/>
      <c r="O74" s="616"/>
      <c r="P74" s="616"/>
      <c r="Q74" s="616"/>
      <c r="R74" s="616"/>
      <c r="S74" s="616"/>
      <c r="T74" s="616"/>
      <c r="U74" s="616"/>
      <c r="V74" s="616"/>
      <c r="W74" s="616"/>
      <c r="X74" s="616"/>
      <c r="Y74" s="616"/>
      <c r="Z74" s="616"/>
      <c r="AA74" s="617"/>
      <c r="AB74" s="815"/>
      <c r="AC74" s="541"/>
      <c r="AD74" s="541"/>
      <c r="AE74" s="541"/>
      <c r="AF74" s="541"/>
      <c r="AG74" s="541"/>
      <c r="AH74" s="541"/>
      <c r="AI74" s="564"/>
      <c r="AJ74" s="565"/>
      <c r="AK74" s="565"/>
      <c r="AL74" s="565"/>
      <c r="AM74" s="565"/>
      <c r="AN74" s="565"/>
      <c r="AO74" s="565"/>
      <c r="AP74" s="565"/>
      <c r="AQ74" s="565"/>
      <c r="AR74" s="565"/>
      <c r="AS74" s="565"/>
      <c r="AT74" s="566"/>
      <c r="AU74" s="616"/>
      <c r="AV74" s="616"/>
      <c r="AW74" s="616"/>
      <c r="AX74" s="616"/>
      <c r="AY74" s="616"/>
      <c r="AZ74" s="616"/>
      <c r="BA74" s="616"/>
      <c r="BB74" s="616"/>
      <c r="BC74" s="616"/>
      <c r="BD74" s="616"/>
      <c r="BE74" s="616"/>
      <c r="BF74" s="616"/>
      <c r="BG74" s="616"/>
      <c r="BH74" s="616"/>
      <c r="BI74" s="616"/>
      <c r="BJ74" s="616"/>
      <c r="BK74" s="616"/>
      <c r="BL74" s="616"/>
      <c r="BM74" s="616"/>
      <c r="BN74" s="616"/>
      <c r="BO74" s="616"/>
      <c r="BP74" s="616"/>
      <c r="BQ74" s="616"/>
      <c r="BR74" s="617"/>
      <c r="BS74" s="621"/>
      <c r="BT74" s="558"/>
      <c r="BU74" s="558"/>
      <c r="BV74" s="558"/>
      <c r="BW74" s="558"/>
      <c r="BX74" s="558"/>
      <c r="BY74" s="558"/>
      <c r="BZ74" s="564"/>
      <c r="CA74" s="565"/>
      <c r="CB74" s="565"/>
      <c r="CC74" s="565"/>
      <c r="CD74" s="565"/>
      <c r="CE74" s="565"/>
      <c r="CF74" s="565"/>
      <c r="CG74" s="565"/>
      <c r="CH74" s="565"/>
      <c r="CI74" s="565"/>
      <c r="CJ74" s="565"/>
      <c r="CK74" s="566"/>
    </row>
    <row r="75" spans="2:89" ht="5.25" customHeight="1">
      <c r="B75" s="1019"/>
      <c r="C75" s="1020"/>
      <c r="D75" s="664"/>
      <c r="E75" s="616"/>
      <c r="F75" s="616"/>
      <c r="G75" s="616"/>
      <c r="H75" s="616"/>
      <c r="I75" s="616"/>
      <c r="J75" s="616"/>
      <c r="K75" s="616"/>
      <c r="L75" s="616"/>
      <c r="M75" s="616"/>
      <c r="N75" s="616"/>
      <c r="O75" s="616"/>
      <c r="P75" s="616"/>
      <c r="Q75" s="616"/>
      <c r="R75" s="616"/>
      <c r="S75" s="616"/>
      <c r="T75" s="616"/>
      <c r="U75" s="616"/>
      <c r="V75" s="616"/>
      <c r="W75" s="616"/>
      <c r="X75" s="616"/>
      <c r="Y75" s="616"/>
      <c r="Z75" s="616"/>
      <c r="AA75" s="617"/>
      <c r="AB75" s="815"/>
      <c r="AC75" s="541"/>
      <c r="AD75" s="541"/>
      <c r="AE75" s="541"/>
      <c r="AF75" s="541"/>
      <c r="AG75" s="541"/>
      <c r="AH75" s="541"/>
      <c r="AI75" s="564"/>
      <c r="AJ75" s="565"/>
      <c r="AK75" s="565"/>
      <c r="AL75" s="565"/>
      <c r="AM75" s="565"/>
      <c r="AN75" s="565"/>
      <c r="AO75" s="565"/>
      <c r="AP75" s="565"/>
      <c r="AQ75" s="565"/>
      <c r="AR75" s="565"/>
      <c r="AS75" s="565"/>
      <c r="AT75" s="566"/>
      <c r="AU75" s="616"/>
      <c r="AV75" s="616"/>
      <c r="AW75" s="616"/>
      <c r="AX75" s="616"/>
      <c r="AY75" s="616"/>
      <c r="AZ75" s="616"/>
      <c r="BA75" s="616"/>
      <c r="BB75" s="616"/>
      <c r="BC75" s="616"/>
      <c r="BD75" s="616"/>
      <c r="BE75" s="616"/>
      <c r="BF75" s="616"/>
      <c r="BG75" s="616"/>
      <c r="BH75" s="616"/>
      <c r="BI75" s="616"/>
      <c r="BJ75" s="616"/>
      <c r="BK75" s="616"/>
      <c r="BL75" s="616"/>
      <c r="BM75" s="616"/>
      <c r="BN75" s="616"/>
      <c r="BO75" s="616"/>
      <c r="BP75" s="616"/>
      <c r="BQ75" s="616"/>
      <c r="BR75" s="617"/>
      <c r="BS75" s="621"/>
      <c r="BT75" s="558"/>
      <c r="BU75" s="558"/>
      <c r="BV75" s="558"/>
      <c r="BW75" s="558"/>
      <c r="BX75" s="558"/>
      <c r="BY75" s="558"/>
      <c r="BZ75" s="564"/>
      <c r="CA75" s="565"/>
      <c r="CB75" s="565"/>
      <c r="CC75" s="565"/>
      <c r="CD75" s="565"/>
      <c r="CE75" s="565"/>
      <c r="CF75" s="565"/>
      <c r="CG75" s="565"/>
      <c r="CH75" s="565"/>
      <c r="CI75" s="565"/>
      <c r="CJ75" s="565"/>
      <c r="CK75" s="566"/>
    </row>
    <row r="76" spans="2:89" ht="5.25" customHeight="1">
      <c r="B76" s="1019"/>
      <c r="C76" s="1020"/>
      <c r="D76" s="664"/>
      <c r="E76" s="616"/>
      <c r="F76" s="616"/>
      <c r="G76" s="616"/>
      <c r="H76" s="616"/>
      <c r="I76" s="616"/>
      <c r="J76" s="616"/>
      <c r="K76" s="616"/>
      <c r="L76" s="616"/>
      <c r="M76" s="616"/>
      <c r="N76" s="616"/>
      <c r="O76" s="616"/>
      <c r="P76" s="616"/>
      <c r="Q76" s="616"/>
      <c r="R76" s="616"/>
      <c r="S76" s="616"/>
      <c r="T76" s="616"/>
      <c r="U76" s="616"/>
      <c r="V76" s="616"/>
      <c r="W76" s="616"/>
      <c r="X76" s="616"/>
      <c r="Y76" s="616"/>
      <c r="Z76" s="616"/>
      <c r="AA76" s="617"/>
      <c r="AB76" s="815"/>
      <c r="AC76" s="541"/>
      <c r="AD76" s="541"/>
      <c r="AE76" s="541"/>
      <c r="AF76" s="541"/>
      <c r="AG76" s="541"/>
      <c r="AH76" s="541"/>
      <c r="AI76" s="564"/>
      <c r="AJ76" s="565"/>
      <c r="AK76" s="565"/>
      <c r="AL76" s="565"/>
      <c r="AM76" s="565"/>
      <c r="AN76" s="565"/>
      <c r="AO76" s="565"/>
      <c r="AP76" s="565"/>
      <c r="AQ76" s="565"/>
      <c r="AR76" s="565"/>
      <c r="AS76" s="565"/>
      <c r="AT76" s="566"/>
      <c r="AU76" s="616"/>
      <c r="AV76" s="616"/>
      <c r="AW76" s="616"/>
      <c r="AX76" s="616"/>
      <c r="AY76" s="616"/>
      <c r="AZ76" s="616"/>
      <c r="BA76" s="616"/>
      <c r="BB76" s="616"/>
      <c r="BC76" s="616"/>
      <c r="BD76" s="616"/>
      <c r="BE76" s="616"/>
      <c r="BF76" s="616"/>
      <c r="BG76" s="616"/>
      <c r="BH76" s="616"/>
      <c r="BI76" s="616"/>
      <c r="BJ76" s="616"/>
      <c r="BK76" s="616"/>
      <c r="BL76" s="616"/>
      <c r="BM76" s="616"/>
      <c r="BN76" s="616"/>
      <c r="BO76" s="616"/>
      <c r="BP76" s="616"/>
      <c r="BQ76" s="616"/>
      <c r="BR76" s="617"/>
      <c r="BS76" s="621"/>
      <c r="BT76" s="558"/>
      <c r="BU76" s="558"/>
      <c r="BV76" s="558"/>
      <c r="BW76" s="558"/>
      <c r="BX76" s="558"/>
      <c r="BY76" s="558"/>
      <c r="BZ76" s="564"/>
      <c r="CA76" s="565"/>
      <c r="CB76" s="565"/>
      <c r="CC76" s="565"/>
      <c r="CD76" s="565"/>
      <c r="CE76" s="565"/>
      <c r="CF76" s="565"/>
      <c r="CG76" s="565"/>
      <c r="CH76" s="565"/>
      <c r="CI76" s="565"/>
      <c r="CJ76" s="565"/>
      <c r="CK76" s="566"/>
    </row>
    <row r="77" spans="2:89" ht="5.25" customHeight="1">
      <c r="B77" s="1019"/>
      <c r="C77" s="1020"/>
      <c r="D77" s="665"/>
      <c r="E77" s="618"/>
      <c r="F77" s="618"/>
      <c r="G77" s="618"/>
      <c r="H77" s="618"/>
      <c r="I77" s="618"/>
      <c r="J77" s="618"/>
      <c r="K77" s="618"/>
      <c r="L77" s="618"/>
      <c r="M77" s="618"/>
      <c r="N77" s="618"/>
      <c r="O77" s="618"/>
      <c r="P77" s="618"/>
      <c r="Q77" s="618"/>
      <c r="R77" s="618"/>
      <c r="S77" s="618"/>
      <c r="T77" s="618"/>
      <c r="U77" s="618"/>
      <c r="V77" s="618"/>
      <c r="W77" s="618"/>
      <c r="X77" s="618"/>
      <c r="Y77" s="618"/>
      <c r="Z77" s="618"/>
      <c r="AA77" s="619"/>
      <c r="AB77" s="815"/>
      <c r="AC77" s="541"/>
      <c r="AD77" s="541"/>
      <c r="AE77" s="541"/>
      <c r="AF77" s="541"/>
      <c r="AG77" s="541"/>
      <c r="AH77" s="541"/>
      <c r="AI77" s="564"/>
      <c r="AJ77" s="565"/>
      <c r="AK77" s="565"/>
      <c r="AL77" s="565"/>
      <c r="AM77" s="565"/>
      <c r="AN77" s="565"/>
      <c r="AO77" s="565"/>
      <c r="AP77" s="565"/>
      <c r="AQ77" s="565"/>
      <c r="AR77" s="565"/>
      <c r="AS77" s="565"/>
      <c r="AT77" s="566"/>
      <c r="AU77" s="618"/>
      <c r="AV77" s="618"/>
      <c r="AW77" s="618"/>
      <c r="AX77" s="618"/>
      <c r="AY77" s="618"/>
      <c r="AZ77" s="618"/>
      <c r="BA77" s="618"/>
      <c r="BB77" s="618"/>
      <c r="BC77" s="618"/>
      <c r="BD77" s="618"/>
      <c r="BE77" s="618"/>
      <c r="BF77" s="618"/>
      <c r="BG77" s="618"/>
      <c r="BH77" s="618"/>
      <c r="BI77" s="618"/>
      <c r="BJ77" s="618"/>
      <c r="BK77" s="618"/>
      <c r="BL77" s="618"/>
      <c r="BM77" s="618"/>
      <c r="BN77" s="618"/>
      <c r="BO77" s="618"/>
      <c r="BP77" s="618"/>
      <c r="BQ77" s="618"/>
      <c r="BR77" s="619"/>
      <c r="BS77" s="622"/>
      <c r="BT77" s="559"/>
      <c r="BU77" s="559"/>
      <c r="BV77" s="559"/>
      <c r="BW77" s="559"/>
      <c r="BX77" s="559"/>
      <c r="BY77" s="559"/>
      <c r="BZ77" s="564"/>
      <c r="CA77" s="565"/>
      <c r="CB77" s="565"/>
      <c r="CC77" s="565"/>
      <c r="CD77" s="565"/>
      <c r="CE77" s="565"/>
      <c r="CF77" s="565"/>
      <c r="CG77" s="565"/>
      <c r="CH77" s="565"/>
      <c r="CI77" s="565"/>
      <c r="CJ77" s="565"/>
      <c r="CK77" s="566"/>
    </row>
    <row r="78" spans="2:89" ht="5.25" customHeight="1">
      <c r="B78" s="1019"/>
      <c r="C78" s="1020"/>
      <c r="D78" s="813" t="s">
        <v>2539</v>
      </c>
      <c r="E78" s="812"/>
      <c r="F78" s="812"/>
      <c r="G78" s="812"/>
      <c r="H78" s="812"/>
      <c r="I78" s="812"/>
      <c r="J78" s="812"/>
      <c r="K78" s="812"/>
      <c r="L78" s="812"/>
      <c r="M78" s="812"/>
      <c r="N78" s="812"/>
      <c r="O78" s="812"/>
      <c r="P78" s="812"/>
      <c r="Q78" s="812"/>
      <c r="R78" s="812"/>
      <c r="S78" s="812"/>
      <c r="T78" s="812"/>
      <c r="U78" s="812"/>
      <c r="V78" s="812"/>
      <c r="W78" s="812"/>
      <c r="X78" s="812"/>
      <c r="Y78" s="812"/>
      <c r="Z78" s="812"/>
      <c r="AA78" s="812"/>
      <c r="AB78" s="815" t="str">
        <f>施設情報!C32&amp;""</f>
        <v/>
      </c>
      <c r="AC78" s="541"/>
      <c r="AD78" s="541"/>
      <c r="AE78" s="541"/>
      <c r="AF78" s="541"/>
      <c r="AG78" s="541"/>
      <c r="AH78" s="541"/>
      <c r="AI78" s="564" t="e" cm="1">
        <f t="array" ref="AI78">_xlfn.SWITCH($O$15,"１号",集計【１号】!O11,"２号",0,"３号",0,"",0)</f>
        <v>#N/A</v>
      </c>
      <c r="AJ78" s="565"/>
      <c r="AK78" s="565"/>
      <c r="AL78" s="565"/>
      <c r="AM78" s="565"/>
      <c r="AN78" s="565"/>
      <c r="AO78" s="565"/>
      <c r="AP78" s="565"/>
      <c r="AQ78" s="565"/>
      <c r="AR78" s="565"/>
      <c r="AS78" s="565"/>
      <c r="AT78" s="566"/>
      <c r="AU78" s="662" t="s">
        <v>2620</v>
      </c>
      <c r="AV78" s="614"/>
      <c r="AW78" s="614"/>
      <c r="AX78" s="614"/>
      <c r="AY78" s="614"/>
      <c r="AZ78" s="614"/>
      <c r="BA78" s="614"/>
      <c r="BB78" s="614"/>
      <c r="BC78" s="614"/>
      <c r="BD78" s="614"/>
      <c r="BE78" s="614"/>
      <c r="BF78" s="614"/>
      <c r="BG78" s="614"/>
      <c r="BH78" s="614"/>
      <c r="BI78" s="614"/>
      <c r="BJ78" s="614"/>
      <c r="BK78" s="614"/>
      <c r="BL78" s="614"/>
      <c r="BM78" s="614"/>
      <c r="BN78" s="614"/>
      <c r="BO78" s="614"/>
      <c r="BP78" s="614"/>
      <c r="BQ78" s="614"/>
      <c r="BR78" s="615"/>
      <c r="BS78" s="1046" t="str">
        <f>施設情報!C52&amp;""</f>
        <v/>
      </c>
      <c r="BT78" s="1047"/>
      <c r="BU78" s="1047"/>
      <c r="BV78" s="1047"/>
      <c r="BW78" s="1047"/>
      <c r="BX78" s="1047"/>
      <c r="BY78" s="1047"/>
      <c r="BZ78" s="564" t="e" cm="1">
        <f t="array" ref="BZ78">_xlfn.SWITCH($O$15,"１号",0,"２号",集計【２・３号】!O20,"３号",集計【２・３号】!O20,"",0)</f>
        <v>#N/A</v>
      </c>
      <c r="CA78" s="565"/>
      <c r="CB78" s="565"/>
      <c r="CC78" s="565"/>
      <c r="CD78" s="565"/>
      <c r="CE78" s="565"/>
      <c r="CF78" s="565"/>
      <c r="CG78" s="565"/>
      <c r="CH78" s="565"/>
      <c r="CI78" s="565"/>
      <c r="CJ78" s="565"/>
      <c r="CK78" s="566"/>
    </row>
    <row r="79" spans="2:89" ht="5.25" customHeight="1">
      <c r="B79" s="1019"/>
      <c r="C79" s="1020"/>
      <c r="D79" s="811"/>
      <c r="E79" s="812"/>
      <c r="F79" s="812"/>
      <c r="G79" s="812"/>
      <c r="H79" s="812"/>
      <c r="I79" s="812"/>
      <c r="J79" s="812"/>
      <c r="K79" s="812"/>
      <c r="L79" s="812"/>
      <c r="M79" s="812"/>
      <c r="N79" s="812"/>
      <c r="O79" s="812"/>
      <c r="P79" s="812"/>
      <c r="Q79" s="812"/>
      <c r="R79" s="812"/>
      <c r="S79" s="812"/>
      <c r="T79" s="812"/>
      <c r="U79" s="812"/>
      <c r="V79" s="812"/>
      <c r="W79" s="812"/>
      <c r="X79" s="812"/>
      <c r="Y79" s="812"/>
      <c r="Z79" s="812"/>
      <c r="AA79" s="812"/>
      <c r="AB79" s="815"/>
      <c r="AC79" s="541"/>
      <c r="AD79" s="541"/>
      <c r="AE79" s="541"/>
      <c r="AF79" s="541"/>
      <c r="AG79" s="541"/>
      <c r="AH79" s="541"/>
      <c r="AI79" s="564"/>
      <c r="AJ79" s="565"/>
      <c r="AK79" s="565"/>
      <c r="AL79" s="565"/>
      <c r="AM79" s="565"/>
      <c r="AN79" s="565"/>
      <c r="AO79" s="565"/>
      <c r="AP79" s="565"/>
      <c r="AQ79" s="565"/>
      <c r="AR79" s="565"/>
      <c r="AS79" s="565"/>
      <c r="AT79" s="566"/>
      <c r="AU79" s="616"/>
      <c r="AV79" s="616"/>
      <c r="AW79" s="616"/>
      <c r="AX79" s="616"/>
      <c r="AY79" s="616"/>
      <c r="AZ79" s="616"/>
      <c r="BA79" s="616"/>
      <c r="BB79" s="616"/>
      <c r="BC79" s="616"/>
      <c r="BD79" s="616"/>
      <c r="BE79" s="616"/>
      <c r="BF79" s="616"/>
      <c r="BG79" s="616"/>
      <c r="BH79" s="616"/>
      <c r="BI79" s="616"/>
      <c r="BJ79" s="616"/>
      <c r="BK79" s="616"/>
      <c r="BL79" s="616"/>
      <c r="BM79" s="616"/>
      <c r="BN79" s="616"/>
      <c r="BO79" s="616"/>
      <c r="BP79" s="616"/>
      <c r="BQ79" s="616"/>
      <c r="BR79" s="617"/>
      <c r="BS79" s="1048"/>
      <c r="BT79" s="1049"/>
      <c r="BU79" s="1049"/>
      <c r="BV79" s="1049"/>
      <c r="BW79" s="1049"/>
      <c r="BX79" s="1049"/>
      <c r="BY79" s="1049"/>
      <c r="BZ79" s="564"/>
      <c r="CA79" s="565"/>
      <c r="CB79" s="565"/>
      <c r="CC79" s="565"/>
      <c r="CD79" s="565"/>
      <c r="CE79" s="565"/>
      <c r="CF79" s="565"/>
      <c r="CG79" s="565"/>
      <c r="CH79" s="565"/>
      <c r="CI79" s="565"/>
      <c r="CJ79" s="565"/>
      <c r="CK79" s="566"/>
    </row>
    <row r="80" spans="2:89" ht="5.25" customHeight="1">
      <c r="B80" s="1019"/>
      <c r="C80" s="1020"/>
      <c r="D80" s="811"/>
      <c r="E80" s="812"/>
      <c r="F80" s="812"/>
      <c r="G80" s="812"/>
      <c r="H80" s="812"/>
      <c r="I80" s="812"/>
      <c r="J80" s="812"/>
      <c r="K80" s="812"/>
      <c r="L80" s="812"/>
      <c r="M80" s="812"/>
      <c r="N80" s="812"/>
      <c r="O80" s="812"/>
      <c r="P80" s="812"/>
      <c r="Q80" s="812"/>
      <c r="R80" s="812"/>
      <c r="S80" s="812"/>
      <c r="T80" s="812"/>
      <c r="U80" s="812"/>
      <c r="V80" s="812"/>
      <c r="W80" s="812"/>
      <c r="X80" s="812"/>
      <c r="Y80" s="812"/>
      <c r="Z80" s="812"/>
      <c r="AA80" s="812"/>
      <c r="AB80" s="815"/>
      <c r="AC80" s="541"/>
      <c r="AD80" s="541"/>
      <c r="AE80" s="541"/>
      <c r="AF80" s="541"/>
      <c r="AG80" s="541"/>
      <c r="AH80" s="541"/>
      <c r="AI80" s="564"/>
      <c r="AJ80" s="565"/>
      <c r="AK80" s="565"/>
      <c r="AL80" s="565"/>
      <c r="AM80" s="565"/>
      <c r="AN80" s="565"/>
      <c r="AO80" s="565"/>
      <c r="AP80" s="565"/>
      <c r="AQ80" s="565"/>
      <c r="AR80" s="565"/>
      <c r="AS80" s="565"/>
      <c r="AT80" s="566"/>
      <c r="AU80" s="616"/>
      <c r="AV80" s="616"/>
      <c r="AW80" s="616"/>
      <c r="AX80" s="616"/>
      <c r="AY80" s="616"/>
      <c r="AZ80" s="616"/>
      <c r="BA80" s="616"/>
      <c r="BB80" s="616"/>
      <c r="BC80" s="616"/>
      <c r="BD80" s="616"/>
      <c r="BE80" s="616"/>
      <c r="BF80" s="616"/>
      <c r="BG80" s="616"/>
      <c r="BH80" s="616"/>
      <c r="BI80" s="616"/>
      <c r="BJ80" s="616"/>
      <c r="BK80" s="616"/>
      <c r="BL80" s="616"/>
      <c r="BM80" s="616"/>
      <c r="BN80" s="616"/>
      <c r="BO80" s="616"/>
      <c r="BP80" s="616"/>
      <c r="BQ80" s="616"/>
      <c r="BR80" s="617"/>
      <c r="BS80" s="1048"/>
      <c r="BT80" s="1049"/>
      <c r="BU80" s="1049"/>
      <c r="BV80" s="1049"/>
      <c r="BW80" s="1049"/>
      <c r="BX80" s="1049"/>
      <c r="BY80" s="1049"/>
      <c r="BZ80" s="564"/>
      <c r="CA80" s="565"/>
      <c r="CB80" s="565"/>
      <c r="CC80" s="565"/>
      <c r="CD80" s="565"/>
      <c r="CE80" s="565"/>
      <c r="CF80" s="565"/>
      <c r="CG80" s="565"/>
      <c r="CH80" s="565"/>
      <c r="CI80" s="565"/>
      <c r="CJ80" s="565"/>
      <c r="CK80" s="566"/>
    </row>
    <row r="81" spans="2:172" ht="5.25" customHeight="1">
      <c r="B81" s="1019"/>
      <c r="C81" s="1020"/>
      <c r="D81" s="811"/>
      <c r="E81" s="812"/>
      <c r="F81" s="812"/>
      <c r="G81" s="812"/>
      <c r="H81" s="812"/>
      <c r="I81" s="812"/>
      <c r="J81" s="812"/>
      <c r="K81" s="812"/>
      <c r="L81" s="812"/>
      <c r="M81" s="812"/>
      <c r="N81" s="812"/>
      <c r="O81" s="812"/>
      <c r="P81" s="812"/>
      <c r="Q81" s="812"/>
      <c r="R81" s="812"/>
      <c r="S81" s="812"/>
      <c r="T81" s="812"/>
      <c r="U81" s="812"/>
      <c r="V81" s="812"/>
      <c r="W81" s="812"/>
      <c r="X81" s="812"/>
      <c r="Y81" s="812"/>
      <c r="Z81" s="812"/>
      <c r="AA81" s="812"/>
      <c r="AB81" s="815"/>
      <c r="AC81" s="541"/>
      <c r="AD81" s="541"/>
      <c r="AE81" s="541"/>
      <c r="AF81" s="541"/>
      <c r="AG81" s="541"/>
      <c r="AH81" s="541"/>
      <c r="AI81" s="564"/>
      <c r="AJ81" s="565"/>
      <c r="AK81" s="565"/>
      <c r="AL81" s="565"/>
      <c r="AM81" s="565"/>
      <c r="AN81" s="565"/>
      <c r="AO81" s="565"/>
      <c r="AP81" s="565"/>
      <c r="AQ81" s="565"/>
      <c r="AR81" s="565"/>
      <c r="AS81" s="565"/>
      <c r="AT81" s="566"/>
      <c r="AU81" s="616"/>
      <c r="AV81" s="616"/>
      <c r="AW81" s="616"/>
      <c r="AX81" s="616"/>
      <c r="AY81" s="616"/>
      <c r="AZ81" s="616"/>
      <c r="BA81" s="616"/>
      <c r="BB81" s="616"/>
      <c r="BC81" s="616"/>
      <c r="BD81" s="616"/>
      <c r="BE81" s="616"/>
      <c r="BF81" s="616"/>
      <c r="BG81" s="616"/>
      <c r="BH81" s="616"/>
      <c r="BI81" s="616"/>
      <c r="BJ81" s="616"/>
      <c r="BK81" s="616"/>
      <c r="BL81" s="616"/>
      <c r="BM81" s="616"/>
      <c r="BN81" s="616"/>
      <c r="BO81" s="616"/>
      <c r="BP81" s="616"/>
      <c r="BQ81" s="616"/>
      <c r="BR81" s="617"/>
      <c r="BS81" s="1048"/>
      <c r="BT81" s="1049"/>
      <c r="BU81" s="1049"/>
      <c r="BV81" s="1049"/>
      <c r="BW81" s="1049"/>
      <c r="BX81" s="1049"/>
      <c r="BY81" s="1049"/>
      <c r="BZ81" s="564"/>
      <c r="CA81" s="565"/>
      <c r="CB81" s="565"/>
      <c r="CC81" s="565"/>
      <c r="CD81" s="565"/>
      <c r="CE81" s="565"/>
      <c r="CF81" s="565"/>
      <c r="CG81" s="565"/>
      <c r="CH81" s="565"/>
      <c r="CI81" s="565"/>
      <c r="CJ81" s="565"/>
      <c r="CK81" s="566"/>
    </row>
    <row r="82" spans="2:172" ht="5.25" customHeight="1">
      <c r="B82" s="1019"/>
      <c r="C82" s="1020"/>
      <c r="D82" s="811"/>
      <c r="E82" s="812"/>
      <c r="F82" s="812"/>
      <c r="G82" s="812"/>
      <c r="H82" s="812"/>
      <c r="I82" s="812"/>
      <c r="J82" s="812"/>
      <c r="K82" s="812"/>
      <c r="L82" s="812"/>
      <c r="M82" s="812"/>
      <c r="N82" s="812"/>
      <c r="O82" s="812"/>
      <c r="P82" s="812"/>
      <c r="Q82" s="812"/>
      <c r="R82" s="812"/>
      <c r="S82" s="812"/>
      <c r="T82" s="812"/>
      <c r="U82" s="812"/>
      <c r="V82" s="812"/>
      <c r="W82" s="812"/>
      <c r="X82" s="812"/>
      <c r="Y82" s="812"/>
      <c r="Z82" s="812"/>
      <c r="AA82" s="812"/>
      <c r="AB82" s="815"/>
      <c r="AC82" s="541"/>
      <c r="AD82" s="541"/>
      <c r="AE82" s="541"/>
      <c r="AF82" s="541"/>
      <c r="AG82" s="541"/>
      <c r="AH82" s="541"/>
      <c r="AI82" s="564"/>
      <c r="AJ82" s="565"/>
      <c r="AK82" s="565"/>
      <c r="AL82" s="565"/>
      <c r="AM82" s="565"/>
      <c r="AN82" s="565"/>
      <c r="AO82" s="565"/>
      <c r="AP82" s="565"/>
      <c r="AQ82" s="565"/>
      <c r="AR82" s="565"/>
      <c r="AS82" s="565"/>
      <c r="AT82" s="566"/>
      <c r="AU82" s="618"/>
      <c r="AV82" s="618"/>
      <c r="AW82" s="618"/>
      <c r="AX82" s="618"/>
      <c r="AY82" s="618"/>
      <c r="AZ82" s="618"/>
      <c r="BA82" s="618"/>
      <c r="BB82" s="618"/>
      <c r="BC82" s="618"/>
      <c r="BD82" s="618"/>
      <c r="BE82" s="618"/>
      <c r="BF82" s="618"/>
      <c r="BG82" s="618"/>
      <c r="BH82" s="618"/>
      <c r="BI82" s="618"/>
      <c r="BJ82" s="618"/>
      <c r="BK82" s="618"/>
      <c r="BL82" s="618"/>
      <c r="BM82" s="618"/>
      <c r="BN82" s="618"/>
      <c r="BO82" s="618"/>
      <c r="BP82" s="618"/>
      <c r="BQ82" s="618"/>
      <c r="BR82" s="619"/>
      <c r="BS82" s="1050"/>
      <c r="BT82" s="1051"/>
      <c r="BU82" s="1051"/>
      <c r="BV82" s="1051"/>
      <c r="BW82" s="1051"/>
      <c r="BX82" s="1051"/>
      <c r="BY82" s="1051"/>
      <c r="BZ82" s="564"/>
      <c r="CA82" s="565"/>
      <c r="CB82" s="565"/>
      <c r="CC82" s="565"/>
      <c r="CD82" s="565"/>
      <c r="CE82" s="565"/>
      <c r="CF82" s="565"/>
      <c r="CG82" s="565"/>
      <c r="CH82" s="565"/>
      <c r="CI82" s="565"/>
      <c r="CJ82" s="565"/>
      <c r="CK82" s="566"/>
    </row>
    <row r="83" spans="2:172" ht="5.25" customHeight="1">
      <c r="B83" s="1019"/>
      <c r="C83" s="1020"/>
      <c r="D83" s="813" t="s">
        <v>2540</v>
      </c>
      <c r="E83" s="812"/>
      <c r="F83" s="812"/>
      <c r="G83" s="812"/>
      <c r="H83" s="812"/>
      <c r="I83" s="812"/>
      <c r="J83" s="812"/>
      <c r="K83" s="812"/>
      <c r="L83" s="812"/>
      <c r="M83" s="812"/>
      <c r="N83" s="812"/>
      <c r="O83" s="812"/>
      <c r="P83" s="812"/>
      <c r="Q83" s="812"/>
      <c r="R83" s="812"/>
      <c r="S83" s="812"/>
      <c r="T83" s="812"/>
      <c r="U83" s="812"/>
      <c r="V83" s="812"/>
      <c r="W83" s="812"/>
      <c r="X83" s="812"/>
      <c r="Y83" s="812"/>
      <c r="Z83" s="812"/>
      <c r="AA83" s="812"/>
      <c r="AB83" s="736" t="str">
        <f>施設情報!C33&amp;""</f>
        <v/>
      </c>
      <c r="AC83" s="682"/>
      <c r="AD83" s="682"/>
      <c r="AE83" s="682"/>
      <c r="AF83" s="682"/>
      <c r="AG83" s="682"/>
      <c r="AH83" s="682"/>
      <c r="AI83" s="564" t="e" cm="1">
        <f t="array" ref="AI83">_xlfn.SWITCH($O$15,"１号",集計【１号】!O12,"２号",0,"３号",0,"",0)</f>
        <v>#N/A</v>
      </c>
      <c r="AJ83" s="565"/>
      <c r="AK83" s="565"/>
      <c r="AL83" s="565"/>
      <c r="AM83" s="565"/>
      <c r="AN83" s="565"/>
      <c r="AO83" s="565"/>
      <c r="AP83" s="565"/>
      <c r="AQ83" s="565"/>
      <c r="AR83" s="565"/>
      <c r="AS83" s="565"/>
      <c r="AT83" s="566"/>
      <c r="AU83" s="844" t="s">
        <v>2516</v>
      </c>
      <c r="AV83" s="844"/>
      <c r="AW83" s="844"/>
      <c r="AX83" s="844"/>
      <c r="AY83" s="844"/>
      <c r="AZ83" s="844"/>
      <c r="BA83" s="844"/>
      <c r="BB83" s="844"/>
      <c r="BC83" s="844"/>
      <c r="BD83" s="844"/>
      <c r="BE83" s="844"/>
      <c r="BF83" s="844"/>
      <c r="BG83" s="844"/>
      <c r="BH83" s="845"/>
      <c r="BI83" s="832" t="s">
        <v>2515</v>
      </c>
      <c r="BJ83" s="832"/>
      <c r="BK83" s="832"/>
      <c r="BL83" s="832"/>
      <c r="BM83" s="832"/>
      <c r="BN83" s="832" t="s">
        <v>2514</v>
      </c>
      <c r="BO83" s="832"/>
      <c r="BP83" s="832"/>
      <c r="BQ83" s="832"/>
      <c r="BR83" s="833"/>
      <c r="BS83" s="850" t="str" cm="1">
        <f t="array" ref="BS83">_xlfn.SWITCH(施設情報!$C$38,"減価償却費加算",施設情報!$C$40&amp;施設情報!$C$41,"")</f>
        <v/>
      </c>
      <c r="BT83" s="851"/>
      <c r="BU83" s="851"/>
      <c r="BV83" s="851"/>
      <c r="BW83" s="851"/>
      <c r="BX83" s="851"/>
      <c r="BY83" s="851"/>
      <c r="BZ83" s="564" t="e" cm="1">
        <f t="array" ref="BZ83">_xlfn.SWITCH($O$15,"１号",0,"２号",集計【２・３号】!O10,"３号",集計【２・３号】!O10,"",0)</f>
        <v>#N/A</v>
      </c>
      <c r="CA83" s="565"/>
      <c r="CB83" s="565"/>
      <c r="CC83" s="565"/>
      <c r="CD83" s="565"/>
      <c r="CE83" s="565"/>
      <c r="CF83" s="565"/>
      <c r="CG83" s="565"/>
      <c r="CH83" s="565"/>
      <c r="CI83" s="565"/>
      <c r="CJ83" s="565"/>
      <c r="CK83" s="566"/>
    </row>
    <row r="84" spans="2:172" ht="5.25" customHeight="1">
      <c r="B84" s="1019"/>
      <c r="C84" s="1020"/>
      <c r="D84" s="811"/>
      <c r="E84" s="812"/>
      <c r="F84" s="812"/>
      <c r="G84" s="812"/>
      <c r="H84" s="812"/>
      <c r="I84" s="812"/>
      <c r="J84" s="812"/>
      <c r="K84" s="812"/>
      <c r="L84" s="812"/>
      <c r="M84" s="812"/>
      <c r="N84" s="812"/>
      <c r="O84" s="812"/>
      <c r="P84" s="812"/>
      <c r="Q84" s="812"/>
      <c r="R84" s="812"/>
      <c r="S84" s="812"/>
      <c r="T84" s="812"/>
      <c r="U84" s="812"/>
      <c r="V84" s="812"/>
      <c r="W84" s="812"/>
      <c r="X84" s="812"/>
      <c r="Y84" s="812"/>
      <c r="Z84" s="812"/>
      <c r="AA84" s="812"/>
      <c r="AB84" s="737"/>
      <c r="AC84" s="580"/>
      <c r="AD84" s="580"/>
      <c r="AE84" s="580"/>
      <c r="AF84" s="580"/>
      <c r="AG84" s="580"/>
      <c r="AH84" s="580"/>
      <c r="AI84" s="564"/>
      <c r="AJ84" s="565"/>
      <c r="AK84" s="565"/>
      <c r="AL84" s="565"/>
      <c r="AM84" s="565"/>
      <c r="AN84" s="565"/>
      <c r="AO84" s="565"/>
      <c r="AP84" s="565"/>
      <c r="AQ84" s="565"/>
      <c r="AR84" s="565"/>
      <c r="AS84" s="565"/>
      <c r="AT84" s="566"/>
      <c r="AU84" s="846"/>
      <c r="AV84" s="846"/>
      <c r="AW84" s="846"/>
      <c r="AX84" s="846"/>
      <c r="AY84" s="846"/>
      <c r="AZ84" s="846"/>
      <c r="BA84" s="846"/>
      <c r="BB84" s="846"/>
      <c r="BC84" s="846"/>
      <c r="BD84" s="846"/>
      <c r="BE84" s="846"/>
      <c r="BF84" s="846"/>
      <c r="BG84" s="846"/>
      <c r="BH84" s="847"/>
      <c r="BI84" s="834"/>
      <c r="BJ84" s="834"/>
      <c r="BK84" s="834"/>
      <c r="BL84" s="834"/>
      <c r="BM84" s="834"/>
      <c r="BN84" s="834"/>
      <c r="BO84" s="834"/>
      <c r="BP84" s="834"/>
      <c r="BQ84" s="834"/>
      <c r="BR84" s="835"/>
      <c r="BS84" s="852"/>
      <c r="BT84" s="853"/>
      <c r="BU84" s="853"/>
      <c r="BV84" s="853"/>
      <c r="BW84" s="853"/>
      <c r="BX84" s="853"/>
      <c r="BY84" s="853"/>
      <c r="BZ84" s="564"/>
      <c r="CA84" s="565"/>
      <c r="CB84" s="565"/>
      <c r="CC84" s="565"/>
      <c r="CD84" s="565"/>
      <c r="CE84" s="565"/>
      <c r="CF84" s="565"/>
      <c r="CG84" s="565"/>
      <c r="CH84" s="565"/>
      <c r="CI84" s="565"/>
      <c r="CJ84" s="565"/>
      <c r="CK84" s="566"/>
    </row>
    <row r="85" spans="2:172" ht="5.25" customHeight="1">
      <c r="B85" s="1019"/>
      <c r="C85" s="1020"/>
      <c r="D85" s="811"/>
      <c r="E85" s="812"/>
      <c r="F85" s="812"/>
      <c r="G85" s="812"/>
      <c r="H85" s="812"/>
      <c r="I85" s="812"/>
      <c r="J85" s="812"/>
      <c r="K85" s="812"/>
      <c r="L85" s="812"/>
      <c r="M85" s="812"/>
      <c r="N85" s="812"/>
      <c r="O85" s="812"/>
      <c r="P85" s="812"/>
      <c r="Q85" s="812"/>
      <c r="R85" s="812"/>
      <c r="S85" s="812"/>
      <c r="T85" s="812"/>
      <c r="U85" s="812"/>
      <c r="V85" s="812"/>
      <c r="W85" s="812"/>
      <c r="X85" s="812"/>
      <c r="Y85" s="812"/>
      <c r="Z85" s="812"/>
      <c r="AA85" s="812"/>
      <c r="AB85" s="737"/>
      <c r="AC85" s="580"/>
      <c r="AD85" s="580"/>
      <c r="AE85" s="580"/>
      <c r="AF85" s="580"/>
      <c r="AG85" s="580"/>
      <c r="AH85" s="580"/>
      <c r="AI85" s="564"/>
      <c r="AJ85" s="565"/>
      <c r="AK85" s="565"/>
      <c r="AL85" s="565"/>
      <c r="AM85" s="565"/>
      <c r="AN85" s="565"/>
      <c r="AO85" s="565"/>
      <c r="AP85" s="565"/>
      <c r="AQ85" s="565"/>
      <c r="AR85" s="565"/>
      <c r="AS85" s="565"/>
      <c r="AT85" s="566"/>
      <c r="AU85" s="846"/>
      <c r="AV85" s="846"/>
      <c r="AW85" s="846"/>
      <c r="AX85" s="846"/>
      <c r="AY85" s="846"/>
      <c r="AZ85" s="846"/>
      <c r="BA85" s="846"/>
      <c r="BB85" s="846"/>
      <c r="BC85" s="846"/>
      <c r="BD85" s="846"/>
      <c r="BE85" s="846"/>
      <c r="BF85" s="846"/>
      <c r="BG85" s="846"/>
      <c r="BH85" s="847"/>
      <c r="BI85" s="836" t="str" cm="1">
        <f t="array" ref="BI85">_xlfn.SWITCH(施設情報!$C$38,
"減価償却費加算",IF(施設情報!$C$39="認可施設","○",""),
"")</f>
        <v/>
      </c>
      <c r="BJ85" s="837"/>
      <c r="BK85" s="837"/>
      <c r="BL85" s="837"/>
      <c r="BM85" s="856"/>
      <c r="BN85" s="836" t="str" cm="1">
        <f t="array" ref="BN85">_xlfn.SWITCH(施設情報!$C$38,
"減価償却費加算",IF(施設情報!$C$39="機能部分","○",""),
"")</f>
        <v/>
      </c>
      <c r="BO85" s="837"/>
      <c r="BP85" s="837"/>
      <c r="BQ85" s="837"/>
      <c r="BR85" s="856"/>
      <c r="BS85" s="852"/>
      <c r="BT85" s="853"/>
      <c r="BU85" s="853"/>
      <c r="BV85" s="853"/>
      <c r="BW85" s="853"/>
      <c r="BX85" s="853"/>
      <c r="BY85" s="853"/>
      <c r="BZ85" s="564"/>
      <c r="CA85" s="565"/>
      <c r="CB85" s="565"/>
      <c r="CC85" s="565"/>
      <c r="CD85" s="565"/>
      <c r="CE85" s="565"/>
      <c r="CF85" s="565"/>
      <c r="CG85" s="565"/>
      <c r="CH85" s="565"/>
      <c r="CI85" s="565"/>
      <c r="CJ85" s="565"/>
      <c r="CK85" s="566"/>
      <c r="FL85" s="395"/>
      <c r="FM85" s="395"/>
      <c r="FN85" s="395"/>
      <c r="FO85" s="395"/>
      <c r="FP85" s="395"/>
    </row>
    <row r="86" spans="2:172" ht="5.25" customHeight="1">
      <c r="B86" s="1019"/>
      <c r="C86" s="1020"/>
      <c r="D86" s="811"/>
      <c r="E86" s="812"/>
      <c r="F86" s="812"/>
      <c r="G86" s="812"/>
      <c r="H86" s="812"/>
      <c r="I86" s="812"/>
      <c r="J86" s="812"/>
      <c r="K86" s="812"/>
      <c r="L86" s="812"/>
      <c r="M86" s="812"/>
      <c r="N86" s="812"/>
      <c r="O86" s="812"/>
      <c r="P86" s="812"/>
      <c r="Q86" s="812"/>
      <c r="R86" s="812"/>
      <c r="S86" s="812"/>
      <c r="T86" s="812"/>
      <c r="U86" s="812"/>
      <c r="V86" s="812"/>
      <c r="W86" s="812"/>
      <c r="X86" s="812"/>
      <c r="Y86" s="812"/>
      <c r="Z86" s="812"/>
      <c r="AA86" s="812"/>
      <c r="AB86" s="737"/>
      <c r="AC86" s="580"/>
      <c r="AD86" s="580"/>
      <c r="AE86" s="580"/>
      <c r="AF86" s="580"/>
      <c r="AG86" s="580"/>
      <c r="AH86" s="580"/>
      <c r="AI86" s="564"/>
      <c r="AJ86" s="565"/>
      <c r="AK86" s="565"/>
      <c r="AL86" s="565"/>
      <c r="AM86" s="565"/>
      <c r="AN86" s="565"/>
      <c r="AO86" s="565"/>
      <c r="AP86" s="565"/>
      <c r="AQ86" s="565"/>
      <c r="AR86" s="565"/>
      <c r="AS86" s="565"/>
      <c r="AT86" s="566"/>
      <c r="AU86" s="846"/>
      <c r="AV86" s="846"/>
      <c r="AW86" s="846"/>
      <c r="AX86" s="846"/>
      <c r="AY86" s="846"/>
      <c r="AZ86" s="846"/>
      <c r="BA86" s="846"/>
      <c r="BB86" s="846"/>
      <c r="BC86" s="846"/>
      <c r="BD86" s="846"/>
      <c r="BE86" s="846"/>
      <c r="BF86" s="846"/>
      <c r="BG86" s="846"/>
      <c r="BH86" s="847"/>
      <c r="BI86" s="621"/>
      <c r="BJ86" s="558"/>
      <c r="BK86" s="558"/>
      <c r="BL86" s="558"/>
      <c r="BM86" s="857"/>
      <c r="BN86" s="621"/>
      <c r="BO86" s="558"/>
      <c r="BP86" s="558"/>
      <c r="BQ86" s="558"/>
      <c r="BR86" s="857"/>
      <c r="BS86" s="852"/>
      <c r="BT86" s="853"/>
      <c r="BU86" s="853"/>
      <c r="BV86" s="853"/>
      <c r="BW86" s="853"/>
      <c r="BX86" s="853"/>
      <c r="BY86" s="853"/>
      <c r="BZ86" s="564"/>
      <c r="CA86" s="565"/>
      <c r="CB86" s="565"/>
      <c r="CC86" s="565"/>
      <c r="CD86" s="565"/>
      <c r="CE86" s="565"/>
      <c r="CF86" s="565"/>
      <c r="CG86" s="565"/>
      <c r="CH86" s="565"/>
      <c r="CI86" s="565"/>
      <c r="CJ86" s="565"/>
      <c r="CK86" s="566"/>
    </row>
    <row r="87" spans="2:172" ht="5.25" customHeight="1">
      <c r="B87" s="1019"/>
      <c r="C87" s="1020"/>
      <c r="D87" s="811"/>
      <c r="E87" s="812"/>
      <c r="F87" s="812"/>
      <c r="G87" s="812"/>
      <c r="H87" s="812"/>
      <c r="I87" s="812"/>
      <c r="J87" s="812"/>
      <c r="K87" s="812"/>
      <c r="L87" s="812"/>
      <c r="M87" s="812"/>
      <c r="N87" s="812"/>
      <c r="O87" s="812"/>
      <c r="P87" s="812"/>
      <c r="Q87" s="812"/>
      <c r="R87" s="812"/>
      <c r="S87" s="812"/>
      <c r="T87" s="812"/>
      <c r="U87" s="812"/>
      <c r="V87" s="812"/>
      <c r="W87" s="812"/>
      <c r="X87" s="812"/>
      <c r="Y87" s="812"/>
      <c r="Z87" s="812"/>
      <c r="AA87" s="812"/>
      <c r="AB87" s="738"/>
      <c r="AC87" s="598"/>
      <c r="AD87" s="598"/>
      <c r="AE87" s="598"/>
      <c r="AF87" s="598"/>
      <c r="AG87" s="598"/>
      <c r="AH87" s="598"/>
      <c r="AI87" s="564"/>
      <c r="AJ87" s="565"/>
      <c r="AK87" s="565"/>
      <c r="AL87" s="565"/>
      <c r="AM87" s="565"/>
      <c r="AN87" s="565"/>
      <c r="AO87" s="565"/>
      <c r="AP87" s="565"/>
      <c r="AQ87" s="565"/>
      <c r="AR87" s="565"/>
      <c r="AS87" s="565"/>
      <c r="AT87" s="566"/>
      <c r="AU87" s="848"/>
      <c r="AV87" s="848"/>
      <c r="AW87" s="848"/>
      <c r="AX87" s="848"/>
      <c r="AY87" s="848"/>
      <c r="AZ87" s="848"/>
      <c r="BA87" s="848"/>
      <c r="BB87" s="848"/>
      <c r="BC87" s="848"/>
      <c r="BD87" s="848"/>
      <c r="BE87" s="848"/>
      <c r="BF87" s="848"/>
      <c r="BG87" s="848"/>
      <c r="BH87" s="849"/>
      <c r="BI87" s="622"/>
      <c r="BJ87" s="559"/>
      <c r="BK87" s="559"/>
      <c r="BL87" s="559"/>
      <c r="BM87" s="858"/>
      <c r="BN87" s="622"/>
      <c r="BO87" s="559"/>
      <c r="BP87" s="559"/>
      <c r="BQ87" s="559"/>
      <c r="BR87" s="858"/>
      <c r="BS87" s="854"/>
      <c r="BT87" s="855"/>
      <c r="BU87" s="855"/>
      <c r="BV87" s="855"/>
      <c r="BW87" s="855"/>
      <c r="BX87" s="855"/>
      <c r="BY87" s="855"/>
      <c r="BZ87" s="564"/>
      <c r="CA87" s="565"/>
      <c r="CB87" s="565"/>
      <c r="CC87" s="565"/>
      <c r="CD87" s="565"/>
      <c r="CE87" s="565"/>
      <c r="CF87" s="565"/>
      <c r="CG87" s="565"/>
      <c r="CH87" s="565"/>
      <c r="CI87" s="565"/>
      <c r="CJ87" s="565"/>
      <c r="CK87" s="566"/>
    </row>
    <row r="88" spans="2:172" ht="5.25" customHeight="1">
      <c r="B88" s="1019"/>
      <c r="C88" s="1020"/>
      <c r="D88" s="739" t="s">
        <v>2541</v>
      </c>
      <c r="E88" s="614"/>
      <c r="F88" s="614"/>
      <c r="G88" s="614"/>
      <c r="H88" s="614"/>
      <c r="I88" s="614"/>
      <c r="J88" s="614"/>
      <c r="K88" s="614"/>
      <c r="L88" s="614"/>
      <c r="M88" s="614"/>
      <c r="N88" s="614"/>
      <c r="O88" s="614"/>
      <c r="P88" s="614"/>
      <c r="Q88" s="614"/>
      <c r="R88" s="614"/>
      <c r="S88" s="614"/>
      <c r="T88" s="614"/>
      <c r="U88" s="614"/>
      <c r="V88" s="614"/>
      <c r="W88" s="614"/>
      <c r="X88" s="614"/>
      <c r="Y88" s="614"/>
      <c r="Z88" s="614"/>
      <c r="AA88" s="615"/>
      <c r="AB88" s="736" t="str">
        <f>施設情報!C34&amp;""</f>
        <v/>
      </c>
      <c r="AC88" s="682"/>
      <c r="AD88" s="682"/>
      <c r="AE88" s="682"/>
      <c r="AF88" s="682"/>
      <c r="AG88" s="682"/>
      <c r="AH88" s="682"/>
      <c r="AI88" s="564" t="e" cm="1">
        <f t="array" ref="AI88">_xlfn.SWITCH($O$15,"１号",集計【１号】!O13,"２号",0,"３号",0,"",0)</f>
        <v>#N/A</v>
      </c>
      <c r="AJ88" s="565"/>
      <c r="AK88" s="565"/>
      <c r="AL88" s="565"/>
      <c r="AM88" s="565"/>
      <c r="AN88" s="565"/>
      <c r="AO88" s="565"/>
      <c r="AP88" s="565"/>
      <c r="AQ88" s="565"/>
      <c r="AR88" s="565"/>
      <c r="AS88" s="565"/>
      <c r="AT88" s="566"/>
      <c r="AU88" s="844" t="s">
        <v>2495</v>
      </c>
      <c r="AV88" s="844"/>
      <c r="AW88" s="844"/>
      <c r="AX88" s="844"/>
      <c r="AY88" s="844"/>
      <c r="AZ88" s="844"/>
      <c r="BA88" s="844"/>
      <c r="BB88" s="844"/>
      <c r="BC88" s="844"/>
      <c r="BD88" s="844"/>
      <c r="BE88" s="844"/>
      <c r="BF88" s="844"/>
      <c r="BG88" s="844"/>
      <c r="BH88" s="845"/>
      <c r="BI88" s="832" t="s">
        <v>2515</v>
      </c>
      <c r="BJ88" s="832"/>
      <c r="BK88" s="832"/>
      <c r="BL88" s="832"/>
      <c r="BM88" s="832"/>
      <c r="BN88" s="832" t="s">
        <v>2514</v>
      </c>
      <c r="BO88" s="832"/>
      <c r="BP88" s="832"/>
      <c r="BQ88" s="832"/>
      <c r="BR88" s="833"/>
      <c r="BS88" s="850" t="str" cm="1">
        <f t="array" ref="BS88">_xlfn.SWITCH(施設情報!$C$38,"賃借料加算",施設情報!$C$40&amp;施設情報!$C$41,"")</f>
        <v/>
      </c>
      <c r="BT88" s="851"/>
      <c r="BU88" s="851"/>
      <c r="BV88" s="851"/>
      <c r="BW88" s="851"/>
      <c r="BX88" s="851"/>
      <c r="BY88" s="851"/>
      <c r="BZ88" s="564" t="e" cm="1">
        <f t="array" ref="BZ88">_xlfn.SWITCH($O$15,"１号",0,"２号",集計【２・３号】!O11,"３号",集計【２・３号】!O11,"",0)</f>
        <v>#N/A</v>
      </c>
      <c r="CA88" s="565"/>
      <c r="CB88" s="565"/>
      <c r="CC88" s="565"/>
      <c r="CD88" s="565"/>
      <c r="CE88" s="565"/>
      <c r="CF88" s="565"/>
      <c r="CG88" s="565"/>
      <c r="CH88" s="565"/>
      <c r="CI88" s="565"/>
      <c r="CJ88" s="565"/>
      <c r="CK88" s="566"/>
    </row>
    <row r="89" spans="2:172" ht="5.25" customHeight="1">
      <c r="B89" s="1019"/>
      <c r="C89" s="1020"/>
      <c r="D89" s="664"/>
      <c r="E89" s="616"/>
      <c r="F89" s="616"/>
      <c r="G89" s="616"/>
      <c r="H89" s="616"/>
      <c r="I89" s="616"/>
      <c r="J89" s="616"/>
      <c r="K89" s="616"/>
      <c r="L89" s="616"/>
      <c r="M89" s="616"/>
      <c r="N89" s="616"/>
      <c r="O89" s="616"/>
      <c r="P89" s="616"/>
      <c r="Q89" s="616"/>
      <c r="R89" s="616"/>
      <c r="S89" s="616"/>
      <c r="T89" s="616"/>
      <c r="U89" s="616"/>
      <c r="V89" s="616"/>
      <c r="W89" s="616"/>
      <c r="X89" s="616"/>
      <c r="Y89" s="616"/>
      <c r="Z89" s="616"/>
      <c r="AA89" s="617"/>
      <c r="AB89" s="737"/>
      <c r="AC89" s="580"/>
      <c r="AD89" s="580"/>
      <c r="AE89" s="580"/>
      <c r="AF89" s="580"/>
      <c r="AG89" s="580"/>
      <c r="AH89" s="580"/>
      <c r="AI89" s="564"/>
      <c r="AJ89" s="565"/>
      <c r="AK89" s="565"/>
      <c r="AL89" s="565"/>
      <c r="AM89" s="565"/>
      <c r="AN89" s="565"/>
      <c r="AO89" s="565"/>
      <c r="AP89" s="565"/>
      <c r="AQ89" s="565"/>
      <c r="AR89" s="565"/>
      <c r="AS89" s="565"/>
      <c r="AT89" s="566"/>
      <c r="AU89" s="846"/>
      <c r="AV89" s="846"/>
      <c r="AW89" s="846"/>
      <c r="AX89" s="846"/>
      <c r="AY89" s="846"/>
      <c r="AZ89" s="846"/>
      <c r="BA89" s="846"/>
      <c r="BB89" s="846"/>
      <c r="BC89" s="846"/>
      <c r="BD89" s="846"/>
      <c r="BE89" s="846"/>
      <c r="BF89" s="846"/>
      <c r="BG89" s="846"/>
      <c r="BH89" s="847"/>
      <c r="BI89" s="834"/>
      <c r="BJ89" s="834"/>
      <c r="BK89" s="834"/>
      <c r="BL89" s="834"/>
      <c r="BM89" s="834"/>
      <c r="BN89" s="834"/>
      <c r="BO89" s="834"/>
      <c r="BP89" s="834"/>
      <c r="BQ89" s="834"/>
      <c r="BR89" s="835"/>
      <c r="BS89" s="852"/>
      <c r="BT89" s="853"/>
      <c r="BU89" s="853"/>
      <c r="BV89" s="853"/>
      <c r="BW89" s="853"/>
      <c r="BX89" s="853"/>
      <c r="BY89" s="853"/>
      <c r="BZ89" s="564"/>
      <c r="CA89" s="565"/>
      <c r="CB89" s="565"/>
      <c r="CC89" s="565"/>
      <c r="CD89" s="565"/>
      <c r="CE89" s="565"/>
      <c r="CF89" s="565"/>
      <c r="CG89" s="565"/>
      <c r="CH89" s="565"/>
      <c r="CI89" s="565"/>
      <c r="CJ89" s="565"/>
      <c r="CK89" s="566"/>
    </row>
    <row r="90" spans="2:172" ht="5.25" customHeight="1">
      <c r="B90" s="1019"/>
      <c r="C90" s="1020"/>
      <c r="D90" s="664"/>
      <c r="E90" s="616"/>
      <c r="F90" s="616"/>
      <c r="G90" s="616"/>
      <c r="H90" s="616"/>
      <c r="I90" s="616"/>
      <c r="J90" s="616"/>
      <c r="K90" s="616"/>
      <c r="L90" s="616"/>
      <c r="M90" s="616"/>
      <c r="N90" s="616"/>
      <c r="O90" s="616"/>
      <c r="P90" s="616"/>
      <c r="Q90" s="616"/>
      <c r="R90" s="616"/>
      <c r="S90" s="616"/>
      <c r="T90" s="616"/>
      <c r="U90" s="616"/>
      <c r="V90" s="616"/>
      <c r="W90" s="616"/>
      <c r="X90" s="616"/>
      <c r="Y90" s="616"/>
      <c r="Z90" s="616"/>
      <c r="AA90" s="617"/>
      <c r="AB90" s="737"/>
      <c r="AC90" s="580"/>
      <c r="AD90" s="580"/>
      <c r="AE90" s="580"/>
      <c r="AF90" s="580"/>
      <c r="AG90" s="580"/>
      <c r="AH90" s="580"/>
      <c r="AI90" s="564"/>
      <c r="AJ90" s="565"/>
      <c r="AK90" s="565"/>
      <c r="AL90" s="565"/>
      <c r="AM90" s="565"/>
      <c r="AN90" s="565"/>
      <c r="AO90" s="565"/>
      <c r="AP90" s="565"/>
      <c r="AQ90" s="565"/>
      <c r="AR90" s="565"/>
      <c r="AS90" s="565"/>
      <c r="AT90" s="566"/>
      <c r="AU90" s="846"/>
      <c r="AV90" s="846"/>
      <c r="AW90" s="846"/>
      <c r="AX90" s="846"/>
      <c r="AY90" s="846"/>
      <c r="AZ90" s="846"/>
      <c r="BA90" s="846"/>
      <c r="BB90" s="846"/>
      <c r="BC90" s="846"/>
      <c r="BD90" s="846"/>
      <c r="BE90" s="846"/>
      <c r="BF90" s="846"/>
      <c r="BG90" s="846"/>
      <c r="BH90" s="847"/>
      <c r="BI90" s="836" t="str" cm="1">
        <f t="array" ref="BI90">_xlfn.SWITCH(施設情報!$C$38,
"賃借料加算",IF(施設情報!$C$39="認可施設","○",""),
"")</f>
        <v/>
      </c>
      <c r="BJ90" s="837"/>
      <c r="BK90" s="837"/>
      <c r="BL90" s="837"/>
      <c r="BM90" s="856"/>
      <c r="BN90" s="836" t="str" cm="1">
        <f t="array" ref="BN90">_xlfn.SWITCH(施設情報!$C$38,
"賃借料加算",IF(施設情報!$C$39="機能部分","○",""),
"")</f>
        <v/>
      </c>
      <c r="BO90" s="837"/>
      <c r="BP90" s="837"/>
      <c r="BQ90" s="837"/>
      <c r="BR90" s="856"/>
      <c r="BS90" s="852"/>
      <c r="BT90" s="853"/>
      <c r="BU90" s="853"/>
      <c r="BV90" s="853"/>
      <c r="BW90" s="853"/>
      <c r="BX90" s="853"/>
      <c r="BY90" s="853"/>
      <c r="BZ90" s="564"/>
      <c r="CA90" s="565"/>
      <c r="CB90" s="565"/>
      <c r="CC90" s="565"/>
      <c r="CD90" s="565"/>
      <c r="CE90" s="565"/>
      <c r="CF90" s="565"/>
      <c r="CG90" s="565"/>
      <c r="CH90" s="565"/>
      <c r="CI90" s="565"/>
      <c r="CJ90" s="565"/>
      <c r="CK90" s="566"/>
      <c r="ES90" s="385"/>
      <c r="ET90" s="385"/>
      <c r="EU90" s="385"/>
      <c r="EV90" s="385"/>
      <c r="EW90" s="385"/>
      <c r="EX90" s="385"/>
      <c r="EY90" s="385"/>
      <c r="EZ90" s="385"/>
      <c r="FA90" s="385"/>
      <c r="FB90" s="385"/>
      <c r="FC90" s="385"/>
      <c r="FD90" s="385"/>
      <c r="FE90" s="385"/>
      <c r="FF90" s="385"/>
      <c r="FG90" s="385"/>
      <c r="FH90" s="385"/>
      <c r="FI90" s="385"/>
      <c r="FJ90" s="385"/>
      <c r="FK90" s="385"/>
      <c r="FL90" s="385"/>
      <c r="FM90" s="385"/>
    </row>
    <row r="91" spans="2:172" ht="5.25" customHeight="1">
      <c r="B91" s="1019"/>
      <c r="C91" s="1020"/>
      <c r="D91" s="664"/>
      <c r="E91" s="616"/>
      <c r="F91" s="616"/>
      <c r="G91" s="616"/>
      <c r="H91" s="616"/>
      <c r="I91" s="616"/>
      <c r="J91" s="616"/>
      <c r="K91" s="616"/>
      <c r="L91" s="616"/>
      <c r="M91" s="616"/>
      <c r="N91" s="616"/>
      <c r="O91" s="616"/>
      <c r="P91" s="616"/>
      <c r="Q91" s="616"/>
      <c r="R91" s="616"/>
      <c r="S91" s="616"/>
      <c r="T91" s="616"/>
      <c r="U91" s="616"/>
      <c r="V91" s="616"/>
      <c r="W91" s="616"/>
      <c r="X91" s="616"/>
      <c r="Y91" s="616"/>
      <c r="Z91" s="616"/>
      <c r="AA91" s="617"/>
      <c r="AB91" s="737"/>
      <c r="AC91" s="580"/>
      <c r="AD91" s="580"/>
      <c r="AE91" s="580"/>
      <c r="AF91" s="580"/>
      <c r="AG91" s="580"/>
      <c r="AH91" s="580"/>
      <c r="AI91" s="564"/>
      <c r="AJ91" s="565"/>
      <c r="AK91" s="565"/>
      <c r="AL91" s="565"/>
      <c r="AM91" s="565"/>
      <c r="AN91" s="565"/>
      <c r="AO91" s="565"/>
      <c r="AP91" s="565"/>
      <c r="AQ91" s="565"/>
      <c r="AR91" s="565"/>
      <c r="AS91" s="565"/>
      <c r="AT91" s="566"/>
      <c r="AU91" s="846"/>
      <c r="AV91" s="846"/>
      <c r="AW91" s="846"/>
      <c r="AX91" s="846"/>
      <c r="AY91" s="846"/>
      <c r="AZ91" s="846"/>
      <c r="BA91" s="846"/>
      <c r="BB91" s="846"/>
      <c r="BC91" s="846"/>
      <c r="BD91" s="846"/>
      <c r="BE91" s="846"/>
      <c r="BF91" s="846"/>
      <c r="BG91" s="846"/>
      <c r="BH91" s="847"/>
      <c r="BI91" s="621"/>
      <c r="BJ91" s="558"/>
      <c r="BK91" s="558"/>
      <c r="BL91" s="558"/>
      <c r="BM91" s="857"/>
      <c r="BN91" s="621"/>
      <c r="BO91" s="558"/>
      <c r="BP91" s="558"/>
      <c r="BQ91" s="558"/>
      <c r="BR91" s="857"/>
      <c r="BS91" s="852"/>
      <c r="BT91" s="853"/>
      <c r="BU91" s="853"/>
      <c r="BV91" s="853"/>
      <c r="BW91" s="853"/>
      <c r="BX91" s="853"/>
      <c r="BY91" s="853"/>
      <c r="BZ91" s="564"/>
      <c r="CA91" s="565"/>
      <c r="CB91" s="565"/>
      <c r="CC91" s="565"/>
      <c r="CD91" s="565"/>
      <c r="CE91" s="565"/>
      <c r="CF91" s="565"/>
      <c r="CG91" s="565"/>
      <c r="CH91" s="565"/>
      <c r="CI91" s="565"/>
      <c r="CJ91" s="565"/>
      <c r="CK91" s="566"/>
      <c r="ES91" s="385"/>
      <c r="ET91" s="385"/>
      <c r="EU91" s="385"/>
      <c r="EV91" s="385"/>
      <c r="EW91" s="385"/>
      <c r="EX91" s="385"/>
      <c r="EY91" s="385"/>
      <c r="EZ91" s="385"/>
      <c r="FA91" s="385"/>
      <c r="FB91" s="385"/>
      <c r="FC91" s="385"/>
      <c r="FD91" s="385"/>
      <c r="FE91" s="385"/>
      <c r="FF91" s="385"/>
      <c r="FG91" s="385"/>
      <c r="FH91" s="385"/>
      <c r="FI91" s="385"/>
      <c r="FJ91" s="385"/>
      <c r="FK91" s="385"/>
      <c r="FL91" s="385"/>
      <c r="FM91" s="385"/>
    </row>
    <row r="92" spans="2:172" ht="5.25" customHeight="1">
      <c r="B92" s="1019"/>
      <c r="C92" s="1020"/>
      <c r="D92" s="665"/>
      <c r="E92" s="618"/>
      <c r="F92" s="618"/>
      <c r="G92" s="618"/>
      <c r="H92" s="618"/>
      <c r="I92" s="618"/>
      <c r="J92" s="618"/>
      <c r="K92" s="618"/>
      <c r="L92" s="618"/>
      <c r="M92" s="618"/>
      <c r="N92" s="618"/>
      <c r="O92" s="618"/>
      <c r="P92" s="618"/>
      <c r="Q92" s="618"/>
      <c r="R92" s="618"/>
      <c r="S92" s="618"/>
      <c r="T92" s="618"/>
      <c r="U92" s="618"/>
      <c r="V92" s="618"/>
      <c r="W92" s="618"/>
      <c r="X92" s="618"/>
      <c r="Y92" s="618"/>
      <c r="Z92" s="618"/>
      <c r="AA92" s="619"/>
      <c r="AB92" s="738"/>
      <c r="AC92" s="598"/>
      <c r="AD92" s="598"/>
      <c r="AE92" s="598"/>
      <c r="AF92" s="598"/>
      <c r="AG92" s="598"/>
      <c r="AH92" s="598"/>
      <c r="AI92" s="564"/>
      <c r="AJ92" s="565"/>
      <c r="AK92" s="565"/>
      <c r="AL92" s="565"/>
      <c r="AM92" s="565"/>
      <c r="AN92" s="565"/>
      <c r="AO92" s="565"/>
      <c r="AP92" s="565"/>
      <c r="AQ92" s="565"/>
      <c r="AR92" s="565"/>
      <c r="AS92" s="565"/>
      <c r="AT92" s="566"/>
      <c r="AU92" s="848"/>
      <c r="AV92" s="848"/>
      <c r="AW92" s="848"/>
      <c r="AX92" s="848"/>
      <c r="AY92" s="848"/>
      <c r="AZ92" s="848"/>
      <c r="BA92" s="848"/>
      <c r="BB92" s="848"/>
      <c r="BC92" s="848"/>
      <c r="BD92" s="848"/>
      <c r="BE92" s="848"/>
      <c r="BF92" s="848"/>
      <c r="BG92" s="848"/>
      <c r="BH92" s="849"/>
      <c r="BI92" s="622"/>
      <c r="BJ92" s="559"/>
      <c r="BK92" s="559"/>
      <c r="BL92" s="559"/>
      <c r="BM92" s="858"/>
      <c r="BN92" s="622"/>
      <c r="BO92" s="559"/>
      <c r="BP92" s="559"/>
      <c r="BQ92" s="559"/>
      <c r="BR92" s="858"/>
      <c r="BS92" s="854"/>
      <c r="BT92" s="855"/>
      <c r="BU92" s="855"/>
      <c r="BV92" s="855"/>
      <c r="BW92" s="855"/>
      <c r="BX92" s="855"/>
      <c r="BY92" s="855"/>
      <c r="BZ92" s="564"/>
      <c r="CA92" s="565"/>
      <c r="CB92" s="565"/>
      <c r="CC92" s="565"/>
      <c r="CD92" s="565"/>
      <c r="CE92" s="565"/>
      <c r="CF92" s="565"/>
      <c r="CG92" s="565"/>
      <c r="CH92" s="565"/>
      <c r="CI92" s="565"/>
      <c r="CJ92" s="565"/>
      <c r="CK92" s="566"/>
      <c r="ES92" s="385"/>
      <c r="ET92" s="385"/>
      <c r="EU92" s="385"/>
      <c r="EV92" s="385"/>
      <c r="EW92" s="385"/>
      <c r="EX92" s="385"/>
      <c r="EY92" s="385"/>
      <c r="EZ92" s="385"/>
      <c r="FA92" s="385"/>
      <c r="FB92" s="385"/>
      <c r="FC92" s="385"/>
      <c r="FD92" s="385"/>
      <c r="FE92" s="385"/>
      <c r="FF92" s="385"/>
      <c r="FG92" s="385"/>
      <c r="FH92" s="385"/>
      <c r="FI92" s="385"/>
      <c r="FJ92" s="385"/>
      <c r="FK92" s="385"/>
      <c r="FL92" s="385"/>
      <c r="FM92" s="385"/>
    </row>
    <row r="93" spans="2:172" ht="5.25" customHeight="1">
      <c r="B93" s="1019"/>
      <c r="C93" s="1020"/>
      <c r="D93" s="739" t="s">
        <v>2542</v>
      </c>
      <c r="E93" s="614"/>
      <c r="F93" s="614"/>
      <c r="G93" s="614"/>
      <c r="H93" s="614"/>
      <c r="I93" s="614"/>
      <c r="J93" s="614"/>
      <c r="K93" s="614"/>
      <c r="L93" s="614"/>
      <c r="M93" s="614"/>
      <c r="N93" s="614"/>
      <c r="O93" s="614"/>
      <c r="P93" s="614"/>
      <c r="Q93" s="614"/>
      <c r="R93" s="614"/>
      <c r="S93" s="614"/>
      <c r="T93" s="614"/>
      <c r="U93" s="615"/>
      <c r="V93" s="1037" t="str">
        <f>施設情報!C35&amp;""</f>
        <v/>
      </c>
      <c r="W93" s="1038"/>
      <c r="X93" s="1038"/>
      <c r="Y93" s="1038"/>
      <c r="Z93" s="1038"/>
      <c r="AA93" s="1039"/>
      <c r="AB93" s="1025" t="s">
        <v>122</v>
      </c>
      <c r="AC93" s="1026"/>
      <c r="AD93" s="1026"/>
      <c r="AE93" s="1026"/>
      <c r="AF93" s="1026"/>
      <c r="AG93" s="1026"/>
      <c r="AH93" s="1026"/>
      <c r="AI93" s="564" t="e" cm="1">
        <f t="array" ref="AI93">_xlfn.SWITCH($O$15,"１号",集計【１号】!O14,"２号",0,"３号",0,"",0)</f>
        <v>#N/A</v>
      </c>
      <c r="AJ93" s="565"/>
      <c r="AK93" s="565"/>
      <c r="AL93" s="565"/>
      <c r="AM93" s="565"/>
      <c r="AN93" s="565"/>
      <c r="AO93" s="565"/>
      <c r="AP93" s="565"/>
      <c r="AQ93" s="565"/>
      <c r="AR93" s="565"/>
      <c r="AS93" s="565"/>
      <c r="AT93" s="566"/>
      <c r="AU93" s="859" t="s">
        <v>2664</v>
      </c>
      <c r="AV93" s="632"/>
      <c r="AW93" s="632"/>
      <c r="AX93" s="632"/>
      <c r="AY93" s="632"/>
      <c r="AZ93" s="632"/>
      <c r="BA93" s="632"/>
      <c r="BB93" s="632"/>
      <c r="BC93" s="632"/>
      <c r="BD93" s="632"/>
      <c r="BE93" s="632"/>
      <c r="BF93" s="632"/>
      <c r="BG93" s="632"/>
      <c r="BH93" s="632"/>
      <c r="BI93" s="632"/>
      <c r="BJ93" s="632"/>
      <c r="BK93" s="632"/>
      <c r="BL93" s="632"/>
      <c r="BM93" s="632"/>
      <c r="BN93" s="632"/>
      <c r="BO93" s="632"/>
      <c r="BP93" s="632"/>
      <c r="BQ93" s="632"/>
      <c r="BR93" s="860"/>
      <c r="BS93" s="863" t="s">
        <v>2665</v>
      </c>
      <c r="BT93" s="864"/>
      <c r="BU93" s="864"/>
      <c r="BV93" s="864"/>
      <c r="BW93" s="864"/>
      <c r="BX93" s="864"/>
      <c r="BY93" s="864"/>
      <c r="BZ93" s="650"/>
      <c r="CA93" s="651"/>
      <c r="CB93" s="651"/>
      <c r="CC93" s="651"/>
      <c r="CD93" s="651"/>
      <c r="CE93" s="651"/>
      <c r="CF93" s="651"/>
      <c r="CG93" s="651"/>
      <c r="CH93" s="651"/>
      <c r="CI93" s="651"/>
      <c r="CJ93" s="651"/>
      <c r="CK93" s="652"/>
      <c r="CL93" s="392"/>
      <c r="CM93" s="397"/>
      <c r="CN93" s="397"/>
      <c r="CO93" s="397"/>
      <c r="CP93" s="397"/>
      <c r="DU93" s="385"/>
      <c r="DV93" s="385"/>
      <c r="DW93" s="385"/>
      <c r="DX93" s="385"/>
      <c r="DY93" s="385"/>
      <c r="DZ93" s="385"/>
      <c r="EA93" s="385"/>
      <c r="EB93" s="385"/>
      <c r="EC93" s="385"/>
      <c r="ED93" s="385"/>
      <c r="EE93" s="385"/>
      <c r="EF93" s="385"/>
      <c r="EG93" s="385"/>
      <c r="EH93" s="385"/>
      <c r="EI93" s="385"/>
      <c r="EJ93" s="385"/>
      <c r="EK93" s="385"/>
      <c r="EL93" s="385"/>
      <c r="EM93" s="385"/>
      <c r="EN93" s="385"/>
      <c r="EO93" s="385"/>
      <c r="EP93" s="385"/>
      <c r="EQ93" s="385"/>
      <c r="ER93" s="385"/>
      <c r="ES93" s="385"/>
      <c r="ET93" s="398"/>
      <c r="EU93" s="398"/>
      <c r="EV93" s="398"/>
      <c r="EW93" s="398"/>
      <c r="EX93" s="385"/>
      <c r="EY93" s="385"/>
      <c r="EZ93" s="385"/>
      <c r="FA93" s="385"/>
      <c r="FB93" s="385"/>
      <c r="FC93" s="385"/>
      <c r="FD93" s="385"/>
      <c r="FE93" s="385"/>
      <c r="FF93" s="385"/>
      <c r="FG93" s="385"/>
      <c r="FH93" s="385"/>
      <c r="FI93" s="385"/>
      <c r="FJ93" s="385"/>
      <c r="FK93" s="385"/>
      <c r="FL93" s="385"/>
      <c r="FM93" s="385"/>
    </row>
    <row r="94" spans="2:172" ht="5.25" customHeight="1">
      <c r="B94" s="1019"/>
      <c r="C94" s="1020"/>
      <c r="D94" s="664"/>
      <c r="E94" s="616"/>
      <c r="F94" s="616"/>
      <c r="G94" s="616"/>
      <c r="H94" s="616"/>
      <c r="I94" s="616"/>
      <c r="J94" s="616"/>
      <c r="K94" s="616"/>
      <c r="L94" s="616"/>
      <c r="M94" s="616"/>
      <c r="N94" s="616"/>
      <c r="O94" s="616"/>
      <c r="P94" s="616"/>
      <c r="Q94" s="616"/>
      <c r="R94" s="616"/>
      <c r="S94" s="616"/>
      <c r="T94" s="616"/>
      <c r="U94" s="617"/>
      <c r="V94" s="1040"/>
      <c r="W94" s="1041"/>
      <c r="X94" s="1041"/>
      <c r="Y94" s="1041"/>
      <c r="Z94" s="1041"/>
      <c r="AA94" s="1042"/>
      <c r="AB94" s="1027"/>
      <c r="AC94" s="1028"/>
      <c r="AD94" s="1028"/>
      <c r="AE94" s="1028"/>
      <c r="AF94" s="1028"/>
      <c r="AG94" s="1028"/>
      <c r="AH94" s="1028"/>
      <c r="AI94" s="564"/>
      <c r="AJ94" s="565"/>
      <c r="AK94" s="565"/>
      <c r="AL94" s="565"/>
      <c r="AM94" s="565"/>
      <c r="AN94" s="565"/>
      <c r="AO94" s="565"/>
      <c r="AP94" s="565"/>
      <c r="AQ94" s="565"/>
      <c r="AR94" s="565"/>
      <c r="AS94" s="565"/>
      <c r="AT94" s="566"/>
      <c r="AU94" s="635"/>
      <c r="AV94" s="635"/>
      <c r="AW94" s="635"/>
      <c r="AX94" s="635"/>
      <c r="AY94" s="635"/>
      <c r="AZ94" s="635"/>
      <c r="BA94" s="635"/>
      <c r="BB94" s="635"/>
      <c r="BC94" s="635"/>
      <c r="BD94" s="635"/>
      <c r="BE94" s="635"/>
      <c r="BF94" s="635"/>
      <c r="BG94" s="635"/>
      <c r="BH94" s="635"/>
      <c r="BI94" s="635"/>
      <c r="BJ94" s="635"/>
      <c r="BK94" s="635"/>
      <c r="BL94" s="635"/>
      <c r="BM94" s="635"/>
      <c r="BN94" s="635"/>
      <c r="BO94" s="635"/>
      <c r="BP94" s="635"/>
      <c r="BQ94" s="635"/>
      <c r="BR94" s="861"/>
      <c r="BS94" s="865"/>
      <c r="BT94" s="866"/>
      <c r="BU94" s="866"/>
      <c r="BV94" s="866"/>
      <c r="BW94" s="866"/>
      <c r="BX94" s="866"/>
      <c r="BY94" s="866"/>
      <c r="BZ94" s="650"/>
      <c r="CA94" s="651"/>
      <c r="CB94" s="651"/>
      <c r="CC94" s="651"/>
      <c r="CD94" s="651"/>
      <c r="CE94" s="651"/>
      <c r="CF94" s="651"/>
      <c r="CG94" s="651"/>
      <c r="CH94" s="651"/>
      <c r="CI94" s="651"/>
      <c r="CJ94" s="651"/>
      <c r="CK94" s="652"/>
      <c r="CL94" s="392"/>
      <c r="CM94" s="397"/>
      <c r="CN94" s="397"/>
      <c r="CO94" s="397"/>
      <c r="CP94" s="397"/>
      <c r="DU94" s="385"/>
      <c r="DV94" s="385"/>
      <c r="DW94" s="385"/>
      <c r="DX94" s="385"/>
      <c r="DY94" s="385"/>
      <c r="DZ94" s="385"/>
      <c r="EA94" s="385"/>
      <c r="EB94" s="385"/>
      <c r="EC94" s="385"/>
      <c r="ED94" s="385"/>
      <c r="EE94" s="385"/>
      <c r="EF94" s="385"/>
      <c r="EG94" s="385"/>
      <c r="EH94" s="385"/>
      <c r="EI94" s="385"/>
      <c r="EJ94" s="385"/>
      <c r="EK94" s="385"/>
      <c r="EL94" s="385"/>
      <c r="EM94" s="385"/>
      <c r="EN94" s="385"/>
      <c r="EO94" s="385"/>
      <c r="EP94" s="385"/>
      <c r="EQ94" s="385"/>
      <c r="ER94" s="385"/>
      <c r="ES94" s="385"/>
      <c r="ET94" s="398"/>
      <c r="EU94" s="398"/>
      <c r="EV94" s="398"/>
      <c r="EW94" s="398"/>
      <c r="EX94" s="385"/>
      <c r="EY94" s="385"/>
      <c r="EZ94" s="385"/>
      <c r="FA94" s="385"/>
      <c r="FB94" s="385"/>
      <c r="FC94" s="385"/>
      <c r="FD94" s="385"/>
      <c r="FE94" s="385"/>
      <c r="FF94" s="385"/>
      <c r="FG94" s="385"/>
      <c r="FH94" s="385"/>
      <c r="FI94" s="385"/>
      <c r="FJ94" s="385"/>
      <c r="FK94" s="385"/>
      <c r="FL94" s="385"/>
      <c r="FM94" s="385"/>
    </row>
    <row r="95" spans="2:172" ht="5.25" customHeight="1">
      <c r="B95" s="1019"/>
      <c r="C95" s="1020"/>
      <c r="D95" s="664"/>
      <c r="E95" s="616"/>
      <c r="F95" s="616"/>
      <c r="G95" s="616"/>
      <c r="H95" s="616"/>
      <c r="I95" s="616"/>
      <c r="J95" s="616"/>
      <c r="K95" s="616"/>
      <c r="L95" s="616"/>
      <c r="M95" s="616"/>
      <c r="N95" s="616"/>
      <c r="O95" s="616"/>
      <c r="P95" s="616"/>
      <c r="Q95" s="616"/>
      <c r="R95" s="616"/>
      <c r="S95" s="616"/>
      <c r="T95" s="616"/>
      <c r="U95" s="617"/>
      <c r="V95" s="1040"/>
      <c r="W95" s="1041"/>
      <c r="X95" s="1041"/>
      <c r="Y95" s="1041"/>
      <c r="Z95" s="1041"/>
      <c r="AA95" s="1042"/>
      <c r="AB95" s="836" t="str">
        <f>施設情報!C36&amp;""</f>
        <v/>
      </c>
      <c r="AC95" s="837"/>
      <c r="AD95" s="837"/>
      <c r="AE95" s="837"/>
      <c r="AF95" s="837" t="s">
        <v>123</v>
      </c>
      <c r="AG95" s="837"/>
      <c r="AH95" s="837"/>
      <c r="AI95" s="564"/>
      <c r="AJ95" s="565"/>
      <c r="AK95" s="565"/>
      <c r="AL95" s="565"/>
      <c r="AM95" s="565"/>
      <c r="AN95" s="565"/>
      <c r="AO95" s="565"/>
      <c r="AP95" s="565"/>
      <c r="AQ95" s="565"/>
      <c r="AR95" s="565"/>
      <c r="AS95" s="565"/>
      <c r="AT95" s="566"/>
      <c r="AU95" s="635"/>
      <c r="AV95" s="635"/>
      <c r="AW95" s="635"/>
      <c r="AX95" s="635"/>
      <c r="AY95" s="635"/>
      <c r="AZ95" s="635"/>
      <c r="BA95" s="635"/>
      <c r="BB95" s="635"/>
      <c r="BC95" s="635"/>
      <c r="BD95" s="635"/>
      <c r="BE95" s="635"/>
      <c r="BF95" s="635"/>
      <c r="BG95" s="635"/>
      <c r="BH95" s="635"/>
      <c r="BI95" s="635"/>
      <c r="BJ95" s="635"/>
      <c r="BK95" s="635"/>
      <c r="BL95" s="635"/>
      <c r="BM95" s="635"/>
      <c r="BN95" s="635"/>
      <c r="BO95" s="635"/>
      <c r="BP95" s="635"/>
      <c r="BQ95" s="635"/>
      <c r="BR95" s="861"/>
      <c r="BS95" s="867"/>
      <c r="BT95" s="868"/>
      <c r="BU95" s="868"/>
      <c r="BV95" s="868"/>
      <c r="BW95" s="868" t="s">
        <v>123</v>
      </c>
      <c r="BX95" s="868"/>
      <c r="BY95" s="868"/>
      <c r="BZ95" s="650"/>
      <c r="CA95" s="651"/>
      <c r="CB95" s="651"/>
      <c r="CC95" s="651"/>
      <c r="CD95" s="651"/>
      <c r="CE95" s="651"/>
      <c r="CF95" s="651"/>
      <c r="CG95" s="651"/>
      <c r="CH95" s="651"/>
      <c r="CI95" s="651"/>
      <c r="CJ95" s="651"/>
      <c r="CK95" s="652"/>
      <c r="CL95" s="392"/>
      <c r="CM95" s="397"/>
      <c r="CN95" s="397"/>
      <c r="CO95" s="397"/>
      <c r="CP95" s="397"/>
      <c r="DU95" s="385"/>
      <c r="DV95" s="385"/>
      <c r="DW95" s="385"/>
      <c r="DX95" s="385"/>
      <c r="DY95" s="385"/>
      <c r="DZ95" s="385"/>
      <c r="EA95" s="385"/>
      <c r="EB95" s="385"/>
      <c r="EC95" s="385"/>
      <c r="ED95" s="385"/>
      <c r="EE95" s="385"/>
      <c r="EF95" s="385"/>
      <c r="EG95" s="385"/>
      <c r="EH95" s="385"/>
      <c r="EI95" s="385"/>
      <c r="EJ95" s="385"/>
      <c r="EK95" s="385"/>
      <c r="EL95" s="385"/>
      <c r="EM95" s="385"/>
      <c r="EN95" s="385"/>
      <c r="EO95" s="385"/>
      <c r="EP95" s="385"/>
      <c r="EQ95" s="385"/>
      <c r="ER95" s="385"/>
      <c r="ES95" s="385"/>
      <c r="ET95" s="398"/>
      <c r="EU95" s="398"/>
      <c r="EV95" s="398"/>
      <c r="EW95" s="398"/>
      <c r="EX95" s="385"/>
      <c r="EY95" s="385"/>
      <c r="EZ95" s="385"/>
      <c r="FA95" s="385"/>
      <c r="FB95" s="385"/>
      <c r="FC95" s="385"/>
      <c r="FD95" s="385"/>
      <c r="FE95" s="385"/>
      <c r="FF95" s="385"/>
      <c r="FG95" s="385"/>
      <c r="FH95" s="385"/>
      <c r="FI95" s="385"/>
      <c r="FJ95" s="385"/>
      <c r="FK95" s="385"/>
      <c r="FL95" s="385"/>
      <c r="FM95" s="385"/>
    </row>
    <row r="96" spans="2:172" ht="5.25" customHeight="1">
      <c r="B96" s="1019"/>
      <c r="C96" s="1020"/>
      <c r="D96" s="664"/>
      <c r="E96" s="616"/>
      <c r="F96" s="616"/>
      <c r="G96" s="616"/>
      <c r="H96" s="616"/>
      <c r="I96" s="616"/>
      <c r="J96" s="616"/>
      <c r="K96" s="616"/>
      <c r="L96" s="616"/>
      <c r="M96" s="616"/>
      <c r="N96" s="616"/>
      <c r="O96" s="616"/>
      <c r="P96" s="616"/>
      <c r="Q96" s="616"/>
      <c r="R96" s="616"/>
      <c r="S96" s="616"/>
      <c r="T96" s="616"/>
      <c r="U96" s="617"/>
      <c r="V96" s="1040"/>
      <c r="W96" s="1041"/>
      <c r="X96" s="1041"/>
      <c r="Y96" s="1041"/>
      <c r="Z96" s="1041"/>
      <c r="AA96" s="1042"/>
      <c r="AB96" s="621"/>
      <c r="AC96" s="558"/>
      <c r="AD96" s="558"/>
      <c r="AE96" s="558"/>
      <c r="AF96" s="558"/>
      <c r="AG96" s="558"/>
      <c r="AH96" s="558"/>
      <c r="AI96" s="564"/>
      <c r="AJ96" s="565"/>
      <c r="AK96" s="565"/>
      <c r="AL96" s="565"/>
      <c r="AM96" s="565"/>
      <c r="AN96" s="565"/>
      <c r="AO96" s="565"/>
      <c r="AP96" s="565"/>
      <c r="AQ96" s="565"/>
      <c r="AR96" s="565"/>
      <c r="AS96" s="565"/>
      <c r="AT96" s="566"/>
      <c r="AU96" s="635"/>
      <c r="AV96" s="635"/>
      <c r="AW96" s="635"/>
      <c r="AX96" s="635"/>
      <c r="AY96" s="635"/>
      <c r="AZ96" s="635"/>
      <c r="BA96" s="635"/>
      <c r="BB96" s="635"/>
      <c r="BC96" s="635"/>
      <c r="BD96" s="635"/>
      <c r="BE96" s="635"/>
      <c r="BF96" s="635"/>
      <c r="BG96" s="635"/>
      <c r="BH96" s="635"/>
      <c r="BI96" s="635"/>
      <c r="BJ96" s="635"/>
      <c r="BK96" s="635"/>
      <c r="BL96" s="635"/>
      <c r="BM96" s="635"/>
      <c r="BN96" s="635"/>
      <c r="BO96" s="635"/>
      <c r="BP96" s="635"/>
      <c r="BQ96" s="635"/>
      <c r="BR96" s="861"/>
      <c r="BS96" s="869"/>
      <c r="BT96" s="870"/>
      <c r="BU96" s="870"/>
      <c r="BV96" s="870"/>
      <c r="BW96" s="870"/>
      <c r="BX96" s="870"/>
      <c r="BY96" s="870"/>
      <c r="BZ96" s="650"/>
      <c r="CA96" s="651"/>
      <c r="CB96" s="651"/>
      <c r="CC96" s="651"/>
      <c r="CD96" s="651"/>
      <c r="CE96" s="651"/>
      <c r="CF96" s="651"/>
      <c r="CG96" s="651"/>
      <c r="CH96" s="651"/>
      <c r="CI96" s="651"/>
      <c r="CJ96" s="651"/>
      <c r="CK96" s="652"/>
      <c r="CL96" s="392"/>
      <c r="CM96" s="397"/>
      <c r="CN96" s="397"/>
      <c r="CO96" s="397"/>
      <c r="CP96" s="397"/>
      <c r="DU96" s="385"/>
      <c r="DV96" s="385"/>
      <c r="DW96" s="385"/>
      <c r="DX96" s="385"/>
      <c r="DY96" s="385"/>
      <c r="DZ96" s="385"/>
      <c r="EA96" s="385"/>
      <c r="EB96" s="385"/>
      <c r="EC96" s="385"/>
      <c r="ED96" s="385"/>
      <c r="EE96" s="385"/>
      <c r="EF96" s="385"/>
      <c r="EG96" s="385"/>
      <c r="EH96" s="385"/>
      <c r="EI96" s="385"/>
      <c r="EJ96" s="385"/>
      <c r="EK96" s="385"/>
      <c r="EL96" s="385"/>
      <c r="EM96" s="385"/>
      <c r="EN96" s="385"/>
      <c r="EO96" s="385"/>
      <c r="EP96" s="385"/>
      <c r="EQ96" s="385"/>
      <c r="ER96" s="385"/>
      <c r="ES96" s="385"/>
      <c r="ET96" s="398"/>
      <c r="EU96" s="398"/>
      <c r="EV96" s="398"/>
      <c r="EW96" s="398"/>
      <c r="EX96" s="385"/>
      <c r="EY96" s="385"/>
      <c r="EZ96" s="385"/>
      <c r="FA96" s="385"/>
      <c r="FB96" s="385"/>
      <c r="FC96" s="385"/>
      <c r="FD96" s="385"/>
      <c r="FE96" s="385"/>
      <c r="FF96" s="385"/>
      <c r="FG96" s="385"/>
      <c r="FH96" s="385"/>
      <c r="FI96" s="385"/>
      <c r="FJ96" s="385"/>
      <c r="FK96" s="385"/>
      <c r="FL96" s="385"/>
      <c r="FM96" s="385"/>
    </row>
    <row r="97" spans="2:169" ht="5.25" customHeight="1">
      <c r="B97" s="1019"/>
      <c r="C97" s="1020"/>
      <c r="D97" s="665"/>
      <c r="E97" s="618"/>
      <c r="F97" s="618"/>
      <c r="G97" s="618"/>
      <c r="H97" s="618"/>
      <c r="I97" s="618"/>
      <c r="J97" s="618"/>
      <c r="K97" s="618"/>
      <c r="L97" s="618"/>
      <c r="M97" s="618"/>
      <c r="N97" s="618"/>
      <c r="O97" s="618"/>
      <c r="P97" s="618"/>
      <c r="Q97" s="618"/>
      <c r="R97" s="618"/>
      <c r="S97" s="618"/>
      <c r="T97" s="618"/>
      <c r="U97" s="619"/>
      <c r="V97" s="1043"/>
      <c r="W97" s="1044"/>
      <c r="X97" s="1044"/>
      <c r="Y97" s="1044"/>
      <c r="Z97" s="1044"/>
      <c r="AA97" s="1045"/>
      <c r="AB97" s="622"/>
      <c r="AC97" s="559"/>
      <c r="AD97" s="559"/>
      <c r="AE97" s="559"/>
      <c r="AF97" s="559"/>
      <c r="AG97" s="559"/>
      <c r="AH97" s="559"/>
      <c r="AI97" s="564"/>
      <c r="AJ97" s="565"/>
      <c r="AK97" s="565"/>
      <c r="AL97" s="565"/>
      <c r="AM97" s="565"/>
      <c r="AN97" s="565"/>
      <c r="AO97" s="565"/>
      <c r="AP97" s="565"/>
      <c r="AQ97" s="565"/>
      <c r="AR97" s="565"/>
      <c r="AS97" s="565"/>
      <c r="AT97" s="566"/>
      <c r="AU97" s="638"/>
      <c r="AV97" s="638"/>
      <c r="AW97" s="638"/>
      <c r="AX97" s="638"/>
      <c r="AY97" s="638"/>
      <c r="AZ97" s="638"/>
      <c r="BA97" s="638"/>
      <c r="BB97" s="638"/>
      <c r="BC97" s="638"/>
      <c r="BD97" s="638"/>
      <c r="BE97" s="638"/>
      <c r="BF97" s="638"/>
      <c r="BG97" s="638"/>
      <c r="BH97" s="638"/>
      <c r="BI97" s="638"/>
      <c r="BJ97" s="638"/>
      <c r="BK97" s="638"/>
      <c r="BL97" s="638"/>
      <c r="BM97" s="638"/>
      <c r="BN97" s="638"/>
      <c r="BO97" s="638"/>
      <c r="BP97" s="638"/>
      <c r="BQ97" s="638"/>
      <c r="BR97" s="862"/>
      <c r="BS97" s="871"/>
      <c r="BT97" s="872"/>
      <c r="BU97" s="872"/>
      <c r="BV97" s="872"/>
      <c r="BW97" s="872"/>
      <c r="BX97" s="872"/>
      <c r="BY97" s="872"/>
      <c r="BZ97" s="650"/>
      <c r="CA97" s="651"/>
      <c r="CB97" s="651"/>
      <c r="CC97" s="651"/>
      <c r="CD97" s="651"/>
      <c r="CE97" s="651"/>
      <c r="CF97" s="651"/>
      <c r="CG97" s="651"/>
      <c r="CH97" s="651"/>
      <c r="CI97" s="651"/>
      <c r="CJ97" s="651"/>
      <c r="CK97" s="652"/>
      <c r="CL97" s="392"/>
      <c r="CM97" s="397"/>
      <c r="CN97" s="397"/>
      <c r="CO97" s="397"/>
      <c r="CP97" s="397"/>
      <c r="DU97" s="385"/>
      <c r="DV97" s="385"/>
      <c r="DW97" s="385"/>
      <c r="DX97" s="385"/>
      <c r="DY97" s="385"/>
      <c r="DZ97" s="385"/>
      <c r="EA97" s="385"/>
      <c r="EB97" s="385"/>
      <c r="EC97" s="385"/>
      <c r="ED97" s="385"/>
      <c r="EE97" s="385"/>
      <c r="EF97" s="385"/>
      <c r="EG97" s="385"/>
      <c r="EH97" s="385"/>
      <c r="EI97" s="385"/>
      <c r="EJ97" s="385"/>
      <c r="EK97" s="385"/>
      <c r="EL97" s="385"/>
      <c r="EM97" s="385"/>
      <c r="EN97" s="385"/>
      <c r="EO97" s="385"/>
      <c r="EP97" s="385"/>
      <c r="EQ97" s="385"/>
      <c r="ER97" s="385"/>
      <c r="ES97" s="385"/>
      <c r="ET97" s="398"/>
      <c r="EU97" s="398"/>
      <c r="EV97" s="398"/>
      <c r="EW97" s="398"/>
      <c r="EX97" s="385"/>
      <c r="EY97" s="385"/>
      <c r="EZ97" s="385"/>
      <c r="FA97" s="385"/>
      <c r="FB97" s="385"/>
      <c r="FC97" s="385"/>
      <c r="FD97" s="385"/>
      <c r="FE97" s="385"/>
      <c r="FF97" s="385"/>
      <c r="FG97" s="385"/>
      <c r="FH97" s="385"/>
      <c r="FI97" s="385"/>
      <c r="FJ97" s="385"/>
      <c r="FK97" s="385"/>
      <c r="FL97" s="385"/>
      <c r="FM97" s="385"/>
    </row>
    <row r="98" spans="2:169" ht="5.25" customHeight="1">
      <c r="B98" s="1019"/>
      <c r="C98" s="1020"/>
      <c r="D98" s="739" t="s">
        <v>2481</v>
      </c>
      <c r="E98" s="662"/>
      <c r="F98" s="662"/>
      <c r="G98" s="662"/>
      <c r="H98" s="662"/>
      <c r="I98" s="662"/>
      <c r="J98" s="662"/>
      <c r="K98" s="662"/>
      <c r="L98" s="662"/>
      <c r="M98" s="662"/>
      <c r="N98" s="662"/>
      <c r="O98" s="662"/>
      <c r="P98" s="662"/>
      <c r="Q98" s="662"/>
      <c r="R98" s="662"/>
      <c r="S98" s="662"/>
      <c r="T98" s="662"/>
      <c r="U98" s="662"/>
      <c r="V98" s="662"/>
      <c r="W98" s="662"/>
      <c r="X98" s="662"/>
      <c r="Y98" s="662"/>
      <c r="Z98" s="662"/>
      <c r="AA98" s="816"/>
      <c r="AB98" s="1025" t="s">
        <v>118</v>
      </c>
      <c r="AC98" s="1026"/>
      <c r="AD98" s="1026"/>
      <c r="AE98" s="1026"/>
      <c r="AF98" s="1026"/>
      <c r="AG98" s="1026"/>
      <c r="AH98" s="1026"/>
      <c r="AI98" s="564" t="e" cm="1">
        <f t="array" ref="AI98">_xlfn.SWITCH($O$15,"１号",集計【１号】!O15,"２号",集計【２・３号】!O12,"３号",0,"",0)</f>
        <v>#N/A</v>
      </c>
      <c r="AJ98" s="565"/>
      <c r="AK98" s="565"/>
      <c r="AL98" s="565"/>
      <c r="AM98" s="565"/>
      <c r="AN98" s="565"/>
      <c r="AO98" s="565"/>
      <c r="AP98" s="565"/>
      <c r="AQ98" s="565"/>
      <c r="AR98" s="565"/>
      <c r="AS98" s="565"/>
      <c r="AT98" s="566"/>
      <c r="AU98" s="631" t="s">
        <v>2666</v>
      </c>
      <c r="AV98" s="632"/>
      <c r="AW98" s="632"/>
      <c r="AX98" s="632"/>
      <c r="AY98" s="632"/>
      <c r="AZ98" s="632"/>
      <c r="BA98" s="632"/>
      <c r="BB98" s="632"/>
      <c r="BC98" s="632"/>
      <c r="BD98" s="632"/>
      <c r="BE98" s="632"/>
      <c r="BF98" s="632"/>
      <c r="BG98" s="632"/>
      <c r="BH98" s="632"/>
      <c r="BI98" s="632"/>
      <c r="BJ98" s="632"/>
      <c r="BK98" s="632"/>
      <c r="BL98" s="632"/>
      <c r="BM98" s="632"/>
      <c r="BN98" s="632"/>
      <c r="BO98" s="632"/>
      <c r="BP98" s="632"/>
      <c r="BQ98" s="632"/>
      <c r="BR98" s="632"/>
      <c r="BS98" s="632"/>
      <c r="BT98" s="632"/>
      <c r="BU98" s="632"/>
      <c r="BV98" s="632"/>
      <c r="BW98" s="632"/>
      <c r="BX98" s="632"/>
      <c r="BY98" s="633"/>
      <c r="BZ98" s="650"/>
      <c r="CA98" s="651"/>
      <c r="CB98" s="651"/>
      <c r="CC98" s="651"/>
      <c r="CD98" s="651"/>
      <c r="CE98" s="651"/>
      <c r="CF98" s="651"/>
      <c r="CG98" s="651"/>
      <c r="CH98" s="651"/>
      <c r="CI98" s="651"/>
      <c r="CJ98" s="651"/>
      <c r="CK98" s="652"/>
      <c r="CL98" s="392"/>
      <c r="CM98" s="397"/>
      <c r="CN98" s="397"/>
      <c r="CO98" s="397"/>
      <c r="CP98" s="397"/>
      <c r="DU98" s="385"/>
      <c r="DV98" s="385"/>
      <c r="DW98" s="385"/>
      <c r="DX98" s="385"/>
      <c r="DY98" s="385"/>
      <c r="DZ98" s="385"/>
      <c r="EA98" s="385"/>
      <c r="EB98" s="385"/>
      <c r="EC98" s="385"/>
      <c r="ED98" s="385"/>
      <c r="EE98" s="385"/>
      <c r="EF98" s="385"/>
      <c r="EG98" s="385"/>
      <c r="EH98" s="385"/>
      <c r="EI98" s="385"/>
      <c r="EJ98" s="385"/>
      <c r="EK98" s="385"/>
      <c r="EL98" s="385"/>
      <c r="EM98" s="385"/>
      <c r="EN98" s="385"/>
      <c r="EO98" s="385"/>
      <c r="EP98" s="385"/>
      <c r="EQ98" s="385"/>
      <c r="ER98" s="385"/>
      <c r="ES98" s="385"/>
      <c r="ET98" s="398"/>
      <c r="EU98" s="398"/>
      <c r="EV98" s="398"/>
      <c r="EW98" s="398"/>
      <c r="EX98" s="385"/>
      <c r="EY98" s="385"/>
      <c r="EZ98" s="385"/>
      <c r="FA98" s="385"/>
      <c r="FB98" s="385"/>
      <c r="FC98" s="385"/>
      <c r="FD98" s="385"/>
      <c r="FE98" s="385"/>
      <c r="FF98" s="385"/>
      <c r="FG98" s="385"/>
      <c r="FH98" s="385"/>
      <c r="FI98" s="385"/>
      <c r="FJ98" s="385"/>
      <c r="FK98" s="385"/>
      <c r="FL98" s="385"/>
      <c r="FM98" s="385"/>
    </row>
    <row r="99" spans="2:169" ht="5.25" customHeight="1">
      <c r="B99" s="1019"/>
      <c r="C99" s="1020"/>
      <c r="D99" s="1023"/>
      <c r="E99" s="817"/>
      <c r="F99" s="817"/>
      <c r="G99" s="817"/>
      <c r="H99" s="817"/>
      <c r="I99" s="817"/>
      <c r="J99" s="817"/>
      <c r="K99" s="817"/>
      <c r="L99" s="817"/>
      <c r="M99" s="817"/>
      <c r="N99" s="817"/>
      <c r="O99" s="817"/>
      <c r="P99" s="817"/>
      <c r="Q99" s="817"/>
      <c r="R99" s="817"/>
      <c r="S99" s="817"/>
      <c r="T99" s="817"/>
      <c r="U99" s="817"/>
      <c r="V99" s="817"/>
      <c r="W99" s="817"/>
      <c r="X99" s="817"/>
      <c r="Y99" s="817"/>
      <c r="Z99" s="817"/>
      <c r="AA99" s="818"/>
      <c r="AB99" s="1027"/>
      <c r="AC99" s="1028"/>
      <c r="AD99" s="1028"/>
      <c r="AE99" s="1028"/>
      <c r="AF99" s="1028"/>
      <c r="AG99" s="1028"/>
      <c r="AH99" s="1028"/>
      <c r="AI99" s="564"/>
      <c r="AJ99" s="565"/>
      <c r="AK99" s="565"/>
      <c r="AL99" s="565"/>
      <c r="AM99" s="565"/>
      <c r="AN99" s="565"/>
      <c r="AO99" s="565"/>
      <c r="AP99" s="565"/>
      <c r="AQ99" s="565"/>
      <c r="AR99" s="565"/>
      <c r="AS99" s="565"/>
      <c r="AT99" s="566"/>
      <c r="AU99" s="634"/>
      <c r="AV99" s="635"/>
      <c r="AW99" s="635"/>
      <c r="AX99" s="635"/>
      <c r="AY99" s="635"/>
      <c r="AZ99" s="635"/>
      <c r="BA99" s="635"/>
      <c r="BB99" s="635"/>
      <c r="BC99" s="635"/>
      <c r="BD99" s="635"/>
      <c r="BE99" s="635"/>
      <c r="BF99" s="635"/>
      <c r="BG99" s="635"/>
      <c r="BH99" s="635"/>
      <c r="BI99" s="635"/>
      <c r="BJ99" s="635"/>
      <c r="BK99" s="635"/>
      <c r="BL99" s="635"/>
      <c r="BM99" s="635"/>
      <c r="BN99" s="635"/>
      <c r="BO99" s="635"/>
      <c r="BP99" s="635"/>
      <c r="BQ99" s="635"/>
      <c r="BR99" s="635"/>
      <c r="BS99" s="635"/>
      <c r="BT99" s="635"/>
      <c r="BU99" s="635"/>
      <c r="BV99" s="635"/>
      <c r="BW99" s="635"/>
      <c r="BX99" s="635"/>
      <c r="BY99" s="636"/>
      <c r="BZ99" s="650"/>
      <c r="CA99" s="651"/>
      <c r="CB99" s="651"/>
      <c r="CC99" s="651"/>
      <c r="CD99" s="651"/>
      <c r="CE99" s="651"/>
      <c r="CF99" s="651"/>
      <c r="CG99" s="651"/>
      <c r="CH99" s="651"/>
      <c r="CI99" s="651"/>
      <c r="CJ99" s="651"/>
      <c r="CK99" s="652"/>
      <c r="CL99" s="392"/>
      <c r="CM99" s="397"/>
      <c r="CN99" s="397"/>
      <c r="CO99" s="397"/>
      <c r="CP99" s="397"/>
      <c r="DU99" s="385"/>
      <c r="DV99" s="385"/>
      <c r="DW99" s="385"/>
      <c r="DX99" s="385"/>
      <c r="DY99" s="385"/>
      <c r="DZ99" s="385"/>
      <c r="EA99" s="385"/>
      <c r="EB99" s="385"/>
      <c r="EC99" s="385"/>
      <c r="ED99" s="385"/>
      <c r="EE99" s="385"/>
      <c r="EF99" s="385"/>
      <c r="EG99" s="385"/>
      <c r="EH99" s="385"/>
      <c r="EI99" s="385"/>
      <c r="EJ99" s="385"/>
      <c r="EK99" s="385"/>
      <c r="EL99" s="385"/>
      <c r="EM99" s="385"/>
      <c r="EN99" s="385"/>
      <c r="EO99" s="385"/>
      <c r="EP99" s="385"/>
      <c r="EQ99" s="385"/>
      <c r="ER99" s="385"/>
      <c r="ES99" s="385"/>
      <c r="ET99" s="398"/>
      <c r="EU99" s="398"/>
      <c r="EV99" s="398"/>
      <c r="EW99" s="398"/>
      <c r="EX99" s="385"/>
      <c r="EY99" s="385"/>
      <c r="EZ99" s="385"/>
      <c r="FA99" s="385"/>
      <c r="FB99" s="385"/>
      <c r="FC99" s="385"/>
      <c r="FD99" s="385"/>
      <c r="FE99" s="385"/>
      <c r="FF99" s="385"/>
      <c r="FG99" s="385"/>
      <c r="FH99" s="385"/>
      <c r="FI99" s="385"/>
      <c r="FJ99" s="385"/>
      <c r="FK99" s="385"/>
      <c r="FL99" s="385"/>
      <c r="FM99" s="385"/>
    </row>
    <row r="100" spans="2:169" ht="5.25" customHeight="1">
      <c r="B100" s="1019"/>
      <c r="C100" s="1020"/>
      <c r="D100" s="1023"/>
      <c r="E100" s="817"/>
      <c r="F100" s="817"/>
      <c r="G100" s="817"/>
      <c r="H100" s="817"/>
      <c r="I100" s="817"/>
      <c r="J100" s="817"/>
      <c r="K100" s="817"/>
      <c r="L100" s="817"/>
      <c r="M100" s="817"/>
      <c r="N100" s="817"/>
      <c r="O100" s="817"/>
      <c r="P100" s="817"/>
      <c r="Q100" s="817"/>
      <c r="R100" s="817"/>
      <c r="S100" s="817"/>
      <c r="T100" s="817"/>
      <c r="U100" s="817"/>
      <c r="V100" s="817"/>
      <c r="W100" s="817"/>
      <c r="X100" s="817"/>
      <c r="Y100" s="817"/>
      <c r="Z100" s="817"/>
      <c r="AA100" s="818"/>
      <c r="AB100" s="836" t="str">
        <f>IF(AG20="有",施設情報!C37,"")</f>
        <v/>
      </c>
      <c r="AC100" s="837"/>
      <c r="AD100" s="837"/>
      <c r="AE100" s="837"/>
      <c r="AF100" s="837" t="s">
        <v>123</v>
      </c>
      <c r="AG100" s="837"/>
      <c r="AH100" s="837"/>
      <c r="AI100" s="564"/>
      <c r="AJ100" s="565"/>
      <c r="AK100" s="565"/>
      <c r="AL100" s="565"/>
      <c r="AM100" s="565"/>
      <c r="AN100" s="565"/>
      <c r="AO100" s="565"/>
      <c r="AP100" s="565"/>
      <c r="AQ100" s="565"/>
      <c r="AR100" s="565"/>
      <c r="AS100" s="565"/>
      <c r="AT100" s="566"/>
      <c r="AU100" s="634"/>
      <c r="AV100" s="635"/>
      <c r="AW100" s="635"/>
      <c r="AX100" s="635"/>
      <c r="AY100" s="635"/>
      <c r="AZ100" s="635"/>
      <c r="BA100" s="635"/>
      <c r="BB100" s="635"/>
      <c r="BC100" s="635"/>
      <c r="BD100" s="635"/>
      <c r="BE100" s="635"/>
      <c r="BF100" s="635"/>
      <c r="BG100" s="635"/>
      <c r="BH100" s="635"/>
      <c r="BI100" s="635"/>
      <c r="BJ100" s="635"/>
      <c r="BK100" s="635"/>
      <c r="BL100" s="635"/>
      <c r="BM100" s="635"/>
      <c r="BN100" s="635"/>
      <c r="BO100" s="635"/>
      <c r="BP100" s="635"/>
      <c r="BQ100" s="635"/>
      <c r="BR100" s="635"/>
      <c r="BS100" s="635"/>
      <c r="BT100" s="635"/>
      <c r="BU100" s="635"/>
      <c r="BV100" s="635"/>
      <c r="BW100" s="635"/>
      <c r="BX100" s="635"/>
      <c r="BY100" s="636"/>
      <c r="BZ100" s="650"/>
      <c r="CA100" s="651"/>
      <c r="CB100" s="651"/>
      <c r="CC100" s="651"/>
      <c r="CD100" s="651"/>
      <c r="CE100" s="651"/>
      <c r="CF100" s="651"/>
      <c r="CG100" s="651"/>
      <c r="CH100" s="651"/>
      <c r="CI100" s="651"/>
      <c r="CJ100" s="651"/>
      <c r="CK100" s="652"/>
      <c r="CL100" s="392"/>
      <c r="CM100" s="397"/>
      <c r="CN100" s="397"/>
      <c r="CO100" s="397"/>
      <c r="CP100" s="397"/>
      <c r="DU100" s="385"/>
      <c r="DV100" s="385"/>
      <c r="DW100" s="385"/>
      <c r="DX100" s="385"/>
      <c r="DY100" s="385"/>
      <c r="DZ100" s="385"/>
      <c r="EA100" s="385"/>
      <c r="EB100" s="385"/>
      <c r="EC100" s="385"/>
      <c r="ED100" s="385"/>
      <c r="EE100" s="385"/>
      <c r="EF100" s="385"/>
      <c r="EG100" s="385"/>
      <c r="EH100" s="385"/>
      <c r="EI100" s="385"/>
      <c r="EJ100" s="385"/>
      <c r="EK100" s="385"/>
      <c r="EL100" s="385"/>
      <c r="EM100" s="385"/>
      <c r="EN100" s="385"/>
      <c r="EO100" s="385"/>
      <c r="EP100" s="385"/>
      <c r="EQ100" s="385"/>
      <c r="ER100" s="385"/>
      <c r="ES100" s="385"/>
      <c r="ET100" s="398"/>
      <c r="EU100" s="398"/>
      <c r="EV100" s="398"/>
      <c r="EW100" s="398"/>
      <c r="EX100" s="385"/>
      <c r="EY100" s="385"/>
      <c r="EZ100" s="385"/>
      <c r="FA100" s="385"/>
      <c r="FB100" s="385"/>
      <c r="FC100" s="385"/>
      <c r="FD100" s="385"/>
      <c r="FE100" s="385"/>
      <c r="FF100" s="385"/>
      <c r="FG100" s="385"/>
      <c r="FH100" s="385"/>
      <c r="FI100" s="385"/>
      <c r="FJ100" s="385"/>
      <c r="FK100" s="385"/>
      <c r="FL100" s="385"/>
      <c r="FM100" s="385"/>
    </row>
    <row r="101" spans="2:169" ht="5.25" customHeight="1">
      <c r="B101" s="1019"/>
      <c r="C101" s="1020"/>
      <c r="D101" s="1023"/>
      <c r="E101" s="817"/>
      <c r="F101" s="817"/>
      <c r="G101" s="817"/>
      <c r="H101" s="817"/>
      <c r="I101" s="817"/>
      <c r="J101" s="817"/>
      <c r="K101" s="817"/>
      <c r="L101" s="817"/>
      <c r="M101" s="817"/>
      <c r="N101" s="817"/>
      <c r="O101" s="817"/>
      <c r="P101" s="817"/>
      <c r="Q101" s="817"/>
      <c r="R101" s="817"/>
      <c r="S101" s="817"/>
      <c r="T101" s="817"/>
      <c r="U101" s="817"/>
      <c r="V101" s="817"/>
      <c r="W101" s="817"/>
      <c r="X101" s="817"/>
      <c r="Y101" s="817"/>
      <c r="Z101" s="817"/>
      <c r="AA101" s="818"/>
      <c r="AB101" s="621"/>
      <c r="AC101" s="558"/>
      <c r="AD101" s="558"/>
      <c r="AE101" s="558"/>
      <c r="AF101" s="558"/>
      <c r="AG101" s="558"/>
      <c r="AH101" s="558"/>
      <c r="AI101" s="564"/>
      <c r="AJ101" s="565"/>
      <c r="AK101" s="565"/>
      <c r="AL101" s="565"/>
      <c r="AM101" s="565"/>
      <c r="AN101" s="565"/>
      <c r="AO101" s="565"/>
      <c r="AP101" s="565"/>
      <c r="AQ101" s="565"/>
      <c r="AR101" s="565"/>
      <c r="AS101" s="565"/>
      <c r="AT101" s="566"/>
      <c r="AU101" s="634"/>
      <c r="AV101" s="635"/>
      <c r="AW101" s="635"/>
      <c r="AX101" s="635"/>
      <c r="AY101" s="635"/>
      <c r="AZ101" s="635"/>
      <c r="BA101" s="635"/>
      <c r="BB101" s="635"/>
      <c r="BC101" s="635"/>
      <c r="BD101" s="635"/>
      <c r="BE101" s="635"/>
      <c r="BF101" s="635"/>
      <c r="BG101" s="635"/>
      <c r="BH101" s="635"/>
      <c r="BI101" s="635"/>
      <c r="BJ101" s="635"/>
      <c r="BK101" s="635"/>
      <c r="BL101" s="635"/>
      <c r="BM101" s="635"/>
      <c r="BN101" s="635"/>
      <c r="BO101" s="635"/>
      <c r="BP101" s="635"/>
      <c r="BQ101" s="635"/>
      <c r="BR101" s="635"/>
      <c r="BS101" s="635"/>
      <c r="BT101" s="635"/>
      <c r="BU101" s="635"/>
      <c r="BV101" s="635"/>
      <c r="BW101" s="635"/>
      <c r="BX101" s="635"/>
      <c r="BY101" s="636"/>
      <c r="BZ101" s="650"/>
      <c r="CA101" s="651"/>
      <c r="CB101" s="651"/>
      <c r="CC101" s="651"/>
      <c r="CD101" s="651"/>
      <c r="CE101" s="651"/>
      <c r="CF101" s="651"/>
      <c r="CG101" s="651"/>
      <c r="CH101" s="651"/>
      <c r="CI101" s="651"/>
      <c r="CJ101" s="651"/>
      <c r="CK101" s="652"/>
      <c r="CL101" s="392"/>
      <c r="CM101" s="397"/>
      <c r="CN101" s="397"/>
      <c r="CO101" s="397"/>
      <c r="CP101" s="397"/>
      <c r="DU101" s="385"/>
      <c r="DV101" s="385"/>
      <c r="DW101" s="385"/>
      <c r="DX101" s="385"/>
      <c r="DY101" s="385"/>
      <c r="DZ101" s="385"/>
      <c r="EA101" s="385"/>
      <c r="EB101" s="385"/>
      <c r="EC101" s="385"/>
      <c r="ED101" s="385"/>
      <c r="EE101" s="385"/>
      <c r="EF101" s="385"/>
      <c r="EG101" s="385"/>
      <c r="EH101" s="385"/>
      <c r="EI101" s="385"/>
      <c r="EJ101" s="385"/>
      <c r="EK101" s="385"/>
      <c r="EL101" s="385"/>
      <c r="EM101" s="385"/>
      <c r="EN101" s="385"/>
      <c r="EO101" s="385"/>
      <c r="EP101" s="385"/>
      <c r="EQ101" s="385"/>
      <c r="ER101" s="385"/>
      <c r="ES101" s="385"/>
      <c r="ET101" s="398"/>
      <c r="EU101" s="398"/>
      <c r="EV101" s="398"/>
      <c r="EW101" s="398"/>
      <c r="EX101" s="385"/>
      <c r="EY101" s="385"/>
      <c r="EZ101" s="385"/>
      <c r="FA101" s="385"/>
      <c r="FB101" s="385"/>
      <c r="FC101" s="385"/>
      <c r="FD101" s="385"/>
      <c r="FE101" s="385"/>
      <c r="FF101" s="385"/>
      <c r="FG101" s="385"/>
      <c r="FH101" s="385"/>
      <c r="FI101" s="385"/>
      <c r="FJ101" s="385"/>
      <c r="FK101" s="385"/>
      <c r="FL101" s="385"/>
      <c r="FM101" s="385"/>
    </row>
    <row r="102" spans="2:169" ht="5.25" customHeight="1">
      <c r="B102" s="1019"/>
      <c r="C102" s="1020"/>
      <c r="D102" s="1024"/>
      <c r="E102" s="819"/>
      <c r="F102" s="819"/>
      <c r="G102" s="819"/>
      <c r="H102" s="819"/>
      <c r="I102" s="819"/>
      <c r="J102" s="819"/>
      <c r="K102" s="819"/>
      <c r="L102" s="819"/>
      <c r="M102" s="819"/>
      <c r="N102" s="819"/>
      <c r="O102" s="819"/>
      <c r="P102" s="819"/>
      <c r="Q102" s="819"/>
      <c r="R102" s="819"/>
      <c r="S102" s="819"/>
      <c r="T102" s="819"/>
      <c r="U102" s="819"/>
      <c r="V102" s="819"/>
      <c r="W102" s="819"/>
      <c r="X102" s="819"/>
      <c r="Y102" s="819"/>
      <c r="Z102" s="819"/>
      <c r="AA102" s="820"/>
      <c r="AB102" s="622"/>
      <c r="AC102" s="559"/>
      <c r="AD102" s="559"/>
      <c r="AE102" s="559"/>
      <c r="AF102" s="559"/>
      <c r="AG102" s="559"/>
      <c r="AH102" s="559"/>
      <c r="AI102" s="564"/>
      <c r="AJ102" s="565"/>
      <c r="AK102" s="565"/>
      <c r="AL102" s="565"/>
      <c r="AM102" s="565"/>
      <c r="AN102" s="565"/>
      <c r="AO102" s="565"/>
      <c r="AP102" s="565"/>
      <c r="AQ102" s="565"/>
      <c r="AR102" s="565"/>
      <c r="AS102" s="565"/>
      <c r="AT102" s="566"/>
      <c r="AU102" s="637"/>
      <c r="AV102" s="638"/>
      <c r="AW102" s="638"/>
      <c r="AX102" s="638"/>
      <c r="AY102" s="638"/>
      <c r="AZ102" s="638"/>
      <c r="BA102" s="638"/>
      <c r="BB102" s="638"/>
      <c r="BC102" s="638"/>
      <c r="BD102" s="638"/>
      <c r="BE102" s="638"/>
      <c r="BF102" s="638"/>
      <c r="BG102" s="638"/>
      <c r="BH102" s="638"/>
      <c r="BI102" s="638"/>
      <c r="BJ102" s="638"/>
      <c r="BK102" s="638"/>
      <c r="BL102" s="638"/>
      <c r="BM102" s="638"/>
      <c r="BN102" s="638"/>
      <c r="BO102" s="638"/>
      <c r="BP102" s="638"/>
      <c r="BQ102" s="638"/>
      <c r="BR102" s="638"/>
      <c r="BS102" s="638"/>
      <c r="BT102" s="638"/>
      <c r="BU102" s="638"/>
      <c r="BV102" s="638"/>
      <c r="BW102" s="638"/>
      <c r="BX102" s="638"/>
      <c r="BY102" s="639"/>
      <c r="BZ102" s="650"/>
      <c r="CA102" s="651"/>
      <c r="CB102" s="651"/>
      <c r="CC102" s="651"/>
      <c r="CD102" s="651"/>
      <c r="CE102" s="651"/>
      <c r="CF102" s="651"/>
      <c r="CG102" s="651"/>
      <c r="CH102" s="651"/>
      <c r="CI102" s="651"/>
      <c r="CJ102" s="651"/>
      <c r="CK102" s="652"/>
      <c r="CL102" s="392"/>
      <c r="CM102" s="397"/>
      <c r="CN102" s="397"/>
      <c r="CO102" s="397"/>
      <c r="CP102" s="397"/>
      <c r="DU102" s="385"/>
      <c r="DV102" s="385"/>
      <c r="DW102" s="385"/>
      <c r="DX102" s="385"/>
      <c r="DY102" s="385"/>
      <c r="DZ102" s="385"/>
      <c r="EA102" s="385"/>
      <c r="EB102" s="385"/>
      <c r="EC102" s="385"/>
      <c r="ED102" s="385"/>
      <c r="EE102" s="385"/>
      <c r="EF102" s="385"/>
      <c r="EG102" s="385"/>
      <c r="EH102" s="385"/>
      <c r="EI102" s="385"/>
      <c r="EJ102" s="385"/>
      <c r="EK102" s="385"/>
      <c r="EL102" s="385"/>
      <c r="EM102" s="385"/>
      <c r="EN102" s="385"/>
      <c r="EO102" s="385"/>
      <c r="EP102" s="385"/>
      <c r="EQ102" s="385"/>
      <c r="ER102" s="385"/>
      <c r="ES102" s="385"/>
      <c r="ET102" s="398"/>
      <c r="EU102" s="398"/>
      <c r="EV102" s="398"/>
      <c r="EW102" s="398"/>
      <c r="EX102" s="385"/>
      <c r="EY102" s="385"/>
      <c r="EZ102" s="385"/>
      <c r="FA102" s="385"/>
      <c r="FB102" s="385"/>
      <c r="FC102" s="385"/>
      <c r="FD102" s="385"/>
      <c r="FE102" s="385"/>
      <c r="FF102" s="385"/>
      <c r="FG102" s="385"/>
      <c r="FH102" s="385"/>
      <c r="FI102" s="385"/>
      <c r="FJ102" s="385"/>
      <c r="FK102" s="385"/>
      <c r="FL102" s="385"/>
      <c r="FM102" s="385"/>
    </row>
    <row r="103" spans="2:169" ht="5.25" customHeight="1">
      <c r="B103" s="1019"/>
      <c r="C103" s="1020"/>
      <c r="D103" s="739" t="s">
        <v>2521</v>
      </c>
      <c r="E103" s="614"/>
      <c r="F103" s="614"/>
      <c r="G103" s="614"/>
      <c r="H103" s="614"/>
      <c r="I103" s="614"/>
      <c r="J103" s="614"/>
      <c r="K103" s="614"/>
      <c r="L103" s="614"/>
      <c r="M103" s="614"/>
      <c r="N103" s="614"/>
      <c r="O103" s="614"/>
      <c r="P103" s="614"/>
      <c r="Q103" s="614"/>
      <c r="R103" s="614"/>
      <c r="S103" s="614"/>
      <c r="T103" s="614"/>
      <c r="U103" s="614"/>
      <c r="V103" s="614"/>
      <c r="W103" s="614"/>
      <c r="X103" s="614"/>
      <c r="Y103" s="614"/>
      <c r="Z103" s="614"/>
      <c r="AA103" s="615"/>
      <c r="AB103" s="620" t="str">
        <f>施設情報!C47&amp;""</f>
        <v/>
      </c>
      <c r="AC103" s="563"/>
      <c r="AD103" s="563"/>
      <c r="AE103" s="563"/>
      <c r="AF103" s="563"/>
      <c r="AG103" s="563"/>
      <c r="AH103" s="563"/>
      <c r="AI103" s="564" t="e" cm="1">
        <f t="array" ref="AI103">_xlfn.SWITCH($O$15,"１号",0,"２号",集計【２・３号】!O15,"３号",集計【２・３号】!O15,"",0)</f>
        <v>#N/A</v>
      </c>
      <c r="AJ103" s="565"/>
      <c r="AK103" s="565"/>
      <c r="AL103" s="565"/>
      <c r="AM103" s="565"/>
      <c r="AN103" s="565"/>
      <c r="AO103" s="565"/>
      <c r="AP103" s="565"/>
      <c r="AQ103" s="565"/>
      <c r="AR103" s="565"/>
      <c r="AS103" s="565"/>
      <c r="AT103" s="566"/>
      <c r="AU103" s="666"/>
      <c r="AV103" s="666"/>
      <c r="AW103" s="666"/>
      <c r="AX103" s="666"/>
      <c r="AY103" s="666"/>
      <c r="AZ103" s="666"/>
      <c r="BA103" s="666"/>
      <c r="BB103" s="666"/>
      <c r="BC103" s="666"/>
      <c r="BD103" s="666"/>
      <c r="BE103" s="666"/>
      <c r="BF103" s="666"/>
      <c r="BG103" s="666"/>
      <c r="BH103" s="666"/>
      <c r="BI103" s="666"/>
      <c r="BJ103" s="666"/>
      <c r="BK103" s="666"/>
      <c r="BL103" s="666"/>
      <c r="BM103" s="666"/>
      <c r="BN103" s="666"/>
      <c r="BO103" s="666"/>
      <c r="BP103" s="666"/>
      <c r="BQ103" s="666"/>
      <c r="BR103" s="666"/>
      <c r="BS103" s="666"/>
      <c r="BT103" s="666"/>
      <c r="BU103" s="666"/>
      <c r="BV103" s="666"/>
      <c r="BW103" s="666"/>
      <c r="BX103" s="666"/>
      <c r="BY103" s="666"/>
      <c r="BZ103" s="650"/>
      <c r="CA103" s="651"/>
      <c r="CB103" s="651"/>
      <c r="CC103" s="651"/>
      <c r="CD103" s="651"/>
      <c r="CE103" s="651"/>
      <c r="CF103" s="651"/>
      <c r="CG103" s="651"/>
      <c r="CH103" s="651"/>
      <c r="CI103" s="651"/>
      <c r="CJ103" s="651"/>
      <c r="CK103" s="652"/>
      <c r="CL103" s="392"/>
      <c r="CM103" s="397"/>
      <c r="CN103" s="397"/>
      <c r="CO103" s="397"/>
      <c r="CP103" s="397"/>
      <c r="DU103" s="385"/>
      <c r="DV103" s="385"/>
      <c r="DW103" s="385"/>
      <c r="DX103" s="385"/>
      <c r="DY103" s="385"/>
      <c r="DZ103" s="385"/>
      <c r="EA103" s="385"/>
      <c r="EB103" s="385"/>
      <c r="EC103" s="385"/>
      <c r="ED103" s="385"/>
      <c r="EE103" s="385"/>
      <c r="EF103" s="385"/>
      <c r="EG103" s="385"/>
      <c r="EH103" s="385"/>
      <c r="EI103" s="385"/>
      <c r="EJ103" s="385"/>
      <c r="EK103" s="385"/>
      <c r="EL103" s="385"/>
      <c r="EM103" s="385"/>
      <c r="EN103" s="385"/>
      <c r="EO103" s="385"/>
      <c r="EP103" s="385"/>
      <c r="EQ103" s="385"/>
      <c r="ER103" s="385"/>
      <c r="ES103" s="385"/>
      <c r="ET103" s="398"/>
      <c r="EU103" s="398"/>
      <c r="EV103" s="398"/>
      <c r="EW103" s="398"/>
      <c r="EX103" s="385"/>
      <c r="EY103" s="385"/>
      <c r="EZ103" s="385"/>
      <c r="FA103" s="385"/>
      <c r="FB103" s="385"/>
      <c r="FC103" s="385"/>
      <c r="FD103" s="385"/>
      <c r="FE103" s="385"/>
      <c r="FF103" s="385"/>
      <c r="FG103" s="385"/>
      <c r="FH103" s="385"/>
      <c r="FI103" s="385"/>
      <c r="FJ103" s="385"/>
      <c r="FK103" s="385"/>
      <c r="FL103" s="385"/>
      <c r="FM103" s="385"/>
    </row>
    <row r="104" spans="2:169" ht="5.25" customHeight="1">
      <c r="B104" s="1019"/>
      <c r="C104" s="1020"/>
      <c r="D104" s="664"/>
      <c r="E104" s="616"/>
      <c r="F104" s="616"/>
      <c r="G104" s="616"/>
      <c r="H104" s="616"/>
      <c r="I104" s="616"/>
      <c r="J104" s="616"/>
      <c r="K104" s="616"/>
      <c r="L104" s="616"/>
      <c r="M104" s="616"/>
      <c r="N104" s="616"/>
      <c r="O104" s="616"/>
      <c r="P104" s="616"/>
      <c r="Q104" s="616"/>
      <c r="R104" s="616"/>
      <c r="S104" s="616"/>
      <c r="T104" s="616"/>
      <c r="U104" s="616"/>
      <c r="V104" s="616"/>
      <c r="W104" s="616"/>
      <c r="X104" s="616"/>
      <c r="Y104" s="616"/>
      <c r="Z104" s="616"/>
      <c r="AA104" s="617"/>
      <c r="AB104" s="621"/>
      <c r="AC104" s="558"/>
      <c r="AD104" s="558"/>
      <c r="AE104" s="558"/>
      <c r="AF104" s="558"/>
      <c r="AG104" s="558"/>
      <c r="AH104" s="558"/>
      <c r="AI104" s="564"/>
      <c r="AJ104" s="565"/>
      <c r="AK104" s="565"/>
      <c r="AL104" s="565"/>
      <c r="AM104" s="565"/>
      <c r="AN104" s="565"/>
      <c r="AO104" s="565"/>
      <c r="AP104" s="565"/>
      <c r="AQ104" s="565"/>
      <c r="AR104" s="565"/>
      <c r="AS104" s="565"/>
      <c r="AT104" s="566"/>
      <c r="AU104" s="666"/>
      <c r="AV104" s="666"/>
      <c r="AW104" s="666"/>
      <c r="AX104" s="666"/>
      <c r="AY104" s="666"/>
      <c r="AZ104" s="666"/>
      <c r="BA104" s="666"/>
      <c r="BB104" s="666"/>
      <c r="BC104" s="666"/>
      <c r="BD104" s="666"/>
      <c r="BE104" s="666"/>
      <c r="BF104" s="666"/>
      <c r="BG104" s="666"/>
      <c r="BH104" s="666"/>
      <c r="BI104" s="666"/>
      <c r="BJ104" s="666"/>
      <c r="BK104" s="666"/>
      <c r="BL104" s="666"/>
      <c r="BM104" s="666"/>
      <c r="BN104" s="666"/>
      <c r="BO104" s="666"/>
      <c r="BP104" s="666"/>
      <c r="BQ104" s="666"/>
      <c r="BR104" s="666"/>
      <c r="BS104" s="666"/>
      <c r="BT104" s="666"/>
      <c r="BU104" s="666"/>
      <c r="BV104" s="666"/>
      <c r="BW104" s="666"/>
      <c r="BX104" s="666"/>
      <c r="BY104" s="666"/>
      <c r="BZ104" s="650"/>
      <c r="CA104" s="651"/>
      <c r="CB104" s="651"/>
      <c r="CC104" s="651"/>
      <c r="CD104" s="651"/>
      <c r="CE104" s="651"/>
      <c r="CF104" s="651"/>
      <c r="CG104" s="651"/>
      <c r="CH104" s="651"/>
      <c r="CI104" s="651"/>
      <c r="CJ104" s="651"/>
      <c r="CK104" s="652"/>
      <c r="CL104" s="392"/>
      <c r="CM104" s="397"/>
      <c r="CN104" s="397"/>
      <c r="CO104" s="397"/>
      <c r="CP104" s="397"/>
      <c r="DU104" s="385"/>
      <c r="DV104" s="385"/>
      <c r="DW104" s="385"/>
      <c r="DX104" s="385"/>
      <c r="DY104" s="385"/>
      <c r="DZ104" s="385"/>
      <c r="EA104" s="385"/>
      <c r="EB104" s="385"/>
      <c r="EC104" s="385"/>
      <c r="ED104" s="385"/>
      <c r="EE104" s="385"/>
      <c r="EF104" s="385"/>
      <c r="EG104" s="385"/>
      <c r="EH104" s="385"/>
      <c r="EI104" s="385"/>
      <c r="EJ104" s="385"/>
      <c r="EK104" s="385"/>
      <c r="EL104" s="385"/>
      <c r="EM104" s="385"/>
      <c r="EN104" s="385"/>
      <c r="EO104" s="385"/>
      <c r="EP104" s="385"/>
      <c r="EQ104" s="385"/>
      <c r="ER104" s="385"/>
      <c r="ES104" s="385"/>
      <c r="ET104" s="398"/>
      <c r="EU104" s="398"/>
      <c r="EV104" s="398"/>
      <c r="EW104" s="398"/>
      <c r="EX104" s="385"/>
      <c r="EY104" s="385"/>
      <c r="EZ104" s="385"/>
      <c r="FA104" s="385"/>
      <c r="FB104" s="385"/>
      <c r="FC104" s="385"/>
      <c r="FD104" s="385"/>
      <c r="FE104" s="385"/>
      <c r="FF104" s="385"/>
      <c r="FG104" s="385"/>
      <c r="FH104" s="385"/>
      <c r="FI104" s="385"/>
      <c r="FJ104" s="385"/>
      <c r="FK104" s="385"/>
      <c r="FL104" s="385"/>
      <c r="FM104" s="385"/>
    </row>
    <row r="105" spans="2:169" ht="5.25" customHeight="1">
      <c r="B105" s="1019"/>
      <c r="C105" s="1020"/>
      <c r="D105" s="664"/>
      <c r="E105" s="616"/>
      <c r="F105" s="616"/>
      <c r="G105" s="616"/>
      <c r="H105" s="616"/>
      <c r="I105" s="616"/>
      <c r="J105" s="616"/>
      <c r="K105" s="616"/>
      <c r="L105" s="616"/>
      <c r="M105" s="616"/>
      <c r="N105" s="616"/>
      <c r="O105" s="616"/>
      <c r="P105" s="616"/>
      <c r="Q105" s="616"/>
      <c r="R105" s="616"/>
      <c r="S105" s="616"/>
      <c r="T105" s="616"/>
      <c r="U105" s="616"/>
      <c r="V105" s="616"/>
      <c r="W105" s="616"/>
      <c r="X105" s="616"/>
      <c r="Y105" s="616"/>
      <c r="Z105" s="616"/>
      <c r="AA105" s="617"/>
      <c r="AB105" s="621"/>
      <c r="AC105" s="558"/>
      <c r="AD105" s="558"/>
      <c r="AE105" s="558"/>
      <c r="AF105" s="558"/>
      <c r="AG105" s="558"/>
      <c r="AH105" s="558"/>
      <c r="AI105" s="564"/>
      <c r="AJ105" s="565"/>
      <c r="AK105" s="565"/>
      <c r="AL105" s="565"/>
      <c r="AM105" s="565"/>
      <c r="AN105" s="565"/>
      <c r="AO105" s="565"/>
      <c r="AP105" s="565"/>
      <c r="AQ105" s="565"/>
      <c r="AR105" s="565"/>
      <c r="AS105" s="565"/>
      <c r="AT105" s="566"/>
      <c r="AU105" s="666"/>
      <c r="AV105" s="666"/>
      <c r="AW105" s="666"/>
      <c r="AX105" s="666"/>
      <c r="AY105" s="666"/>
      <c r="AZ105" s="666"/>
      <c r="BA105" s="666"/>
      <c r="BB105" s="666"/>
      <c r="BC105" s="666"/>
      <c r="BD105" s="666"/>
      <c r="BE105" s="666"/>
      <c r="BF105" s="666"/>
      <c r="BG105" s="666"/>
      <c r="BH105" s="666"/>
      <c r="BI105" s="666"/>
      <c r="BJ105" s="666"/>
      <c r="BK105" s="666"/>
      <c r="BL105" s="666"/>
      <c r="BM105" s="666"/>
      <c r="BN105" s="666"/>
      <c r="BO105" s="666"/>
      <c r="BP105" s="666"/>
      <c r="BQ105" s="666"/>
      <c r="BR105" s="666"/>
      <c r="BS105" s="666"/>
      <c r="BT105" s="666"/>
      <c r="BU105" s="666"/>
      <c r="BV105" s="666"/>
      <c r="BW105" s="666"/>
      <c r="BX105" s="666"/>
      <c r="BY105" s="666"/>
      <c r="BZ105" s="650"/>
      <c r="CA105" s="651"/>
      <c r="CB105" s="651"/>
      <c r="CC105" s="651"/>
      <c r="CD105" s="651"/>
      <c r="CE105" s="651"/>
      <c r="CF105" s="651"/>
      <c r="CG105" s="651"/>
      <c r="CH105" s="651"/>
      <c r="CI105" s="651"/>
      <c r="CJ105" s="651"/>
      <c r="CK105" s="652"/>
      <c r="CL105" s="392"/>
      <c r="CM105" s="397"/>
      <c r="CN105" s="397"/>
      <c r="CO105" s="397"/>
      <c r="CP105" s="397"/>
      <c r="DU105" s="385"/>
      <c r="DV105" s="385"/>
      <c r="DW105" s="385"/>
      <c r="DX105" s="385"/>
      <c r="DY105" s="385"/>
      <c r="DZ105" s="385"/>
      <c r="EA105" s="385"/>
      <c r="EB105" s="385"/>
      <c r="EC105" s="385"/>
      <c r="ED105" s="385"/>
      <c r="EE105" s="385"/>
      <c r="EF105" s="385"/>
      <c r="EG105" s="385"/>
      <c r="EH105" s="385"/>
      <c r="EI105" s="385"/>
      <c r="EJ105" s="385"/>
      <c r="EK105" s="385"/>
      <c r="EL105" s="385"/>
      <c r="EM105" s="385"/>
      <c r="EN105" s="385"/>
      <c r="EO105" s="385"/>
      <c r="EP105" s="385"/>
      <c r="EQ105" s="385"/>
      <c r="ER105" s="385"/>
      <c r="ES105" s="385"/>
      <c r="ET105" s="398"/>
      <c r="EU105" s="398"/>
      <c r="EV105" s="398"/>
      <c r="EW105" s="398"/>
      <c r="EX105" s="385"/>
      <c r="EY105" s="385"/>
      <c r="EZ105" s="385"/>
      <c r="FA105" s="385"/>
      <c r="FB105" s="385"/>
      <c r="FC105" s="385"/>
      <c r="FD105" s="385"/>
      <c r="FE105" s="385"/>
      <c r="FF105" s="385"/>
      <c r="FG105" s="385"/>
      <c r="FH105" s="385"/>
      <c r="FI105" s="385"/>
      <c r="FJ105" s="385"/>
      <c r="FK105" s="385"/>
      <c r="FL105" s="385"/>
      <c r="FM105" s="385"/>
    </row>
    <row r="106" spans="2:169" ht="5.25" customHeight="1">
      <c r="B106" s="1019"/>
      <c r="C106" s="1020"/>
      <c r="D106" s="664"/>
      <c r="E106" s="616"/>
      <c r="F106" s="616"/>
      <c r="G106" s="616"/>
      <c r="H106" s="616"/>
      <c r="I106" s="616"/>
      <c r="J106" s="616"/>
      <c r="K106" s="616"/>
      <c r="L106" s="616"/>
      <c r="M106" s="616"/>
      <c r="N106" s="616"/>
      <c r="O106" s="616"/>
      <c r="P106" s="616"/>
      <c r="Q106" s="616"/>
      <c r="R106" s="616"/>
      <c r="S106" s="616"/>
      <c r="T106" s="616"/>
      <c r="U106" s="616"/>
      <c r="V106" s="616"/>
      <c r="W106" s="616"/>
      <c r="X106" s="616"/>
      <c r="Y106" s="616"/>
      <c r="Z106" s="616"/>
      <c r="AA106" s="617"/>
      <c r="AB106" s="621"/>
      <c r="AC106" s="558"/>
      <c r="AD106" s="558"/>
      <c r="AE106" s="558"/>
      <c r="AF106" s="558"/>
      <c r="AG106" s="558"/>
      <c r="AH106" s="558"/>
      <c r="AI106" s="564"/>
      <c r="AJ106" s="565"/>
      <c r="AK106" s="565"/>
      <c r="AL106" s="565"/>
      <c r="AM106" s="565"/>
      <c r="AN106" s="565"/>
      <c r="AO106" s="565"/>
      <c r="AP106" s="565"/>
      <c r="AQ106" s="565"/>
      <c r="AR106" s="565"/>
      <c r="AS106" s="565"/>
      <c r="AT106" s="566"/>
      <c r="AU106" s="666"/>
      <c r="AV106" s="666"/>
      <c r="AW106" s="666"/>
      <c r="AX106" s="666"/>
      <c r="AY106" s="666"/>
      <c r="AZ106" s="666"/>
      <c r="BA106" s="666"/>
      <c r="BB106" s="666"/>
      <c r="BC106" s="666"/>
      <c r="BD106" s="666"/>
      <c r="BE106" s="666"/>
      <c r="BF106" s="666"/>
      <c r="BG106" s="666"/>
      <c r="BH106" s="666"/>
      <c r="BI106" s="666"/>
      <c r="BJ106" s="666"/>
      <c r="BK106" s="666"/>
      <c r="BL106" s="666"/>
      <c r="BM106" s="666"/>
      <c r="BN106" s="666"/>
      <c r="BO106" s="666"/>
      <c r="BP106" s="666"/>
      <c r="BQ106" s="666"/>
      <c r="BR106" s="666"/>
      <c r="BS106" s="666"/>
      <c r="BT106" s="666"/>
      <c r="BU106" s="666"/>
      <c r="BV106" s="666"/>
      <c r="BW106" s="666"/>
      <c r="BX106" s="666"/>
      <c r="BY106" s="666"/>
      <c r="BZ106" s="650"/>
      <c r="CA106" s="651"/>
      <c r="CB106" s="651"/>
      <c r="CC106" s="651"/>
      <c r="CD106" s="651"/>
      <c r="CE106" s="651"/>
      <c r="CF106" s="651"/>
      <c r="CG106" s="651"/>
      <c r="CH106" s="651"/>
      <c r="CI106" s="651"/>
      <c r="CJ106" s="651"/>
      <c r="CK106" s="652"/>
      <c r="CL106" s="392"/>
      <c r="CM106" s="397"/>
      <c r="CN106" s="397"/>
      <c r="CO106" s="397"/>
      <c r="CP106" s="397"/>
      <c r="DU106" s="385"/>
      <c r="DV106" s="385"/>
      <c r="DW106" s="385"/>
      <c r="DX106" s="385"/>
      <c r="DY106" s="385"/>
      <c r="DZ106" s="385"/>
      <c r="EA106" s="385"/>
      <c r="EB106" s="385"/>
      <c r="EC106" s="385"/>
      <c r="ED106" s="385"/>
      <c r="EE106" s="385"/>
      <c r="EF106" s="385"/>
      <c r="EG106" s="385"/>
      <c r="EH106" s="385"/>
      <c r="EI106" s="385"/>
      <c r="EJ106" s="385"/>
      <c r="EK106" s="385"/>
      <c r="EL106" s="385"/>
      <c r="EM106" s="385"/>
      <c r="EN106" s="385"/>
      <c r="EO106" s="385"/>
      <c r="EP106" s="385"/>
      <c r="EQ106" s="385"/>
      <c r="ER106" s="385"/>
      <c r="ES106" s="385"/>
      <c r="ET106" s="398"/>
      <c r="EU106" s="398"/>
      <c r="EV106" s="398"/>
      <c r="EW106" s="398"/>
      <c r="EX106" s="385"/>
      <c r="EY106" s="385"/>
      <c r="EZ106" s="385"/>
      <c r="FA106" s="385"/>
      <c r="FB106" s="385"/>
      <c r="FC106" s="385"/>
      <c r="FD106" s="385"/>
      <c r="FE106" s="385"/>
      <c r="FF106" s="385"/>
      <c r="FG106" s="385"/>
      <c r="FH106" s="385"/>
      <c r="FI106" s="385"/>
      <c r="FJ106" s="385"/>
      <c r="FK106" s="385"/>
      <c r="FL106" s="385"/>
      <c r="FM106" s="385"/>
    </row>
    <row r="107" spans="2:169" ht="5.25" customHeight="1" thickBot="1">
      <c r="B107" s="1021"/>
      <c r="C107" s="1022"/>
      <c r="D107" s="1030"/>
      <c r="E107" s="1031"/>
      <c r="F107" s="1031"/>
      <c r="G107" s="1031"/>
      <c r="H107" s="1031"/>
      <c r="I107" s="1031"/>
      <c r="J107" s="1031"/>
      <c r="K107" s="1031"/>
      <c r="L107" s="1031"/>
      <c r="M107" s="1031"/>
      <c r="N107" s="1031"/>
      <c r="O107" s="1031"/>
      <c r="P107" s="1031"/>
      <c r="Q107" s="1031"/>
      <c r="R107" s="1031"/>
      <c r="S107" s="1031"/>
      <c r="T107" s="1031"/>
      <c r="U107" s="1031"/>
      <c r="V107" s="1031"/>
      <c r="W107" s="1031"/>
      <c r="X107" s="1031"/>
      <c r="Y107" s="1031"/>
      <c r="Z107" s="1031"/>
      <c r="AA107" s="1032"/>
      <c r="AB107" s="1033"/>
      <c r="AC107" s="587"/>
      <c r="AD107" s="587"/>
      <c r="AE107" s="587"/>
      <c r="AF107" s="587"/>
      <c r="AG107" s="587"/>
      <c r="AH107" s="587"/>
      <c r="AI107" s="1034"/>
      <c r="AJ107" s="1035"/>
      <c r="AK107" s="1035"/>
      <c r="AL107" s="1035"/>
      <c r="AM107" s="1035"/>
      <c r="AN107" s="1035"/>
      <c r="AO107" s="1035"/>
      <c r="AP107" s="1035"/>
      <c r="AQ107" s="1035"/>
      <c r="AR107" s="1035"/>
      <c r="AS107" s="1035"/>
      <c r="AT107" s="1036"/>
      <c r="AU107" s="667"/>
      <c r="AV107" s="667"/>
      <c r="AW107" s="667"/>
      <c r="AX107" s="667"/>
      <c r="AY107" s="667"/>
      <c r="AZ107" s="667"/>
      <c r="BA107" s="667"/>
      <c r="BB107" s="667"/>
      <c r="BC107" s="667"/>
      <c r="BD107" s="667"/>
      <c r="BE107" s="667"/>
      <c r="BF107" s="667"/>
      <c r="BG107" s="667"/>
      <c r="BH107" s="667"/>
      <c r="BI107" s="667"/>
      <c r="BJ107" s="667"/>
      <c r="BK107" s="667"/>
      <c r="BL107" s="667"/>
      <c r="BM107" s="667"/>
      <c r="BN107" s="667"/>
      <c r="BO107" s="667"/>
      <c r="BP107" s="667"/>
      <c r="BQ107" s="667"/>
      <c r="BR107" s="667"/>
      <c r="BS107" s="667"/>
      <c r="BT107" s="667"/>
      <c r="BU107" s="667"/>
      <c r="BV107" s="667"/>
      <c r="BW107" s="667"/>
      <c r="BX107" s="667"/>
      <c r="BY107" s="667"/>
      <c r="BZ107" s="653"/>
      <c r="CA107" s="654"/>
      <c r="CB107" s="654"/>
      <c r="CC107" s="654"/>
      <c r="CD107" s="654"/>
      <c r="CE107" s="654"/>
      <c r="CF107" s="654"/>
      <c r="CG107" s="654"/>
      <c r="CH107" s="654"/>
      <c r="CI107" s="654"/>
      <c r="CJ107" s="654"/>
      <c r="CK107" s="655"/>
      <c r="CL107" s="392"/>
      <c r="CM107" s="397"/>
      <c r="CN107" s="397"/>
      <c r="CO107" s="397"/>
      <c r="CP107" s="397"/>
      <c r="DU107" s="385"/>
      <c r="DV107" s="385"/>
      <c r="DW107" s="385"/>
      <c r="DX107" s="385"/>
      <c r="DY107" s="385"/>
      <c r="DZ107" s="385"/>
      <c r="EA107" s="385"/>
      <c r="EB107" s="385"/>
      <c r="EC107" s="385"/>
      <c r="ED107" s="385"/>
      <c r="EE107" s="385"/>
      <c r="EF107" s="385"/>
      <c r="EG107" s="385"/>
      <c r="EH107" s="385"/>
      <c r="EI107" s="385"/>
      <c r="EJ107" s="385"/>
      <c r="EK107" s="385"/>
      <c r="EL107" s="385"/>
      <c r="EM107" s="385"/>
      <c r="EN107" s="385"/>
      <c r="EO107" s="385"/>
      <c r="EP107" s="385"/>
      <c r="EQ107" s="385"/>
      <c r="ER107" s="385"/>
      <c r="ES107" s="385"/>
      <c r="ET107" s="398"/>
      <c r="EU107" s="398"/>
      <c r="EV107" s="398"/>
      <c r="EW107" s="398"/>
      <c r="EX107" s="385"/>
      <c r="EY107" s="385"/>
      <c r="EZ107" s="385"/>
      <c r="FA107" s="385"/>
      <c r="FB107" s="385"/>
      <c r="FC107" s="385"/>
      <c r="FD107" s="385"/>
      <c r="FE107" s="385"/>
      <c r="FF107" s="385"/>
      <c r="FG107" s="385"/>
      <c r="FH107" s="385"/>
      <c r="FI107" s="385"/>
      <c r="FJ107" s="385"/>
      <c r="FK107" s="385"/>
      <c r="FL107" s="385"/>
      <c r="FM107" s="385"/>
    </row>
    <row r="108" spans="2:169" ht="5.25" customHeight="1">
      <c r="B108" s="658" t="s">
        <v>15</v>
      </c>
      <c r="C108" s="659"/>
      <c r="D108" s="574"/>
      <c r="E108" s="574"/>
      <c r="F108" s="574"/>
      <c r="G108" s="574"/>
      <c r="H108" s="574"/>
      <c r="I108" s="574"/>
      <c r="J108" s="574"/>
      <c r="K108" s="574"/>
      <c r="L108" s="574"/>
      <c r="M108" s="574"/>
      <c r="N108" s="574"/>
      <c r="O108" s="574"/>
      <c r="P108" s="574"/>
      <c r="Q108" s="574"/>
      <c r="R108" s="574"/>
      <c r="S108" s="574"/>
      <c r="T108" s="574"/>
      <c r="U108" s="574"/>
      <c r="V108" s="574"/>
      <c r="W108" s="574"/>
      <c r="X108" s="574"/>
      <c r="Y108" s="574"/>
      <c r="Z108" s="574"/>
      <c r="AA108" s="574"/>
      <c r="AB108" s="574"/>
      <c r="AC108" s="574"/>
      <c r="AD108" s="574"/>
      <c r="AE108" s="574"/>
      <c r="AF108" s="574"/>
      <c r="AG108" s="574"/>
      <c r="AH108" s="660"/>
      <c r="AI108" s="623" t="e">
        <f>SUM(AI33:AT107,BZ33:CK107)</f>
        <v>#N/A</v>
      </c>
      <c r="AJ108" s="624"/>
      <c r="AK108" s="624"/>
      <c r="AL108" s="624"/>
      <c r="AM108" s="624"/>
      <c r="AN108" s="624"/>
      <c r="AO108" s="624"/>
      <c r="AP108" s="624"/>
      <c r="AQ108" s="624"/>
      <c r="AR108" s="624"/>
      <c r="AS108" s="624"/>
      <c r="AT108" s="625"/>
      <c r="AU108" s="391"/>
      <c r="AV108" s="391"/>
      <c r="AW108" s="391"/>
      <c r="AX108" s="391"/>
      <c r="AY108" s="385"/>
      <c r="AZ108" s="391"/>
      <c r="BA108" s="391"/>
      <c r="BB108" s="391"/>
      <c r="BC108" s="391"/>
      <c r="BD108" s="391"/>
      <c r="BE108" s="391"/>
      <c r="BF108" s="391"/>
      <c r="BG108" s="391"/>
      <c r="BH108" s="391"/>
      <c r="BI108" s="391"/>
      <c r="BJ108" s="391"/>
      <c r="BK108" s="391"/>
      <c r="BL108" s="391"/>
      <c r="BM108" s="391"/>
      <c r="BN108" s="391"/>
      <c r="BO108" s="391"/>
      <c r="BP108" s="391"/>
      <c r="BQ108" s="391"/>
      <c r="BR108" s="391"/>
      <c r="BS108" s="391"/>
      <c r="BT108" s="391"/>
      <c r="BU108" s="391"/>
      <c r="BV108" s="391"/>
      <c r="BW108" s="391"/>
      <c r="BX108" s="391"/>
      <c r="BY108" s="391"/>
      <c r="BZ108" s="391"/>
      <c r="CA108" s="391"/>
      <c r="CB108" s="391"/>
    </row>
    <row r="109" spans="2:169" ht="5.25" customHeight="1">
      <c r="B109" s="573"/>
      <c r="C109" s="574"/>
      <c r="D109" s="574"/>
      <c r="E109" s="574"/>
      <c r="F109" s="574"/>
      <c r="G109" s="574"/>
      <c r="H109" s="574"/>
      <c r="I109" s="574"/>
      <c r="J109" s="574"/>
      <c r="K109" s="574"/>
      <c r="L109" s="574"/>
      <c r="M109" s="574"/>
      <c r="N109" s="574"/>
      <c r="O109" s="574"/>
      <c r="P109" s="574"/>
      <c r="Q109" s="574"/>
      <c r="R109" s="574"/>
      <c r="S109" s="574"/>
      <c r="T109" s="574"/>
      <c r="U109" s="574"/>
      <c r="V109" s="574"/>
      <c r="W109" s="574"/>
      <c r="X109" s="574"/>
      <c r="Y109" s="574"/>
      <c r="Z109" s="574"/>
      <c r="AA109" s="574"/>
      <c r="AB109" s="574"/>
      <c r="AC109" s="574"/>
      <c r="AD109" s="574"/>
      <c r="AE109" s="574"/>
      <c r="AF109" s="574"/>
      <c r="AG109" s="574"/>
      <c r="AH109" s="660"/>
      <c r="AI109" s="623"/>
      <c r="AJ109" s="624"/>
      <c r="AK109" s="624"/>
      <c r="AL109" s="624"/>
      <c r="AM109" s="624"/>
      <c r="AN109" s="624"/>
      <c r="AO109" s="624"/>
      <c r="AP109" s="624"/>
      <c r="AQ109" s="624"/>
      <c r="AR109" s="624"/>
      <c r="AS109" s="624"/>
      <c r="AT109" s="625"/>
      <c r="AU109" s="391"/>
      <c r="AV109" s="391"/>
      <c r="AW109" s="391"/>
      <c r="AX109" s="391"/>
      <c r="AY109" s="385"/>
      <c r="AZ109" s="391"/>
      <c r="BA109" s="391"/>
      <c r="BB109" s="391"/>
      <c r="BC109" s="391"/>
      <c r="BD109" s="391"/>
      <c r="BE109" s="391"/>
      <c r="BF109" s="391"/>
      <c r="BG109" s="391"/>
      <c r="BH109" s="391"/>
      <c r="BI109" s="391"/>
      <c r="BJ109" s="391"/>
      <c r="BK109" s="391"/>
      <c r="BL109" s="391"/>
      <c r="BM109" s="391"/>
      <c r="BN109" s="391"/>
      <c r="BO109" s="391"/>
      <c r="BP109" s="391"/>
      <c r="BQ109" s="391"/>
      <c r="BR109" s="391"/>
      <c r="BS109" s="391"/>
      <c r="BT109" s="391"/>
      <c r="BU109" s="391"/>
      <c r="BV109" s="391"/>
      <c r="BW109" s="391"/>
      <c r="BX109" s="391"/>
      <c r="BY109" s="391"/>
      <c r="BZ109" s="391"/>
      <c r="CA109" s="391"/>
      <c r="CB109" s="391"/>
    </row>
    <row r="110" spans="2:169" ht="5.25" customHeight="1">
      <c r="B110" s="573"/>
      <c r="C110" s="574"/>
      <c r="D110" s="574"/>
      <c r="E110" s="574"/>
      <c r="F110" s="574"/>
      <c r="G110" s="574"/>
      <c r="H110" s="574"/>
      <c r="I110" s="574"/>
      <c r="J110" s="574"/>
      <c r="K110" s="574"/>
      <c r="L110" s="574"/>
      <c r="M110" s="574"/>
      <c r="N110" s="574"/>
      <c r="O110" s="574"/>
      <c r="P110" s="574"/>
      <c r="Q110" s="574"/>
      <c r="R110" s="574"/>
      <c r="S110" s="574"/>
      <c r="T110" s="574"/>
      <c r="U110" s="574"/>
      <c r="V110" s="574"/>
      <c r="W110" s="574"/>
      <c r="X110" s="574"/>
      <c r="Y110" s="574"/>
      <c r="Z110" s="574"/>
      <c r="AA110" s="574"/>
      <c r="AB110" s="574"/>
      <c r="AC110" s="574"/>
      <c r="AD110" s="574"/>
      <c r="AE110" s="574"/>
      <c r="AF110" s="574"/>
      <c r="AG110" s="574"/>
      <c r="AH110" s="660"/>
      <c r="AI110" s="623"/>
      <c r="AJ110" s="624"/>
      <c r="AK110" s="624"/>
      <c r="AL110" s="624"/>
      <c r="AM110" s="624"/>
      <c r="AN110" s="624"/>
      <c r="AO110" s="624"/>
      <c r="AP110" s="624"/>
      <c r="AQ110" s="624"/>
      <c r="AR110" s="624"/>
      <c r="AS110" s="624"/>
      <c r="AT110" s="625"/>
      <c r="AU110" s="391"/>
      <c r="AV110" s="391"/>
      <c r="AW110" s="391"/>
      <c r="AX110" s="391"/>
      <c r="AY110" s="385"/>
      <c r="AZ110" s="391"/>
      <c r="BA110" s="391"/>
      <c r="BB110" s="391"/>
      <c r="BC110" s="391"/>
      <c r="BD110" s="391"/>
      <c r="BE110" s="391"/>
      <c r="BF110" s="391"/>
      <c r="BG110" s="391"/>
      <c r="BH110" s="391"/>
      <c r="BI110" s="391"/>
      <c r="BJ110" s="391"/>
      <c r="BK110" s="391"/>
      <c r="BL110" s="391"/>
      <c r="BM110" s="391"/>
      <c r="BN110" s="391"/>
      <c r="BO110" s="391"/>
      <c r="BP110" s="391"/>
      <c r="BQ110" s="391"/>
      <c r="BR110" s="391"/>
      <c r="BS110" s="391"/>
      <c r="BT110" s="391"/>
      <c r="BU110" s="391"/>
      <c r="BV110" s="391"/>
      <c r="BW110" s="391"/>
      <c r="BX110" s="391"/>
      <c r="BY110" s="391"/>
      <c r="BZ110" s="391"/>
      <c r="CA110" s="391"/>
      <c r="CB110" s="391"/>
    </row>
    <row r="111" spans="2:169" ht="5.25" customHeight="1">
      <c r="B111" s="573"/>
      <c r="C111" s="574"/>
      <c r="D111" s="574"/>
      <c r="E111" s="574"/>
      <c r="F111" s="574"/>
      <c r="G111" s="574"/>
      <c r="H111" s="574"/>
      <c r="I111" s="574"/>
      <c r="J111" s="574"/>
      <c r="K111" s="574"/>
      <c r="L111" s="574"/>
      <c r="M111" s="574"/>
      <c r="N111" s="574"/>
      <c r="O111" s="574"/>
      <c r="P111" s="574"/>
      <c r="Q111" s="574"/>
      <c r="R111" s="574"/>
      <c r="S111" s="574"/>
      <c r="T111" s="574"/>
      <c r="U111" s="574"/>
      <c r="V111" s="574"/>
      <c r="W111" s="574"/>
      <c r="X111" s="574"/>
      <c r="Y111" s="574"/>
      <c r="Z111" s="574"/>
      <c r="AA111" s="574"/>
      <c r="AB111" s="574"/>
      <c r="AC111" s="574"/>
      <c r="AD111" s="574"/>
      <c r="AE111" s="574"/>
      <c r="AF111" s="574"/>
      <c r="AG111" s="574"/>
      <c r="AH111" s="660"/>
      <c r="AI111" s="623"/>
      <c r="AJ111" s="624"/>
      <c r="AK111" s="624"/>
      <c r="AL111" s="624"/>
      <c r="AM111" s="624"/>
      <c r="AN111" s="624"/>
      <c r="AO111" s="624"/>
      <c r="AP111" s="624"/>
      <c r="AQ111" s="624"/>
      <c r="AR111" s="624"/>
      <c r="AS111" s="624"/>
      <c r="AT111" s="625"/>
      <c r="AU111" s="391"/>
      <c r="AV111" s="391"/>
      <c r="AW111" s="391"/>
      <c r="AX111" s="391"/>
      <c r="AY111" s="385"/>
      <c r="AZ111" s="391"/>
      <c r="BA111" s="391"/>
      <c r="BB111" s="391"/>
      <c r="BC111" s="391"/>
      <c r="BD111" s="391"/>
      <c r="BE111" s="391"/>
      <c r="BF111" s="391"/>
      <c r="BG111" s="391"/>
      <c r="BH111" s="391"/>
      <c r="BI111" s="391"/>
      <c r="BJ111" s="391"/>
      <c r="BK111" s="391"/>
      <c r="BL111" s="391"/>
      <c r="BM111" s="391"/>
      <c r="BN111" s="391"/>
      <c r="BO111" s="391"/>
      <c r="BP111" s="391"/>
      <c r="BQ111" s="391"/>
      <c r="BR111" s="391"/>
      <c r="BS111" s="391"/>
      <c r="BT111" s="391"/>
      <c r="BU111" s="391"/>
      <c r="BV111" s="391"/>
      <c r="BW111" s="391"/>
      <c r="BX111" s="391"/>
      <c r="BY111" s="391"/>
      <c r="BZ111" s="391"/>
      <c r="CA111" s="391"/>
      <c r="CB111" s="391"/>
    </row>
    <row r="112" spans="2:169" ht="5.25" customHeight="1" thickBot="1">
      <c r="B112" s="576"/>
      <c r="C112" s="577"/>
      <c r="D112" s="577"/>
      <c r="E112" s="577"/>
      <c r="F112" s="577"/>
      <c r="G112" s="577"/>
      <c r="H112" s="577"/>
      <c r="I112" s="577"/>
      <c r="J112" s="577"/>
      <c r="K112" s="577"/>
      <c r="L112" s="577"/>
      <c r="M112" s="577"/>
      <c r="N112" s="577"/>
      <c r="O112" s="577"/>
      <c r="P112" s="577"/>
      <c r="Q112" s="577"/>
      <c r="R112" s="577"/>
      <c r="S112" s="577"/>
      <c r="T112" s="577"/>
      <c r="U112" s="577"/>
      <c r="V112" s="577"/>
      <c r="W112" s="577"/>
      <c r="X112" s="577"/>
      <c r="Y112" s="577"/>
      <c r="Z112" s="577"/>
      <c r="AA112" s="577"/>
      <c r="AB112" s="577"/>
      <c r="AC112" s="577"/>
      <c r="AD112" s="577"/>
      <c r="AE112" s="577"/>
      <c r="AF112" s="577"/>
      <c r="AG112" s="577"/>
      <c r="AH112" s="661"/>
      <c r="AI112" s="626"/>
      <c r="AJ112" s="627"/>
      <c r="AK112" s="627"/>
      <c r="AL112" s="627"/>
      <c r="AM112" s="627"/>
      <c r="AN112" s="627"/>
      <c r="AO112" s="627"/>
      <c r="AP112" s="627"/>
      <c r="AQ112" s="627"/>
      <c r="AR112" s="627"/>
      <c r="AS112" s="627"/>
      <c r="AT112" s="628"/>
      <c r="AU112" s="391"/>
      <c r="AV112" s="391"/>
      <c r="AW112" s="391"/>
      <c r="AX112" s="391"/>
      <c r="AY112" s="385"/>
      <c r="AZ112" s="391"/>
      <c r="BA112" s="391"/>
      <c r="BB112" s="391"/>
      <c r="BC112" s="391"/>
      <c r="BD112" s="391"/>
      <c r="BE112" s="391"/>
      <c r="BF112" s="391"/>
      <c r="BG112" s="391"/>
      <c r="BH112" s="391"/>
      <c r="BI112" s="391"/>
      <c r="BJ112" s="391"/>
      <c r="BK112" s="391"/>
      <c r="BL112" s="391"/>
      <c r="BM112" s="391"/>
      <c r="BN112" s="391"/>
      <c r="BO112" s="391"/>
      <c r="BP112" s="391"/>
      <c r="BQ112" s="391"/>
      <c r="BR112" s="391"/>
      <c r="BS112" s="391"/>
      <c r="BT112" s="391"/>
      <c r="BU112" s="391"/>
      <c r="BV112" s="391"/>
      <c r="BW112" s="391"/>
      <c r="BX112" s="391"/>
      <c r="BY112" s="391"/>
      <c r="BZ112" s="391"/>
      <c r="CA112" s="391"/>
      <c r="CB112" s="391"/>
      <c r="DU112" s="385"/>
      <c r="DV112" s="385"/>
      <c r="DW112" s="385"/>
      <c r="DX112" s="385"/>
      <c r="DY112" s="385"/>
      <c r="DZ112" s="385"/>
      <c r="EA112" s="385"/>
      <c r="EB112" s="385"/>
      <c r="EC112" s="385"/>
      <c r="ED112" s="385"/>
      <c r="EE112" s="385"/>
      <c r="EF112" s="385"/>
      <c r="EG112" s="385"/>
      <c r="EH112" s="385"/>
      <c r="EI112" s="385"/>
      <c r="EJ112" s="385"/>
      <c r="EK112" s="385"/>
      <c r="EL112" s="385"/>
      <c r="EM112" s="385"/>
      <c r="EN112" s="385"/>
      <c r="EO112" s="385"/>
      <c r="EP112" s="385"/>
      <c r="EQ112" s="385"/>
      <c r="ER112" s="385"/>
      <c r="ES112" s="385"/>
      <c r="ET112" s="385"/>
      <c r="EU112" s="385"/>
    </row>
    <row r="113" spans="2:172" ht="5.25" customHeight="1" thickBot="1">
      <c r="B113" s="386"/>
      <c r="C113" s="386"/>
      <c r="D113" s="385"/>
      <c r="E113" s="385"/>
      <c r="F113" s="385"/>
      <c r="G113" s="385"/>
      <c r="H113" s="385"/>
      <c r="I113" s="385"/>
      <c r="J113" s="385"/>
      <c r="K113" s="385"/>
      <c r="L113" s="385"/>
      <c r="M113" s="385"/>
      <c r="N113" s="385"/>
      <c r="O113" s="385"/>
      <c r="P113" s="385"/>
      <c r="Q113" s="385"/>
      <c r="R113" s="385"/>
      <c r="S113" s="385"/>
      <c r="T113" s="385"/>
      <c r="U113" s="385"/>
      <c r="V113" s="385"/>
      <c r="W113" s="385"/>
      <c r="X113" s="385"/>
      <c r="Y113" s="385"/>
      <c r="Z113" s="385"/>
      <c r="AA113" s="385"/>
      <c r="AB113" s="385"/>
      <c r="AC113" s="385"/>
      <c r="AD113" s="385"/>
      <c r="AE113" s="385"/>
      <c r="AF113" s="385"/>
      <c r="AG113" s="385"/>
      <c r="AH113" s="385"/>
      <c r="AI113" s="385"/>
      <c r="AJ113" s="385"/>
      <c r="AK113" s="385"/>
      <c r="AL113" s="385"/>
      <c r="AM113" s="385"/>
      <c r="AN113" s="385"/>
      <c r="AO113" s="385"/>
      <c r="AP113" s="385"/>
      <c r="AQ113" s="385"/>
      <c r="AR113" s="385"/>
      <c r="AS113" s="385"/>
      <c r="AT113" s="385"/>
      <c r="AU113" s="385"/>
      <c r="AV113" s="385"/>
      <c r="AW113" s="385"/>
      <c r="AX113" s="385"/>
      <c r="AY113" s="385"/>
      <c r="AZ113" s="391"/>
      <c r="BA113" s="391"/>
      <c r="BB113" s="391"/>
      <c r="BC113" s="391"/>
      <c r="BD113" s="391"/>
      <c r="BE113" s="391"/>
      <c r="BF113" s="391"/>
      <c r="BG113" s="391"/>
      <c r="BH113" s="391"/>
      <c r="BI113" s="391"/>
      <c r="BJ113" s="391"/>
      <c r="BK113" s="391"/>
      <c r="BL113" s="391"/>
      <c r="BM113" s="391"/>
      <c r="BN113" s="391"/>
      <c r="BO113" s="391"/>
      <c r="BP113" s="391"/>
      <c r="BQ113" s="391"/>
      <c r="BR113" s="391"/>
      <c r="BS113" s="391"/>
      <c r="BT113" s="391"/>
      <c r="BU113" s="391"/>
      <c r="BV113" s="391"/>
      <c r="BW113" s="391"/>
      <c r="BX113" s="391"/>
      <c r="BY113" s="391"/>
      <c r="BZ113" s="391"/>
      <c r="CA113" s="391"/>
      <c r="CB113" s="391"/>
      <c r="DU113" s="385"/>
      <c r="DV113" s="385"/>
      <c r="DW113" s="385"/>
      <c r="DX113" s="385"/>
      <c r="DY113" s="385"/>
      <c r="DZ113" s="385"/>
      <c r="EA113" s="385"/>
      <c r="EB113" s="385"/>
      <c r="EC113" s="385"/>
      <c r="ED113" s="385"/>
      <c r="EE113" s="385"/>
      <c r="EF113" s="385"/>
      <c r="EG113" s="385"/>
      <c r="EH113" s="385"/>
      <c r="EI113" s="385"/>
      <c r="EJ113" s="385"/>
      <c r="EK113" s="385"/>
      <c r="EL113" s="385"/>
      <c r="EM113" s="385"/>
      <c r="EN113" s="385"/>
      <c r="EO113" s="385"/>
      <c r="EP113" s="385"/>
      <c r="EQ113" s="385"/>
      <c r="ER113" s="385"/>
      <c r="ES113" s="385"/>
      <c r="ET113" s="385"/>
      <c r="EU113" s="385"/>
    </row>
    <row r="114" spans="2:172" ht="5.25" customHeight="1">
      <c r="B114" s="903" t="s">
        <v>30</v>
      </c>
      <c r="C114" s="932"/>
      <c r="D114" s="934" t="s">
        <v>13</v>
      </c>
      <c r="E114" s="934"/>
      <c r="F114" s="934"/>
      <c r="G114" s="934"/>
      <c r="H114" s="934"/>
      <c r="I114" s="934"/>
      <c r="J114" s="934"/>
      <c r="K114" s="934"/>
      <c r="L114" s="934"/>
      <c r="M114" s="934"/>
      <c r="N114" s="934"/>
      <c r="O114" s="934"/>
      <c r="P114" s="934"/>
      <c r="Q114" s="934"/>
      <c r="R114" s="934"/>
      <c r="S114" s="934"/>
      <c r="T114" s="934"/>
      <c r="U114" s="934"/>
      <c r="V114" s="934"/>
      <c r="W114" s="934"/>
      <c r="X114" s="934"/>
      <c r="Y114" s="934"/>
      <c r="Z114" s="934"/>
      <c r="AA114" s="934"/>
      <c r="AB114" s="934"/>
      <c r="AC114" s="934"/>
      <c r="AD114" s="934"/>
      <c r="AE114" s="934"/>
      <c r="AF114" s="934"/>
      <c r="AG114" s="934"/>
      <c r="AH114" s="934"/>
      <c r="AI114" s="934"/>
      <c r="AJ114" s="934"/>
      <c r="AK114" s="934"/>
      <c r="AL114" s="935"/>
      <c r="AM114" s="938" t="s">
        <v>10</v>
      </c>
      <c r="AN114" s="934"/>
      <c r="AO114" s="934"/>
      <c r="AP114" s="934"/>
      <c r="AQ114" s="934"/>
      <c r="AR114" s="934"/>
      <c r="AS114" s="934"/>
      <c r="AT114" s="934"/>
      <c r="AU114" s="934"/>
      <c r="AV114" s="934"/>
      <c r="AW114" s="934"/>
      <c r="AX114" s="935"/>
      <c r="AY114" s="385"/>
      <c r="AZ114" s="391"/>
      <c r="BA114" s="391"/>
      <c r="BB114" s="391"/>
      <c r="BC114" s="391"/>
      <c r="BD114" s="391"/>
      <c r="BE114" s="391"/>
      <c r="BF114" s="391"/>
      <c r="BG114" s="391"/>
      <c r="BH114" s="391"/>
      <c r="BI114" s="391"/>
      <c r="BJ114" s="391"/>
      <c r="BK114" s="391"/>
      <c r="BL114" s="391"/>
      <c r="BM114" s="391"/>
      <c r="BN114" s="391"/>
      <c r="BO114" s="391"/>
      <c r="BP114" s="391"/>
      <c r="BQ114" s="391"/>
      <c r="BR114" s="391"/>
      <c r="BS114" s="391"/>
      <c r="BT114" s="391"/>
      <c r="BU114" s="391"/>
      <c r="BV114" s="391"/>
      <c r="BW114" s="391"/>
      <c r="BX114" s="391"/>
      <c r="BY114" s="391"/>
      <c r="BZ114" s="391"/>
      <c r="CA114" s="391"/>
      <c r="CB114" s="391"/>
      <c r="DU114" s="385"/>
      <c r="DV114" s="385"/>
      <c r="DW114" s="385"/>
      <c r="DX114" s="385"/>
      <c r="DY114" s="385"/>
      <c r="DZ114" s="385"/>
      <c r="EA114" s="385"/>
      <c r="EB114" s="385"/>
      <c r="EC114" s="385"/>
      <c r="ED114" s="385"/>
      <c r="EE114" s="385"/>
      <c r="EF114" s="385"/>
      <c r="EG114" s="385"/>
      <c r="EH114" s="385"/>
      <c r="EI114" s="385"/>
      <c r="EJ114" s="385"/>
      <c r="EK114" s="385"/>
      <c r="EL114" s="385"/>
      <c r="EM114" s="385"/>
      <c r="EN114" s="385"/>
      <c r="EO114" s="385"/>
      <c r="EP114" s="385"/>
      <c r="EQ114" s="385"/>
      <c r="ER114" s="385"/>
      <c r="ES114" s="385"/>
      <c r="ET114" s="385"/>
      <c r="EU114" s="385"/>
    </row>
    <row r="115" spans="2:172" ht="5.25" customHeight="1">
      <c r="B115" s="905"/>
      <c r="C115" s="933"/>
      <c r="D115" s="936"/>
      <c r="E115" s="936"/>
      <c r="F115" s="936"/>
      <c r="G115" s="936"/>
      <c r="H115" s="936"/>
      <c r="I115" s="936"/>
      <c r="J115" s="936"/>
      <c r="K115" s="936"/>
      <c r="L115" s="936"/>
      <c r="M115" s="936"/>
      <c r="N115" s="936"/>
      <c r="O115" s="936"/>
      <c r="P115" s="936"/>
      <c r="Q115" s="936"/>
      <c r="R115" s="936"/>
      <c r="S115" s="936"/>
      <c r="T115" s="936"/>
      <c r="U115" s="936"/>
      <c r="V115" s="936"/>
      <c r="W115" s="936"/>
      <c r="X115" s="936"/>
      <c r="Y115" s="936"/>
      <c r="Z115" s="936"/>
      <c r="AA115" s="936"/>
      <c r="AB115" s="936"/>
      <c r="AC115" s="936"/>
      <c r="AD115" s="936"/>
      <c r="AE115" s="936"/>
      <c r="AF115" s="936"/>
      <c r="AG115" s="936"/>
      <c r="AH115" s="936"/>
      <c r="AI115" s="936"/>
      <c r="AJ115" s="936"/>
      <c r="AK115" s="936"/>
      <c r="AL115" s="937"/>
      <c r="AM115" s="939"/>
      <c r="AN115" s="936"/>
      <c r="AO115" s="936"/>
      <c r="AP115" s="936"/>
      <c r="AQ115" s="936"/>
      <c r="AR115" s="936"/>
      <c r="AS115" s="936"/>
      <c r="AT115" s="936"/>
      <c r="AU115" s="936"/>
      <c r="AV115" s="936"/>
      <c r="AW115" s="936"/>
      <c r="AX115" s="937"/>
      <c r="AY115" s="385"/>
      <c r="AZ115" s="391"/>
      <c r="BA115" s="391"/>
      <c r="BB115" s="391"/>
      <c r="BC115" s="391"/>
      <c r="BD115" s="391"/>
      <c r="BE115" s="391"/>
      <c r="BF115" s="391"/>
      <c r="BG115" s="391"/>
      <c r="BH115" s="391"/>
      <c r="BI115" s="391"/>
      <c r="BJ115" s="391"/>
      <c r="BK115" s="391"/>
      <c r="BL115" s="391"/>
      <c r="BM115" s="391"/>
      <c r="BN115" s="391"/>
      <c r="BO115" s="391"/>
      <c r="BP115" s="391"/>
      <c r="BQ115" s="391"/>
      <c r="BR115" s="391"/>
      <c r="BS115" s="391"/>
      <c r="BT115" s="391"/>
      <c r="BU115" s="391"/>
      <c r="BV115" s="391"/>
      <c r="BW115" s="391"/>
      <c r="BX115" s="391"/>
      <c r="BY115" s="391"/>
      <c r="BZ115" s="391"/>
      <c r="CA115" s="391"/>
      <c r="CB115" s="391"/>
    </row>
    <row r="116" spans="2:172" ht="5.25" customHeight="1" thickBot="1">
      <c r="B116" s="905"/>
      <c r="C116" s="933"/>
      <c r="D116" s="936"/>
      <c r="E116" s="936"/>
      <c r="F116" s="936"/>
      <c r="G116" s="936"/>
      <c r="H116" s="936"/>
      <c r="I116" s="936"/>
      <c r="J116" s="936"/>
      <c r="K116" s="936"/>
      <c r="L116" s="936"/>
      <c r="M116" s="936"/>
      <c r="N116" s="936"/>
      <c r="O116" s="936"/>
      <c r="P116" s="936"/>
      <c r="Q116" s="936"/>
      <c r="R116" s="936"/>
      <c r="S116" s="936"/>
      <c r="T116" s="936"/>
      <c r="U116" s="936"/>
      <c r="V116" s="936"/>
      <c r="W116" s="936"/>
      <c r="X116" s="936"/>
      <c r="Y116" s="936"/>
      <c r="Z116" s="936"/>
      <c r="AA116" s="936"/>
      <c r="AB116" s="936"/>
      <c r="AC116" s="936"/>
      <c r="AD116" s="936"/>
      <c r="AE116" s="936"/>
      <c r="AF116" s="936"/>
      <c r="AG116" s="936"/>
      <c r="AH116" s="936"/>
      <c r="AI116" s="936"/>
      <c r="AJ116" s="936"/>
      <c r="AK116" s="936"/>
      <c r="AL116" s="937"/>
      <c r="AM116" s="939"/>
      <c r="AN116" s="936"/>
      <c r="AO116" s="936"/>
      <c r="AP116" s="936"/>
      <c r="AQ116" s="936"/>
      <c r="AR116" s="936"/>
      <c r="AS116" s="936"/>
      <c r="AT116" s="936"/>
      <c r="AU116" s="936"/>
      <c r="AV116" s="936"/>
      <c r="AW116" s="936"/>
      <c r="AX116" s="937"/>
      <c r="AY116" s="385"/>
      <c r="AZ116" s="391"/>
      <c r="BA116" s="391"/>
      <c r="BB116" s="391"/>
      <c r="BC116" s="391"/>
      <c r="BD116" s="391"/>
      <c r="BE116" s="391"/>
      <c r="BF116" s="391"/>
      <c r="BG116" s="391"/>
      <c r="BH116" s="391"/>
      <c r="BI116" s="391"/>
      <c r="BJ116" s="391"/>
      <c r="BK116" s="391"/>
      <c r="BL116" s="391"/>
      <c r="BM116" s="391"/>
      <c r="BN116" s="391"/>
      <c r="BO116" s="391"/>
      <c r="BP116" s="391"/>
      <c r="BQ116" s="391"/>
      <c r="BR116" s="391"/>
      <c r="BS116" s="391"/>
      <c r="BT116" s="391"/>
      <c r="BU116" s="391"/>
      <c r="BV116" s="391"/>
      <c r="BW116" s="391"/>
      <c r="BX116" s="391"/>
      <c r="BY116" s="391"/>
      <c r="BZ116" s="391"/>
      <c r="CA116" s="391"/>
      <c r="CB116" s="391"/>
    </row>
    <row r="117" spans="2:172" ht="5.25" customHeight="1">
      <c r="B117" s="905"/>
      <c r="C117" s="906"/>
      <c r="D117" s="915" t="str">
        <f>児童情報!L4</f>
        <v/>
      </c>
      <c r="E117" s="722"/>
      <c r="F117" s="722"/>
      <c r="G117" s="722"/>
      <c r="H117" s="722"/>
      <c r="I117" s="722"/>
      <c r="J117" s="722"/>
      <c r="K117" s="722"/>
      <c r="L117" s="722"/>
      <c r="M117" s="722"/>
      <c r="N117" s="722"/>
      <c r="O117" s="722"/>
      <c r="P117" s="722"/>
      <c r="Q117" s="722"/>
      <c r="R117" s="722"/>
      <c r="S117" s="722"/>
      <c r="T117" s="722"/>
      <c r="U117" s="722"/>
      <c r="V117" s="722"/>
      <c r="W117" s="722"/>
      <c r="X117" s="722"/>
      <c r="Y117" s="722"/>
      <c r="Z117" s="722"/>
      <c r="AA117" s="722"/>
      <c r="AB117" s="722"/>
      <c r="AC117" s="722"/>
      <c r="AD117" s="722"/>
      <c r="AE117" s="722"/>
      <c r="AF117" s="722"/>
      <c r="AG117" s="722"/>
      <c r="AH117" s="980" t="str">
        <f>VLOOKUP($CH$4,児童情報!$A:$R,12,0)&amp;""</f>
        <v/>
      </c>
      <c r="AI117" s="722"/>
      <c r="AJ117" s="722"/>
      <c r="AK117" s="722"/>
      <c r="AL117" s="723"/>
      <c r="AM117" s="882">
        <f>IF(AH117="○",IFERROR(VLOOKUP(D117,施設情報!$A$57:$B$63,2,0),0),0)</f>
        <v>0</v>
      </c>
      <c r="AN117" s="883"/>
      <c r="AO117" s="883"/>
      <c r="AP117" s="883"/>
      <c r="AQ117" s="883"/>
      <c r="AR117" s="883"/>
      <c r="AS117" s="883"/>
      <c r="AT117" s="883"/>
      <c r="AU117" s="883"/>
      <c r="AV117" s="883"/>
      <c r="AW117" s="883"/>
      <c r="AX117" s="884"/>
      <c r="AY117" s="385"/>
      <c r="AZ117" s="903" t="s">
        <v>2</v>
      </c>
      <c r="BA117" s="904"/>
      <c r="BB117" s="1013" t="s">
        <v>20</v>
      </c>
      <c r="BC117" s="1013"/>
      <c r="BD117" s="1014" t="s">
        <v>12</v>
      </c>
      <c r="BE117" s="1015"/>
      <c r="BF117" s="1015"/>
      <c r="BG117" s="1015"/>
      <c r="BH117" s="1015"/>
      <c r="BI117" s="1015"/>
      <c r="BJ117" s="1015"/>
      <c r="BK117" s="1015"/>
      <c r="BL117" s="1015"/>
      <c r="BM117" s="1015"/>
      <c r="BN117" s="1015"/>
      <c r="BO117" s="1015"/>
      <c r="BP117" s="1015"/>
      <c r="BQ117" s="1015"/>
      <c r="BR117" s="1015"/>
      <c r="BS117" s="1015"/>
      <c r="BT117" s="1015"/>
      <c r="BU117" s="1016"/>
      <c r="BV117" s="873" t="e">
        <f>AI108</f>
        <v>#N/A</v>
      </c>
      <c r="BW117" s="874"/>
      <c r="BX117" s="874"/>
      <c r="BY117" s="874"/>
      <c r="BZ117" s="874"/>
      <c r="CA117" s="874"/>
      <c r="CB117" s="874"/>
      <c r="CC117" s="874"/>
      <c r="CD117" s="874"/>
      <c r="CE117" s="874"/>
      <c r="CF117" s="874"/>
      <c r="CG117" s="874"/>
      <c r="CH117" s="874"/>
      <c r="CI117" s="874"/>
      <c r="CJ117" s="874"/>
      <c r="CK117" s="875"/>
    </row>
    <row r="118" spans="2:172" ht="5.25" customHeight="1">
      <c r="B118" s="905"/>
      <c r="C118" s="906"/>
      <c r="D118" s="916"/>
      <c r="E118" s="724"/>
      <c r="F118" s="724"/>
      <c r="G118" s="724"/>
      <c r="H118" s="724"/>
      <c r="I118" s="724"/>
      <c r="J118" s="724"/>
      <c r="K118" s="724"/>
      <c r="L118" s="724"/>
      <c r="M118" s="724"/>
      <c r="N118" s="724"/>
      <c r="O118" s="724"/>
      <c r="P118" s="724"/>
      <c r="Q118" s="724"/>
      <c r="R118" s="724"/>
      <c r="S118" s="724"/>
      <c r="T118" s="724"/>
      <c r="U118" s="724"/>
      <c r="V118" s="724"/>
      <c r="W118" s="724"/>
      <c r="X118" s="724"/>
      <c r="Y118" s="724"/>
      <c r="Z118" s="724"/>
      <c r="AA118" s="724"/>
      <c r="AB118" s="724"/>
      <c r="AC118" s="724"/>
      <c r="AD118" s="724"/>
      <c r="AE118" s="724"/>
      <c r="AF118" s="724"/>
      <c r="AG118" s="724"/>
      <c r="AH118" s="981"/>
      <c r="AI118" s="724"/>
      <c r="AJ118" s="724"/>
      <c r="AK118" s="724"/>
      <c r="AL118" s="725"/>
      <c r="AM118" s="885"/>
      <c r="AN118" s="886"/>
      <c r="AO118" s="886"/>
      <c r="AP118" s="886"/>
      <c r="AQ118" s="886"/>
      <c r="AR118" s="886"/>
      <c r="AS118" s="886"/>
      <c r="AT118" s="886"/>
      <c r="AU118" s="886"/>
      <c r="AV118" s="886"/>
      <c r="AW118" s="886"/>
      <c r="AX118" s="887"/>
      <c r="AY118" s="385"/>
      <c r="AZ118" s="905"/>
      <c r="BA118" s="906"/>
      <c r="BB118" s="685"/>
      <c r="BC118" s="685"/>
      <c r="BD118" s="894"/>
      <c r="BE118" s="895"/>
      <c r="BF118" s="895"/>
      <c r="BG118" s="895"/>
      <c r="BH118" s="895"/>
      <c r="BI118" s="895"/>
      <c r="BJ118" s="895"/>
      <c r="BK118" s="895"/>
      <c r="BL118" s="895"/>
      <c r="BM118" s="895"/>
      <c r="BN118" s="895"/>
      <c r="BO118" s="895"/>
      <c r="BP118" s="895"/>
      <c r="BQ118" s="895"/>
      <c r="BR118" s="895"/>
      <c r="BS118" s="895"/>
      <c r="BT118" s="895"/>
      <c r="BU118" s="896"/>
      <c r="BV118" s="876"/>
      <c r="BW118" s="877"/>
      <c r="BX118" s="877"/>
      <c r="BY118" s="877"/>
      <c r="BZ118" s="877"/>
      <c r="CA118" s="877"/>
      <c r="CB118" s="877"/>
      <c r="CC118" s="877"/>
      <c r="CD118" s="877"/>
      <c r="CE118" s="877"/>
      <c r="CF118" s="877"/>
      <c r="CG118" s="877"/>
      <c r="CH118" s="877"/>
      <c r="CI118" s="877"/>
      <c r="CJ118" s="877"/>
      <c r="CK118" s="878"/>
    </row>
    <row r="119" spans="2:172" ht="5.25" customHeight="1">
      <c r="B119" s="905"/>
      <c r="C119" s="906"/>
      <c r="D119" s="916"/>
      <c r="E119" s="724"/>
      <c r="F119" s="724"/>
      <c r="G119" s="724"/>
      <c r="H119" s="724"/>
      <c r="I119" s="724"/>
      <c r="J119" s="724"/>
      <c r="K119" s="724"/>
      <c r="L119" s="724"/>
      <c r="M119" s="724"/>
      <c r="N119" s="724"/>
      <c r="O119" s="724"/>
      <c r="P119" s="724"/>
      <c r="Q119" s="724"/>
      <c r="R119" s="724"/>
      <c r="S119" s="724"/>
      <c r="T119" s="724"/>
      <c r="U119" s="724"/>
      <c r="V119" s="724"/>
      <c r="W119" s="724"/>
      <c r="X119" s="724"/>
      <c r="Y119" s="724"/>
      <c r="Z119" s="724"/>
      <c r="AA119" s="724"/>
      <c r="AB119" s="724"/>
      <c r="AC119" s="724"/>
      <c r="AD119" s="724"/>
      <c r="AE119" s="724"/>
      <c r="AF119" s="724"/>
      <c r="AG119" s="724"/>
      <c r="AH119" s="981"/>
      <c r="AI119" s="724"/>
      <c r="AJ119" s="724"/>
      <c r="AK119" s="724"/>
      <c r="AL119" s="725"/>
      <c r="AM119" s="885"/>
      <c r="AN119" s="886"/>
      <c r="AO119" s="886"/>
      <c r="AP119" s="886"/>
      <c r="AQ119" s="886"/>
      <c r="AR119" s="886"/>
      <c r="AS119" s="886"/>
      <c r="AT119" s="886"/>
      <c r="AU119" s="886"/>
      <c r="AV119" s="886"/>
      <c r="AW119" s="886"/>
      <c r="AX119" s="887"/>
      <c r="AY119" s="385"/>
      <c r="AZ119" s="905"/>
      <c r="BA119" s="906"/>
      <c r="BB119" s="685"/>
      <c r="BC119" s="685"/>
      <c r="BD119" s="894"/>
      <c r="BE119" s="895"/>
      <c r="BF119" s="895"/>
      <c r="BG119" s="895"/>
      <c r="BH119" s="895"/>
      <c r="BI119" s="895"/>
      <c r="BJ119" s="895"/>
      <c r="BK119" s="895"/>
      <c r="BL119" s="895"/>
      <c r="BM119" s="895"/>
      <c r="BN119" s="895"/>
      <c r="BO119" s="895"/>
      <c r="BP119" s="895"/>
      <c r="BQ119" s="895"/>
      <c r="BR119" s="895"/>
      <c r="BS119" s="895"/>
      <c r="BT119" s="895"/>
      <c r="BU119" s="896"/>
      <c r="BV119" s="876"/>
      <c r="BW119" s="877"/>
      <c r="BX119" s="877"/>
      <c r="BY119" s="877"/>
      <c r="BZ119" s="877"/>
      <c r="CA119" s="877"/>
      <c r="CB119" s="877"/>
      <c r="CC119" s="877"/>
      <c r="CD119" s="877"/>
      <c r="CE119" s="877"/>
      <c r="CF119" s="877"/>
      <c r="CG119" s="877"/>
      <c r="CH119" s="877"/>
      <c r="CI119" s="877"/>
      <c r="CJ119" s="877"/>
      <c r="CK119" s="878"/>
    </row>
    <row r="120" spans="2:172" ht="5.25" customHeight="1">
      <c r="B120" s="905"/>
      <c r="C120" s="906"/>
      <c r="D120" s="916"/>
      <c r="E120" s="724"/>
      <c r="F120" s="724"/>
      <c r="G120" s="724"/>
      <c r="H120" s="724"/>
      <c r="I120" s="724"/>
      <c r="J120" s="724"/>
      <c r="K120" s="724"/>
      <c r="L120" s="724"/>
      <c r="M120" s="724"/>
      <c r="N120" s="724"/>
      <c r="O120" s="724"/>
      <c r="P120" s="724"/>
      <c r="Q120" s="724"/>
      <c r="R120" s="724"/>
      <c r="S120" s="724"/>
      <c r="T120" s="724"/>
      <c r="U120" s="724"/>
      <c r="V120" s="724"/>
      <c r="W120" s="724"/>
      <c r="X120" s="724"/>
      <c r="Y120" s="724"/>
      <c r="Z120" s="724"/>
      <c r="AA120" s="724"/>
      <c r="AB120" s="724"/>
      <c r="AC120" s="724"/>
      <c r="AD120" s="724"/>
      <c r="AE120" s="724"/>
      <c r="AF120" s="724"/>
      <c r="AG120" s="724"/>
      <c r="AH120" s="981"/>
      <c r="AI120" s="724"/>
      <c r="AJ120" s="724"/>
      <c r="AK120" s="724"/>
      <c r="AL120" s="725"/>
      <c r="AM120" s="885"/>
      <c r="AN120" s="886"/>
      <c r="AO120" s="886"/>
      <c r="AP120" s="886"/>
      <c r="AQ120" s="886"/>
      <c r="AR120" s="886"/>
      <c r="AS120" s="886"/>
      <c r="AT120" s="886"/>
      <c r="AU120" s="886"/>
      <c r="AV120" s="886"/>
      <c r="AW120" s="886"/>
      <c r="AX120" s="887"/>
      <c r="AY120" s="385"/>
      <c r="AZ120" s="905"/>
      <c r="BA120" s="906"/>
      <c r="BB120" s="685"/>
      <c r="BC120" s="685"/>
      <c r="BD120" s="894"/>
      <c r="BE120" s="895"/>
      <c r="BF120" s="895"/>
      <c r="BG120" s="895"/>
      <c r="BH120" s="895"/>
      <c r="BI120" s="895"/>
      <c r="BJ120" s="895"/>
      <c r="BK120" s="895"/>
      <c r="BL120" s="895"/>
      <c r="BM120" s="895"/>
      <c r="BN120" s="895"/>
      <c r="BO120" s="895"/>
      <c r="BP120" s="895"/>
      <c r="BQ120" s="895"/>
      <c r="BR120" s="895"/>
      <c r="BS120" s="895"/>
      <c r="BT120" s="895"/>
      <c r="BU120" s="896"/>
      <c r="BV120" s="876"/>
      <c r="BW120" s="877"/>
      <c r="BX120" s="877"/>
      <c r="BY120" s="877"/>
      <c r="BZ120" s="877"/>
      <c r="CA120" s="877"/>
      <c r="CB120" s="877"/>
      <c r="CC120" s="877"/>
      <c r="CD120" s="877"/>
      <c r="CE120" s="877"/>
      <c r="CF120" s="877"/>
      <c r="CG120" s="877"/>
      <c r="CH120" s="877"/>
      <c r="CI120" s="877"/>
      <c r="CJ120" s="877"/>
      <c r="CK120" s="878"/>
    </row>
    <row r="121" spans="2:172" ht="5.25" customHeight="1">
      <c r="B121" s="905"/>
      <c r="C121" s="906"/>
      <c r="D121" s="917"/>
      <c r="E121" s="726"/>
      <c r="F121" s="726"/>
      <c r="G121" s="726"/>
      <c r="H121" s="726"/>
      <c r="I121" s="726"/>
      <c r="J121" s="726"/>
      <c r="K121" s="726"/>
      <c r="L121" s="726"/>
      <c r="M121" s="726"/>
      <c r="N121" s="726"/>
      <c r="O121" s="726"/>
      <c r="P121" s="726"/>
      <c r="Q121" s="726"/>
      <c r="R121" s="726"/>
      <c r="S121" s="726"/>
      <c r="T121" s="726"/>
      <c r="U121" s="726"/>
      <c r="V121" s="726"/>
      <c r="W121" s="726"/>
      <c r="X121" s="726"/>
      <c r="Y121" s="726"/>
      <c r="Z121" s="726"/>
      <c r="AA121" s="726"/>
      <c r="AB121" s="726"/>
      <c r="AC121" s="726"/>
      <c r="AD121" s="726"/>
      <c r="AE121" s="726"/>
      <c r="AF121" s="726"/>
      <c r="AG121" s="726"/>
      <c r="AH121" s="982"/>
      <c r="AI121" s="726"/>
      <c r="AJ121" s="726"/>
      <c r="AK121" s="726"/>
      <c r="AL121" s="727"/>
      <c r="AM121" s="888"/>
      <c r="AN121" s="889"/>
      <c r="AO121" s="889"/>
      <c r="AP121" s="889"/>
      <c r="AQ121" s="889"/>
      <c r="AR121" s="889"/>
      <c r="AS121" s="889"/>
      <c r="AT121" s="889"/>
      <c r="AU121" s="889"/>
      <c r="AV121" s="889"/>
      <c r="AW121" s="889"/>
      <c r="AX121" s="890"/>
      <c r="AY121" s="385"/>
      <c r="AZ121" s="905"/>
      <c r="BA121" s="906"/>
      <c r="BB121" s="685"/>
      <c r="BC121" s="685"/>
      <c r="BD121" s="897"/>
      <c r="BE121" s="898"/>
      <c r="BF121" s="898"/>
      <c r="BG121" s="898"/>
      <c r="BH121" s="898"/>
      <c r="BI121" s="898"/>
      <c r="BJ121" s="898"/>
      <c r="BK121" s="898"/>
      <c r="BL121" s="898"/>
      <c r="BM121" s="898"/>
      <c r="BN121" s="898"/>
      <c r="BO121" s="898"/>
      <c r="BP121" s="898"/>
      <c r="BQ121" s="898"/>
      <c r="BR121" s="898"/>
      <c r="BS121" s="898"/>
      <c r="BT121" s="898"/>
      <c r="BU121" s="899"/>
      <c r="BV121" s="879"/>
      <c r="BW121" s="880"/>
      <c r="BX121" s="880"/>
      <c r="BY121" s="880"/>
      <c r="BZ121" s="880"/>
      <c r="CA121" s="880"/>
      <c r="CB121" s="880"/>
      <c r="CC121" s="880"/>
      <c r="CD121" s="880"/>
      <c r="CE121" s="880"/>
      <c r="CF121" s="880"/>
      <c r="CG121" s="880"/>
      <c r="CH121" s="880"/>
      <c r="CI121" s="880"/>
      <c r="CJ121" s="880"/>
      <c r="CK121" s="881"/>
    </row>
    <row r="122" spans="2:172" ht="5.25" customHeight="1">
      <c r="B122" s="905"/>
      <c r="C122" s="906"/>
      <c r="D122" s="915" t="str">
        <f>児童情報!M4</f>
        <v/>
      </c>
      <c r="E122" s="722"/>
      <c r="F122" s="722"/>
      <c r="G122" s="722"/>
      <c r="H122" s="722"/>
      <c r="I122" s="722"/>
      <c r="J122" s="722"/>
      <c r="K122" s="722"/>
      <c r="L122" s="722"/>
      <c r="M122" s="722"/>
      <c r="N122" s="722"/>
      <c r="O122" s="722"/>
      <c r="P122" s="722"/>
      <c r="Q122" s="722"/>
      <c r="R122" s="722"/>
      <c r="S122" s="722"/>
      <c r="T122" s="722"/>
      <c r="U122" s="722"/>
      <c r="V122" s="722"/>
      <c r="W122" s="722"/>
      <c r="X122" s="722"/>
      <c r="Y122" s="722"/>
      <c r="Z122" s="722"/>
      <c r="AA122" s="722"/>
      <c r="AB122" s="722"/>
      <c r="AC122" s="722"/>
      <c r="AD122" s="722"/>
      <c r="AE122" s="722"/>
      <c r="AF122" s="722"/>
      <c r="AG122" s="722"/>
      <c r="AH122" s="980" t="str">
        <f>VLOOKUP($CH$4,児童情報!$A:$R,13,0)&amp;""</f>
        <v/>
      </c>
      <c r="AI122" s="722"/>
      <c r="AJ122" s="722"/>
      <c r="AK122" s="722"/>
      <c r="AL122" s="723"/>
      <c r="AM122" s="882">
        <f>IF(AH122="○",IFERROR(VLOOKUP(D122,施設情報!$A$57:$B$63,2,0),0),0)</f>
        <v>0</v>
      </c>
      <c r="AN122" s="883"/>
      <c r="AO122" s="883"/>
      <c r="AP122" s="883"/>
      <c r="AQ122" s="883"/>
      <c r="AR122" s="883"/>
      <c r="AS122" s="883"/>
      <c r="AT122" s="883"/>
      <c r="AU122" s="883"/>
      <c r="AV122" s="883"/>
      <c r="AW122" s="883"/>
      <c r="AX122" s="884"/>
      <c r="AY122" s="385"/>
      <c r="AZ122" s="905"/>
      <c r="BA122" s="906"/>
      <c r="BB122" s="685" t="s">
        <v>21</v>
      </c>
      <c r="BC122" s="685"/>
      <c r="BD122" s="891" t="s">
        <v>22</v>
      </c>
      <c r="BE122" s="892"/>
      <c r="BF122" s="892"/>
      <c r="BG122" s="892"/>
      <c r="BH122" s="892"/>
      <c r="BI122" s="892"/>
      <c r="BJ122" s="892"/>
      <c r="BK122" s="892"/>
      <c r="BL122" s="892"/>
      <c r="BM122" s="892"/>
      <c r="BN122" s="892"/>
      <c r="BO122" s="892"/>
      <c r="BP122" s="892"/>
      <c r="BQ122" s="892"/>
      <c r="BR122" s="892"/>
      <c r="BS122" s="892"/>
      <c r="BT122" s="892"/>
      <c r="BU122" s="893"/>
      <c r="BV122" s="900" t="e">
        <f>BV117-AG18</f>
        <v>#N/A</v>
      </c>
      <c r="BW122" s="901"/>
      <c r="BX122" s="901"/>
      <c r="BY122" s="901"/>
      <c r="BZ122" s="901"/>
      <c r="CA122" s="901"/>
      <c r="CB122" s="901"/>
      <c r="CC122" s="901"/>
      <c r="CD122" s="901"/>
      <c r="CE122" s="901"/>
      <c r="CF122" s="901"/>
      <c r="CG122" s="901"/>
      <c r="CH122" s="901"/>
      <c r="CI122" s="901"/>
      <c r="CJ122" s="901"/>
      <c r="CK122" s="902"/>
    </row>
    <row r="123" spans="2:172" ht="5.25" customHeight="1">
      <c r="B123" s="905"/>
      <c r="C123" s="906"/>
      <c r="D123" s="916"/>
      <c r="E123" s="724"/>
      <c r="F123" s="724"/>
      <c r="G123" s="724"/>
      <c r="H123" s="724"/>
      <c r="I123" s="724"/>
      <c r="J123" s="724"/>
      <c r="K123" s="724"/>
      <c r="L123" s="724"/>
      <c r="M123" s="724"/>
      <c r="N123" s="724"/>
      <c r="O123" s="724"/>
      <c r="P123" s="724"/>
      <c r="Q123" s="724"/>
      <c r="R123" s="724"/>
      <c r="S123" s="724"/>
      <c r="T123" s="724"/>
      <c r="U123" s="724"/>
      <c r="V123" s="724"/>
      <c r="W123" s="724"/>
      <c r="X123" s="724"/>
      <c r="Y123" s="724"/>
      <c r="Z123" s="724"/>
      <c r="AA123" s="724"/>
      <c r="AB123" s="724"/>
      <c r="AC123" s="724"/>
      <c r="AD123" s="724"/>
      <c r="AE123" s="724"/>
      <c r="AF123" s="724"/>
      <c r="AG123" s="724"/>
      <c r="AH123" s="981"/>
      <c r="AI123" s="724"/>
      <c r="AJ123" s="724"/>
      <c r="AK123" s="724"/>
      <c r="AL123" s="725"/>
      <c r="AM123" s="885"/>
      <c r="AN123" s="886"/>
      <c r="AO123" s="886"/>
      <c r="AP123" s="886"/>
      <c r="AQ123" s="886"/>
      <c r="AR123" s="886"/>
      <c r="AS123" s="886"/>
      <c r="AT123" s="886"/>
      <c r="AU123" s="886"/>
      <c r="AV123" s="886"/>
      <c r="AW123" s="886"/>
      <c r="AX123" s="887"/>
      <c r="AY123" s="385"/>
      <c r="AZ123" s="905"/>
      <c r="BA123" s="906"/>
      <c r="BB123" s="685"/>
      <c r="BC123" s="685"/>
      <c r="BD123" s="894"/>
      <c r="BE123" s="895"/>
      <c r="BF123" s="895"/>
      <c r="BG123" s="895"/>
      <c r="BH123" s="895"/>
      <c r="BI123" s="895"/>
      <c r="BJ123" s="895"/>
      <c r="BK123" s="895"/>
      <c r="BL123" s="895"/>
      <c r="BM123" s="895"/>
      <c r="BN123" s="895"/>
      <c r="BO123" s="895"/>
      <c r="BP123" s="895"/>
      <c r="BQ123" s="895"/>
      <c r="BR123" s="895"/>
      <c r="BS123" s="895"/>
      <c r="BT123" s="895"/>
      <c r="BU123" s="896"/>
      <c r="BV123" s="876"/>
      <c r="BW123" s="877"/>
      <c r="BX123" s="877"/>
      <c r="BY123" s="877"/>
      <c r="BZ123" s="877"/>
      <c r="CA123" s="877"/>
      <c r="CB123" s="877"/>
      <c r="CC123" s="877"/>
      <c r="CD123" s="877"/>
      <c r="CE123" s="877"/>
      <c r="CF123" s="877"/>
      <c r="CG123" s="877"/>
      <c r="CH123" s="877"/>
      <c r="CI123" s="877"/>
      <c r="CJ123" s="877"/>
      <c r="CK123" s="878"/>
    </row>
    <row r="124" spans="2:172" ht="5.25" customHeight="1">
      <c r="B124" s="905"/>
      <c r="C124" s="906"/>
      <c r="D124" s="916"/>
      <c r="E124" s="724"/>
      <c r="F124" s="724"/>
      <c r="G124" s="724"/>
      <c r="H124" s="724"/>
      <c r="I124" s="724"/>
      <c r="J124" s="724"/>
      <c r="K124" s="724"/>
      <c r="L124" s="724"/>
      <c r="M124" s="724"/>
      <c r="N124" s="724"/>
      <c r="O124" s="724"/>
      <c r="P124" s="724"/>
      <c r="Q124" s="724"/>
      <c r="R124" s="724"/>
      <c r="S124" s="724"/>
      <c r="T124" s="724"/>
      <c r="U124" s="724"/>
      <c r="V124" s="724"/>
      <c r="W124" s="724"/>
      <c r="X124" s="724"/>
      <c r="Y124" s="724"/>
      <c r="Z124" s="724"/>
      <c r="AA124" s="724"/>
      <c r="AB124" s="724"/>
      <c r="AC124" s="724"/>
      <c r="AD124" s="724"/>
      <c r="AE124" s="724"/>
      <c r="AF124" s="724"/>
      <c r="AG124" s="724"/>
      <c r="AH124" s="981"/>
      <c r="AI124" s="724"/>
      <c r="AJ124" s="724"/>
      <c r="AK124" s="724"/>
      <c r="AL124" s="725"/>
      <c r="AM124" s="885"/>
      <c r="AN124" s="886"/>
      <c r="AO124" s="886"/>
      <c r="AP124" s="886"/>
      <c r="AQ124" s="886"/>
      <c r="AR124" s="886"/>
      <c r="AS124" s="886"/>
      <c r="AT124" s="886"/>
      <c r="AU124" s="886"/>
      <c r="AV124" s="886"/>
      <c r="AW124" s="886"/>
      <c r="AX124" s="887"/>
      <c r="AY124" s="385"/>
      <c r="AZ124" s="905"/>
      <c r="BA124" s="906"/>
      <c r="BB124" s="685"/>
      <c r="BC124" s="685"/>
      <c r="BD124" s="894"/>
      <c r="BE124" s="895"/>
      <c r="BF124" s="895"/>
      <c r="BG124" s="895"/>
      <c r="BH124" s="895"/>
      <c r="BI124" s="895"/>
      <c r="BJ124" s="895"/>
      <c r="BK124" s="895"/>
      <c r="BL124" s="895"/>
      <c r="BM124" s="895"/>
      <c r="BN124" s="895"/>
      <c r="BO124" s="895"/>
      <c r="BP124" s="895"/>
      <c r="BQ124" s="895"/>
      <c r="BR124" s="895"/>
      <c r="BS124" s="895"/>
      <c r="BT124" s="895"/>
      <c r="BU124" s="896"/>
      <c r="BV124" s="876"/>
      <c r="BW124" s="877"/>
      <c r="BX124" s="877"/>
      <c r="BY124" s="877"/>
      <c r="BZ124" s="877"/>
      <c r="CA124" s="877"/>
      <c r="CB124" s="877"/>
      <c r="CC124" s="877"/>
      <c r="CD124" s="877"/>
      <c r="CE124" s="877"/>
      <c r="CF124" s="877"/>
      <c r="CG124" s="877"/>
      <c r="CH124" s="877"/>
      <c r="CI124" s="877"/>
      <c r="CJ124" s="877"/>
      <c r="CK124" s="878"/>
    </row>
    <row r="125" spans="2:172" ht="5.25" customHeight="1">
      <c r="B125" s="905"/>
      <c r="C125" s="906"/>
      <c r="D125" s="916"/>
      <c r="E125" s="724"/>
      <c r="F125" s="724"/>
      <c r="G125" s="724"/>
      <c r="H125" s="724"/>
      <c r="I125" s="724"/>
      <c r="J125" s="724"/>
      <c r="K125" s="724"/>
      <c r="L125" s="724"/>
      <c r="M125" s="724"/>
      <c r="N125" s="724"/>
      <c r="O125" s="724"/>
      <c r="P125" s="724"/>
      <c r="Q125" s="724"/>
      <c r="R125" s="724"/>
      <c r="S125" s="724"/>
      <c r="T125" s="724"/>
      <c r="U125" s="724"/>
      <c r="V125" s="724"/>
      <c r="W125" s="724"/>
      <c r="X125" s="724"/>
      <c r="Y125" s="724"/>
      <c r="Z125" s="724"/>
      <c r="AA125" s="724"/>
      <c r="AB125" s="724"/>
      <c r="AC125" s="724"/>
      <c r="AD125" s="724"/>
      <c r="AE125" s="724"/>
      <c r="AF125" s="724"/>
      <c r="AG125" s="724"/>
      <c r="AH125" s="981"/>
      <c r="AI125" s="724"/>
      <c r="AJ125" s="724"/>
      <c r="AK125" s="724"/>
      <c r="AL125" s="725"/>
      <c r="AM125" s="885"/>
      <c r="AN125" s="886"/>
      <c r="AO125" s="886"/>
      <c r="AP125" s="886"/>
      <c r="AQ125" s="886"/>
      <c r="AR125" s="886"/>
      <c r="AS125" s="886"/>
      <c r="AT125" s="886"/>
      <c r="AU125" s="886"/>
      <c r="AV125" s="886"/>
      <c r="AW125" s="886"/>
      <c r="AX125" s="887"/>
      <c r="AY125" s="385"/>
      <c r="AZ125" s="905"/>
      <c r="BA125" s="906"/>
      <c r="BB125" s="685"/>
      <c r="BC125" s="685"/>
      <c r="BD125" s="894"/>
      <c r="BE125" s="895"/>
      <c r="BF125" s="895"/>
      <c r="BG125" s="895"/>
      <c r="BH125" s="895"/>
      <c r="BI125" s="895"/>
      <c r="BJ125" s="895"/>
      <c r="BK125" s="895"/>
      <c r="BL125" s="895"/>
      <c r="BM125" s="895"/>
      <c r="BN125" s="895"/>
      <c r="BO125" s="895"/>
      <c r="BP125" s="895"/>
      <c r="BQ125" s="895"/>
      <c r="BR125" s="895"/>
      <c r="BS125" s="895"/>
      <c r="BT125" s="895"/>
      <c r="BU125" s="896"/>
      <c r="BV125" s="876"/>
      <c r="BW125" s="877"/>
      <c r="BX125" s="877"/>
      <c r="BY125" s="877"/>
      <c r="BZ125" s="877"/>
      <c r="CA125" s="877"/>
      <c r="CB125" s="877"/>
      <c r="CC125" s="877"/>
      <c r="CD125" s="877"/>
      <c r="CE125" s="877"/>
      <c r="CF125" s="877"/>
      <c r="CG125" s="877"/>
      <c r="CH125" s="877"/>
      <c r="CI125" s="877"/>
      <c r="CJ125" s="877"/>
      <c r="CK125" s="878"/>
    </row>
    <row r="126" spans="2:172" ht="5.25" customHeight="1">
      <c r="B126" s="905"/>
      <c r="C126" s="906"/>
      <c r="D126" s="917"/>
      <c r="E126" s="726"/>
      <c r="F126" s="726"/>
      <c r="G126" s="726"/>
      <c r="H126" s="726"/>
      <c r="I126" s="726"/>
      <c r="J126" s="726"/>
      <c r="K126" s="726"/>
      <c r="L126" s="726"/>
      <c r="M126" s="726"/>
      <c r="N126" s="726"/>
      <c r="O126" s="726"/>
      <c r="P126" s="726"/>
      <c r="Q126" s="726"/>
      <c r="R126" s="726"/>
      <c r="S126" s="726"/>
      <c r="T126" s="726"/>
      <c r="U126" s="726"/>
      <c r="V126" s="726"/>
      <c r="W126" s="726"/>
      <c r="X126" s="726"/>
      <c r="Y126" s="726"/>
      <c r="Z126" s="726"/>
      <c r="AA126" s="726"/>
      <c r="AB126" s="726"/>
      <c r="AC126" s="726"/>
      <c r="AD126" s="726"/>
      <c r="AE126" s="726"/>
      <c r="AF126" s="726"/>
      <c r="AG126" s="726"/>
      <c r="AH126" s="982"/>
      <c r="AI126" s="726"/>
      <c r="AJ126" s="726"/>
      <c r="AK126" s="726"/>
      <c r="AL126" s="727"/>
      <c r="AM126" s="888"/>
      <c r="AN126" s="889"/>
      <c r="AO126" s="889"/>
      <c r="AP126" s="889"/>
      <c r="AQ126" s="889"/>
      <c r="AR126" s="889"/>
      <c r="AS126" s="889"/>
      <c r="AT126" s="889"/>
      <c r="AU126" s="889"/>
      <c r="AV126" s="889"/>
      <c r="AW126" s="889"/>
      <c r="AX126" s="890"/>
      <c r="AY126" s="385"/>
      <c r="AZ126" s="905"/>
      <c r="BA126" s="906"/>
      <c r="BB126" s="685"/>
      <c r="BC126" s="685"/>
      <c r="BD126" s="897"/>
      <c r="BE126" s="898"/>
      <c r="BF126" s="898"/>
      <c r="BG126" s="898"/>
      <c r="BH126" s="898"/>
      <c r="BI126" s="898"/>
      <c r="BJ126" s="898"/>
      <c r="BK126" s="898"/>
      <c r="BL126" s="898"/>
      <c r="BM126" s="898"/>
      <c r="BN126" s="898"/>
      <c r="BO126" s="898"/>
      <c r="BP126" s="898"/>
      <c r="BQ126" s="898"/>
      <c r="BR126" s="898"/>
      <c r="BS126" s="898"/>
      <c r="BT126" s="898"/>
      <c r="BU126" s="899"/>
      <c r="BV126" s="879"/>
      <c r="BW126" s="880"/>
      <c r="BX126" s="880"/>
      <c r="BY126" s="880"/>
      <c r="BZ126" s="880"/>
      <c r="CA126" s="880"/>
      <c r="CB126" s="880"/>
      <c r="CC126" s="880"/>
      <c r="CD126" s="880"/>
      <c r="CE126" s="880"/>
      <c r="CF126" s="880"/>
      <c r="CG126" s="880"/>
      <c r="CH126" s="880"/>
      <c r="CI126" s="880"/>
      <c r="CJ126" s="880"/>
      <c r="CK126" s="881"/>
    </row>
    <row r="127" spans="2:172" ht="5.25" customHeight="1">
      <c r="B127" s="905"/>
      <c r="C127" s="906"/>
      <c r="D127" s="915" t="str">
        <f>児童情報!N4</f>
        <v/>
      </c>
      <c r="E127" s="722"/>
      <c r="F127" s="722"/>
      <c r="G127" s="722"/>
      <c r="H127" s="722"/>
      <c r="I127" s="722"/>
      <c r="J127" s="722"/>
      <c r="K127" s="722"/>
      <c r="L127" s="722"/>
      <c r="M127" s="722"/>
      <c r="N127" s="722"/>
      <c r="O127" s="722"/>
      <c r="P127" s="722"/>
      <c r="Q127" s="722"/>
      <c r="R127" s="722"/>
      <c r="S127" s="722"/>
      <c r="T127" s="722"/>
      <c r="U127" s="722"/>
      <c r="V127" s="722"/>
      <c r="W127" s="722"/>
      <c r="X127" s="722"/>
      <c r="Y127" s="722"/>
      <c r="Z127" s="722"/>
      <c r="AA127" s="722"/>
      <c r="AB127" s="722"/>
      <c r="AC127" s="722"/>
      <c r="AD127" s="722"/>
      <c r="AE127" s="722"/>
      <c r="AF127" s="722"/>
      <c r="AG127" s="722"/>
      <c r="AH127" s="980" t="str">
        <f>VLOOKUP($CH$4,児童情報!$A:$R,14,0)&amp;""</f>
        <v/>
      </c>
      <c r="AI127" s="722"/>
      <c r="AJ127" s="722"/>
      <c r="AK127" s="722"/>
      <c r="AL127" s="723"/>
      <c r="AM127" s="882">
        <f>IF(AH127="○",IFERROR(VLOOKUP(D127,施設情報!$A$57:$B$63,2,0),0),0)</f>
        <v>0</v>
      </c>
      <c r="AN127" s="883"/>
      <c r="AO127" s="883"/>
      <c r="AP127" s="883"/>
      <c r="AQ127" s="883"/>
      <c r="AR127" s="883"/>
      <c r="AS127" s="883"/>
      <c r="AT127" s="883"/>
      <c r="AU127" s="883"/>
      <c r="AV127" s="883"/>
      <c r="AW127" s="883"/>
      <c r="AX127" s="884"/>
      <c r="AY127" s="385"/>
      <c r="AZ127" s="905"/>
      <c r="BA127" s="906"/>
      <c r="BB127" s="685" t="s">
        <v>17</v>
      </c>
      <c r="BC127" s="685"/>
      <c r="BD127" s="915" t="s">
        <v>29</v>
      </c>
      <c r="BE127" s="722"/>
      <c r="BF127" s="722"/>
      <c r="BG127" s="722"/>
      <c r="BH127" s="722"/>
      <c r="BI127" s="722"/>
      <c r="BJ127" s="722"/>
      <c r="BK127" s="722"/>
      <c r="BL127" s="722"/>
      <c r="BM127" s="722"/>
      <c r="BN127" s="722"/>
      <c r="BO127" s="722"/>
      <c r="BP127" s="722"/>
      <c r="BQ127" s="722"/>
      <c r="BR127" s="722"/>
      <c r="BS127" s="722"/>
      <c r="BT127" s="722"/>
      <c r="BU127" s="723"/>
      <c r="BV127" s="900">
        <f>AM152</f>
        <v>0</v>
      </c>
      <c r="BW127" s="901"/>
      <c r="BX127" s="901"/>
      <c r="BY127" s="901"/>
      <c r="BZ127" s="901"/>
      <c r="CA127" s="901"/>
      <c r="CB127" s="901"/>
      <c r="CC127" s="901"/>
      <c r="CD127" s="901"/>
      <c r="CE127" s="901"/>
      <c r="CF127" s="901"/>
      <c r="CG127" s="901"/>
      <c r="CH127" s="901"/>
      <c r="CI127" s="901"/>
      <c r="CJ127" s="901"/>
      <c r="CK127" s="902"/>
    </row>
    <row r="128" spans="2:172" ht="5.25" customHeight="1">
      <c r="B128" s="905"/>
      <c r="C128" s="906"/>
      <c r="D128" s="916"/>
      <c r="E128" s="724"/>
      <c r="F128" s="724"/>
      <c r="G128" s="724"/>
      <c r="H128" s="724"/>
      <c r="I128" s="724"/>
      <c r="J128" s="724"/>
      <c r="K128" s="724"/>
      <c r="L128" s="724"/>
      <c r="M128" s="724"/>
      <c r="N128" s="724"/>
      <c r="O128" s="724"/>
      <c r="P128" s="724"/>
      <c r="Q128" s="724"/>
      <c r="R128" s="724"/>
      <c r="S128" s="724"/>
      <c r="T128" s="724"/>
      <c r="U128" s="724"/>
      <c r="V128" s="724"/>
      <c r="W128" s="724"/>
      <c r="X128" s="724"/>
      <c r="Y128" s="724"/>
      <c r="Z128" s="724"/>
      <c r="AA128" s="724"/>
      <c r="AB128" s="724"/>
      <c r="AC128" s="724"/>
      <c r="AD128" s="724"/>
      <c r="AE128" s="724"/>
      <c r="AF128" s="724"/>
      <c r="AG128" s="724"/>
      <c r="AH128" s="981"/>
      <c r="AI128" s="724"/>
      <c r="AJ128" s="724"/>
      <c r="AK128" s="724"/>
      <c r="AL128" s="725"/>
      <c r="AM128" s="885"/>
      <c r="AN128" s="886"/>
      <c r="AO128" s="886"/>
      <c r="AP128" s="886"/>
      <c r="AQ128" s="886"/>
      <c r="AR128" s="886"/>
      <c r="AS128" s="886"/>
      <c r="AT128" s="886"/>
      <c r="AU128" s="886"/>
      <c r="AV128" s="886"/>
      <c r="AW128" s="886"/>
      <c r="AX128" s="887"/>
      <c r="AY128" s="385"/>
      <c r="AZ128" s="905"/>
      <c r="BA128" s="906"/>
      <c r="BB128" s="685"/>
      <c r="BC128" s="685"/>
      <c r="BD128" s="916"/>
      <c r="BE128" s="724"/>
      <c r="BF128" s="724"/>
      <c r="BG128" s="724"/>
      <c r="BH128" s="724"/>
      <c r="BI128" s="724"/>
      <c r="BJ128" s="724"/>
      <c r="BK128" s="724"/>
      <c r="BL128" s="724"/>
      <c r="BM128" s="724"/>
      <c r="BN128" s="724"/>
      <c r="BO128" s="724"/>
      <c r="BP128" s="724"/>
      <c r="BQ128" s="724"/>
      <c r="BR128" s="724"/>
      <c r="BS128" s="724"/>
      <c r="BT128" s="724"/>
      <c r="BU128" s="725"/>
      <c r="BV128" s="876"/>
      <c r="BW128" s="877"/>
      <c r="BX128" s="877"/>
      <c r="BY128" s="877"/>
      <c r="BZ128" s="877"/>
      <c r="CA128" s="877"/>
      <c r="CB128" s="877"/>
      <c r="CC128" s="877"/>
      <c r="CD128" s="877"/>
      <c r="CE128" s="877"/>
      <c r="CF128" s="877"/>
      <c r="CG128" s="877"/>
      <c r="CH128" s="877"/>
      <c r="CI128" s="877"/>
      <c r="CJ128" s="877"/>
      <c r="CK128" s="878"/>
      <c r="FL128" s="395"/>
      <c r="FM128" s="395"/>
      <c r="FN128" s="395"/>
      <c r="FO128" s="395"/>
      <c r="FP128" s="395"/>
    </row>
    <row r="129" spans="2:172" ht="5.25" customHeight="1">
      <c r="B129" s="905"/>
      <c r="C129" s="906"/>
      <c r="D129" s="916"/>
      <c r="E129" s="724"/>
      <c r="F129" s="724"/>
      <c r="G129" s="724"/>
      <c r="H129" s="724"/>
      <c r="I129" s="724"/>
      <c r="J129" s="724"/>
      <c r="K129" s="724"/>
      <c r="L129" s="724"/>
      <c r="M129" s="724"/>
      <c r="N129" s="724"/>
      <c r="O129" s="724"/>
      <c r="P129" s="724"/>
      <c r="Q129" s="724"/>
      <c r="R129" s="724"/>
      <c r="S129" s="724"/>
      <c r="T129" s="724"/>
      <c r="U129" s="724"/>
      <c r="V129" s="724"/>
      <c r="W129" s="724"/>
      <c r="X129" s="724"/>
      <c r="Y129" s="724"/>
      <c r="Z129" s="724"/>
      <c r="AA129" s="724"/>
      <c r="AB129" s="724"/>
      <c r="AC129" s="724"/>
      <c r="AD129" s="724"/>
      <c r="AE129" s="724"/>
      <c r="AF129" s="724"/>
      <c r="AG129" s="724"/>
      <c r="AH129" s="981"/>
      <c r="AI129" s="724"/>
      <c r="AJ129" s="724"/>
      <c r="AK129" s="724"/>
      <c r="AL129" s="725"/>
      <c r="AM129" s="885"/>
      <c r="AN129" s="886"/>
      <c r="AO129" s="886"/>
      <c r="AP129" s="886"/>
      <c r="AQ129" s="886"/>
      <c r="AR129" s="886"/>
      <c r="AS129" s="886"/>
      <c r="AT129" s="886"/>
      <c r="AU129" s="886"/>
      <c r="AV129" s="886"/>
      <c r="AW129" s="886"/>
      <c r="AX129" s="887"/>
      <c r="AY129" s="385"/>
      <c r="AZ129" s="905"/>
      <c r="BA129" s="906"/>
      <c r="BB129" s="685"/>
      <c r="BC129" s="685"/>
      <c r="BD129" s="916"/>
      <c r="BE129" s="724"/>
      <c r="BF129" s="724"/>
      <c r="BG129" s="724"/>
      <c r="BH129" s="724"/>
      <c r="BI129" s="724"/>
      <c r="BJ129" s="724"/>
      <c r="BK129" s="724"/>
      <c r="BL129" s="724"/>
      <c r="BM129" s="724"/>
      <c r="BN129" s="724"/>
      <c r="BO129" s="724"/>
      <c r="BP129" s="724"/>
      <c r="BQ129" s="724"/>
      <c r="BR129" s="724"/>
      <c r="BS129" s="724"/>
      <c r="BT129" s="724"/>
      <c r="BU129" s="725"/>
      <c r="BV129" s="876"/>
      <c r="BW129" s="877"/>
      <c r="BX129" s="877"/>
      <c r="BY129" s="877"/>
      <c r="BZ129" s="877"/>
      <c r="CA129" s="877"/>
      <c r="CB129" s="877"/>
      <c r="CC129" s="877"/>
      <c r="CD129" s="877"/>
      <c r="CE129" s="877"/>
      <c r="CF129" s="877"/>
      <c r="CG129" s="877"/>
      <c r="CH129" s="877"/>
      <c r="CI129" s="877"/>
      <c r="CJ129" s="877"/>
      <c r="CK129" s="878"/>
    </row>
    <row r="130" spans="2:172" ht="5.25" customHeight="1">
      <c r="B130" s="905"/>
      <c r="C130" s="906"/>
      <c r="D130" s="916"/>
      <c r="E130" s="724"/>
      <c r="F130" s="724"/>
      <c r="G130" s="724"/>
      <c r="H130" s="724"/>
      <c r="I130" s="724"/>
      <c r="J130" s="724"/>
      <c r="K130" s="724"/>
      <c r="L130" s="724"/>
      <c r="M130" s="724"/>
      <c r="N130" s="724"/>
      <c r="O130" s="724"/>
      <c r="P130" s="724"/>
      <c r="Q130" s="724"/>
      <c r="R130" s="724"/>
      <c r="S130" s="724"/>
      <c r="T130" s="724"/>
      <c r="U130" s="724"/>
      <c r="V130" s="724"/>
      <c r="W130" s="724"/>
      <c r="X130" s="724"/>
      <c r="Y130" s="724"/>
      <c r="Z130" s="724"/>
      <c r="AA130" s="724"/>
      <c r="AB130" s="724"/>
      <c r="AC130" s="724"/>
      <c r="AD130" s="724"/>
      <c r="AE130" s="724"/>
      <c r="AF130" s="724"/>
      <c r="AG130" s="724"/>
      <c r="AH130" s="981"/>
      <c r="AI130" s="724"/>
      <c r="AJ130" s="724"/>
      <c r="AK130" s="724"/>
      <c r="AL130" s="725"/>
      <c r="AM130" s="885"/>
      <c r="AN130" s="886"/>
      <c r="AO130" s="886"/>
      <c r="AP130" s="886"/>
      <c r="AQ130" s="886"/>
      <c r="AR130" s="886"/>
      <c r="AS130" s="886"/>
      <c r="AT130" s="886"/>
      <c r="AU130" s="886"/>
      <c r="AV130" s="886"/>
      <c r="AW130" s="886"/>
      <c r="AX130" s="887"/>
      <c r="AY130" s="385"/>
      <c r="AZ130" s="905"/>
      <c r="BA130" s="906"/>
      <c r="BB130" s="685"/>
      <c r="BC130" s="685"/>
      <c r="BD130" s="916"/>
      <c r="BE130" s="724"/>
      <c r="BF130" s="724"/>
      <c r="BG130" s="724"/>
      <c r="BH130" s="724"/>
      <c r="BI130" s="724"/>
      <c r="BJ130" s="724"/>
      <c r="BK130" s="724"/>
      <c r="BL130" s="724"/>
      <c r="BM130" s="724"/>
      <c r="BN130" s="724"/>
      <c r="BO130" s="724"/>
      <c r="BP130" s="724"/>
      <c r="BQ130" s="724"/>
      <c r="BR130" s="724"/>
      <c r="BS130" s="724"/>
      <c r="BT130" s="724"/>
      <c r="BU130" s="725"/>
      <c r="BV130" s="876"/>
      <c r="BW130" s="877"/>
      <c r="BX130" s="877"/>
      <c r="BY130" s="877"/>
      <c r="BZ130" s="877"/>
      <c r="CA130" s="877"/>
      <c r="CB130" s="877"/>
      <c r="CC130" s="877"/>
      <c r="CD130" s="877"/>
      <c r="CE130" s="877"/>
      <c r="CF130" s="877"/>
      <c r="CG130" s="877"/>
      <c r="CH130" s="877"/>
      <c r="CI130" s="877"/>
      <c r="CJ130" s="877"/>
      <c r="CK130" s="878"/>
    </row>
    <row r="131" spans="2:172" ht="5.25" customHeight="1">
      <c r="B131" s="905"/>
      <c r="C131" s="906"/>
      <c r="D131" s="917"/>
      <c r="E131" s="726"/>
      <c r="F131" s="726"/>
      <c r="G131" s="726"/>
      <c r="H131" s="726"/>
      <c r="I131" s="726"/>
      <c r="J131" s="726"/>
      <c r="K131" s="726"/>
      <c r="L131" s="726"/>
      <c r="M131" s="726"/>
      <c r="N131" s="726"/>
      <c r="O131" s="726"/>
      <c r="P131" s="726"/>
      <c r="Q131" s="726"/>
      <c r="R131" s="726"/>
      <c r="S131" s="726"/>
      <c r="T131" s="726"/>
      <c r="U131" s="726"/>
      <c r="V131" s="726"/>
      <c r="W131" s="726"/>
      <c r="X131" s="726"/>
      <c r="Y131" s="726"/>
      <c r="Z131" s="726"/>
      <c r="AA131" s="726"/>
      <c r="AB131" s="726"/>
      <c r="AC131" s="726"/>
      <c r="AD131" s="726"/>
      <c r="AE131" s="726"/>
      <c r="AF131" s="726"/>
      <c r="AG131" s="726"/>
      <c r="AH131" s="982"/>
      <c r="AI131" s="726"/>
      <c r="AJ131" s="726"/>
      <c r="AK131" s="726"/>
      <c r="AL131" s="727"/>
      <c r="AM131" s="888"/>
      <c r="AN131" s="889"/>
      <c r="AO131" s="889"/>
      <c r="AP131" s="889"/>
      <c r="AQ131" s="889"/>
      <c r="AR131" s="889"/>
      <c r="AS131" s="889"/>
      <c r="AT131" s="889"/>
      <c r="AU131" s="889"/>
      <c r="AV131" s="889"/>
      <c r="AW131" s="889"/>
      <c r="AX131" s="890"/>
      <c r="AY131" s="385"/>
      <c r="AZ131" s="905"/>
      <c r="BA131" s="906"/>
      <c r="BB131" s="685"/>
      <c r="BC131" s="685"/>
      <c r="BD131" s="917"/>
      <c r="BE131" s="726"/>
      <c r="BF131" s="726"/>
      <c r="BG131" s="726"/>
      <c r="BH131" s="726"/>
      <c r="BI131" s="726"/>
      <c r="BJ131" s="726"/>
      <c r="BK131" s="726"/>
      <c r="BL131" s="726"/>
      <c r="BM131" s="726"/>
      <c r="BN131" s="726"/>
      <c r="BO131" s="726"/>
      <c r="BP131" s="726"/>
      <c r="BQ131" s="726"/>
      <c r="BR131" s="726"/>
      <c r="BS131" s="726"/>
      <c r="BT131" s="726"/>
      <c r="BU131" s="727"/>
      <c r="BV131" s="879"/>
      <c r="BW131" s="880"/>
      <c r="BX131" s="880"/>
      <c r="BY131" s="880"/>
      <c r="BZ131" s="880"/>
      <c r="CA131" s="880"/>
      <c r="CB131" s="880"/>
      <c r="CC131" s="880"/>
      <c r="CD131" s="880"/>
      <c r="CE131" s="880"/>
      <c r="CF131" s="880"/>
      <c r="CG131" s="880"/>
      <c r="CH131" s="880"/>
      <c r="CI131" s="880"/>
      <c r="CJ131" s="880"/>
      <c r="CK131" s="881"/>
      <c r="FL131" s="396"/>
      <c r="FM131" s="396"/>
      <c r="FN131" s="396"/>
      <c r="FO131" s="396"/>
      <c r="FP131" s="396"/>
    </row>
    <row r="132" spans="2:172" ht="5.25" customHeight="1">
      <c r="B132" s="905"/>
      <c r="C132" s="906"/>
      <c r="D132" s="915" t="str">
        <f>児童情報!O4</f>
        <v/>
      </c>
      <c r="E132" s="722"/>
      <c r="F132" s="722"/>
      <c r="G132" s="722"/>
      <c r="H132" s="722"/>
      <c r="I132" s="722"/>
      <c r="J132" s="722"/>
      <c r="K132" s="722"/>
      <c r="L132" s="722"/>
      <c r="M132" s="722"/>
      <c r="N132" s="722"/>
      <c r="O132" s="722"/>
      <c r="P132" s="722"/>
      <c r="Q132" s="722"/>
      <c r="R132" s="722"/>
      <c r="S132" s="722"/>
      <c r="T132" s="722"/>
      <c r="U132" s="722"/>
      <c r="V132" s="722"/>
      <c r="W132" s="722"/>
      <c r="X132" s="722"/>
      <c r="Y132" s="722"/>
      <c r="Z132" s="722"/>
      <c r="AA132" s="722"/>
      <c r="AB132" s="722"/>
      <c r="AC132" s="722"/>
      <c r="AD132" s="722"/>
      <c r="AE132" s="722"/>
      <c r="AF132" s="722"/>
      <c r="AG132" s="722"/>
      <c r="AH132" s="980" t="str">
        <f>VLOOKUP($CH$4,児童情報!$A:$R,15,0)&amp;""</f>
        <v/>
      </c>
      <c r="AI132" s="722"/>
      <c r="AJ132" s="722"/>
      <c r="AK132" s="722"/>
      <c r="AL132" s="723"/>
      <c r="AM132" s="882">
        <f>IF(AH132="○",IFERROR(VLOOKUP(D132,施設情報!$A$57:$B$63,2,0),0),0)</f>
        <v>0</v>
      </c>
      <c r="AN132" s="883"/>
      <c r="AO132" s="883"/>
      <c r="AP132" s="883"/>
      <c r="AQ132" s="883"/>
      <c r="AR132" s="883"/>
      <c r="AS132" s="883"/>
      <c r="AT132" s="883"/>
      <c r="AU132" s="883"/>
      <c r="AV132" s="883"/>
      <c r="AW132" s="883"/>
      <c r="AX132" s="884"/>
      <c r="AY132" s="385"/>
      <c r="AZ132" s="905"/>
      <c r="BA132" s="906"/>
      <c r="BB132" s="952" t="s">
        <v>26</v>
      </c>
      <c r="BC132" s="952"/>
      <c r="BD132" s="953" t="s">
        <v>25</v>
      </c>
      <c r="BE132" s="954"/>
      <c r="BF132" s="954"/>
      <c r="BG132" s="954"/>
      <c r="BH132" s="954"/>
      <c r="BI132" s="954"/>
      <c r="BJ132" s="954"/>
      <c r="BK132" s="954"/>
      <c r="BL132" s="954"/>
      <c r="BM132" s="954"/>
      <c r="BN132" s="954"/>
      <c r="BO132" s="954"/>
      <c r="BP132" s="954"/>
      <c r="BQ132" s="954"/>
      <c r="BR132" s="954"/>
      <c r="BS132" s="954"/>
      <c r="BT132" s="954"/>
      <c r="BU132" s="955"/>
      <c r="BV132" s="962"/>
      <c r="BW132" s="963"/>
      <c r="BX132" s="963"/>
      <c r="BY132" s="963"/>
      <c r="BZ132" s="963"/>
      <c r="CA132" s="963"/>
      <c r="CB132" s="963"/>
      <c r="CC132" s="963"/>
      <c r="CD132" s="963"/>
      <c r="CE132" s="963"/>
      <c r="CF132" s="963"/>
      <c r="CG132" s="963"/>
      <c r="CH132" s="963"/>
      <c r="CI132" s="963"/>
      <c r="CJ132" s="963"/>
      <c r="CK132" s="964"/>
    </row>
    <row r="133" spans="2:172" ht="5.25" customHeight="1">
      <c r="B133" s="905"/>
      <c r="C133" s="906"/>
      <c r="D133" s="916"/>
      <c r="E133" s="724"/>
      <c r="F133" s="724"/>
      <c r="G133" s="724"/>
      <c r="H133" s="724"/>
      <c r="I133" s="724"/>
      <c r="J133" s="724"/>
      <c r="K133" s="724"/>
      <c r="L133" s="724"/>
      <c r="M133" s="724"/>
      <c r="N133" s="724"/>
      <c r="O133" s="724"/>
      <c r="P133" s="724"/>
      <c r="Q133" s="724"/>
      <c r="R133" s="724"/>
      <c r="S133" s="724"/>
      <c r="T133" s="724"/>
      <c r="U133" s="724"/>
      <c r="V133" s="724"/>
      <c r="W133" s="724"/>
      <c r="X133" s="724"/>
      <c r="Y133" s="724"/>
      <c r="Z133" s="724"/>
      <c r="AA133" s="724"/>
      <c r="AB133" s="724"/>
      <c r="AC133" s="724"/>
      <c r="AD133" s="724"/>
      <c r="AE133" s="724"/>
      <c r="AF133" s="724"/>
      <c r="AG133" s="724"/>
      <c r="AH133" s="981"/>
      <c r="AI133" s="724"/>
      <c r="AJ133" s="724"/>
      <c r="AK133" s="724"/>
      <c r="AL133" s="725"/>
      <c r="AM133" s="885"/>
      <c r="AN133" s="886"/>
      <c r="AO133" s="886"/>
      <c r="AP133" s="886"/>
      <c r="AQ133" s="886"/>
      <c r="AR133" s="886"/>
      <c r="AS133" s="886"/>
      <c r="AT133" s="886"/>
      <c r="AU133" s="886"/>
      <c r="AV133" s="886"/>
      <c r="AW133" s="886"/>
      <c r="AX133" s="887"/>
      <c r="AY133" s="385"/>
      <c r="AZ133" s="905"/>
      <c r="BA133" s="906"/>
      <c r="BB133" s="952"/>
      <c r="BC133" s="952"/>
      <c r="BD133" s="956"/>
      <c r="BE133" s="957"/>
      <c r="BF133" s="957"/>
      <c r="BG133" s="957"/>
      <c r="BH133" s="957"/>
      <c r="BI133" s="957"/>
      <c r="BJ133" s="957"/>
      <c r="BK133" s="957"/>
      <c r="BL133" s="957"/>
      <c r="BM133" s="957"/>
      <c r="BN133" s="957"/>
      <c r="BO133" s="957"/>
      <c r="BP133" s="957"/>
      <c r="BQ133" s="957"/>
      <c r="BR133" s="957"/>
      <c r="BS133" s="957"/>
      <c r="BT133" s="957"/>
      <c r="BU133" s="958"/>
      <c r="BV133" s="965"/>
      <c r="BW133" s="966"/>
      <c r="BX133" s="966"/>
      <c r="BY133" s="966"/>
      <c r="BZ133" s="966"/>
      <c r="CA133" s="966"/>
      <c r="CB133" s="966"/>
      <c r="CC133" s="966"/>
      <c r="CD133" s="966"/>
      <c r="CE133" s="966"/>
      <c r="CF133" s="966"/>
      <c r="CG133" s="966"/>
      <c r="CH133" s="966"/>
      <c r="CI133" s="966"/>
      <c r="CJ133" s="966"/>
      <c r="CK133" s="967"/>
      <c r="ES133" s="385"/>
      <c r="ET133" s="385"/>
      <c r="EU133" s="385"/>
      <c r="EV133" s="385"/>
      <c r="EW133" s="385"/>
      <c r="EX133" s="385"/>
      <c r="EY133" s="385"/>
      <c r="EZ133" s="385"/>
      <c r="FA133" s="385"/>
      <c r="FB133" s="385"/>
      <c r="FC133" s="385"/>
      <c r="FD133" s="385"/>
      <c r="FE133" s="385"/>
      <c r="FF133" s="385"/>
      <c r="FG133" s="385"/>
      <c r="FH133" s="385"/>
      <c r="FI133" s="385"/>
      <c r="FJ133" s="385"/>
      <c r="FK133" s="385"/>
      <c r="FL133" s="385"/>
      <c r="FM133" s="385"/>
    </row>
    <row r="134" spans="2:172" ht="5.25" customHeight="1">
      <c r="B134" s="905"/>
      <c r="C134" s="906"/>
      <c r="D134" s="916"/>
      <c r="E134" s="724"/>
      <c r="F134" s="724"/>
      <c r="G134" s="724"/>
      <c r="H134" s="724"/>
      <c r="I134" s="724"/>
      <c r="J134" s="724"/>
      <c r="K134" s="724"/>
      <c r="L134" s="724"/>
      <c r="M134" s="724"/>
      <c r="N134" s="724"/>
      <c r="O134" s="724"/>
      <c r="P134" s="724"/>
      <c r="Q134" s="724"/>
      <c r="R134" s="724"/>
      <c r="S134" s="724"/>
      <c r="T134" s="724"/>
      <c r="U134" s="724"/>
      <c r="V134" s="724"/>
      <c r="W134" s="724"/>
      <c r="X134" s="724"/>
      <c r="Y134" s="724"/>
      <c r="Z134" s="724"/>
      <c r="AA134" s="724"/>
      <c r="AB134" s="724"/>
      <c r="AC134" s="724"/>
      <c r="AD134" s="724"/>
      <c r="AE134" s="724"/>
      <c r="AF134" s="724"/>
      <c r="AG134" s="724"/>
      <c r="AH134" s="981"/>
      <c r="AI134" s="724"/>
      <c r="AJ134" s="724"/>
      <c r="AK134" s="724"/>
      <c r="AL134" s="725"/>
      <c r="AM134" s="885"/>
      <c r="AN134" s="886"/>
      <c r="AO134" s="886"/>
      <c r="AP134" s="886"/>
      <c r="AQ134" s="886"/>
      <c r="AR134" s="886"/>
      <c r="AS134" s="886"/>
      <c r="AT134" s="886"/>
      <c r="AU134" s="886"/>
      <c r="AV134" s="886"/>
      <c r="AW134" s="886"/>
      <c r="AX134" s="887"/>
      <c r="AY134" s="385"/>
      <c r="AZ134" s="905"/>
      <c r="BA134" s="906"/>
      <c r="BB134" s="952"/>
      <c r="BC134" s="952"/>
      <c r="BD134" s="956"/>
      <c r="BE134" s="957"/>
      <c r="BF134" s="957"/>
      <c r="BG134" s="957"/>
      <c r="BH134" s="957"/>
      <c r="BI134" s="957"/>
      <c r="BJ134" s="957"/>
      <c r="BK134" s="957"/>
      <c r="BL134" s="957"/>
      <c r="BM134" s="957"/>
      <c r="BN134" s="957"/>
      <c r="BO134" s="957"/>
      <c r="BP134" s="957"/>
      <c r="BQ134" s="957"/>
      <c r="BR134" s="957"/>
      <c r="BS134" s="957"/>
      <c r="BT134" s="957"/>
      <c r="BU134" s="958"/>
      <c r="BV134" s="965"/>
      <c r="BW134" s="966"/>
      <c r="BX134" s="966"/>
      <c r="BY134" s="966"/>
      <c r="BZ134" s="966"/>
      <c r="CA134" s="966"/>
      <c r="CB134" s="966"/>
      <c r="CC134" s="966"/>
      <c r="CD134" s="966"/>
      <c r="CE134" s="966"/>
      <c r="CF134" s="966"/>
      <c r="CG134" s="966"/>
      <c r="CH134" s="966"/>
      <c r="CI134" s="966"/>
      <c r="CJ134" s="966"/>
      <c r="CK134" s="967"/>
      <c r="ES134" s="385"/>
      <c r="ET134" s="385"/>
      <c r="EU134" s="385"/>
      <c r="EV134" s="385"/>
      <c r="EW134" s="385"/>
      <c r="EX134" s="385"/>
      <c r="EY134" s="385"/>
      <c r="EZ134" s="385"/>
      <c r="FA134" s="385"/>
      <c r="FB134" s="385"/>
      <c r="FC134" s="385"/>
      <c r="FD134" s="385"/>
      <c r="FE134" s="385"/>
      <c r="FF134" s="385"/>
      <c r="FG134" s="385"/>
      <c r="FH134" s="385"/>
      <c r="FI134" s="385"/>
      <c r="FJ134" s="385"/>
      <c r="FK134" s="385"/>
      <c r="FL134" s="385"/>
      <c r="FM134" s="385"/>
    </row>
    <row r="135" spans="2:172" ht="5.25" customHeight="1">
      <c r="B135" s="905"/>
      <c r="C135" s="906"/>
      <c r="D135" s="916"/>
      <c r="E135" s="724"/>
      <c r="F135" s="724"/>
      <c r="G135" s="724"/>
      <c r="H135" s="724"/>
      <c r="I135" s="724"/>
      <c r="J135" s="724"/>
      <c r="K135" s="724"/>
      <c r="L135" s="724"/>
      <c r="M135" s="724"/>
      <c r="N135" s="724"/>
      <c r="O135" s="724"/>
      <c r="P135" s="724"/>
      <c r="Q135" s="724"/>
      <c r="R135" s="724"/>
      <c r="S135" s="724"/>
      <c r="T135" s="724"/>
      <c r="U135" s="724"/>
      <c r="V135" s="724"/>
      <c r="W135" s="724"/>
      <c r="X135" s="724"/>
      <c r="Y135" s="724"/>
      <c r="Z135" s="724"/>
      <c r="AA135" s="724"/>
      <c r="AB135" s="724"/>
      <c r="AC135" s="724"/>
      <c r="AD135" s="724"/>
      <c r="AE135" s="724"/>
      <c r="AF135" s="724"/>
      <c r="AG135" s="724"/>
      <c r="AH135" s="981"/>
      <c r="AI135" s="724"/>
      <c r="AJ135" s="724"/>
      <c r="AK135" s="724"/>
      <c r="AL135" s="725"/>
      <c r="AM135" s="885"/>
      <c r="AN135" s="886"/>
      <c r="AO135" s="886"/>
      <c r="AP135" s="886"/>
      <c r="AQ135" s="886"/>
      <c r="AR135" s="886"/>
      <c r="AS135" s="886"/>
      <c r="AT135" s="886"/>
      <c r="AU135" s="886"/>
      <c r="AV135" s="886"/>
      <c r="AW135" s="886"/>
      <c r="AX135" s="887"/>
      <c r="AY135" s="385"/>
      <c r="AZ135" s="905"/>
      <c r="BA135" s="906"/>
      <c r="BB135" s="952"/>
      <c r="BC135" s="952"/>
      <c r="BD135" s="956"/>
      <c r="BE135" s="957"/>
      <c r="BF135" s="957"/>
      <c r="BG135" s="957"/>
      <c r="BH135" s="957"/>
      <c r="BI135" s="957"/>
      <c r="BJ135" s="957"/>
      <c r="BK135" s="957"/>
      <c r="BL135" s="957"/>
      <c r="BM135" s="957"/>
      <c r="BN135" s="957"/>
      <c r="BO135" s="957"/>
      <c r="BP135" s="957"/>
      <c r="BQ135" s="957"/>
      <c r="BR135" s="957"/>
      <c r="BS135" s="957"/>
      <c r="BT135" s="957"/>
      <c r="BU135" s="958"/>
      <c r="BV135" s="965"/>
      <c r="BW135" s="966"/>
      <c r="BX135" s="966"/>
      <c r="BY135" s="966"/>
      <c r="BZ135" s="966"/>
      <c r="CA135" s="966"/>
      <c r="CB135" s="966"/>
      <c r="CC135" s="966"/>
      <c r="CD135" s="966"/>
      <c r="CE135" s="966"/>
      <c r="CF135" s="966"/>
      <c r="CG135" s="966"/>
      <c r="CH135" s="966"/>
      <c r="CI135" s="966"/>
      <c r="CJ135" s="966"/>
      <c r="CK135" s="967"/>
      <c r="ES135" s="385"/>
      <c r="ET135" s="385"/>
      <c r="EU135" s="385"/>
      <c r="EV135" s="385"/>
      <c r="EW135" s="385"/>
      <c r="EX135" s="385"/>
      <c r="EY135" s="385"/>
      <c r="EZ135" s="385"/>
      <c r="FA135" s="385"/>
      <c r="FB135" s="385"/>
      <c r="FC135" s="385"/>
      <c r="FD135" s="385"/>
      <c r="FE135" s="385"/>
      <c r="FF135" s="385"/>
      <c r="FG135" s="385"/>
      <c r="FH135" s="385"/>
      <c r="FI135" s="385"/>
      <c r="FJ135" s="385"/>
      <c r="FK135" s="385"/>
      <c r="FL135" s="385"/>
      <c r="FM135" s="385"/>
    </row>
    <row r="136" spans="2:172" ht="5.25" customHeight="1">
      <c r="B136" s="905"/>
      <c r="C136" s="906"/>
      <c r="D136" s="917"/>
      <c r="E136" s="726"/>
      <c r="F136" s="726"/>
      <c r="G136" s="726"/>
      <c r="H136" s="726"/>
      <c r="I136" s="726"/>
      <c r="J136" s="726"/>
      <c r="K136" s="726"/>
      <c r="L136" s="726"/>
      <c r="M136" s="726"/>
      <c r="N136" s="726"/>
      <c r="O136" s="726"/>
      <c r="P136" s="726"/>
      <c r="Q136" s="726"/>
      <c r="R136" s="726"/>
      <c r="S136" s="726"/>
      <c r="T136" s="726"/>
      <c r="U136" s="726"/>
      <c r="V136" s="726"/>
      <c r="W136" s="726"/>
      <c r="X136" s="726"/>
      <c r="Y136" s="726"/>
      <c r="Z136" s="726"/>
      <c r="AA136" s="726"/>
      <c r="AB136" s="726"/>
      <c r="AC136" s="726"/>
      <c r="AD136" s="726"/>
      <c r="AE136" s="726"/>
      <c r="AF136" s="726"/>
      <c r="AG136" s="726"/>
      <c r="AH136" s="982"/>
      <c r="AI136" s="726"/>
      <c r="AJ136" s="726"/>
      <c r="AK136" s="726"/>
      <c r="AL136" s="727"/>
      <c r="AM136" s="888"/>
      <c r="AN136" s="889"/>
      <c r="AO136" s="889"/>
      <c r="AP136" s="889"/>
      <c r="AQ136" s="889"/>
      <c r="AR136" s="889"/>
      <c r="AS136" s="889"/>
      <c r="AT136" s="889"/>
      <c r="AU136" s="889"/>
      <c r="AV136" s="889"/>
      <c r="AW136" s="889"/>
      <c r="AX136" s="890"/>
      <c r="AY136" s="385"/>
      <c r="AZ136" s="905"/>
      <c r="BA136" s="906"/>
      <c r="BB136" s="952"/>
      <c r="BC136" s="952"/>
      <c r="BD136" s="959"/>
      <c r="BE136" s="960"/>
      <c r="BF136" s="960"/>
      <c r="BG136" s="960"/>
      <c r="BH136" s="960"/>
      <c r="BI136" s="960"/>
      <c r="BJ136" s="960"/>
      <c r="BK136" s="960"/>
      <c r="BL136" s="960"/>
      <c r="BM136" s="960"/>
      <c r="BN136" s="960"/>
      <c r="BO136" s="960"/>
      <c r="BP136" s="960"/>
      <c r="BQ136" s="960"/>
      <c r="BR136" s="960"/>
      <c r="BS136" s="960"/>
      <c r="BT136" s="960"/>
      <c r="BU136" s="961"/>
      <c r="BV136" s="968"/>
      <c r="BW136" s="969"/>
      <c r="BX136" s="969"/>
      <c r="BY136" s="969"/>
      <c r="BZ136" s="969"/>
      <c r="CA136" s="969"/>
      <c r="CB136" s="969"/>
      <c r="CC136" s="969"/>
      <c r="CD136" s="969"/>
      <c r="CE136" s="969"/>
      <c r="CF136" s="969"/>
      <c r="CG136" s="969"/>
      <c r="CH136" s="969"/>
      <c r="CI136" s="969"/>
      <c r="CJ136" s="969"/>
      <c r="CK136" s="970"/>
      <c r="ES136" s="385"/>
      <c r="ET136" s="385"/>
      <c r="EU136" s="385"/>
      <c r="EV136" s="385"/>
      <c r="EW136" s="385"/>
      <c r="EX136" s="385"/>
      <c r="EY136" s="385"/>
      <c r="EZ136" s="385"/>
      <c r="FA136" s="385"/>
      <c r="FB136" s="385"/>
      <c r="FC136" s="385"/>
      <c r="FD136" s="385"/>
      <c r="FE136" s="385"/>
      <c r="FF136" s="385"/>
      <c r="FG136" s="385"/>
      <c r="FH136" s="385"/>
      <c r="FI136" s="385"/>
      <c r="FJ136" s="385"/>
      <c r="FK136" s="385"/>
      <c r="FL136" s="385"/>
      <c r="FM136" s="385"/>
    </row>
    <row r="137" spans="2:172" ht="5.25" customHeight="1">
      <c r="B137" s="905"/>
      <c r="C137" s="906"/>
      <c r="D137" s="915" t="str">
        <f>児童情報!P4</f>
        <v/>
      </c>
      <c r="E137" s="722"/>
      <c r="F137" s="722"/>
      <c r="G137" s="722"/>
      <c r="H137" s="722"/>
      <c r="I137" s="722"/>
      <c r="J137" s="722"/>
      <c r="K137" s="722"/>
      <c r="L137" s="722"/>
      <c r="M137" s="722"/>
      <c r="N137" s="722"/>
      <c r="O137" s="722"/>
      <c r="P137" s="722"/>
      <c r="Q137" s="722"/>
      <c r="R137" s="722"/>
      <c r="S137" s="722"/>
      <c r="T137" s="722"/>
      <c r="U137" s="722"/>
      <c r="V137" s="722"/>
      <c r="W137" s="722"/>
      <c r="X137" s="722"/>
      <c r="Y137" s="722"/>
      <c r="Z137" s="722"/>
      <c r="AA137" s="722"/>
      <c r="AB137" s="722"/>
      <c r="AC137" s="722"/>
      <c r="AD137" s="722"/>
      <c r="AE137" s="722"/>
      <c r="AF137" s="722"/>
      <c r="AG137" s="722"/>
      <c r="AH137" s="980" t="str">
        <f>VLOOKUP($CH$4,児童情報!$A:$R,16,0)&amp;""</f>
        <v/>
      </c>
      <c r="AI137" s="722"/>
      <c r="AJ137" s="722"/>
      <c r="AK137" s="722"/>
      <c r="AL137" s="723"/>
      <c r="AM137" s="882">
        <f>IF(AH137="○",IFERROR(VLOOKUP(D137,施設情報!$A$57:$B$63,2,0),0),0)</f>
        <v>0</v>
      </c>
      <c r="AN137" s="883"/>
      <c r="AO137" s="883"/>
      <c r="AP137" s="883"/>
      <c r="AQ137" s="883"/>
      <c r="AR137" s="883"/>
      <c r="AS137" s="883"/>
      <c r="AT137" s="883"/>
      <c r="AU137" s="883"/>
      <c r="AV137" s="883"/>
      <c r="AW137" s="883"/>
      <c r="AX137" s="884"/>
      <c r="AY137" s="385"/>
      <c r="AZ137" s="905"/>
      <c r="BA137" s="906"/>
      <c r="BB137" s="971" t="s">
        <v>27</v>
      </c>
      <c r="BC137" s="972"/>
      <c r="BD137" s="974"/>
      <c r="BE137" s="975"/>
      <c r="BF137" s="975"/>
      <c r="BG137" s="975"/>
      <c r="BH137" s="975"/>
      <c r="BI137" s="975"/>
      <c r="BJ137" s="975"/>
      <c r="BK137" s="975"/>
      <c r="BL137" s="975"/>
      <c r="BM137" s="975"/>
      <c r="BN137" s="975"/>
      <c r="BO137" s="975"/>
      <c r="BP137" s="975"/>
      <c r="BQ137" s="975"/>
      <c r="BR137" s="975"/>
      <c r="BS137" s="975"/>
      <c r="BT137" s="975"/>
      <c r="BU137" s="976"/>
      <c r="BV137" s="977"/>
      <c r="BW137" s="907"/>
      <c r="BX137" s="907"/>
      <c r="BY137" s="907"/>
      <c r="BZ137" s="907"/>
      <c r="CA137" s="907"/>
      <c r="CB137" s="907"/>
      <c r="CC137" s="907"/>
      <c r="CD137" s="907"/>
      <c r="CE137" s="907"/>
      <c r="CF137" s="907"/>
      <c r="CG137" s="907"/>
      <c r="CH137" s="940"/>
      <c r="CI137" s="940"/>
      <c r="CJ137" s="907"/>
      <c r="CK137" s="942"/>
      <c r="CL137" s="392"/>
      <c r="CM137" s="397"/>
      <c r="CN137" s="397"/>
      <c r="CO137" s="397"/>
      <c r="CP137" s="397"/>
      <c r="CQ137" s="397"/>
      <c r="CR137" s="397"/>
      <c r="CS137" s="397"/>
      <c r="CT137" s="397"/>
      <c r="CU137" s="397"/>
      <c r="CV137" s="386"/>
      <c r="CW137" s="386"/>
      <c r="CX137" s="385"/>
      <c r="CY137" s="385"/>
      <c r="CZ137" s="385"/>
      <c r="DA137" s="385"/>
      <c r="DB137" s="385"/>
      <c r="DC137" s="385"/>
      <c r="DD137" s="385"/>
      <c r="DE137" s="385"/>
      <c r="DF137" s="385"/>
      <c r="DG137" s="385"/>
      <c r="DH137" s="385"/>
      <c r="DI137" s="385"/>
      <c r="DJ137" s="385"/>
      <c r="DK137" s="385"/>
      <c r="DL137" s="385"/>
      <c r="DM137" s="385"/>
      <c r="DN137" s="385"/>
      <c r="DO137" s="385"/>
      <c r="DP137" s="385"/>
      <c r="DQ137" s="385"/>
      <c r="DR137" s="385"/>
      <c r="DS137" s="385"/>
      <c r="DT137" s="385"/>
      <c r="DU137" s="385"/>
      <c r="DV137" s="385"/>
      <c r="DW137" s="385"/>
      <c r="DX137" s="385"/>
      <c r="DY137" s="385"/>
      <c r="DZ137" s="385"/>
      <c r="EA137" s="385"/>
      <c r="EB137" s="385"/>
      <c r="EC137" s="385"/>
      <c r="ED137" s="385"/>
      <c r="EE137" s="385"/>
      <c r="EF137" s="385"/>
      <c r="EG137" s="385"/>
      <c r="EH137" s="385"/>
      <c r="EI137" s="385"/>
      <c r="EJ137" s="385"/>
      <c r="EK137" s="385"/>
      <c r="EL137" s="385"/>
      <c r="EM137" s="385"/>
      <c r="EN137" s="385"/>
      <c r="EO137" s="385"/>
      <c r="EP137" s="385"/>
      <c r="EQ137" s="385"/>
      <c r="ER137" s="385"/>
      <c r="ES137" s="385"/>
      <c r="ET137" s="398"/>
      <c r="EU137" s="398"/>
      <c r="EV137" s="398"/>
      <c r="EW137" s="398"/>
      <c r="EX137" s="385"/>
      <c r="EY137" s="385"/>
      <c r="EZ137" s="385"/>
      <c r="FA137" s="385"/>
      <c r="FB137" s="385"/>
      <c r="FC137" s="385"/>
      <c r="FD137" s="385"/>
      <c r="FE137" s="385"/>
      <c r="FF137" s="385"/>
      <c r="FG137" s="385"/>
      <c r="FH137" s="385"/>
      <c r="FI137" s="385"/>
      <c r="FJ137" s="385"/>
      <c r="FK137" s="385"/>
      <c r="FL137" s="385"/>
      <c r="FM137" s="385"/>
    </row>
    <row r="138" spans="2:172" ht="5.25" customHeight="1">
      <c r="B138" s="905"/>
      <c r="C138" s="906"/>
      <c r="D138" s="916"/>
      <c r="E138" s="724"/>
      <c r="F138" s="724"/>
      <c r="G138" s="724"/>
      <c r="H138" s="724"/>
      <c r="I138" s="724"/>
      <c r="J138" s="724"/>
      <c r="K138" s="724"/>
      <c r="L138" s="724"/>
      <c r="M138" s="724"/>
      <c r="N138" s="724"/>
      <c r="O138" s="724"/>
      <c r="P138" s="724"/>
      <c r="Q138" s="724"/>
      <c r="R138" s="724"/>
      <c r="S138" s="724"/>
      <c r="T138" s="724"/>
      <c r="U138" s="724"/>
      <c r="V138" s="724"/>
      <c r="W138" s="724"/>
      <c r="X138" s="724"/>
      <c r="Y138" s="724"/>
      <c r="Z138" s="724"/>
      <c r="AA138" s="724"/>
      <c r="AB138" s="724"/>
      <c r="AC138" s="724"/>
      <c r="AD138" s="724"/>
      <c r="AE138" s="724"/>
      <c r="AF138" s="724"/>
      <c r="AG138" s="724"/>
      <c r="AH138" s="981"/>
      <c r="AI138" s="724"/>
      <c r="AJ138" s="724"/>
      <c r="AK138" s="724"/>
      <c r="AL138" s="725"/>
      <c r="AM138" s="885"/>
      <c r="AN138" s="886"/>
      <c r="AO138" s="886"/>
      <c r="AP138" s="886"/>
      <c r="AQ138" s="886"/>
      <c r="AR138" s="886"/>
      <c r="AS138" s="886"/>
      <c r="AT138" s="886"/>
      <c r="AU138" s="886"/>
      <c r="AV138" s="886"/>
      <c r="AW138" s="886"/>
      <c r="AX138" s="887"/>
      <c r="AY138" s="385"/>
      <c r="AZ138" s="905"/>
      <c r="BA138" s="906"/>
      <c r="BB138" s="924"/>
      <c r="BC138" s="973"/>
      <c r="BD138" s="946"/>
      <c r="BE138" s="947"/>
      <c r="BF138" s="947"/>
      <c r="BG138" s="947"/>
      <c r="BH138" s="947"/>
      <c r="BI138" s="947"/>
      <c r="BJ138" s="947"/>
      <c r="BK138" s="947"/>
      <c r="BL138" s="947"/>
      <c r="BM138" s="947"/>
      <c r="BN138" s="947"/>
      <c r="BO138" s="947"/>
      <c r="BP138" s="947"/>
      <c r="BQ138" s="947"/>
      <c r="BR138" s="947"/>
      <c r="BS138" s="947"/>
      <c r="BT138" s="947"/>
      <c r="BU138" s="948"/>
      <c r="BV138" s="930"/>
      <c r="BW138" s="908"/>
      <c r="BX138" s="908"/>
      <c r="BY138" s="908"/>
      <c r="BZ138" s="908"/>
      <c r="CA138" s="908"/>
      <c r="CB138" s="908"/>
      <c r="CC138" s="908"/>
      <c r="CD138" s="908"/>
      <c r="CE138" s="908"/>
      <c r="CF138" s="908"/>
      <c r="CG138" s="908"/>
      <c r="CH138" s="911"/>
      <c r="CI138" s="911"/>
      <c r="CJ138" s="908"/>
      <c r="CK138" s="913"/>
      <c r="CL138" s="392"/>
      <c r="CM138" s="397"/>
      <c r="CN138" s="397"/>
      <c r="CO138" s="397"/>
      <c r="CP138" s="397"/>
      <c r="CQ138" s="397"/>
      <c r="CR138" s="397"/>
      <c r="CS138" s="397"/>
      <c r="CT138" s="397"/>
      <c r="CU138" s="397"/>
      <c r="CV138" s="386"/>
      <c r="CW138" s="386"/>
      <c r="CX138" s="385"/>
      <c r="CY138" s="385"/>
      <c r="CZ138" s="385"/>
      <c r="DA138" s="385"/>
      <c r="DB138" s="385"/>
      <c r="DC138" s="385"/>
      <c r="DD138" s="385"/>
      <c r="DE138" s="385"/>
      <c r="DF138" s="385"/>
      <c r="DG138" s="385"/>
      <c r="DH138" s="385"/>
      <c r="DI138" s="385"/>
      <c r="DJ138" s="385"/>
      <c r="DK138" s="385"/>
      <c r="DL138" s="385"/>
      <c r="DM138" s="385"/>
      <c r="DN138" s="385"/>
      <c r="DO138" s="385"/>
      <c r="DP138" s="385"/>
      <c r="DQ138" s="385"/>
      <c r="DR138" s="385"/>
      <c r="DS138" s="385"/>
      <c r="DT138" s="385"/>
      <c r="DU138" s="385"/>
      <c r="DV138" s="385"/>
      <c r="DW138" s="385"/>
      <c r="DX138" s="385"/>
      <c r="DY138" s="385"/>
      <c r="DZ138" s="385"/>
      <c r="EA138" s="385"/>
      <c r="EB138" s="385"/>
      <c r="EC138" s="385"/>
      <c r="ED138" s="385"/>
      <c r="EE138" s="385"/>
      <c r="EF138" s="385"/>
      <c r="EG138" s="385"/>
      <c r="EH138" s="385"/>
      <c r="EI138" s="385"/>
      <c r="EJ138" s="385"/>
      <c r="EK138" s="385"/>
      <c r="EL138" s="385"/>
      <c r="EM138" s="385"/>
      <c r="EN138" s="385"/>
      <c r="EO138" s="385"/>
      <c r="EP138" s="385"/>
      <c r="EQ138" s="385"/>
      <c r="ER138" s="385"/>
      <c r="ES138" s="385"/>
      <c r="ET138" s="398"/>
      <c r="EU138" s="398"/>
      <c r="EV138" s="398"/>
      <c r="EW138" s="398"/>
      <c r="EX138" s="385"/>
      <c r="EY138" s="385"/>
      <c r="EZ138" s="385"/>
      <c r="FA138" s="385"/>
      <c r="FB138" s="385"/>
      <c r="FC138" s="385"/>
      <c r="FD138" s="385"/>
      <c r="FE138" s="385"/>
      <c r="FF138" s="385"/>
      <c r="FG138" s="385"/>
      <c r="FH138" s="385"/>
      <c r="FI138" s="385"/>
      <c r="FJ138" s="385"/>
      <c r="FK138" s="385"/>
      <c r="FL138" s="385"/>
      <c r="FM138" s="385"/>
    </row>
    <row r="139" spans="2:172" ht="5.25" customHeight="1">
      <c r="B139" s="905"/>
      <c r="C139" s="906"/>
      <c r="D139" s="916"/>
      <c r="E139" s="724"/>
      <c r="F139" s="724"/>
      <c r="G139" s="724"/>
      <c r="H139" s="724"/>
      <c r="I139" s="724"/>
      <c r="J139" s="724"/>
      <c r="K139" s="724"/>
      <c r="L139" s="724"/>
      <c r="M139" s="724"/>
      <c r="N139" s="724"/>
      <c r="O139" s="724"/>
      <c r="P139" s="724"/>
      <c r="Q139" s="724"/>
      <c r="R139" s="724"/>
      <c r="S139" s="724"/>
      <c r="T139" s="724"/>
      <c r="U139" s="724"/>
      <c r="V139" s="724"/>
      <c r="W139" s="724"/>
      <c r="X139" s="724"/>
      <c r="Y139" s="724"/>
      <c r="Z139" s="724"/>
      <c r="AA139" s="724"/>
      <c r="AB139" s="724"/>
      <c r="AC139" s="724"/>
      <c r="AD139" s="724"/>
      <c r="AE139" s="724"/>
      <c r="AF139" s="724"/>
      <c r="AG139" s="724"/>
      <c r="AH139" s="981"/>
      <c r="AI139" s="724"/>
      <c r="AJ139" s="724"/>
      <c r="AK139" s="724"/>
      <c r="AL139" s="725"/>
      <c r="AM139" s="885"/>
      <c r="AN139" s="886"/>
      <c r="AO139" s="886"/>
      <c r="AP139" s="886"/>
      <c r="AQ139" s="886"/>
      <c r="AR139" s="886"/>
      <c r="AS139" s="886"/>
      <c r="AT139" s="886"/>
      <c r="AU139" s="886"/>
      <c r="AV139" s="886"/>
      <c r="AW139" s="886"/>
      <c r="AX139" s="887"/>
      <c r="AY139" s="385"/>
      <c r="AZ139" s="905"/>
      <c r="BA139" s="906"/>
      <c r="BB139" s="924"/>
      <c r="BC139" s="973"/>
      <c r="BD139" s="946"/>
      <c r="BE139" s="947"/>
      <c r="BF139" s="947"/>
      <c r="BG139" s="947"/>
      <c r="BH139" s="947"/>
      <c r="BI139" s="947"/>
      <c r="BJ139" s="947"/>
      <c r="BK139" s="947"/>
      <c r="BL139" s="947"/>
      <c r="BM139" s="947"/>
      <c r="BN139" s="947"/>
      <c r="BO139" s="947"/>
      <c r="BP139" s="947"/>
      <c r="BQ139" s="947"/>
      <c r="BR139" s="947"/>
      <c r="BS139" s="947"/>
      <c r="BT139" s="947"/>
      <c r="BU139" s="948"/>
      <c r="BV139" s="930"/>
      <c r="BW139" s="908"/>
      <c r="BX139" s="908"/>
      <c r="BY139" s="908"/>
      <c r="BZ139" s="908"/>
      <c r="CA139" s="908"/>
      <c r="CB139" s="908"/>
      <c r="CC139" s="908"/>
      <c r="CD139" s="908"/>
      <c r="CE139" s="908"/>
      <c r="CF139" s="908"/>
      <c r="CG139" s="908"/>
      <c r="CH139" s="911"/>
      <c r="CI139" s="911"/>
      <c r="CJ139" s="908"/>
      <c r="CK139" s="913"/>
      <c r="CL139" s="392"/>
      <c r="CM139" s="397"/>
      <c r="CN139" s="397"/>
      <c r="CO139" s="397"/>
      <c r="CP139" s="397"/>
      <c r="CQ139" s="397"/>
      <c r="CR139" s="397"/>
      <c r="CS139" s="397"/>
      <c r="CT139" s="397"/>
      <c r="CU139" s="397"/>
      <c r="DO139" s="385"/>
      <c r="DP139" s="385"/>
      <c r="DQ139" s="385"/>
      <c r="DR139" s="385"/>
      <c r="DS139" s="385"/>
      <c r="DT139" s="385"/>
      <c r="DU139" s="385"/>
      <c r="DV139" s="385"/>
      <c r="DW139" s="385"/>
      <c r="DX139" s="385"/>
      <c r="DY139" s="385"/>
      <c r="DZ139" s="385"/>
      <c r="EA139" s="385"/>
      <c r="EB139" s="385"/>
      <c r="EC139" s="385"/>
      <c r="ED139" s="385"/>
      <c r="EE139" s="385"/>
      <c r="EF139" s="385"/>
      <c r="EG139" s="385"/>
      <c r="EH139" s="385"/>
      <c r="EI139" s="385"/>
      <c r="EJ139" s="385"/>
      <c r="EK139" s="385"/>
      <c r="EL139" s="385"/>
      <c r="EM139" s="385"/>
      <c r="EN139" s="385"/>
      <c r="EO139" s="385"/>
      <c r="EP139" s="385"/>
      <c r="EQ139" s="385"/>
      <c r="ER139" s="385"/>
      <c r="ES139" s="385"/>
      <c r="ET139" s="398"/>
      <c r="EU139" s="398"/>
      <c r="EV139" s="398"/>
      <c r="EW139" s="398"/>
      <c r="EX139" s="385"/>
      <c r="EY139" s="385"/>
      <c r="EZ139" s="385"/>
      <c r="FA139" s="385"/>
      <c r="FB139" s="385"/>
      <c r="FC139" s="385"/>
      <c r="FD139" s="385"/>
      <c r="FE139" s="385"/>
      <c r="FF139" s="385"/>
      <c r="FG139" s="385"/>
      <c r="FH139" s="385"/>
      <c r="FI139" s="385"/>
      <c r="FJ139" s="385"/>
      <c r="FK139" s="385"/>
      <c r="FL139" s="385"/>
      <c r="FM139" s="385"/>
    </row>
    <row r="140" spans="2:172" ht="5.25" customHeight="1">
      <c r="B140" s="905"/>
      <c r="C140" s="906"/>
      <c r="D140" s="916"/>
      <c r="E140" s="724"/>
      <c r="F140" s="724"/>
      <c r="G140" s="724"/>
      <c r="H140" s="724"/>
      <c r="I140" s="724"/>
      <c r="J140" s="724"/>
      <c r="K140" s="724"/>
      <c r="L140" s="724"/>
      <c r="M140" s="724"/>
      <c r="N140" s="724"/>
      <c r="O140" s="724"/>
      <c r="P140" s="724"/>
      <c r="Q140" s="724"/>
      <c r="R140" s="724"/>
      <c r="S140" s="724"/>
      <c r="T140" s="724"/>
      <c r="U140" s="724"/>
      <c r="V140" s="724"/>
      <c r="W140" s="724"/>
      <c r="X140" s="724"/>
      <c r="Y140" s="724"/>
      <c r="Z140" s="724"/>
      <c r="AA140" s="724"/>
      <c r="AB140" s="724"/>
      <c r="AC140" s="724"/>
      <c r="AD140" s="724"/>
      <c r="AE140" s="724"/>
      <c r="AF140" s="724"/>
      <c r="AG140" s="724"/>
      <c r="AH140" s="981"/>
      <c r="AI140" s="724"/>
      <c r="AJ140" s="724"/>
      <c r="AK140" s="724"/>
      <c r="AL140" s="725"/>
      <c r="AM140" s="885"/>
      <c r="AN140" s="886"/>
      <c r="AO140" s="886"/>
      <c r="AP140" s="886"/>
      <c r="AQ140" s="886"/>
      <c r="AR140" s="886"/>
      <c r="AS140" s="886"/>
      <c r="AT140" s="886"/>
      <c r="AU140" s="886"/>
      <c r="AV140" s="886"/>
      <c r="AW140" s="886"/>
      <c r="AX140" s="887"/>
      <c r="AY140" s="385"/>
      <c r="AZ140" s="905"/>
      <c r="BA140" s="906"/>
      <c r="BB140" s="924"/>
      <c r="BC140" s="973"/>
      <c r="BD140" s="946"/>
      <c r="BE140" s="947"/>
      <c r="BF140" s="947"/>
      <c r="BG140" s="947"/>
      <c r="BH140" s="947"/>
      <c r="BI140" s="947"/>
      <c r="BJ140" s="947"/>
      <c r="BK140" s="947"/>
      <c r="BL140" s="947"/>
      <c r="BM140" s="947"/>
      <c r="BN140" s="947"/>
      <c r="BO140" s="947"/>
      <c r="BP140" s="947"/>
      <c r="BQ140" s="947"/>
      <c r="BR140" s="947"/>
      <c r="BS140" s="947"/>
      <c r="BT140" s="947"/>
      <c r="BU140" s="948"/>
      <c r="BV140" s="930"/>
      <c r="BW140" s="908"/>
      <c r="BX140" s="908"/>
      <c r="BY140" s="908"/>
      <c r="BZ140" s="908"/>
      <c r="CA140" s="908"/>
      <c r="CB140" s="908"/>
      <c r="CC140" s="908"/>
      <c r="CD140" s="908"/>
      <c r="CE140" s="908"/>
      <c r="CF140" s="908"/>
      <c r="CG140" s="908"/>
      <c r="CH140" s="911"/>
      <c r="CI140" s="911"/>
      <c r="CJ140" s="908"/>
      <c r="CK140" s="913"/>
      <c r="CL140" s="392"/>
      <c r="CM140" s="397"/>
      <c r="CN140" s="397"/>
      <c r="CO140" s="397"/>
      <c r="CP140" s="397"/>
      <c r="CQ140" s="397"/>
      <c r="CR140" s="397"/>
      <c r="CS140" s="397"/>
      <c r="CT140" s="397"/>
      <c r="CU140" s="397"/>
      <c r="DO140" s="385"/>
      <c r="DP140" s="385"/>
      <c r="DQ140" s="385"/>
      <c r="DR140" s="385"/>
      <c r="DS140" s="385"/>
      <c r="DT140" s="385"/>
      <c r="DU140" s="385"/>
      <c r="DV140" s="385"/>
      <c r="DW140" s="385"/>
      <c r="DX140" s="385"/>
      <c r="DY140" s="385"/>
      <c r="DZ140" s="385"/>
      <c r="EA140" s="385"/>
      <c r="EB140" s="385"/>
      <c r="EC140" s="385"/>
      <c r="ED140" s="385"/>
      <c r="EE140" s="385"/>
      <c r="EF140" s="385"/>
      <c r="EG140" s="385"/>
      <c r="EH140" s="385"/>
      <c r="EI140" s="385"/>
      <c r="EJ140" s="385"/>
      <c r="EK140" s="385"/>
      <c r="EL140" s="385"/>
      <c r="EM140" s="385"/>
      <c r="EN140" s="385"/>
      <c r="EO140" s="385"/>
      <c r="EP140" s="385"/>
      <c r="EQ140" s="385"/>
      <c r="ER140" s="385"/>
      <c r="ES140" s="385"/>
      <c r="ET140" s="398"/>
      <c r="EU140" s="398"/>
      <c r="EV140" s="398"/>
      <c r="EW140" s="398"/>
      <c r="EX140" s="385"/>
      <c r="EY140" s="385"/>
      <c r="EZ140" s="385"/>
      <c r="FA140" s="385"/>
      <c r="FB140" s="385"/>
      <c r="FC140" s="385"/>
      <c r="FD140" s="385"/>
      <c r="FE140" s="385"/>
      <c r="FF140" s="385"/>
      <c r="FG140" s="385"/>
      <c r="FH140" s="385"/>
      <c r="FI140" s="385"/>
      <c r="FJ140" s="385"/>
      <c r="FK140" s="385"/>
      <c r="FL140" s="385"/>
      <c r="FM140" s="385"/>
    </row>
    <row r="141" spans="2:172" ht="5.25" customHeight="1">
      <c r="B141" s="905"/>
      <c r="C141" s="906"/>
      <c r="D141" s="917"/>
      <c r="E141" s="726"/>
      <c r="F141" s="726"/>
      <c r="G141" s="726"/>
      <c r="H141" s="726"/>
      <c r="I141" s="726"/>
      <c r="J141" s="726"/>
      <c r="K141" s="726"/>
      <c r="L141" s="726"/>
      <c r="M141" s="726"/>
      <c r="N141" s="726"/>
      <c r="O141" s="726"/>
      <c r="P141" s="726"/>
      <c r="Q141" s="726"/>
      <c r="R141" s="726"/>
      <c r="S141" s="726"/>
      <c r="T141" s="726"/>
      <c r="U141" s="726"/>
      <c r="V141" s="726"/>
      <c r="W141" s="726"/>
      <c r="X141" s="726"/>
      <c r="Y141" s="726"/>
      <c r="Z141" s="726"/>
      <c r="AA141" s="726"/>
      <c r="AB141" s="726"/>
      <c r="AC141" s="726"/>
      <c r="AD141" s="726"/>
      <c r="AE141" s="726"/>
      <c r="AF141" s="726"/>
      <c r="AG141" s="726"/>
      <c r="AH141" s="982"/>
      <c r="AI141" s="726"/>
      <c r="AJ141" s="726"/>
      <c r="AK141" s="726"/>
      <c r="AL141" s="727"/>
      <c r="AM141" s="888"/>
      <c r="AN141" s="889"/>
      <c r="AO141" s="889"/>
      <c r="AP141" s="889"/>
      <c r="AQ141" s="889"/>
      <c r="AR141" s="889"/>
      <c r="AS141" s="889"/>
      <c r="AT141" s="889"/>
      <c r="AU141" s="889"/>
      <c r="AV141" s="889"/>
      <c r="AW141" s="889"/>
      <c r="AX141" s="890"/>
      <c r="AY141" s="385"/>
      <c r="AZ141" s="905"/>
      <c r="BA141" s="906"/>
      <c r="BB141" s="924"/>
      <c r="BC141" s="973"/>
      <c r="BD141" s="949"/>
      <c r="BE141" s="950"/>
      <c r="BF141" s="950"/>
      <c r="BG141" s="950"/>
      <c r="BH141" s="950"/>
      <c r="BI141" s="950"/>
      <c r="BJ141" s="950"/>
      <c r="BK141" s="950"/>
      <c r="BL141" s="950"/>
      <c r="BM141" s="950"/>
      <c r="BN141" s="950"/>
      <c r="BO141" s="950"/>
      <c r="BP141" s="950"/>
      <c r="BQ141" s="950"/>
      <c r="BR141" s="950"/>
      <c r="BS141" s="950"/>
      <c r="BT141" s="950"/>
      <c r="BU141" s="951"/>
      <c r="BV141" s="930"/>
      <c r="BW141" s="908"/>
      <c r="BX141" s="908"/>
      <c r="BY141" s="908"/>
      <c r="BZ141" s="908"/>
      <c r="CA141" s="908"/>
      <c r="CB141" s="908"/>
      <c r="CC141" s="908"/>
      <c r="CD141" s="908"/>
      <c r="CE141" s="908"/>
      <c r="CF141" s="908"/>
      <c r="CG141" s="908"/>
      <c r="CH141" s="941"/>
      <c r="CI141" s="941"/>
      <c r="CJ141" s="908"/>
      <c r="CK141" s="913"/>
      <c r="CL141" s="392"/>
      <c r="CM141" s="397"/>
      <c r="CN141" s="397"/>
      <c r="CO141" s="397"/>
      <c r="CP141" s="397"/>
      <c r="CQ141" s="397"/>
      <c r="CR141" s="397"/>
      <c r="CS141" s="397"/>
      <c r="CT141" s="397"/>
      <c r="CU141" s="397"/>
      <c r="DO141" s="385"/>
      <c r="DP141" s="385"/>
      <c r="DQ141" s="385"/>
      <c r="DR141" s="385"/>
      <c r="DS141" s="385"/>
      <c r="DT141" s="385"/>
      <c r="DU141" s="385"/>
      <c r="DV141" s="385"/>
      <c r="DW141" s="385"/>
      <c r="DX141" s="385"/>
      <c r="DY141" s="385"/>
      <c r="DZ141" s="385"/>
      <c r="EA141" s="385"/>
      <c r="EB141" s="385"/>
      <c r="EC141" s="385"/>
      <c r="ED141" s="385"/>
      <c r="EE141" s="385"/>
      <c r="EF141" s="385"/>
      <c r="EG141" s="385"/>
      <c r="EH141" s="385"/>
      <c r="EI141" s="385"/>
      <c r="EJ141" s="385"/>
      <c r="EK141" s="385"/>
      <c r="EL141" s="385"/>
      <c r="EM141" s="385"/>
      <c r="EN141" s="385"/>
      <c r="EO141" s="385"/>
      <c r="EP141" s="385"/>
      <c r="EQ141" s="385"/>
      <c r="ER141" s="385"/>
      <c r="ES141" s="385"/>
      <c r="ET141" s="398"/>
      <c r="EU141" s="398"/>
      <c r="EV141" s="398"/>
      <c r="EW141" s="398"/>
      <c r="EX141" s="385"/>
      <c r="EY141" s="385"/>
      <c r="EZ141" s="385"/>
      <c r="FA141" s="385"/>
      <c r="FB141" s="385"/>
      <c r="FC141" s="385"/>
      <c r="FD141" s="385"/>
      <c r="FE141" s="385"/>
      <c r="FF141" s="385"/>
      <c r="FG141" s="385"/>
      <c r="FH141" s="385"/>
      <c r="FI141" s="385"/>
      <c r="FJ141" s="385"/>
      <c r="FK141" s="385"/>
      <c r="FL141" s="385"/>
      <c r="FM141" s="385"/>
    </row>
    <row r="142" spans="2:172" ht="5.25" customHeight="1">
      <c r="B142" s="905"/>
      <c r="C142" s="933"/>
      <c r="D142" s="978" t="str">
        <f>児童情報!Q4</f>
        <v/>
      </c>
      <c r="E142" s="724"/>
      <c r="F142" s="724"/>
      <c r="G142" s="724"/>
      <c r="H142" s="724"/>
      <c r="I142" s="724"/>
      <c r="J142" s="724"/>
      <c r="K142" s="724"/>
      <c r="L142" s="724"/>
      <c r="M142" s="724"/>
      <c r="N142" s="724"/>
      <c r="O142" s="724"/>
      <c r="P142" s="724"/>
      <c r="Q142" s="724"/>
      <c r="R142" s="724"/>
      <c r="S142" s="724"/>
      <c r="T142" s="724"/>
      <c r="U142" s="724"/>
      <c r="V142" s="724"/>
      <c r="W142" s="724"/>
      <c r="X142" s="724"/>
      <c r="Y142" s="724"/>
      <c r="Z142" s="724"/>
      <c r="AA142" s="724"/>
      <c r="AB142" s="724"/>
      <c r="AC142" s="724"/>
      <c r="AD142" s="724"/>
      <c r="AE142" s="724"/>
      <c r="AF142" s="724"/>
      <c r="AG142" s="724"/>
      <c r="AH142" s="980" t="str">
        <f>VLOOKUP($CH$4,児童情報!$A:$R,17,0)&amp;""</f>
        <v/>
      </c>
      <c r="AI142" s="722"/>
      <c r="AJ142" s="722"/>
      <c r="AK142" s="722"/>
      <c r="AL142" s="723"/>
      <c r="AM142" s="885">
        <f>IF(AH142="○",IFERROR(VLOOKUP(D142,施設情報!$A$57:$B$63,2,0),0),0)</f>
        <v>0</v>
      </c>
      <c r="AN142" s="886"/>
      <c r="AO142" s="886"/>
      <c r="AP142" s="886"/>
      <c r="AQ142" s="886"/>
      <c r="AR142" s="886"/>
      <c r="AS142" s="886"/>
      <c r="AT142" s="886"/>
      <c r="AU142" s="886"/>
      <c r="AV142" s="886"/>
      <c r="AW142" s="886"/>
      <c r="AX142" s="887"/>
      <c r="AY142" s="385"/>
      <c r="AZ142" s="905"/>
      <c r="BA142" s="906"/>
      <c r="BB142" s="924"/>
      <c r="BC142" s="973"/>
      <c r="BD142" s="943"/>
      <c r="BE142" s="944"/>
      <c r="BF142" s="944"/>
      <c r="BG142" s="944"/>
      <c r="BH142" s="944"/>
      <c r="BI142" s="944"/>
      <c r="BJ142" s="944"/>
      <c r="BK142" s="944"/>
      <c r="BL142" s="944"/>
      <c r="BM142" s="944"/>
      <c r="BN142" s="944"/>
      <c r="BO142" s="944"/>
      <c r="BP142" s="944"/>
      <c r="BQ142" s="944"/>
      <c r="BR142" s="944"/>
      <c r="BS142" s="944"/>
      <c r="BT142" s="944"/>
      <c r="BU142" s="945"/>
      <c r="BV142" s="930"/>
      <c r="BW142" s="908"/>
      <c r="BX142" s="908"/>
      <c r="BY142" s="908"/>
      <c r="BZ142" s="908"/>
      <c r="CA142" s="908"/>
      <c r="CB142" s="908"/>
      <c r="CC142" s="908"/>
      <c r="CD142" s="908"/>
      <c r="CE142" s="908"/>
      <c r="CF142" s="908"/>
      <c r="CG142" s="908"/>
      <c r="CH142" s="910"/>
      <c r="CI142" s="910"/>
      <c r="CJ142" s="908"/>
      <c r="CK142" s="913"/>
      <c r="DD142" s="389"/>
      <c r="DE142" s="389"/>
      <c r="DF142" s="389"/>
      <c r="DG142" s="389"/>
      <c r="DH142" s="389"/>
      <c r="DI142" s="389"/>
      <c r="DJ142" s="389"/>
      <c r="DK142" s="389"/>
      <c r="DL142" s="389"/>
      <c r="DM142" s="389"/>
      <c r="DN142" s="389"/>
      <c r="DO142" s="389"/>
      <c r="DP142" s="389"/>
      <c r="DQ142" s="389"/>
      <c r="DR142" s="389"/>
      <c r="DS142" s="389"/>
      <c r="DT142" s="389"/>
    </row>
    <row r="143" spans="2:172" ht="5.25" customHeight="1">
      <c r="B143" s="905"/>
      <c r="C143" s="933"/>
      <c r="D143" s="978"/>
      <c r="E143" s="724"/>
      <c r="F143" s="724"/>
      <c r="G143" s="724"/>
      <c r="H143" s="724"/>
      <c r="I143" s="724"/>
      <c r="J143" s="724"/>
      <c r="K143" s="724"/>
      <c r="L143" s="724"/>
      <c r="M143" s="724"/>
      <c r="N143" s="724"/>
      <c r="O143" s="724"/>
      <c r="P143" s="724"/>
      <c r="Q143" s="724"/>
      <c r="R143" s="724"/>
      <c r="S143" s="724"/>
      <c r="T143" s="724"/>
      <c r="U143" s="724"/>
      <c r="V143" s="724"/>
      <c r="W143" s="724"/>
      <c r="X143" s="724"/>
      <c r="Y143" s="724"/>
      <c r="Z143" s="724"/>
      <c r="AA143" s="724"/>
      <c r="AB143" s="724"/>
      <c r="AC143" s="724"/>
      <c r="AD143" s="724"/>
      <c r="AE143" s="724"/>
      <c r="AF143" s="724"/>
      <c r="AG143" s="724"/>
      <c r="AH143" s="981"/>
      <c r="AI143" s="724"/>
      <c r="AJ143" s="724"/>
      <c r="AK143" s="724"/>
      <c r="AL143" s="725"/>
      <c r="AM143" s="885"/>
      <c r="AN143" s="886"/>
      <c r="AO143" s="886"/>
      <c r="AP143" s="886"/>
      <c r="AQ143" s="886"/>
      <c r="AR143" s="886"/>
      <c r="AS143" s="886"/>
      <c r="AT143" s="886"/>
      <c r="AU143" s="886"/>
      <c r="AV143" s="886"/>
      <c r="AW143" s="886"/>
      <c r="AX143" s="887"/>
      <c r="AY143" s="385"/>
      <c r="AZ143" s="905"/>
      <c r="BA143" s="906"/>
      <c r="BB143" s="924"/>
      <c r="BC143" s="973"/>
      <c r="BD143" s="946"/>
      <c r="BE143" s="947"/>
      <c r="BF143" s="947"/>
      <c r="BG143" s="947"/>
      <c r="BH143" s="947"/>
      <c r="BI143" s="947"/>
      <c r="BJ143" s="947"/>
      <c r="BK143" s="947"/>
      <c r="BL143" s="947"/>
      <c r="BM143" s="947"/>
      <c r="BN143" s="947"/>
      <c r="BO143" s="947"/>
      <c r="BP143" s="947"/>
      <c r="BQ143" s="947"/>
      <c r="BR143" s="947"/>
      <c r="BS143" s="947"/>
      <c r="BT143" s="947"/>
      <c r="BU143" s="948"/>
      <c r="BV143" s="930"/>
      <c r="BW143" s="908"/>
      <c r="BX143" s="908"/>
      <c r="BY143" s="908"/>
      <c r="BZ143" s="908"/>
      <c r="CA143" s="908"/>
      <c r="CB143" s="908"/>
      <c r="CC143" s="908"/>
      <c r="CD143" s="908"/>
      <c r="CE143" s="908"/>
      <c r="CF143" s="908"/>
      <c r="CG143" s="908"/>
      <c r="CH143" s="911"/>
      <c r="CI143" s="911"/>
      <c r="CJ143" s="908"/>
      <c r="CK143" s="913"/>
      <c r="DD143" s="400"/>
      <c r="DE143" s="400"/>
      <c r="DF143" s="400"/>
      <c r="DG143" s="400"/>
      <c r="DH143" s="400"/>
      <c r="DI143" s="400"/>
      <c r="DJ143" s="400"/>
      <c r="DK143" s="400"/>
      <c r="DL143" s="400"/>
      <c r="DM143" s="400"/>
      <c r="DN143" s="400"/>
      <c r="DO143" s="400"/>
      <c r="DP143" s="400"/>
      <c r="DQ143" s="400"/>
      <c r="DR143" s="400"/>
      <c r="DS143" s="400"/>
      <c r="DT143" s="400"/>
    </row>
    <row r="144" spans="2:172" ht="5.25" customHeight="1">
      <c r="B144" s="905"/>
      <c r="C144" s="933"/>
      <c r="D144" s="978"/>
      <c r="E144" s="724"/>
      <c r="F144" s="724"/>
      <c r="G144" s="724"/>
      <c r="H144" s="724"/>
      <c r="I144" s="724"/>
      <c r="J144" s="724"/>
      <c r="K144" s="724"/>
      <c r="L144" s="724"/>
      <c r="M144" s="724"/>
      <c r="N144" s="724"/>
      <c r="O144" s="724"/>
      <c r="P144" s="724"/>
      <c r="Q144" s="724"/>
      <c r="R144" s="724"/>
      <c r="S144" s="724"/>
      <c r="T144" s="724"/>
      <c r="U144" s="724"/>
      <c r="V144" s="724"/>
      <c r="W144" s="724"/>
      <c r="X144" s="724"/>
      <c r="Y144" s="724"/>
      <c r="Z144" s="724"/>
      <c r="AA144" s="724"/>
      <c r="AB144" s="724"/>
      <c r="AC144" s="724"/>
      <c r="AD144" s="724"/>
      <c r="AE144" s="724"/>
      <c r="AF144" s="724"/>
      <c r="AG144" s="724"/>
      <c r="AH144" s="981"/>
      <c r="AI144" s="724"/>
      <c r="AJ144" s="724"/>
      <c r="AK144" s="724"/>
      <c r="AL144" s="725"/>
      <c r="AM144" s="885"/>
      <c r="AN144" s="886"/>
      <c r="AO144" s="886"/>
      <c r="AP144" s="886"/>
      <c r="AQ144" s="886"/>
      <c r="AR144" s="886"/>
      <c r="AS144" s="886"/>
      <c r="AT144" s="886"/>
      <c r="AU144" s="886"/>
      <c r="AV144" s="886"/>
      <c r="AW144" s="886"/>
      <c r="AX144" s="887"/>
      <c r="AY144" s="385"/>
      <c r="AZ144" s="905"/>
      <c r="BA144" s="906"/>
      <c r="BB144" s="924"/>
      <c r="BC144" s="973"/>
      <c r="BD144" s="946"/>
      <c r="BE144" s="947"/>
      <c r="BF144" s="947"/>
      <c r="BG144" s="947"/>
      <c r="BH144" s="947"/>
      <c r="BI144" s="947"/>
      <c r="BJ144" s="947"/>
      <c r="BK144" s="947"/>
      <c r="BL144" s="947"/>
      <c r="BM144" s="947"/>
      <c r="BN144" s="947"/>
      <c r="BO144" s="947"/>
      <c r="BP144" s="947"/>
      <c r="BQ144" s="947"/>
      <c r="BR144" s="947"/>
      <c r="BS144" s="947"/>
      <c r="BT144" s="947"/>
      <c r="BU144" s="948"/>
      <c r="BV144" s="930"/>
      <c r="BW144" s="908"/>
      <c r="BX144" s="908"/>
      <c r="BY144" s="908"/>
      <c r="BZ144" s="908"/>
      <c r="CA144" s="908"/>
      <c r="CB144" s="908"/>
      <c r="CC144" s="908"/>
      <c r="CD144" s="908"/>
      <c r="CE144" s="908"/>
      <c r="CF144" s="908"/>
      <c r="CG144" s="908"/>
      <c r="CH144" s="911"/>
      <c r="CI144" s="911"/>
      <c r="CJ144" s="908"/>
      <c r="CK144" s="913"/>
    </row>
    <row r="145" spans="2:169" ht="5.25" customHeight="1">
      <c r="B145" s="905"/>
      <c r="C145" s="933"/>
      <c r="D145" s="978"/>
      <c r="E145" s="724"/>
      <c r="F145" s="724"/>
      <c r="G145" s="724"/>
      <c r="H145" s="724"/>
      <c r="I145" s="724"/>
      <c r="J145" s="724"/>
      <c r="K145" s="724"/>
      <c r="L145" s="724"/>
      <c r="M145" s="724"/>
      <c r="N145" s="724"/>
      <c r="O145" s="724"/>
      <c r="P145" s="724"/>
      <c r="Q145" s="724"/>
      <c r="R145" s="724"/>
      <c r="S145" s="724"/>
      <c r="T145" s="724"/>
      <c r="U145" s="724"/>
      <c r="V145" s="724"/>
      <c r="W145" s="724"/>
      <c r="X145" s="724"/>
      <c r="Y145" s="724"/>
      <c r="Z145" s="724"/>
      <c r="AA145" s="724"/>
      <c r="AB145" s="724"/>
      <c r="AC145" s="724"/>
      <c r="AD145" s="724"/>
      <c r="AE145" s="724"/>
      <c r="AF145" s="724"/>
      <c r="AG145" s="724"/>
      <c r="AH145" s="981"/>
      <c r="AI145" s="724"/>
      <c r="AJ145" s="724"/>
      <c r="AK145" s="724"/>
      <c r="AL145" s="725"/>
      <c r="AM145" s="885"/>
      <c r="AN145" s="886"/>
      <c r="AO145" s="886"/>
      <c r="AP145" s="886"/>
      <c r="AQ145" s="886"/>
      <c r="AR145" s="886"/>
      <c r="AS145" s="886"/>
      <c r="AT145" s="886"/>
      <c r="AU145" s="886"/>
      <c r="AV145" s="886"/>
      <c r="AW145" s="886"/>
      <c r="AX145" s="887"/>
      <c r="AY145" s="385"/>
      <c r="AZ145" s="905"/>
      <c r="BA145" s="906"/>
      <c r="BB145" s="924"/>
      <c r="BC145" s="973"/>
      <c r="BD145" s="946"/>
      <c r="BE145" s="947"/>
      <c r="BF145" s="947"/>
      <c r="BG145" s="947"/>
      <c r="BH145" s="947"/>
      <c r="BI145" s="947"/>
      <c r="BJ145" s="947"/>
      <c r="BK145" s="947"/>
      <c r="BL145" s="947"/>
      <c r="BM145" s="947"/>
      <c r="BN145" s="947"/>
      <c r="BO145" s="947"/>
      <c r="BP145" s="947"/>
      <c r="BQ145" s="947"/>
      <c r="BR145" s="947"/>
      <c r="BS145" s="947"/>
      <c r="BT145" s="947"/>
      <c r="BU145" s="948"/>
      <c r="BV145" s="930"/>
      <c r="BW145" s="908"/>
      <c r="BX145" s="908"/>
      <c r="BY145" s="908"/>
      <c r="BZ145" s="908"/>
      <c r="CA145" s="908"/>
      <c r="CB145" s="908"/>
      <c r="CC145" s="908"/>
      <c r="CD145" s="908"/>
      <c r="CE145" s="908"/>
      <c r="CF145" s="908"/>
      <c r="CG145" s="908"/>
      <c r="CH145" s="911"/>
      <c r="CI145" s="911"/>
      <c r="CJ145" s="908"/>
      <c r="CK145" s="913"/>
    </row>
    <row r="146" spans="2:169" ht="5.25" customHeight="1">
      <c r="B146" s="905"/>
      <c r="C146" s="933"/>
      <c r="D146" s="979"/>
      <c r="E146" s="726"/>
      <c r="F146" s="726"/>
      <c r="G146" s="726"/>
      <c r="H146" s="726"/>
      <c r="I146" s="726"/>
      <c r="J146" s="726"/>
      <c r="K146" s="726"/>
      <c r="L146" s="726"/>
      <c r="M146" s="726"/>
      <c r="N146" s="726"/>
      <c r="O146" s="726"/>
      <c r="P146" s="726"/>
      <c r="Q146" s="726"/>
      <c r="R146" s="726"/>
      <c r="S146" s="726"/>
      <c r="T146" s="726"/>
      <c r="U146" s="726"/>
      <c r="V146" s="726"/>
      <c r="W146" s="726"/>
      <c r="X146" s="726"/>
      <c r="Y146" s="726"/>
      <c r="Z146" s="726"/>
      <c r="AA146" s="726"/>
      <c r="AB146" s="726"/>
      <c r="AC146" s="726"/>
      <c r="AD146" s="726"/>
      <c r="AE146" s="726"/>
      <c r="AF146" s="726"/>
      <c r="AG146" s="726"/>
      <c r="AH146" s="982"/>
      <c r="AI146" s="726"/>
      <c r="AJ146" s="726"/>
      <c r="AK146" s="726"/>
      <c r="AL146" s="727"/>
      <c r="AM146" s="888"/>
      <c r="AN146" s="889"/>
      <c r="AO146" s="889"/>
      <c r="AP146" s="889"/>
      <c r="AQ146" s="889"/>
      <c r="AR146" s="889"/>
      <c r="AS146" s="889"/>
      <c r="AT146" s="889"/>
      <c r="AU146" s="889"/>
      <c r="AV146" s="889"/>
      <c r="AW146" s="889"/>
      <c r="AX146" s="890"/>
      <c r="AY146" s="385"/>
      <c r="AZ146" s="905"/>
      <c r="BA146" s="906"/>
      <c r="BB146" s="924"/>
      <c r="BC146" s="973"/>
      <c r="BD146" s="949"/>
      <c r="BE146" s="950"/>
      <c r="BF146" s="950"/>
      <c r="BG146" s="950"/>
      <c r="BH146" s="950"/>
      <c r="BI146" s="950"/>
      <c r="BJ146" s="950"/>
      <c r="BK146" s="950"/>
      <c r="BL146" s="950"/>
      <c r="BM146" s="950"/>
      <c r="BN146" s="950"/>
      <c r="BO146" s="950"/>
      <c r="BP146" s="950"/>
      <c r="BQ146" s="950"/>
      <c r="BR146" s="950"/>
      <c r="BS146" s="950"/>
      <c r="BT146" s="950"/>
      <c r="BU146" s="951"/>
      <c r="BV146" s="930"/>
      <c r="BW146" s="908"/>
      <c r="BX146" s="908"/>
      <c r="BY146" s="908"/>
      <c r="BZ146" s="908"/>
      <c r="CA146" s="908"/>
      <c r="CB146" s="908"/>
      <c r="CC146" s="908"/>
      <c r="CD146" s="908"/>
      <c r="CE146" s="908"/>
      <c r="CF146" s="908"/>
      <c r="CG146" s="908"/>
      <c r="CH146" s="941"/>
      <c r="CI146" s="941"/>
      <c r="CJ146" s="908"/>
      <c r="CK146" s="913"/>
    </row>
    <row r="147" spans="2:169" ht="5.25" customHeight="1">
      <c r="B147" s="905"/>
      <c r="C147" s="933"/>
      <c r="D147" s="978" t="str">
        <f>児童情報!R4</f>
        <v/>
      </c>
      <c r="E147" s="724"/>
      <c r="F147" s="724"/>
      <c r="G147" s="724"/>
      <c r="H147" s="724"/>
      <c r="I147" s="724"/>
      <c r="J147" s="724"/>
      <c r="K147" s="724"/>
      <c r="L147" s="724"/>
      <c r="M147" s="724"/>
      <c r="N147" s="724"/>
      <c r="O147" s="724"/>
      <c r="P147" s="724"/>
      <c r="Q147" s="724"/>
      <c r="R147" s="724"/>
      <c r="S147" s="724"/>
      <c r="T147" s="724"/>
      <c r="U147" s="724"/>
      <c r="V147" s="724"/>
      <c r="W147" s="724"/>
      <c r="X147" s="724"/>
      <c r="Y147" s="724"/>
      <c r="Z147" s="724"/>
      <c r="AA147" s="724"/>
      <c r="AB147" s="724"/>
      <c r="AC147" s="724"/>
      <c r="AD147" s="724"/>
      <c r="AE147" s="724"/>
      <c r="AF147" s="724"/>
      <c r="AG147" s="724"/>
      <c r="AH147" s="981" t="str">
        <f>VLOOKUP($CH$4,児童情報!$A:$R,18,0)&amp;""</f>
        <v/>
      </c>
      <c r="AI147" s="724"/>
      <c r="AJ147" s="724"/>
      <c r="AK147" s="724"/>
      <c r="AL147" s="725"/>
      <c r="AM147" s="882">
        <f>IF(AH147="○",IFERROR(VLOOKUP(D147,施設情報!$A$57:$B$63,2,0),0),0)</f>
        <v>0</v>
      </c>
      <c r="AN147" s="883"/>
      <c r="AO147" s="883"/>
      <c r="AP147" s="883"/>
      <c r="AQ147" s="883"/>
      <c r="AR147" s="883"/>
      <c r="AS147" s="883"/>
      <c r="AT147" s="883"/>
      <c r="AU147" s="883"/>
      <c r="AV147" s="883"/>
      <c r="AW147" s="883"/>
      <c r="AX147" s="884"/>
      <c r="AY147" s="385"/>
      <c r="AZ147" s="905"/>
      <c r="BA147" s="906"/>
      <c r="BB147" s="924"/>
      <c r="BC147" s="973"/>
      <c r="BD147" s="921"/>
      <c r="BE147" s="922"/>
      <c r="BF147" s="922"/>
      <c r="BG147" s="922"/>
      <c r="BH147" s="922"/>
      <c r="BI147" s="922"/>
      <c r="BJ147" s="922"/>
      <c r="BK147" s="922"/>
      <c r="BL147" s="922"/>
      <c r="BM147" s="922"/>
      <c r="BN147" s="922"/>
      <c r="BO147" s="922"/>
      <c r="BP147" s="922"/>
      <c r="BQ147" s="922"/>
      <c r="BR147" s="922"/>
      <c r="BS147" s="922"/>
      <c r="BT147" s="922"/>
      <c r="BU147" s="923"/>
      <c r="BV147" s="930"/>
      <c r="BW147" s="908"/>
      <c r="BX147" s="908"/>
      <c r="BY147" s="908"/>
      <c r="BZ147" s="908"/>
      <c r="CA147" s="908"/>
      <c r="CB147" s="908"/>
      <c r="CC147" s="908"/>
      <c r="CD147" s="908"/>
      <c r="CE147" s="908"/>
      <c r="CF147" s="908"/>
      <c r="CG147" s="908"/>
      <c r="CH147" s="910"/>
      <c r="CI147" s="910"/>
      <c r="CJ147" s="908"/>
      <c r="CK147" s="913"/>
    </row>
    <row r="148" spans="2:169" ht="5.25" customHeight="1">
      <c r="B148" s="905"/>
      <c r="C148" s="933"/>
      <c r="D148" s="978"/>
      <c r="E148" s="724"/>
      <c r="F148" s="724"/>
      <c r="G148" s="724"/>
      <c r="H148" s="724"/>
      <c r="I148" s="724"/>
      <c r="J148" s="724"/>
      <c r="K148" s="724"/>
      <c r="L148" s="724"/>
      <c r="M148" s="724"/>
      <c r="N148" s="724"/>
      <c r="O148" s="724"/>
      <c r="P148" s="724"/>
      <c r="Q148" s="724"/>
      <c r="R148" s="724"/>
      <c r="S148" s="724"/>
      <c r="T148" s="724"/>
      <c r="U148" s="724"/>
      <c r="V148" s="724"/>
      <c r="W148" s="724"/>
      <c r="X148" s="724"/>
      <c r="Y148" s="724"/>
      <c r="Z148" s="724"/>
      <c r="AA148" s="724"/>
      <c r="AB148" s="724"/>
      <c r="AC148" s="724"/>
      <c r="AD148" s="724"/>
      <c r="AE148" s="724"/>
      <c r="AF148" s="724"/>
      <c r="AG148" s="724"/>
      <c r="AH148" s="981"/>
      <c r="AI148" s="724"/>
      <c r="AJ148" s="724"/>
      <c r="AK148" s="724"/>
      <c r="AL148" s="725"/>
      <c r="AM148" s="885"/>
      <c r="AN148" s="886"/>
      <c r="AO148" s="886"/>
      <c r="AP148" s="886"/>
      <c r="AQ148" s="886"/>
      <c r="AR148" s="886"/>
      <c r="AS148" s="886"/>
      <c r="AT148" s="886"/>
      <c r="AU148" s="886"/>
      <c r="AV148" s="886"/>
      <c r="AW148" s="886"/>
      <c r="AX148" s="887"/>
      <c r="AY148" s="385"/>
      <c r="AZ148" s="905"/>
      <c r="BA148" s="906"/>
      <c r="BB148" s="924"/>
      <c r="BC148" s="973"/>
      <c r="BD148" s="924"/>
      <c r="BE148" s="925"/>
      <c r="BF148" s="925"/>
      <c r="BG148" s="925"/>
      <c r="BH148" s="925"/>
      <c r="BI148" s="925"/>
      <c r="BJ148" s="925"/>
      <c r="BK148" s="925"/>
      <c r="BL148" s="925"/>
      <c r="BM148" s="925"/>
      <c r="BN148" s="925"/>
      <c r="BO148" s="925"/>
      <c r="BP148" s="925"/>
      <c r="BQ148" s="925"/>
      <c r="BR148" s="925"/>
      <c r="BS148" s="925"/>
      <c r="BT148" s="925"/>
      <c r="BU148" s="926"/>
      <c r="BV148" s="930"/>
      <c r="BW148" s="908"/>
      <c r="BX148" s="908"/>
      <c r="BY148" s="908"/>
      <c r="BZ148" s="908"/>
      <c r="CA148" s="908"/>
      <c r="CB148" s="908"/>
      <c r="CC148" s="908"/>
      <c r="CD148" s="908"/>
      <c r="CE148" s="908"/>
      <c r="CF148" s="908"/>
      <c r="CG148" s="908"/>
      <c r="CH148" s="911"/>
      <c r="CI148" s="911"/>
      <c r="CJ148" s="908"/>
      <c r="CK148" s="913"/>
    </row>
    <row r="149" spans="2:169" ht="5.25" customHeight="1">
      <c r="B149" s="905"/>
      <c r="C149" s="933"/>
      <c r="D149" s="978"/>
      <c r="E149" s="724"/>
      <c r="F149" s="724"/>
      <c r="G149" s="724"/>
      <c r="H149" s="724"/>
      <c r="I149" s="724"/>
      <c r="J149" s="724"/>
      <c r="K149" s="724"/>
      <c r="L149" s="724"/>
      <c r="M149" s="724"/>
      <c r="N149" s="724"/>
      <c r="O149" s="724"/>
      <c r="P149" s="724"/>
      <c r="Q149" s="724"/>
      <c r="R149" s="724"/>
      <c r="S149" s="724"/>
      <c r="T149" s="724"/>
      <c r="U149" s="724"/>
      <c r="V149" s="724"/>
      <c r="W149" s="724"/>
      <c r="X149" s="724"/>
      <c r="Y149" s="724"/>
      <c r="Z149" s="724"/>
      <c r="AA149" s="724"/>
      <c r="AB149" s="724"/>
      <c r="AC149" s="724"/>
      <c r="AD149" s="724"/>
      <c r="AE149" s="724"/>
      <c r="AF149" s="724"/>
      <c r="AG149" s="724"/>
      <c r="AH149" s="981"/>
      <c r="AI149" s="724"/>
      <c r="AJ149" s="724"/>
      <c r="AK149" s="724"/>
      <c r="AL149" s="725"/>
      <c r="AM149" s="885"/>
      <c r="AN149" s="886"/>
      <c r="AO149" s="886"/>
      <c r="AP149" s="886"/>
      <c r="AQ149" s="886"/>
      <c r="AR149" s="886"/>
      <c r="AS149" s="886"/>
      <c r="AT149" s="886"/>
      <c r="AU149" s="886"/>
      <c r="AV149" s="886"/>
      <c r="AW149" s="886"/>
      <c r="AX149" s="887"/>
      <c r="AY149" s="385"/>
      <c r="AZ149" s="905"/>
      <c r="BA149" s="906"/>
      <c r="BB149" s="924"/>
      <c r="BC149" s="973"/>
      <c r="BD149" s="924"/>
      <c r="BE149" s="925"/>
      <c r="BF149" s="925"/>
      <c r="BG149" s="925"/>
      <c r="BH149" s="925"/>
      <c r="BI149" s="925"/>
      <c r="BJ149" s="925"/>
      <c r="BK149" s="925"/>
      <c r="BL149" s="925"/>
      <c r="BM149" s="925"/>
      <c r="BN149" s="925"/>
      <c r="BO149" s="925"/>
      <c r="BP149" s="925"/>
      <c r="BQ149" s="925"/>
      <c r="BR149" s="925"/>
      <c r="BS149" s="925"/>
      <c r="BT149" s="925"/>
      <c r="BU149" s="926"/>
      <c r="BV149" s="930"/>
      <c r="BW149" s="908"/>
      <c r="BX149" s="908"/>
      <c r="BY149" s="908"/>
      <c r="BZ149" s="908"/>
      <c r="CA149" s="908"/>
      <c r="CB149" s="908"/>
      <c r="CC149" s="908"/>
      <c r="CD149" s="908"/>
      <c r="CE149" s="908"/>
      <c r="CF149" s="908"/>
      <c r="CG149" s="908"/>
      <c r="CH149" s="911"/>
      <c r="CI149" s="911"/>
      <c r="CJ149" s="908"/>
      <c r="CK149" s="913"/>
    </row>
    <row r="150" spans="2:169" ht="5.25" customHeight="1">
      <c r="B150" s="905"/>
      <c r="C150" s="933"/>
      <c r="D150" s="978"/>
      <c r="E150" s="724"/>
      <c r="F150" s="724"/>
      <c r="G150" s="724"/>
      <c r="H150" s="724"/>
      <c r="I150" s="724"/>
      <c r="J150" s="724"/>
      <c r="K150" s="724"/>
      <c r="L150" s="724"/>
      <c r="M150" s="724"/>
      <c r="N150" s="724"/>
      <c r="O150" s="724"/>
      <c r="P150" s="724"/>
      <c r="Q150" s="724"/>
      <c r="R150" s="724"/>
      <c r="S150" s="724"/>
      <c r="T150" s="724"/>
      <c r="U150" s="724"/>
      <c r="V150" s="724"/>
      <c r="W150" s="724"/>
      <c r="X150" s="724"/>
      <c r="Y150" s="724"/>
      <c r="Z150" s="724"/>
      <c r="AA150" s="724"/>
      <c r="AB150" s="724"/>
      <c r="AC150" s="724"/>
      <c r="AD150" s="724"/>
      <c r="AE150" s="724"/>
      <c r="AF150" s="724"/>
      <c r="AG150" s="724"/>
      <c r="AH150" s="981"/>
      <c r="AI150" s="724"/>
      <c r="AJ150" s="724"/>
      <c r="AK150" s="724"/>
      <c r="AL150" s="725"/>
      <c r="AM150" s="885"/>
      <c r="AN150" s="886"/>
      <c r="AO150" s="886"/>
      <c r="AP150" s="886"/>
      <c r="AQ150" s="886"/>
      <c r="AR150" s="886"/>
      <c r="AS150" s="886"/>
      <c r="AT150" s="886"/>
      <c r="AU150" s="886"/>
      <c r="AV150" s="886"/>
      <c r="AW150" s="886"/>
      <c r="AX150" s="887"/>
      <c r="AY150" s="385"/>
      <c r="AZ150" s="905"/>
      <c r="BA150" s="906"/>
      <c r="BB150" s="924"/>
      <c r="BC150" s="973"/>
      <c r="BD150" s="924"/>
      <c r="BE150" s="925"/>
      <c r="BF150" s="925"/>
      <c r="BG150" s="925"/>
      <c r="BH150" s="925"/>
      <c r="BI150" s="925"/>
      <c r="BJ150" s="925"/>
      <c r="BK150" s="925"/>
      <c r="BL150" s="925"/>
      <c r="BM150" s="925"/>
      <c r="BN150" s="925"/>
      <c r="BO150" s="925"/>
      <c r="BP150" s="925"/>
      <c r="BQ150" s="925"/>
      <c r="BR150" s="925"/>
      <c r="BS150" s="925"/>
      <c r="BT150" s="925"/>
      <c r="BU150" s="926"/>
      <c r="BV150" s="930"/>
      <c r="BW150" s="908"/>
      <c r="BX150" s="908"/>
      <c r="BY150" s="908"/>
      <c r="BZ150" s="908"/>
      <c r="CA150" s="908"/>
      <c r="CB150" s="908"/>
      <c r="CC150" s="908"/>
      <c r="CD150" s="908"/>
      <c r="CE150" s="908"/>
      <c r="CF150" s="908"/>
      <c r="CG150" s="908"/>
      <c r="CH150" s="911"/>
      <c r="CI150" s="911"/>
      <c r="CJ150" s="908"/>
      <c r="CK150" s="913"/>
    </row>
    <row r="151" spans="2:169" ht="5.25" customHeight="1" thickBot="1">
      <c r="B151" s="905"/>
      <c r="C151" s="933"/>
      <c r="D151" s="983"/>
      <c r="E151" s="984"/>
      <c r="F151" s="984"/>
      <c r="G151" s="984"/>
      <c r="H151" s="984"/>
      <c r="I151" s="984"/>
      <c r="J151" s="984"/>
      <c r="K151" s="984"/>
      <c r="L151" s="984"/>
      <c r="M151" s="984"/>
      <c r="N151" s="984"/>
      <c r="O151" s="984"/>
      <c r="P151" s="984"/>
      <c r="Q151" s="984"/>
      <c r="R151" s="984"/>
      <c r="S151" s="984"/>
      <c r="T151" s="984"/>
      <c r="U151" s="984"/>
      <c r="V151" s="984"/>
      <c r="W151" s="984"/>
      <c r="X151" s="984"/>
      <c r="Y151" s="984"/>
      <c r="Z151" s="984"/>
      <c r="AA151" s="984"/>
      <c r="AB151" s="984"/>
      <c r="AC151" s="984"/>
      <c r="AD151" s="984"/>
      <c r="AE151" s="984"/>
      <c r="AF151" s="984"/>
      <c r="AG151" s="984"/>
      <c r="AH151" s="1011"/>
      <c r="AI151" s="984"/>
      <c r="AJ151" s="984"/>
      <c r="AK151" s="984"/>
      <c r="AL151" s="1012"/>
      <c r="AM151" s="918"/>
      <c r="AN151" s="919"/>
      <c r="AO151" s="919"/>
      <c r="AP151" s="919"/>
      <c r="AQ151" s="919"/>
      <c r="AR151" s="919"/>
      <c r="AS151" s="919"/>
      <c r="AT151" s="919"/>
      <c r="AU151" s="919"/>
      <c r="AV151" s="919"/>
      <c r="AW151" s="919"/>
      <c r="AX151" s="920"/>
      <c r="AY151" s="385"/>
      <c r="AZ151" s="905"/>
      <c r="BA151" s="906"/>
      <c r="BB151" s="924"/>
      <c r="BC151" s="973"/>
      <c r="BD151" s="927"/>
      <c r="BE151" s="928"/>
      <c r="BF151" s="928"/>
      <c r="BG151" s="928"/>
      <c r="BH151" s="928"/>
      <c r="BI151" s="928"/>
      <c r="BJ151" s="928"/>
      <c r="BK151" s="928"/>
      <c r="BL151" s="928"/>
      <c r="BM151" s="928"/>
      <c r="BN151" s="928"/>
      <c r="BO151" s="928"/>
      <c r="BP151" s="928"/>
      <c r="BQ151" s="928"/>
      <c r="BR151" s="928"/>
      <c r="BS151" s="928"/>
      <c r="BT151" s="928"/>
      <c r="BU151" s="929"/>
      <c r="BV151" s="931"/>
      <c r="BW151" s="909"/>
      <c r="BX151" s="909"/>
      <c r="BY151" s="909"/>
      <c r="BZ151" s="909"/>
      <c r="CA151" s="909"/>
      <c r="CB151" s="909"/>
      <c r="CC151" s="909"/>
      <c r="CD151" s="909"/>
      <c r="CE151" s="909"/>
      <c r="CF151" s="909"/>
      <c r="CG151" s="909"/>
      <c r="CH151" s="912"/>
      <c r="CI151" s="912"/>
      <c r="CJ151" s="909"/>
      <c r="CK151" s="914"/>
    </row>
    <row r="152" spans="2:169" ht="5.25" customHeight="1">
      <c r="B152" s="658" t="s">
        <v>28</v>
      </c>
      <c r="C152" s="659"/>
      <c r="D152" s="659"/>
      <c r="E152" s="659"/>
      <c r="F152" s="659"/>
      <c r="G152" s="659"/>
      <c r="H152" s="659"/>
      <c r="I152" s="659"/>
      <c r="J152" s="659"/>
      <c r="K152" s="659"/>
      <c r="L152" s="659"/>
      <c r="M152" s="659"/>
      <c r="N152" s="659"/>
      <c r="O152" s="659"/>
      <c r="P152" s="659"/>
      <c r="Q152" s="659"/>
      <c r="R152" s="659"/>
      <c r="S152" s="659"/>
      <c r="T152" s="659"/>
      <c r="U152" s="659"/>
      <c r="V152" s="659"/>
      <c r="W152" s="659"/>
      <c r="X152" s="659"/>
      <c r="Y152" s="659"/>
      <c r="Z152" s="659"/>
      <c r="AA152" s="659"/>
      <c r="AB152" s="659"/>
      <c r="AC152" s="659"/>
      <c r="AD152" s="659"/>
      <c r="AE152" s="659"/>
      <c r="AF152" s="659"/>
      <c r="AG152" s="659"/>
      <c r="AH152" s="659"/>
      <c r="AI152" s="659"/>
      <c r="AJ152" s="659"/>
      <c r="AK152" s="659"/>
      <c r="AL152" s="989"/>
      <c r="AM152" s="990">
        <f>SUM(AM117:AX151)</f>
        <v>0</v>
      </c>
      <c r="AN152" s="991"/>
      <c r="AO152" s="991"/>
      <c r="AP152" s="991"/>
      <c r="AQ152" s="991"/>
      <c r="AR152" s="991"/>
      <c r="AS152" s="991"/>
      <c r="AT152" s="991"/>
      <c r="AU152" s="991"/>
      <c r="AV152" s="991"/>
      <c r="AW152" s="991"/>
      <c r="AX152" s="992"/>
      <c r="AY152" s="385"/>
      <c r="AZ152" s="999" t="s">
        <v>185</v>
      </c>
      <c r="BA152" s="1000"/>
      <c r="BB152" s="1000"/>
      <c r="BC152" s="1000"/>
      <c r="BD152" s="1000"/>
      <c r="BE152" s="1000"/>
      <c r="BF152" s="1000"/>
      <c r="BG152" s="1000"/>
      <c r="BH152" s="1000"/>
      <c r="BI152" s="1000"/>
      <c r="BJ152" s="1000"/>
      <c r="BK152" s="1000"/>
      <c r="BL152" s="1000"/>
      <c r="BM152" s="1000"/>
      <c r="BN152" s="1000"/>
      <c r="BO152" s="1000"/>
      <c r="BP152" s="1000"/>
      <c r="BQ152" s="1000"/>
      <c r="BR152" s="1000"/>
      <c r="BS152" s="1000"/>
      <c r="BT152" s="1000"/>
      <c r="BU152" s="1001"/>
      <c r="BV152" s="873" t="e">
        <f>SUM(BV122,BV127,BV132)</f>
        <v>#N/A</v>
      </c>
      <c r="BW152" s="874"/>
      <c r="BX152" s="874"/>
      <c r="BY152" s="874"/>
      <c r="BZ152" s="874"/>
      <c r="CA152" s="874"/>
      <c r="CB152" s="874"/>
      <c r="CC152" s="874"/>
      <c r="CD152" s="874"/>
      <c r="CE152" s="874"/>
      <c r="CF152" s="874"/>
      <c r="CG152" s="874"/>
      <c r="CH152" s="874"/>
      <c r="CI152" s="874"/>
      <c r="CJ152" s="874"/>
      <c r="CK152" s="875"/>
    </row>
    <row r="153" spans="2:169" ht="5.25" customHeight="1">
      <c r="B153" s="573"/>
      <c r="C153" s="574"/>
      <c r="D153" s="574"/>
      <c r="E153" s="574"/>
      <c r="F153" s="574"/>
      <c r="G153" s="574"/>
      <c r="H153" s="574"/>
      <c r="I153" s="574"/>
      <c r="J153" s="574"/>
      <c r="K153" s="574"/>
      <c r="L153" s="574"/>
      <c r="M153" s="574"/>
      <c r="N153" s="574"/>
      <c r="O153" s="574"/>
      <c r="P153" s="574"/>
      <c r="Q153" s="574"/>
      <c r="R153" s="574"/>
      <c r="S153" s="574"/>
      <c r="T153" s="574"/>
      <c r="U153" s="574"/>
      <c r="V153" s="574"/>
      <c r="W153" s="574"/>
      <c r="X153" s="574"/>
      <c r="Y153" s="574"/>
      <c r="Z153" s="574"/>
      <c r="AA153" s="574"/>
      <c r="AB153" s="574"/>
      <c r="AC153" s="574"/>
      <c r="AD153" s="574"/>
      <c r="AE153" s="574"/>
      <c r="AF153" s="574"/>
      <c r="AG153" s="574"/>
      <c r="AH153" s="574"/>
      <c r="AI153" s="574"/>
      <c r="AJ153" s="574"/>
      <c r="AK153" s="574"/>
      <c r="AL153" s="660"/>
      <c r="AM153" s="993"/>
      <c r="AN153" s="994"/>
      <c r="AO153" s="994"/>
      <c r="AP153" s="994"/>
      <c r="AQ153" s="994"/>
      <c r="AR153" s="994"/>
      <c r="AS153" s="994"/>
      <c r="AT153" s="994"/>
      <c r="AU153" s="994"/>
      <c r="AV153" s="994"/>
      <c r="AW153" s="994"/>
      <c r="AX153" s="995"/>
      <c r="AY153" s="385"/>
      <c r="AZ153" s="1002"/>
      <c r="BA153" s="1003"/>
      <c r="BB153" s="1003"/>
      <c r="BC153" s="1003"/>
      <c r="BD153" s="1003"/>
      <c r="BE153" s="1003"/>
      <c r="BF153" s="1003"/>
      <c r="BG153" s="1003"/>
      <c r="BH153" s="1003"/>
      <c r="BI153" s="1003"/>
      <c r="BJ153" s="1003"/>
      <c r="BK153" s="1003"/>
      <c r="BL153" s="1003"/>
      <c r="BM153" s="1003"/>
      <c r="BN153" s="1003"/>
      <c r="BO153" s="1003"/>
      <c r="BP153" s="1003"/>
      <c r="BQ153" s="1003"/>
      <c r="BR153" s="1003"/>
      <c r="BS153" s="1003"/>
      <c r="BT153" s="1003"/>
      <c r="BU153" s="1004"/>
      <c r="BV153" s="876"/>
      <c r="BW153" s="877"/>
      <c r="BX153" s="877"/>
      <c r="BY153" s="877"/>
      <c r="BZ153" s="877"/>
      <c r="CA153" s="877"/>
      <c r="CB153" s="877"/>
      <c r="CC153" s="877"/>
      <c r="CD153" s="877"/>
      <c r="CE153" s="877"/>
      <c r="CF153" s="877"/>
      <c r="CG153" s="877"/>
      <c r="CH153" s="877"/>
      <c r="CI153" s="877"/>
      <c r="CJ153" s="877"/>
      <c r="CK153" s="878"/>
    </row>
    <row r="154" spans="2:169" ht="5.25" customHeight="1">
      <c r="B154" s="573"/>
      <c r="C154" s="574"/>
      <c r="D154" s="574"/>
      <c r="E154" s="574"/>
      <c r="F154" s="574"/>
      <c r="G154" s="574"/>
      <c r="H154" s="574"/>
      <c r="I154" s="574"/>
      <c r="J154" s="574"/>
      <c r="K154" s="574"/>
      <c r="L154" s="574"/>
      <c r="M154" s="574"/>
      <c r="N154" s="574"/>
      <c r="O154" s="574"/>
      <c r="P154" s="574"/>
      <c r="Q154" s="574"/>
      <c r="R154" s="574"/>
      <c r="S154" s="574"/>
      <c r="T154" s="574"/>
      <c r="U154" s="574"/>
      <c r="V154" s="574"/>
      <c r="W154" s="574"/>
      <c r="X154" s="574"/>
      <c r="Y154" s="574"/>
      <c r="Z154" s="574"/>
      <c r="AA154" s="574"/>
      <c r="AB154" s="574"/>
      <c r="AC154" s="574"/>
      <c r="AD154" s="574"/>
      <c r="AE154" s="574"/>
      <c r="AF154" s="574"/>
      <c r="AG154" s="574"/>
      <c r="AH154" s="574"/>
      <c r="AI154" s="574"/>
      <c r="AJ154" s="574"/>
      <c r="AK154" s="574"/>
      <c r="AL154" s="660"/>
      <c r="AM154" s="993"/>
      <c r="AN154" s="994"/>
      <c r="AO154" s="994"/>
      <c r="AP154" s="994"/>
      <c r="AQ154" s="994"/>
      <c r="AR154" s="994"/>
      <c r="AS154" s="994"/>
      <c r="AT154" s="994"/>
      <c r="AU154" s="994"/>
      <c r="AV154" s="994"/>
      <c r="AW154" s="994"/>
      <c r="AX154" s="995"/>
      <c r="AY154" s="385"/>
      <c r="AZ154" s="1002"/>
      <c r="BA154" s="1003"/>
      <c r="BB154" s="1003"/>
      <c r="BC154" s="1003"/>
      <c r="BD154" s="1003"/>
      <c r="BE154" s="1003"/>
      <c r="BF154" s="1003"/>
      <c r="BG154" s="1003"/>
      <c r="BH154" s="1003"/>
      <c r="BI154" s="1003"/>
      <c r="BJ154" s="1003"/>
      <c r="BK154" s="1003"/>
      <c r="BL154" s="1003"/>
      <c r="BM154" s="1003"/>
      <c r="BN154" s="1003"/>
      <c r="BO154" s="1003"/>
      <c r="BP154" s="1003"/>
      <c r="BQ154" s="1003"/>
      <c r="BR154" s="1003"/>
      <c r="BS154" s="1003"/>
      <c r="BT154" s="1003"/>
      <c r="BU154" s="1004"/>
      <c r="BV154" s="876"/>
      <c r="BW154" s="877"/>
      <c r="BX154" s="877"/>
      <c r="BY154" s="877"/>
      <c r="BZ154" s="877"/>
      <c r="CA154" s="877"/>
      <c r="CB154" s="877"/>
      <c r="CC154" s="877"/>
      <c r="CD154" s="877"/>
      <c r="CE154" s="877"/>
      <c r="CF154" s="877"/>
      <c r="CG154" s="877"/>
      <c r="CH154" s="877"/>
      <c r="CI154" s="877"/>
      <c r="CJ154" s="877"/>
      <c r="CK154" s="878"/>
    </row>
    <row r="155" spans="2:169" ht="10.5" customHeight="1" thickBot="1">
      <c r="B155" s="576"/>
      <c r="C155" s="577"/>
      <c r="D155" s="577"/>
      <c r="E155" s="577"/>
      <c r="F155" s="577"/>
      <c r="G155" s="577"/>
      <c r="H155" s="577"/>
      <c r="I155" s="577"/>
      <c r="J155" s="577"/>
      <c r="K155" s="577"/>
      <c r="L155" s="577"/>
      <c r="M155" s="577"/>
      <c r="N155" s="577"/>
      <c r="O155" s="577"/>
      <c r="P155" s="577"/>
      <c r="Q155" s="577"/>
      <c r="R155" s="577"/>
      <c r="S155" s="577"/>
      <c r="T155" s="577"/>
      <c r="U155" s="577"/>
      <c r="V155" s="577"/>
      <c r="W155" s="577"/>
      <c r="X155" s="577"/>
      <c r="Y155" s="577"/>
      <c r="Z155" s="577"/>
      <c r="AA155" s="577"/>
      <c r="AB155" s="577"/>
      <c r="AC155" s="577"/>
      <c r="AD155" s="577"/>
      <c r="AE155" s="577"/>
      <c r="AF155" s="577"/>
      <c r="AG155" s="577"/>
      <c r="AH155" s="577"/>
      <c r="AI155" s="577"/>
      <c r="AJ155" s="577"/>
      <c r="AK155" s="577"/>
      <c r="AL155" s="661"/>
      <c r="AM155" s="996"/>
      <c r="AN155" s="997"/>
      <c r="AO155" s="997"/>
      <c r="AP155" s="997"/>
      <c r="AQ155" s="997"/>
      <c r="AR155" s="997"/>
      <c r="AS155" s="997"/>
      <c r="AT155" s="997"/>
      <c r="AU155" s="997"/>
      <c r="AV155" s="997"/>
      <c r="AW155" s="997"/>
      <c r="AX155" s="998"/>
      <c r="AY155" s="385"/>
      <c r="AZ155" s="1005"/>
      <c r="BA155" s="1006"/>
      <c r="BB155" s="1006"/>
      <c r="BC155" s="1006"/>
      <c r="BD155" s="1006"/>
      <c r="BE155" s="1006"/>
      <c r="BF155" s="1006"/>
      <c r="BG155" s="1006"/>
      <c r="BH155" s="1006"/>
      <c r="BI155" s="1006"/>
      <c r="BJ155" s="1006"/>
      <c r="BK155" s="1006"/>
      <c r="BL155" s="1006"/>
      <c r="BM155" s="1006"/>
      <c r="BN155" s="1006"/>
      <c r="BO155" s="1006"/>
      <c r="BP155" s="1006"/>
      <c r="BQ155" s="1006"/>
      <c r="BR155" s="1006"/>
      <c r="BS155" s="1006"/>
      <c r="BT155" s="1006"/>
      <c r="BU155" s="1007"/>
      <c r="BV155" s="1008"/>
      <c r="BW155" s="1009"/>
      <c r="BX155" s="1009"/>
      <c r="BY155" s="1009"/>
      <c r="BZ155" s="1009"/>
      <c r="CA155" s="1009"/>
      <c r="CB155" s="1009"/>
      <c r="CC155" s="1009"/>
      <c r="CD155" s="1009"/>
      <c r="CE155" s="1009"/>
      <c r="CF155" s="1009"/>
      <c r="CG155" s="1009"/>
      <c r="CH155" s="1009"/>
      <c r="CI155" s="1009"/>
      <c r="CJ155" s="1009"/>
      <c r="CK155" s="1010"/>
    </row>
    <row r="156" spans="2:169" ht="8.1" customHeight="1">
      <c r="CD156" s="389"/>
      <c r="CE156" s="385"/>
      <c r="CF156" s="385"/>
      <c r="CG156" s="385"/>
      <c r="CH156" s="386"/>
      <c r="CI156" s="386"/>
      <c r="CJ156" s="385"/>
      <c r="CK156" s="385"/>
      <c r="CL156" s="385"/>
      <c r="CM156" s="389"/>
      <c r="CN156" s="666"/>
      <c r="CO156" s="666"/>
      <c r="CP156" s="666"/>
      <c r="CQ156" s="666"/>
      <c r="CR156" s="666"/>
      <c r="CS156" s="666"/>
      <c r="CT156" s="666"/>
      <c r="CU156" s="666"/>
      <c r="CV156" s="987"/>
      <c r="CW156" s="987"/>
      <c r="CX156" s="987"/>
      <c r="CY156" s="987"/>
      <c r="CZ156" s="987"/>
      <c r="DA156" s="987"/>
      <c r="DB156" s="987"/>
      <c r="DC156" s="987"/>
      <c r="DD156" s="987"/>
      <c r="DE156" s="987"/>
      <c r="DF156" s="987"/>
      <c r="DG156" s="987"/>
      <c r="DH156" s="987"/>
      <c r="DI156" s="987"/>
      <c r="DJ156" s="987"/>
      <c r="DK156" s="987"/>
      <c r="DL156" s="987"/>
      <c r="DM156" s="666"/>
      <c r="DN156" s="666"/>
      <c r="DO156" s="666"/>
      <c r="DP156" s="666"/>
      <c r="DQ156" s="666"/>
      <c r="DR156" s="666"/>
      <c r="DS156" s="666"/>
      <c r="DT156" s="666"/>
      <c r="DU156" s="666"/>
      <c r="DV156" s="666"/>
      <c r="DW156" s="666"/>
      <c r="DX156" s="666"/>
      <c r="DY156" s="666"/>
      <c r="DZ156" s="666"/>
      <c r="EA156" s="666"/>
      <c r="EB156" s="666"/>
      <c r="EC156" s="666"/>
      <c r="ED156" s="666"/>
      <c r="EE156" s="666"/>
      <c r="EF156" s="666"/>
      <c r="EG156" s="986"/>
      <c r="EH156" s="986"/>
      <c r="EI156" s="986"/>
      <c r="EJ156" s="986"/>
      <c r="EK156" s="986"/>
      <c r="EL156" s="986"/>
      <c r="EM156" s="986"/>
      <c r="EN156" s="986"/>
      <c r="EO156" s="986"/>
      <c r="EP156" s="986"/>
      <c r="EQ156" s="986"/>
      <c r="ER156" s="986"/>
      <c r="ES156" s="985"/>
      <c r="ET156" s="985"/>
      <c r="EU156" s="985"/>
      <c r="EV156" s="985"/>
      <c r="EW156" s="985"/>
      <c r="EX156" s="985"/>
      <c r="EY156" s="985"/>
      <c r="EZ156" s="985"/>
      <c r="FA156" s="985"/>
      <c r="FB156" s="985"/>
      <c r="FC156" s="985"/>
      <c r="FD156" s="985"/>
      <c r="FE156" s="985"/>
      <c r="FF156" s="985"/>
      <c r="FG156" s="985"/>
      <c r="FH156" s="985"/>
      <c r="FI156" s="385"/>
      <c r="FJ156" s="385"/>
      <c r="FK156" s="385"/>
      <c r="FL156" s="385"/>
      <c r="FM156" s="385"/>
    </row>
    <row r="157" spans="2:169" ht="15.75" customHeight="1">
      <c r="B157" s="666"/>
      <c r="C157" s="666"/>
      <c r="D157" s="666"/>
      <c r="E157" s="666"/>
      <c r="F157" s="666"/>
      <c r="G157" s="666"/>
      <c r="H157" s="666"/>
      <c r="I157" s="666"/>
      <c r="J157" s="400"/>
      <c r="K157" s="400"/>
      <c r="L157" s="400"/>
      <c r="M157" s="400"/>
      <c r="N157" s="400"/>
      <c r="O157" s="400"/>
      <c r="P157" s="400"/>
      <c r="BN157" s="666"/>
      <c r="BO157" s="666"/>
      <c r="BP157" s="666"/>
      <c r="BQ157" s="666"/>
      <c r="BR157" s="666"/>
      <c r="BS157" s="666"/>
      <c r="BT157" s="666"/>
      <c r="BU157" s="666"/>
      <c r="BV157" s="666"/>
      <c r="BW157" s="666"/>
      <c r="BX157" s="666"/>
      <c r="BY157" s="666"/>
      <c r="BZ157" s="666"/>
      <c r="CA157" s="666"/>
      <c r="CB157" s="666"/>
      <c r="CC157" s="666"/>
      <c r="CD157" s="666"/>
      <c r="CE157" s="666"/>
      <c r="CF157" s="666"/>
      <c r="CG157" s="666"/>
      <c r="CH157" s="666"/>
      <c r="CI157" s="666"/>
      <c r="CJ157" s="666"/>
      <c r="CK157" s="666"/>
      <c r="CL157" s="389"/>
      <c r="CM157" s="389"/>
      <c r="CN157" s="666"/>
      <c r="CO157" s="666"/>
      <c r="CP157" s="666"/>
      <c r="CQ157" s="666"/>
      <c r="CR157" s="666"/>
      <c r="CS157" s="666"/>
      <c r="CT157" s="666"/>
      <c r="CU157" s="666"/>
      <c r="CV157" s="987"/>
      <c r="CW157" s="987"/>
      <c r="CX157" s="987"/>
      <c r="CY157" s="987"/>
      <c r="CZ157" s="987"/>
      <c r="DA157" s="987"/>
      <c r="DB157" s="987"/>
      <c r="DC157" s="987"/>
      <c r="DD157" s="987"/>
      <c r="DE157" s="987"/>
      <c r="DF157" s="987"/>
      <c r="DG157" s="987"/>
      <c r="DH157" s="987"/>
      <c r="DI157" s="987"/>
      <c r="DJ157" s="987"/>
      <c r="DK157" s="987"/>
      <c r="DL157" s="987"/>
      <c r="DM157" s="666"/>
      <c r="DN157" s="666"/>
      <c r="DO157" s="666"/>
      <c r="DP157" s="666"/>
      <c r="DQ157" s="666"/>
      <c r="DR157" s="666"/>
      <c r="DS157" s="666"/>
      <c r="DT157" s="666"/>
      <c r="DU157" s="666"/>
      <c r="DV157" s="666"/>
      <c r="DW157" s="666"/>
      <c r="DX157" s="666"/>
      <c r="DY157" s="666"/>
      <c r="DZ157" s="666"/>
      <c r="EA157" s="666"/>
      <c r="EB157" s="666"/>
      <c r="EC157" s="666"/>
      <c r="ED157" s="666"/>
      <c r="EE157" s="666"/>
      <c r="EF157" s="666"/>
      <c r="EG157" s="986"/>
      <c r="EH157" s="986"/>
      <c r="EI157" s="986"/>
      <c r="EJ157" s="986"/>
      <c r="EK157" s="986"/>
      <c r="EL157" s="986"/>
      <c r="EM157" s="986"/>
      <c r="EN157" s="986"/>
      <c r="EO157" s="986"/>
      <c r="EP157" s="986"/>
      <c r="EQ157" s="986"/>
      <c r="ER157" s="986"/>
      <c r="ES157" s="985"/>
      <c r="ET157" s="985"/>
      <c r="EU157" s="985"/>
      <c r="EV157" s="985"/>
      <c r="EW157" s="985"/>
      <c r="EX157" s="985"/>
      <c r="EY157" s="985"/>
      <c r="EZ157" s="985"/>
      <c r="FA157" s="985"/>
      <c r="FB157" s="985"/>
      <c r="FC157" s="985"/>
      <c r="FD157" s="985"/>
      <c r="FE157" s="985"/>
      <c r="FF157" s="985"/>
      <c r="FG157" s="985"/>
      <c r="FH157" s="985"/>
      <c r="FI157" s="385"/>
      <c r="FJ157" s="385"/>
      <c r="FK157" s="385"/>
      <c r="FL157" s="385"/>
      <c r="FM157" s="385"/>
    </row>
    <row r="158" spans="2:169" ht="16.5" customHeight="1">
      <c r="CH158" s="401"/>
      <c r="CI158" s="401"/>
      <c r="CJ158" s="986"/>
      <c r="CK158" s="986"/>
      <c r="CL158" s="986"/>
      <c r="CM158" s="986"/>
      <c r="CN158" s="986"/>
      <c r="CO158" s="986"/>
      <c r="CP158" s="986"/>
      <c r="CQ158" s="986"/>
      <c r="CR158" s="986"/>
      <c r="CS158" s="986"/>
      <c r="CT158" s="986"/>
      <c r="CU158" s="986"/>
      <c r="CV158" s="988"/>
      <c r="CW158" s="988"/>
      <c r="CX158" s="988"/>
      <c r="CY158" s="988"/>
      <c r="CZ158" s="988"/>
      <c r="DA158" s="988"/>
      <c r="DB158" s="988"/>
      <c r="DC158" s="988"/>
      <c r="DD158" s="988"/>
      <c r="DE158" s="988"/>
      <c r="DF158" s="988"/>
      <c r="DG158" s="988"/>
      <c r="DH158" s="988"/>
      <c r="DI158" s="988"/>
      <c r="DJ158" s="988"/>
      <c r="DK158" s="988"/>
      <c r="DL158" s="988"/>
      <c r="DM158" s="986"/>
      <c r="DN158" s="986"/>
      <c r="DO158" s="986"/>
      <c r="DP158" s="986"/>
      <c r="DQ158" s="986"/>
      <c r="DR158" s="986"/>
      <c r="DS158" s="986"/>
      <c r="DT158" s="986"/>
      <c r="DU158" s="986"/>
      <c r="DV158" s="986"/>
      <c r="DW158" s="986"/>
      <c r="DX158" s="986"/>
      <c r="DY158" s="986"/>
      <c r="DZ158" s="986"/>
      <c r="EA158" s="986"/>
      <c r="EB158" s="986"/>
      <c r="EC158" s="986"/>
      <c r="ED158" s="986"/>
      <c r="EE158" s="986"/>
      <c r="EF158" s="986"/>
      <c r="EG158" s="986"/>
      <c r="EH158" s="986"/>
      <c r="EI158" s="986"/>
      <c r="EJ158" s="986"/>
      <c r="EK158" s="986"/>
      <c r="EL158" s="986"/>
      <c r="EM158" s="986"/>
      <c r="EN158" s="986"/>
      <c r="EO158" s="986"/>
      <c r="EP158" s="986"/>
      <c r="EQ158" s="986"/>
      <c r="ER158" s="986"/>
      <c r="ES158" s="985"/>
      <c r="ET158" s="985"/>
      <c r="EU158" s="985"/>
      <c r="EV158" s="985"/>
      <c r="EW158" s="985"/>
      <c r="EX158" s="985"/>
      <c r="EY158" s="985"/>
      <c r="EZ158" s="985"/>
      <c r="FA158" s="985"/>
      <c r="FB158" s="985"/>
      <c r="FC158" s="985"/>
      <c r="FD158" s="985"/>
      <c r="FE158" s="985"/>
      <c r="FF158" s="985"/>
      <c r="FG158" s="985"/>
      <c r="FH158" s="985"/>
      <c r="FI158" s="385"/>
      <c r="FJ158" s="385"/>
      <c r="FK158" s="385"/>
      <c r="FL158" s="385"/>
      <c r="FM158" s="385"/>
    </row>
    <row r="159" spans="2:169" ht="16.5" customHeight="1">
      <c r="CH159" s="401"/>
      <c r="CI159" s="401"/>
    </row>
  </sheetData>
  <sheetProtection algorithmName="SHA-512" hashValue="7swClSStj7sLNk2yB5UkeSFktV79Le3hBBnYnjIuI+8Co/zuhe1/k87LoO4fe/U013GbVpz8rMJ1uL1W734vyA==" saltValue="oiCkA6KdiU/Z7UbQMemlBw==" spinCount="100000" sheet="1" objects="1" scenarios="1"/>
  <protectedRanges>
    <protectedRange sqref="AM117:AX151" name="範囲2"/>
    <protectedRange sqref="D43:AH47 AU103:CK107 BZ78:CK97 BZ98:CK102" name="範囲1"/>
    <protectedRange sqref="D117:AL151" name="範囲2_1"/>
    <protectedRange sqref="AU98:BY102" name="範囲1_1"/>
  </protectedRanges>
  <mergeCells count="350">
    <mergeCell ref="BW95:BY97"/>
    <mergeCell ref="D88:AA92"/>
    <mergeCell ref="D73:AA77"/>
    <mergeCell ref="D43:AH47"/>
    <mergeCell ref="AU78:BR82"/>
    <mergeCell ref="BS78:BY82"/>
    <mergeCell ref="AU83:BH87"/>
    <mergeCell ref="BI83:BM84"/>
    <mergeCell ref="BN83:BR84"/>
    <mergeCell ref="BS83:BY87"/>
    <mergeCell ref="BI85:BM87"/>
    <mergeCell ref="BN85:BR87"/>
    <mergeCell ref="AD70:AF72"/>
    <mergeCell ref="AG70:AH72"/>
    <mergeCell ref="D83:AA87"/>
    <mergeCell ref="AB93:AH94"/>
    <mergeCell ref="AB95:AE97"/>
    <mergeCell ref="AF95:AH97"/>
    <mergeCell ref="AB83:AH87"/>
    <mergeCell ref="AU58:BR62"/>
    <mergeCell ref="AU48:BR52"/>
    <mergeCell ref="BS48:BY52"/>
    <mergeCell ref="AB48:AH52"/>
    <mergeCell ref="AI48:AT52"/>
    <mergeCell ref="BZ137:CA141"/>
    <mergeCell ref="CB137:CC141"/>
    <mergeCell ref="CB142:CC146"/>
    <mergeCell ref="CB147:CC151"/>
    <mergeCell ref="BB117:BC121"/>
    <mergeCell ref="BD117:BU121"/>
    <mergeCell ref="B30:C107"/>
    <mergeCell ref="D98:AA102"/>
    <mergeCell ref="AB98:AH99"/>
    <mergeCell ref="AI98:AT102"/>
    <mergeCell ref="AB100:AE102"/>
    <mergeCell ref="AF100:AH102"/>
    <mergeCell ref="BS33:BY37"/>
    <mergeCell ref="D103:AA107"/>
    <mergeCell ref="AB103:AH107"/>
    <mergeCell ref="AI103:AT107"/>
    <mergeCell ref="BS58:BY62"/>
    <mergeCell ref="BS38:BY42"/>
    <mergeCell ref="BS43:BY47"/>
    <mergeCell ref="D93:U97"/>
    <mergeCell ref="V93:AA97"/>
    <mergeCell ref="AB88:AH92"/>
    <mergeCell ref="AU68:BR72"/>
    <mergeCell ref="BS68:BY72"/>
    <mergeCell ref="AH147:AL151"/>
    <mergeCell ref="D117:AG121"/>
    <mergeCell ref="AH117:AL121"/>
    <mergeCell ref="D122:AG126"/>
    <mergeCell ref="AH122:AL126"/>
    <mergeCell ref="D127:AG131"/>
    <mergeCell ref="AH127:AL131"/>
    <mergeCell ref="D132:AG136"/>
    <mergeCell ref="AH132:AL136"/>
    <mergeCell ref="D137:AG141"/>
    <mergeCell ref="AH137:AL141"/>
    <mergeCell ref="BT157:BU157"/>
    <mergeCell ref="BV157:BY157"/>
    <mergeCell ref="BZ157:CA157"/>
    <mergeCell ref="CB157:CC157"/>
    <mergeCell ref="CD157:CE157"/>
    <mergeCell ref="CF157:CG157"/>
    <mergeCell ref="EM156:EN156"/>
    <mergeCell ref="EO156:EP156"/>
    <mergeCell ref="B152:AL155"/>
    <mergeCell ref="AM152:AX155"/>
    <mergeCell ref="AZ152:BU155"/>
    <mergeCell ref="BV152:CK155"/>
    <mergeCell ref="ES157:FH157"/>
    <mergeCell ref="ES158:FH158"/>
    <mergeCell ref="EG158:EH158"/>
    <mergeCell ref="EI158:EJ158"/>
    <mergeCell ref="EK158:EL158"/>
    <mergeCell ref="EM158:EN158"/>
    <mergeCell ref="EO158:EP158"/>
    <mergeCell ref="EQ158:ER158"/>
    <mergeCell ref="DU158:DV158"/>
    <mergeCell ref="DW158:DX158"/>
    <mergeCell ref="DY158:DZ158"/>
    <mergeCell ref="EA158:EB158"/>
    <mergeCell ref="EC158:ED158"/>
    <mergeCell ref="EE158:EF158"/>
    <mergeCell ref="EK157:EL157"/>
    <mergeCell ref="EM157:EN157"/>
    <mergeCell ref="EO157:EP157"/>
    <mergeCell ref="CJ158:CK158"/>
    <mergeCell ref="CL158:CM158"/>
    <mergeCell ref="CN158:CO158"/>
    <mergeCell ref="CP158:CQ158"/>
    <mergeCell ref="CR158:CS158"/>
    <mergeCell ref="DY157:DZ157"/>
    <mergeCell ref="EA157:EB157"/>
    <mergeCell ref="EC157:ED157"/>
    <mergeCell ref="EE157:EF157"/>
    <mergeCell ref="CT158:CU158"/>
    <mergeCell ref="CV158:DL158"/>
    <mergeCell ref="DM158:DN158"/>
    <mergeCell ref="DO158:DP158"/>
    <mergeCell ref="DQ158:DR158"/>
    <mergeCell ref="DS158:DT158"/>
    <mergeCell ref="CH157:CK157"/>
    <mergeCell ref="CN157:CO157"/>
    <mergeCell ref="CP157:CQ157"/>
    <mergeCell ref="CR157:CS157"/>
    <mergeCell ref="CT157:CU157"/>
    <mergeCell ref="CV157:DL157"/>
    <mergeCell ref="EQ156:ER156"/>
    <mergeCell ref="DM156:DN156"/>
    <mergeCell ref="EQ157:ER157"/>
    <mergeCell ref="EG157:EH157"/>
    <mergeCell ref="EI157:EJ157"/>
    <mergeCell ref="DM157:DN157"/>
    <mergeCell ref="DO157:DP157"/>
    <mergeCell ref="DQ157:DR157"/>
    <mergeCell ref="DS157:DT157"/>
    <mergeCell ref="DU157:DV157"/>
    <mergeCell ref="DW157:DX157"/>
    <mergeCell ref="ES156:FH156"/>
    <mergeCell ref="B157:C157"/>
    <mergeCell ref="D157:E157"/>
    <mergeCell ref="F157:I157"/>
    <mergeCell ref="BN157:BO157"/>
    <mergeCell ref="BP157:BQ157"/>
    <mergeCell ref="BR157:BS157"/>
    <mergeCell ref="EA156:EB156"/>
    <mergeCell ref="EC156:ED156"/>
    <mergeCell ref="EE156:EF156"/>
    <mergeCell ref="EG156:EH156"/>
    <mergeCell ref="EI156:EJ156"/>
    <mergeCell ref="EK156:EL156"/>
    <mergeCell ref="DO156:DP156"/>
    <mergeCell ref="DQ156:DR156"/>
    <mergeCell ref="DS156:DT156"/>
    <mergeCell ref="DU156:DV156"/>
    <mergeCell ref="DW156:DX156"/>
    <mergeCell ref="DY156:DZ156"/>
    <mergeCell ref="CN156:CO156"/>
    <mergeCell ref="CP156:CQ156"/>
    <mergeCell ref="CR156:CS156"/>
    <mergeCell ref="CT156:CU156"/>
    <mergeCell ref="CV156:DL156"/>
    <mergeCell ref="B114:C151"/>
    <mergeCell ref="D114:AL116"/>
    <mergeCell ref="AM114:AX116"/>
    <mergeCell ref="CF137:CG141"/>
    <mergeCell ref="CH137:CI141"/>
    <mergeCell ref="CJ137:CK141"/>
    <mergeCell ref="AM142:AX146"/>
    <mergeCell ref="BD142:BU146"/>
    <mergeCell ref="BV142:BW146"/>
    <mergeCell ref="AM132:AX136"/>
    <mergeCell ref="BB132:BC136"/>
    <mergeCell ref="BD132:BU136"/>
    <mergeCell ref="BV132:CK136"/>
    <mergeCell ref="BX142:BY146"/>
    <mergeCell ref="BZ142:CA146"/>
    <mergeCell ref="BB137:BC151"/>
    <mergeCell ref="BD137:BU141"/>
    <mergeCell ref="BV137:BW141"/>
    <mergeCell ref="CD142:CE146"/>
    <mergeCell ref="CF142:CG146"/>
    <mergeCell ref="CH142:CI146"/>
    <mergeCell ref="D142:AG146"/>
    <mergeCell ref="AH142:AL146"/>
    <mergeCell ref="D147:AG151"/>
    <mergeCell ref="BV117:CK121"/>
    <mergeCell ref="AM122:AX126"/>
    <mergeCell ref="BB122:BC126"/>
    <mergeCell ref="BD122:BU126"/>
    <mergeCell ref="BV122:CK126"/>
    <mergeCell ref="AM117:AX121"/>
    <mergeCell ref="AZ117:BA151"/>
    <mergeCell ref="AM127:AX131"/>
    <mergeCell ref="AM137:AX141"/>
    <mergeCell ref="CD137:CE141"/>
    <mergeCell ref="CD147:CE151"/>
    <mergeCell ref="CF147:CG151"/>
    <mergeCell ref="CH147:CI151"/>
    <mergeCell ref="CJ147:CK151"/>
    <mergeCell ref="BB127:BC131"/>
    <mergeCell ref="BD127:BU131"/>
    <mergeCell ref="BV127:CK131"/>
    <mergeCell ref="CJ142:CK146"/>
    <mergeCell ref="AM147:AX151"/>
    <mergeCell ref="BD147:BU151"/>
    <mergeCell ref="BV147:BW151"/>
    <mergeCell ref="BX147:BY151"/>
    <mergeCell ref="BZ147:CA151"/>
    <mergeCell ref="BX137:BY141"/>
    <mergeCell ref="CN64:CO64"/>
    <mergeCell ref="AI68:AT72"/>
    <mergeCell ref="BZ68:CK72"/>
    <mergeCell ref="AI63:AT67"/>
    <mergeCell ref="BZ63:CK67"/>
    <mergeCell ref="AI73:AT77"/>
    <mergeCell ref="BZ73:CK77"/>
    <mergeCell ref="BZ93:CK97"/>
    <mergeCell ref="AI83:AT87"/>
    <mergeCell ref="BZ83:CK87"/>
    <mergeCell ref="AI88:AT92"/>
    <mergeCell ref="BZ88:CK92"/>
    <mergeCell ref="AU63:BR67"/>
    <mergeCell ref="BS63:BY67"/>
    <mergeCell ref="AI93:AT97"/>
    <mergeCell ref="AU88:BH92"/>
    <mergeCell ref="BI88:BM89"/>
    <mergeCell ref="BN88:BR89"/>
    <mergeCell ref="BS88:BY92"/>
    <mergeCell ref="BI90:BM92"/>
    <mergeCell ref="BN90:BR92"/>
    <mergeCell ref="AU93:BR97"/>
    <mergeCell ref="BS93:BY94"/>
    <mergeCell ref="BS95:BV97"/>
    <mergeCell ref="D33:AH37"/>
    <mergeCell ref="AI33:AT37"/>
    <mergeCell ref="BZ30:CK32"/>
    <mergeCell ref="D78:AA82"/>
    <mergeCell ref="BZ43:CK47"/>
    <mergeCell ref="D38:AH42"/>
    <mergeCell ref="AI38:AT42"/>
    <mergeCell ref="AI78:AT82"/>
    <mergeCell ref="BZ38:CK42"/>
    <mergeCell ref="AI58:AT62"/>
    <mergeCell ref="D63:AA67"/>
    <mergeCell ref="AB63:AH67"/>
    <mergeCell ref="AB58:AH62"/>
    <mergeCell ref="AB78:AH82"/>
    <mergeCell ref="AU38:BR42"/>
    <mergeCell ref="AU43:BR47"/>
    <mergeCell ref="BZ78:CK82"/>
    <mergeCell ref="AB73:AH77"/>
    <mergeCell ref="D68:S72"/>
    <mergeCell ref="T68:X72"/>
    <mergeCell ref="Y68:AC69"/>
    <mergeCell ref="AD68:AH69"/>
    <mergeCell ref="Y70:AA72"/>
    <mergeCell ref="AB70:AC72"/>
    <mergeCell ref="BR2:BY2"/>
    <mergeCell ref="BZ2:CC2"/>
    <mergeCell ref="BC15:CK20"/>
    <mergeCell ref="N2:BQ2"/>
    <mergeCell ref="CD2:CG2"/>
    <mergeCell ref="CH2:CK2"/>
    <mergeCell ref="N3:BQ3"/>
    <mergeCell ref="BC8:CK14"/>
    <mergeCell ref="B12:N14"/>
    <mergeCell ref="CH4:CK5"/>
    <mergeCell ref="B6:N7"/>
    <mergeCell ref="O6:AP7"/>
    <mergeCell ref="AT6:BB7"/>
    <mergeCell ref="O8:AP11"/>
    <mergeCell ref="AT8:BB14"/>
    <mergeCell ref="B8:N11"/>
    <mergeCell ref="AR4:CB5"/>
    <mergeCell ref="O4:Q5"/>
    <mergeCell ref="R4:T5"/>
    <mergeCell ref="U4:W5"/>
    <mergeCell ref="X4:Z5"/>
    <mergeCell ref="AA4:AC5"/>
    <mergeCell ref="B20:N21"/>
    <mergeCell ref="O20:X21"/>
    <mergeCell ref="BZ98:CK102"/>
    <mergeCell ref="AU103:BY107"/>
    <mergeCell ref="B4:N5"/>
    <mergeCell ref="D30:AH32"/>
    <mergeCell ref="AI30:AT32"/>
    <mergeCell ref="AU30:BY32"/>
    <mergeCell ref="BC6:CK7"/>
    <mergeCell ref="BC21:BL23"/>
    <mergeCell ref="BM21:BQ23"/>
    <mergeCell ref="B18:N19"/>
    <mergeCell ref="B15:N17"/>
    <mergeCell ref="O12:X14"/>
    <mergeCell ref="Y12:AF14"/>
    <mergeCell ref="O18:X19"/>
    <mergeCell ref="Y15:AF17"/>
    <mergeCell ref="AG15:AP17"/>
    <mergeCell ref="AG12:AK14"/>
    <mergeCell ref="AL12:AP14"/>
    <mergeCell ref="O15:X17"/>
    <mergeCell ref="CG25:CK28"/>
    <mergeCell ref="Y18:AF19"/>
    <mergeCell ref="AB53:AH57"/>
    <mergeCell ref="D53:AA57"/>
    <mergeCell ref="D58:AA62"/>
    <mergeCell ref="BZ53:CK57"/>
    <mergeCell ref="BZ58:CK62"/>
    <mergeCell ref="AU53:BR57"/>
    <mergeCell ref="BS53:BY57"/>
    <mergeCell ref="AI108:AT112"/>
    <mergeCell ref="AU33:BR37"/>
    <mergeCell ref="AI43:AT47"/>
    <mergeCell ref="AU98:BY102"/>
    <mergeCell ref="BR21:BV23"/>
    <mergeCell ref="BW21:CK23"/>
    <mergeCell ref="BW24:CA24"/>
    <mergeCell ref="CB24:CF24"/>
    <mergeCell ref="CG24:CK24"/>
    <mergeCell ref="BR24:BV28"/>
    <mergeCell ref="BW25:CA28"/>
    <mergeCell ref="CB25:CF28"/>
    <mergeCell ref="AT21:BB23"/>
    <mergeCell ref="BZ33:CK37"/>
    <mergeCell ref="BZ103:CK107"/>
    <mergeCell ref="AG20:AP21"/>
    <mergeCell ref="B108:AH112"/>
    <mergeCell ref="AU73:BR77"/>
    <mergeCell ref="BS73:BY77"/>
    <mergeCell ref="D48:AA52"/>
    <mergeCell ref="BZ48:CK52"/>
    <mergeCell ref="AI53:AT57"/>
    <mergeCell ref="BC25:BG28"/>
    <mergeCell ref="BH25:BL28"/>
    <mergeCell ref="BM25:BQ28"/>
    <mergeCell ref="AT15:BB20"/>
    <mergeCell ref="B27:I28"/>
    <mergeCell ref="J27:R28"/>
    <mergeCell ref="S27:V28"/>
    <mergeCell ref="W27:AB28"/>
    <mergeCell ref="AC27:AD28"/>
    <mergeCell ref="AE27:AG28"/>
    <mergeCell ref="AI27:AN28"/>
    <mergeCell ref="AO27:AP28"/>
    <mergeCell ref="AR6:AS28"/>
    <mergeCell ref="Y23:AF24"/>
    <mergeCell ref="AG23:AL24"/>
    <mergeCell ref="Q23:X23"/>
    <mergeCell ref="Q24:X24"/>
    <mergeCell ref="J23:P23"/>
    <mergeCell ref="AG18:AP19"/>
    <mergeCell ref="Y20:AF21"/>
    <mergeCell ref="BC24:BG24"/>
    <mergeCell ref="BH24:BL24"/>
    <mergeCell ref="BM24:BQ24"/>
    <mergeCell ref="AT24:BB28"/>
    <mergeCell ref="B23:I26"/>
    <mergeCell ref="AM23:AP24"/>
    <mergeCell ref="J24:P24"/>
    <mergeCell ref="J25:K26"/>
    <mergeCell ref="L25:P26"/>
    <mergeCell ref="Q25:R26"/>
    <mergeCell ref="S25:X26"/>
    <mergeCell ref="AC25:AD26"/>
    <mergeCell ref="AE25:AJ26"/>
    <mergeCell ref="AK25:AN26"/>
    <mergeCell ref="AO25:AP26"/>
    <mergeCell ref="Y25:AB26"/>
  </mergeCells>
  <phoneticPr fontId="4"/>
  <dataValidations count="1">
    <dataValidation type="whole" operator="greaterThanOrEqual" allowBlank="1" showInputMessage="1" showErrorMessage="1" sqref="AI27 W27:AB28" xr:uid="{DEF126C2-074C-4451-BD9E-654DF52EE455}">
      <formula1>0</formula1>
    </dataValidation>
  </dataValidations>
  <printOptions horizontalCentered="1"/>
  <pageMargins left="0.23622047244094491" right="0.23622047244094491" top="0.15748031496062992" bottom="0.15748031496062992" header="0.31496062992125984" footer="0.31496062992125984"/>
  <pageSetup paperSize="9" scale="88" orientation="portrait" horizontalDpi="300" verticalDpi="300" r:id="rId1"/>
  <headerFooter alignWithMargins="0"/>
  <ignoredErrors>
    <ignoredError sqref="BM25 CG25"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1" tint="0.499984740745262"/>
  </sheetPr>
  <dimension ref="A1:AA77"/>
  <sheetViews>
    <sheetView workbookViewId="0"/>
  </sheetViews>
  <sheetFormatPr defaultColWidth="9.125" defaultRowHeight="13.5"/>
  <cols>
    <col min="1" max="1" width="29.75" style="323" bestFit="1" customWidth="1"/>
    <col min="2" max="2" width="15.75" style="323" customWidth="1"/>
    <col min="3" max="3" width="11.875" style="323" bestFit="1" customWidth="1"/>
    <col min="4" max="4" width="8.875" style="323" customWidth="1"/>
    <col min="5" max="5" width="8.125" style="323" customWidth="1"/>
    <col min="6" max="6" width="32" style="323" bestFit="1" customWidth="1"/>
    <col min="7" max="7" width="11.25" style="323" bestFit="1" customWidth="1"/>
    <col min="8" max="8" width="6.625" style="323" customWidth="1"/>
    <col min="9" max="9" width="8.125" style="323" customWidth="1"/>
    <col min="10" max="10" width="31.5" style="323" bestFit="1" customWidth="1"/>
    <col min="11" max="11" width="27.625" style="378" bestFit="1" customWidth="1"/>
    <col min="12" max="12" width="6.5" style="323" bestFit="1" customWidth="1"/>
    <col min="13" max="13" width="8.5" style="323" customWidth="1"/>
    <col min="14" max="14" width="21.5" style="323" bestFit="1" customWidth="1"/>
    <col min="15" max="15" width="11.125" style="323" bestFit="1" customWidth="1"/>
    <col min="16" max="16" width="3.875" style="323" customWidth="1"/>
    <col min="17" max="17" width="13.125" style="323" customWidth="1"/>
    <col min="18" max="18" width="8.875" style="323" bestFit="1" customWidth="1"/>
    <col min="19" max="19" width="11.5" style="323" customWidth="1"/>
    <col min="20" max="20" width="3.875" style="323" customWidth="1"/>
    <col min="21" max="21" width="8.875" style="323" bestFit="1" customWidth="1"/>
    <col min="22" max="22" width="6.5" style="323" customWidth="1"/>
    <col min="23" max="23" width="13.75" style="323" customWidth="1"/>
    <col min="24" max="24" width="6" style="323" customWidth="1"/>
    <col min="25" max="16384" width="9.125" style="323"/>
  </cols>
  <sheetData>
    <row r="1" spans="1:27" s="340" customFormat="1" ht="16.5">
      <c r="A1" s="339" t="s">
        <v>147</v>
      </c>
      <c r="K1" s="341"/>
    </row>
    <row r="2" spans="1:27">
      <c r="A2" s="342" t="s">
        <v>46</v>
      </c>
      <c r="B2" s="343" t="s">
        <v>64</v>
      </c>
      <c r="C2" s="343" t="s">
        <v>76</v>
      </c>
      <c r="D2" s="342"/>
      <c r="F2" s="342" t="s">
        <v>2488</v>
      </c>
      <c r="G2" s="343" t="s">
        <v>65</v>
      </c>
      <c r="H2" s="344"/>
      <c r="J2" s="342" t="s">
        <v>62</v>
      </c>
      <c r="K2" s="344" t="s">
        <v>65</v>
      </c>
      <c r="L2" s="344"/>
      <c r="N2" s="345" t="s">
        <v>63</v>
      </c>
      <c r="O2" s="346" t="s">
        <v>65</v>
      </c>
      <c r="P2" s="346"/>
      <c r="R2" s="347" t="s">
        <v>66</v>
      </c>
      <c r="S2" s="319"/>
      <c r="T2" s="319"/>
      <c r="U2" s="319"/>
      <c r="V2" s="319"/>
      <c r="W2" s="319"/>
      <c r="X2" s="319"/>
      <c r="Y2" s="319"/>
      <c r="Z2" s="319"/>
      <c r="AA2" s="319"/>
    </row>
    <row r="3" spans="1:27">
      <c r="A3" s="348" t="s">
        <v>47</v>
      </c>
      <c r="B3" s="349" t="s">
        <v>2479</v>
      </c>
      <c r="C3" s="325"/>
      <c r="D3" s="348"/>
      <c r="F3" s="359" t="s">
        <v>2489</v>
      </c>
      <c r="G3" s="361" t="str">
        <f ca="1">IF(AND(C20="○",C4=3),"○","")</f>
        <v/>
      </c>
      <c r="H3" s="403"/>
      <c r="J3" s="325" t="s">
        <v>52</v>
      </c>
      <c r="K3" s="350" t="str">
        <f ca="1">VLOOKUP(C4,R5:S10,2,FALSE)</f>
        <v>乳児</v>
      </c>
      <c r="L3" s="350"/>
      <c r="N3" s="477" t="s">
        <v>19</v>
      </c>
      <c r="O3" s="351" t="e">
        <f ca="1">K12</f>
        <v>#N/A</v>
      </c>
      <c r="P3" s="351" t="s">
        <v>68</v>
      </c>
      <c r="R3" s="352" t="s">
        <v>52</v>
      </c>
      <c r="U3" s="352" t="s">
        <v>56</v>
      </c>
      <c r="Y3" s="352" t="s">
        <v>206</v>
      </c>
    </row>
    <row r="4" spans="1:27">
      <c r="A4" s="348" t="s">
        <v>7</v>
      </c>
      <c r="B4" s="353" t="s">
        <v>2581</v>
      </c>
      <c r="C4" s="354">
        <f ca="1">INDIRECT(CONCATENATE(B$3,"!",B4))</f>
        <v>0</v>
      </c>
      <c r="D4" s="348" t="s">
        <v>50</v>
      </c>
      <c r="F4" s="359" t="s">
        <v>2490</v>
      </c>
      <c r="G4" s="361" t="str">
        <f ca="1">IF(AND(C24="○",C4&gt;=4),"○","")</f>
        <v/>
      </c>
      <c r="H4" s="403"/>
      <c r="J4" s="325" t="s">
        <v>55</v>
      </c>
      <c r="K4" s="350">
        <f ca="1">C6</f>
        <v>0</v>
      </c>
      <c r="L4" s="350" t="s">
        <v>32</v>
      </c>
      <c r="N4" s="477" t="s">
        <v>1123</v>
      </c>
      <c r="O4" s="351" t="e">
        <f ca="1">IF(AND(C45="否",C46="否"),0,ROUNDDOWN(K13*($C$16+K14),-1))</f>
        <v>#N/A</v>
      </c>
      <c r="P4" s="351" t="s">
        <v>68</v>
      </c>
      <c r="Q4" s="355" t="s">
        <v>189</v>
      </c>
      <c r="R4" s="324" t="s">
        <v>53</v>
      </c>
      <c r="S4" s="324" t="s">
        <v>54</v>
      </c>
      <c r="U4" s="325" t="s">
        <v>57</v>
      </c>
      <c r="V4" s="325" t="s">
        <v>58</v>
      </c>
      <c r="W4" s="325" t="s">
        <v>2459</v>
      </c>
      <c r="Y4" s="325" t="s">
        <v>207</v>
      </c>
      <c r="Z4" s="325" t="s">
        <v>208</v>
      </c>
      <c r="AA4" s="325" t="s">
        <v>209</v>
      </c>
    </row>
    <row r="5" spans="1:27">
      <c r="A5" s="348" t="s">
        <v>59</v>
      </c>
      <c r="B5" s="353" t="s">
        <v>2582</v>
      </c>
      <c r="C5" s="354">
        <f t="shared" ref="C5:C7" ca="1" si="0">INDIRECT(CONCATENATE(B$3,"!",B5))</f>
        <v>0</v>
      </c>
      <c r="D5" s="348" t="s">
        <v>32</v>
      </c>
      <c r="F5" s="325" t="s">
        <v>2491</v>
      </c>
      <c r="G5" s="350" t="e">
        <f ca="1">IF(AND(C24="○",C25="○",ISNUMBER(C26),C26&gt;=1),"○","")</f>
        <v>#N/A</v>
      </c>
      <c r="H5" s="325"/>
      <c r="J5" s="325" t="s">
        <v>73</v>
      </c>
      <c r="K5" s="350" t="e">
        <f ca="1">VLOOKUP(K4,U5:V27,1,TRUE)</f>
        <v>#N/A</v>
      </c>
      <c r="L5" s="350" t="s">
        <v>72</v>
      </c>
      <c r="N5" s="477" t="s">
        <v>719</v>
      </c>
      <c r="O5" s="351" t="e">
        <f ca="1">ROUNDDOWN(IF(C17="",0,((K15*C18/2)+(K16*C19/2))/C11),-1)</f>
        <v>#DIV/0!</v>
      </c>
      <c r="P5" s="351" t="s">
        <v>68</v>
      </c>
      <c r="Q5" s="355" t="s">
        <v>189</v>
      </c>
      <c r="R5" s="324">
        <v>5</v>
      </c>
      <c r="S5" s="356" t="s">
        <v>42</v>
      </c>
      <c r="U5" s="357">
        <v>1</v>
      </c>
      <c r="V5" s="358">
        <v>10</v>
      </c>
      <c r="W5" s="358">
        <v>1</v>
      </c>
      <c r="Y5" s="325">
        <v>0</v>
      </c>
      <c r="Z5" s="325">
        <v>2</v>
      </c>
      <c r="AA5" s="325">
        <v>6</v>
      </c>
    </row>
    <row r="6" spans="1:27">
      <c r="A6" s="348" t="s">
        <v>126</v>
      </c>
      <c r="B6" s="353" t="s">
        <v>2583</v>
      </c>
      <c r="C6" s="354">
        <f t="shared" ca="1" si="0"/>
        <v>0</v>
      </c>
      <c r="D6" s="348" t="s">
        <v>32</v>
      </c>
      <c r="F6" s="325" t="s">
        <v>2492</v>
      </c>
      <c r="G6" s="350" t="e">
        <f ca="1">IF(K4&gt;=451,8,VLOOKUP(K29,U5:W27,3,1))</f>
        <v>#N/A</v>
      </c>
      <c r="H6" s="324" t="s">
        <v>32</v>
      </c>
      <c r="J6" s="325" t="s">
        <v>74</v>
      </c>
      <c r="K6" s="350" t="e">
        <f ca="1">VLOOKUP(K5,U5:V27,2,TRUE)</f>
        <v>#N/A</v>
      </c>
      <c r="L6" s="350" t="s">
        <v>75</v>
      </c>
      <c r="N6" s="478" t="s">
        <v>157</v>
      </c>
      <c r="O6" s="351">
        <f ca="1">IF(AND(C20="○",G3="○"),ROUNDDOWN(K17+(K18*($C$16+K19)),-1),0)</f>
        <v>0</v>
      </c>
      <c r="P6" s="351" t="s">
        <v>68</v>
      </c>
      <c r="Q6" s="355" t="s">
        <v>189</v>
      </c>
      <c r="R6" s="324">
        <v>4</v>
      </c>
      <c r="S6" s="356" t="s">
        <v>42</v>
      </c>
      <c r="U6" s="357">
        <v>11</v>
      </c>
      <c r="V6" s="358">
        <v>15</v>
      </c>
      <c r="W6" s="358">
        <v>1</v>
      </c>
      <c r="Y6" s="325">
        <v>1</v>
      </c>
      <c r="Z6" s="325">
        <v>3</v>
      </c>
      <c r="AA6" s="325">
        <v>6</v>
      </c>
    </row>
    <row r="7" spans="1:27">
      <c r="A7" s="348" t="s">
        <v>48</v>
      </c>
      <c r="B7" s="353" t="s">
        <v>2584</v>
      </c>
      <c r="C7" s="354">
        <f t="shared" ca="1" si="0"/>
        <v>0</v>
      </c>
      <c r="D7" s="348" t="s">
        <v>726</v>
      </c>
      <c r="F7" s="325" t="s">
        <v>2500</v>
      </c>
      <c r="G7" s="350" t="str">
        <f ca="1">IF(AND($C$6+$C$7&lt;=300,$C$6+$C$7&gt;=36),"○","")</f>
        <v/>
      </c>
      <c r="H7" s="325"/>
      <c r="J7" s="325" t="s">
        <v>61</v>
      </c>
      <c r="K7" s="350" t="e">
        <f ca="1">CONCATENATE(C5,"-",K5,"-",K3)</f>
        <v>#N/A</v>
      </c>
      <c r="L7" s="350"/>
      <c r="N7" s="325" t="s">
        <v>1116</v>
      </c>
      <c r="O7" s="361">
        <f ca="1">ROUNDDOWN(IF(AND(C21="○",C22="○"),IF(C20="○",K23+(K24*($C$16+K25)),K20+(K21*($C$16+K22))),0),-1)</f>
        <v>0</v>
      </c>
      <c r="P7" s="351" t="s">
        <v>68</v>
      </c>
      <c r="Q7" s="355" t="s">
        <v>189</v>
      </c>
      <c r="R7" s="324">
        <v>3</v>
      </c>
      <c r="S7" s="356" t="s">
        <v>43</v>
      </c>
      <c r="U7" s="357">
        <v>16</v>
      </c>
      <c r="V7" s="358">
        <v>20</v>
      </c>
      <c r="W7" s="358">
        <v>1</v>
      </c>
      <c r="Y7" s="325">
        <v>2</v>
      </c>
      <c r="Z7" s="325">
        <v>4</v>
      </c>
      <c r="AA7" s="325">
        <v>6</v>
      </c>
    </row>
    <row r="8" spans="1:27">
      <c r="A8" s="360" t="s">
        <v>2452</v>
      </c>
      <c r="B8" s="353" t="s">
        <v>2585</v>
      </c>
      <c r="C8" s="354">
        <f t="shared" ref="C8" ca="1" si="1">INDIRECT(CONCATENATE(B$3,"!",B8))</f>
        <v>0</v>
      </c>
      <c r="D8" s="348" t="s">
        <v>32</v>
      </c>
      <c r="F8" s="325" t="s">
        <v>2501</v>
      </c>
      <c r="G8" s="350" t="str">
        <f ca="1">IF(C6+C7+C8&gt;90,"○","")</f>
        <v/>
      </c>
      <c r="H8" s="325"/>
      <c r="J8" s="325" t="s">
        <v>2457</v>
      </c>
      <c r="K8" s="350" t="e">
        <f ca="1">CONCATENATE(C5,"-",K5,"-","３歳児")</f>
        <v>#N/A</v>
      </c>
      <c r="L8" s="325"/>
      <c r="N8" s="477" t="s">
        <v>716</v>
      </c>
      <c r="O8" s="351" t="e">
        <f ca="1">ROUNDDOWN(IF(AND(C24="○",G5=""),K26+(K27*($C$16+K28)),0),-1)</f>
        <v>#N/A</v>
      </c>
      <c r="P8" s="351" t="s">
        <v>68</v>
      </c>
      <c r="Q8" s="355" t="s">
        <v>189</v>
      </c>
      <c r="R8" s="324">
        <v>2</v>
      </c>
      <c r="S8" s="356" t="s">
        <v>44</v>
      </c>
      <c r="U8" s="357">
        <v>21</v>
      </c>
      <c r="V8" s="358">
        <v>25</v>
      </c>
      <c r="W8" s="358">
        <v>1</v>
      </c>
      <c r="Y8" s="325">
        <v>3</v>
      </c>
      <c r="Z8" s="325">
        <v>5</v>
      </c>
      <c r="AA8" s="325">
        <v>6</v>
      </c>
    </row>
    <row r="9" spans="1:27">
      <c r="A9" s="348" t="s">
        <v>49</v>
      </c>
      <c r="B9" s="353" t="s">
        <v>2586</v>
      </c>
      <c r="C9" s="354">
        <f ca="1">INDIRECT(CONCATENATE(B$3,"!",B9))</f>
        <v>0</v>
      </c>
      <c r="D9" s="348"/>
      <c r="F9" s="325" t="s">
        <v>2504</v>
      </c>
      <c r="G9" s="350" t="str">
        <f ca="1">IF(OR(C6&lt;=35,C6&gt;=121),"○","")</f>
        <v>○</v>
      </c>
      <c r="H9" s="325"/>
      <c r="J9" s="325" t="s">
        <v>2456</v>
      </c>
      <c r="K9" s="350" t="e">
        <f ca="1">CONCATENATE(C5,"-",K5,"-","４歳以上児")</f>
        <v>#N/A</v>
      </c>
      <c r="L9" s="325"/>
      <c r="N9" s="477" t="s">
        <v>110</v>
      </c>
      <c r="O9" s="363">
        <f ca="1">ROUNDDOWN(IF(C25="",0,(K33*MIN(G6,VALUE(C26)))+(K34*($C$16+K35)*MIN(G6,VALUE(C26)))),-1)</f>
        <v>0</v>
      </c>
      <c r="P9" s="351" t="s">
        <v>68</v>
      </c>
      <c r="Q9" s="355" t="s">
        <v>189</v>
      </c>
      <c r="R9" s="324">
        <v>1</v>
      </c>
      <c r="S9" s="356" t="s">
        <v>44</v>
      </c>
      <c r="U9" s="357">
        <v>26</v>
      </c>
      <c r="V9" s="358">
        <v>30</v>
      </c>
      <c r="W9" s="358">
        <v>1</v>
      </c>
      <c r="Y9" s="325">
        <v>4</v>
      </c>
      <c r="Z9" s="325">
        <v>6</v>
      </c>
      <c r="AA9" s="325">
        <v>6</v>
      </c>
    </row>
    <row r="10" spans="1:27">
      <c r="A10" s="348" t="s">
        <v>2484</v>
      </c>
      <c r="B10" s="353" t="s">
        <v>2587</v>
      </c>
      <c r="C10" s="354">
        <f t="shared" ref="C10:C11" ca="1" si="2">INDIRECT(CONCATENATE(B$3,"!",B10))</f>
        <v>0</v>
      </c>
      <c r="D10" s="348"/>
      <c r="F10" s="325" t="s">
        <v>2505</v>
      </c>
      <c r="G10" s="350" t="str">
        <f ca="1">IF(C6+C7&gt;270,"○","")</f>
        <v/>
      </c>
      <c r="H10" s="325"/>
      <c r="J10" s="325" t="s">
        <v>1120</v>
      </c>
      <c r="K10" s="361">
        <f ca="1">IF(C45="適",VLOOKUP($C$15,$Y$5:$AA$16,2,1),0)</f>
        <v>2</v>
      </c>
      <c r="L10" s="361" t="s">
        <v>51</v>
      </c>
      <c r="N10" s="359" t="s">
        <v>165</v>
      </c>
      <c r="O10" s="351">
        <f ca="1">IF(C27="○",ROUNDDOWN(K36+(K37*$C$16),0),0)</f>
        <v>0</v>
      </c>
      <c r="P10" s="351" t="s">
        <v>68</v>
      </c>
      <c r="R10" s="324">
        <v>0</v>
      </c>
      <c r="S10" s="356" t="s">
        <v>45</v>
      </c>
      <c r="U10" s="357">
        <v>31</v>
      </c>
      <c r="V10" s="358">
        <v>35</v>
      </c>
      <c r="W10" s="358">
        <v>1</v>
      </c>
      <c r="Y10" s="325">
        <v>5</v>
      </c>
      <c r="Z10" s="325">
        <v>7</v>
      </c>
      <c r="AA10" s="325">
        <v>6</v>
      </c>
    </row>
    <row r="11" spans="1:27">
      <c r="A11" s="348" t="s">
        <v>160</v>
      </c>
      <c r="B11" s="353" t="s">
        <v>2588</v>
      </c>
      <c r="C11" s="354">
        <f t="shared" ca="1" si="2"/>
        <v>0</v>
      </c>
      <c r="D11" s="348" t="s">
        <v>32</v>
      </c>
      <c r="F11" s="325" t="s">
        <v>2502</v>
      </c>
      <c r="G11" s="350" t="str">
        <f ca="1">IF(C6+C7+C8&gt;270,"○","")</f>
        <v/>
      </c>
      <c r="H11" s="325"/>
      <c r="J11" s="325" t="s">
        <v>1121</v>
      </c>
      <c r="K11" s="361">
        <f ca="1">IF(C46="適",VLOOKUP($C$15,$Y$5:AA$16,3,1),0)</f>
        <v>6</v>
      </c>
      <c r="L11" s="361" t="s">
        <v>51</v>
      </c>
      <c r="N11" s="325" t="s">
        <v>715</v>
      </c>
      <c r="O11" s="351">
        <f ca="1">IF(AND(C28="○",G7="○"),ROUNDDOWN(K38+(K39*($C$16+K40)),-1),0)</f>
        <v>0</v>
      </c>
      <c r="P11" s="351" t="s">
        <v>68</v>
      </c>
      <c r="Q11" s="355" t="s">
        <v>189</v>
      </c>
      <c r="U11" s="357">
        <v>36</v>
      </c>
      <c r="V11" s="358">
        <v>40</v>
      </c>
      <c r="W11" s="358">
        <v>1</v>
      </c>
      <c r="Y11" s="325">
        <v>6</v>
      </c>
      <c r="Z11" s="325">
        <v>8</v>
      </c>
      <c r="AA11" s="325">
        <v>6</v>
      </c>
    </row>
    <row r="12" spans="1:27">
      <c r="A12" s="348" t="s">
        <v>161</v>
      </c>
      <c r="B12" s="362" t="s">
        <v>2589</v>
      </c>
      <c r="C12" s="354">
        <f ca="1">INDIRECT(CONCATENATE(B$3,"!",B12))</f>
        <v>0</v>
      </c>
      <c r="D12" s="348" t="s">
        <v>32</v>
      </c>
      <c r="F12" s="325" t="s">
        <v>2493</v>
      </c>
      <c r="G12" s="456"/>
      <c r="H12" s="325"/>
      <c r="J12" s="325" t="s">
        <v>19</v>
      </c>
      <c r="K12" s="351" t="e">
        <f ca="1">VLOOKUP($K$7,保育単価１【１号】!$A:$FG,8,0)</f>
        <v>#N/A</v>
      </c>
      <c r="L12" s="351" t="s">
        <v>68</v>
      </c>
      <c r="N12" s="359" t="s">
        <v>109</v>
      </c>
      <c r="O12" s="363">
        <f ca="1">IF(AND(C29="○",G9="○"),ROUNDDOWN((K41+(K42*($C$16+K43))),-1),0)</f>
        <v>0</v>
      </c>
      <c r="P12" s="351" t="s">
        <v>68</v>
      </c>
      <c r="Q12" s="355" t="s">
        <v>189</v>
      </c>
      <c r="U12" s="357">
        <v>41</v>
      </c>
      <c r="V12" s="358">
        <v>45</v>
      </c>
      <c r="W12" s="366">
        <v>1</v>
      </c>
      <c r="Y12" s="325">
        <v>7</v>
      </c>
      <c r="Z12" s="325">
        <v>9</v>
      </c>
      <c r="AA12" s="325">
        <v>6</v>
      </c>
    </row>
    <row r="13" spans="1:27">
      <c r="A13" s="348" t="s">
        <v>162</v>
      </c>
      <c r="B13" s="362" t="s">
        <v>2590</v>
      </c>
      <c r="C13" s="354">
        <f ca="1">INDIRECT(CONCATENATE(B$3,"!",B13))</f>
        <v>0</v>
      </c>
      <c r="D13" s="348" t="s">
        <v>32</v>
      </c>
      <c r="F13" s="325" t="s">
        <v>2494</v>
      </c>
      <c r="G13" s="456"/>
      <c r="H13" s="325"/>
      <c r="J13" s="325" t="s">
        <v>727</v>
      </c>
      <c r="K13" s="351" t="e">
        <f ca="1">VLOOKUP($K$7,保育単価１【１号】!$A:$FG,11,0)</f>
        <v>#N/A</v>
      </c>
      <c r="L13" s="351" t="s">
        <v>68</v>
      </c>
      <c r="N13" s="365" t="s">
        <v>113</v>
      </c>
      <c r="O13" s="351">
        <f ca="1">IF(C30="○",ROUNDDOWN(K44+(K45*($C$16+K46)),0),0)</f>
        <v>0</v>
      </c>
      <c r="P13" s="351" t="s">
        <v>68</v>
      </c>
      <c r="Q13" s="355"/>
      <c r="U13" s="357">
        <v>46</v>
      </c>
      <c r="V13" s="358">
        <v>50</v>
      </c>
      <c r="W13" s="358">
        <v>2</v>
      </c>
      <c r="Y13" s="325">
        <v>8</v>
      </c>
      <c r="Z13" s="325">
        <v>10</v>
      </c>
      <c r="AA13" s="325">
        <v>6</v>
      </c>
    </row>
    <row r="14" spans="1:27">
      <c r="A14" s="360" t="s">
        <v>2663</v>
      </c>
      <c r="B14" s="367"/>
      <c r="C14" s="368">
        <f ca="1">SUM(C11)</f>
        <v>0</v>
      </c>
      <c r="D14" s="348" t="s">
        <v>32</v>
      </c>
      <c r="G14" s="413"/>
      <c r="J14" s="325" t="s">
        <v>728</v>
      </c>
      <c r="K14" s="364" t="e">
        <f ca="1">VLOOKUP($K$7,保育単価１【１号】!$A:$FG,18,0)</f>
        <v>#N/A</v>
      </c>
      <c r="L14" s="351"/>
      <c r="N14" s="325" t="s">
        <v>114</v>
      </c>
      <c r="O14" s="351">
        <f ca="1">ROUNDDOWN(IF(C31="施設内調理",(K47*C32+K48*(C32*$C$16+K49)),IF(C31="外部搬入",(K50*C32+K51*C32*$C$16+K52*K51),0)),0)</f>
        <v>0</v>
      </c>
      <c r="P14" s="351" t="s">
        <v>68</v>
      </c>
      <c r="Q14" s="355"/>
      <c r="U14" s="357">
        <v>51</v>
      </c>
      <c r="V14" s="358">
        <v>55</v>
      </c>
      <c r="W14" s="358">
        <v>2</v>
      </c>
      <c r="Y14" s="325">
        <v>9</v>
      </c>
      <c r="Z14" s="325">
        <v>11</v>
      </c>
      <c r="AA14" s="325">
        <v>6</v>
      </c>
    </row>
    <row r="15" spans="1:27">
      <c r="A15" s="326" t="s">
        <v>210</v>
      </c>
      <c r="B15" s="362" t="s">
        <v>2591</v>
      </c>
      <c r="C15" s="354">
        <f t="shared" ref="C15:C16" ca="1" si="3">INDIRECT(CONCATENATE(B$3,"!",B15))</f>
        <v>0</v>
      </c>
      <c r="D15" s="348" t="s">
        <v>0</v>
      </c>
      <c r="J15" s="325" t="s">
        <v>1127</v>
      </c>
      <c r="K15" s="371">
        <f>保育単価2【１号】!C19</f>
        <v>50420</v>
      </c>
      <c r="L15" s="351" t="s">
        <v>68</v>
      </c>
      <c r="N15" s="477" t="s">
        <v>124</v>
      </c>
      <c r="O15" s="351">
        <f ca="1">IF(OR(C33="",C33="無"),0,ROUNDDOWN(K53*C34,-1))</f>
        <v>0</v>
      </c>
      <c r="P15" s="351" t="s">
        <v>68</v>
      </c>
      <c r="Q15" s="355" t="s">
        <v>77</v>
      </c>
      <c r="U15" s="357">
        <v>56</v>
      </c>
      <c r="V15" s="358">
        <v>60</v>
      </c>
      <c r="W15" s="358">
        <v>2</v>
      </c>
      <c r="Y15" s="325">
        <v>10</v>
      </c>
      <c r="Z15" s="325">
        <v>12</v>
      </c>
      <c r="AA15" s="325">
        <v>6</v>
      </c>
    </row>
    <row r="16" spans="1:27">
      <c r="A16" s="348" t="s">
        <v>723</v>
      </c>
      <c r="B16" s="353" t="s">
        <v>2592</v>
      </c>
      <c r="C16" s="354">
        <f t="shared" ca="1" si="3"/>
        <v>8</v>
      </c>
      <c r="D16" s="325" t="s">
        <v>1119</v>
      </c>
      <c r="J16" s="325" t="s">
        <v>1128</v>
      </c>
      <c r="K16" s="371">
        <f>保育単価2【１号】!C20</f>
        <v>6300</v>
      </c>
      <c r="L16" s="351" t="s">
        <v>68</v>
      </c>
      <c r="N16" s="477" t="s">
        <v>94</v>
      </c>
      <c r="O16" s="351">
        <f ca="1">IF(C39="",0,ROUNDDOWN((K54+K55*($C$16+K56))/$C$11,-1))</f>
        <v>0</v>
      </c>
      <c r="P16" s="351" t="s">
        <v>68</v>
      </c>
      <c r="Q16" s="355" t="s">
        <v>77</v>
      </c>
      <c r="U16" s="357">
        <v>61</v>
      </c>
      <c r="V16" s="358">
        <v>75</v>
      </c>
      <c r="W16" s="358">
        <v>2</v>
      </c>
      <c r="Y16" s="325">
        <v>11</v>
      </c>
      <c r="Z16" s="325">
        <v>12</v>
      </c>
      <c r="AA16" s="325">
        <v>7</v>
      </c>
    </row>
    <row r="17" spans="1:23">
      <c r="A17" s="348" t="s">
        <v>724</v>
      </c>
      <c r="B17" s="362" t="s">
        <v>2593</v>
      </c>
      <c r="C17" s="354" t="str">
        <f t="shared" ref="C17:C22" ca="1" si="4">INDIRECT(CONCATENATE(B$3,"!",B17))</f>
        <v>適</v>
      </c>
      <c r="D17" s="325"/>
      <c r="J17" s="325" t="s">
        <v>158</v>
      </c>
      <c r="K17" s="351" t="e">
        <f ca="1">VLOOKUP($K$7,保育単価１【１号】!$A:$FG,39,0)</f>
        <v>#N/A</v>
      </c>
      <c r="L17" s="351" t="s">
        <v>68</v>
      </c>
      <c r="N17" s="325" t="s">
        <v>119</v>
      </c>
      <c r="O17" s="351">
        <f ca="1">IF(AND(C40="○",G8="○"),ROUNDDOWN((K57+K58*($C$16+K59))/$C$11,-1),0)</f>
        <v>0</v>
      </c>
      <c r="P17" s="351" t="s">
        <v>68</v>
      </c>
      <c r="Q17" s="355" t="s">
        <v>189</v>
      </c>
      <c r="U17" s="357">
        <v>76</v>
      </c>
      <c r="V17" s="358">
        <v>90</v>
      </c>
      <c r="W17" s="358">
        <v>2</v>
      </c>
    </row>
    <row r="18" spans="1:23">
      <c r="A18" s="348" t="s">
        <v>1124</v>
      </c>
      <c r="B18" s="362" t="s">
        <v>2594</v>
      </c>
      <c r="C18" s="354">
        <f t="shared" ca="1" si="4"/>
        <v>0</v>
      </c>
      <c r="D18" s="360" t="s">
        <v>1126</v>
      </c>
      <c r="J18" s="325" t="s">
        <v>159</v>
      </c>
      <c r="K18" s="351" t="e">
        <f ca="1">VLOOKUP($K$7,保育単価１【１号】!$A:$FG,41,0)</f>
        <v>#N/A</v>
      </c>
      <c r="L18" s="351" t="s">
        <v>68</v>
      </c>
      <c r="N18" s="325" t="s">
        <v>2483</v>
      </c>
      <c r="O18" s="361">
        <f ca="1">IF(AND(C41="○",G10="○"),ROUNDDOWN((K60+K61*($C$16+K62))/$C$11,-1),0)</f>
        <v>0</v>
      </c>
      <c r="P18" s="351" t="s">
        <v>68</v>
      </c>
      <c r="Q18" s="355" t="s">
        <v>189</v>
      </c>
      <c r="U18" s="357">
        <v>91</v>
      </c>
      <c r="V18" s="358">
        <v>105</v>
      </c>
      <c r="W18" s="358">
        <v>2</v>
      </c>
    </row>
    <row r="19" spans="1:23">
      <c r="A19" s="348" t="s">
        <v>1125</v>
      </c>
      <c r="B19" s="370" t="s">
        <v>2595</v>
      </c>
      <c r="C19" s="354">
        <f t="shared" ca="1" si="4"/>
        <v>0</v>
      </c>
      <c r="D19" s="360" t="s">
        <v>1126</v>
      </c>
      <c r="J19" s="325" t="s">
        <v>733</v>
      </c>
      <c r="K19" s="364" t="e">
        <f ca="1">VLOOKUP($K$7,保育単価１【１号】!$A:$FG,47,0)</f>
        <v>#N/A</v>
      </c>
      <c r="L19" s="325"/>
      <c r="N19" s="325" t="s">
        <v>120</v>
      </c>
      <c r="O19" s="351">
        <f ca="1">IF(AND(C42="○",G11="○"),ROUNDDOWN((K63+K64*($C$16+K65))/$C$11,-1),0)</f>
        <v>0</v>
      </c>
      <c r="P19" s="351" t="s">
        <v>68</v>
      </c>
      <c r="Q19" s="355" t="s">
        <v>189</v>
      </c>
      <c r="U19" s="357">
        <v>106</v>
      </c>
      <c r="V19" s="358">
        <v>120</v>
      </c>
      <c r="W19" s="358">
        <v>2</v>
      </c>
    </row>
    <row r="20" spans="1:23">
      <c r="A20" s="359" t="s">
        <v>157</v>
      </c>
      <c r="B20" s="362" t="s">
        <v>2624</v>
      </c>
      <c r="C20" s="354" t="str">
        <f t="shared" ca="1" si="4"/>
        <v/>
      </c>
      <c r="D20" s="325"/>
      <c r="J20" s="372" t="s">
        <v>739</v>
      </c>
      <c r="K20" s="351" t="e">
        <f ca="1">VLOOKUP($K$7,保育単価１【１号】!$A:$FG,60,0)</f>
        <v>#N/A</v>
      </c>
      <c r="L20" s="351" t="s">
        <v>68</v>
      </c>
      <c r="N20" s="477" t="s">
        <v>121</v>
      </c>
      <c r="O20" s="371">
        <f ca="1">IF(C43="",0,K66)</f>
        <v>0</v>
      </c>
      <c r="P20" s="351" t="s">
        <v>68</v>
      </c>
      <c r="Q20" s="355" t="s">
        <v>189</v>
      </c>
      <c r="U20" s="357">
        <v>121</v>
      </c>
      <c r="V20" s="358">
        <v>135</v>
      </c>
      <c r="W20" s="358">
        <v>2</v>
      </c>
    </row>
    <row r="21" spans="1:23">
      <c r="A21" s="325" t="s">
        <v>2462</v>
      </c>
      <c r="B21" s="362" t="s">
        <v>2625</v>
      </c>
      <c r="C21" s="354" t="str">
        <f t="shared" ca="1" si="4"/>
        <v/>
      </c>
      <c r="D21" s="325"/>
      <c r="J21" s="372" t="s">
        <v>740</v>
      </c>
      <c r="K21" s="351">
        <f ca="1">IF(C21="○",VLOOKUP($K$7,保育単価１【１号】!$A:$FG,62,0),0)</f>
        <v>0</v>
      </c>
      <c r="L21" s="351" t="s">
        <v>68</v>
      </c>
      <c r="N21" s="477" t="s">
        <v>2654</v>
      </c>
      <c r="O21" s="361">
        <f ca="1">IF($C$52=3,ROUNDDOWN(K67/$C$14,-1),0)</f>
        <v>0</v>
      </c>
      <c r="P21" s="351" t="s">
        <v>68</v>
      </c>
      <c r="Q21" s="355" t="s">
        <v>189</v>
      </c>
      <c r="U21" s="357">
        <v>136</v>
      </c>
      <c r="V21" s="358">
        <v>150</v>
      </c>
      <c r="W21" s="358">
        <v>2</v>
      </c>
    </row>
    <row r="22" spans="1:23">
      <c r="A22" s="325" t="s">
        <v>2485</v>
      </c>
      <c r="B22" s="362" t="s">
        <v>2626</v>
      </c>
      <c r="C22" s="354" t="str">
        <f t="shared" ca="1" si="4"/>
        <v/>
      </c>
      <c r="D22" s="325"/>
      <c r="J22" s="372" t="s">
        <v>741</v>
      </c>
      <c r="K22" s="351">
        <f ca="1">IF(C21="○",VLOOKUP($K$7,保育単価１【１号】!$A:$FG,68,0),0)</f>
        <v>0</v>
      </c>
      <c r="L22" s="325"/>
      <c r="N22" s="477" t="s">
        <v>2645</v>
      </c>
      <c r="O22" s="361">
        <f ca="1">IF(AND($C$52=3,C48="○"),ROUNDDOWN(K68/$C$14,-1),0)</f>
        <v>0</v>
      </c>
      <c r="P22" s="351" t="s">
        <v>68</v>
      </c>
      <c r="Q22" s="355" t="s">
        <v>189</v>
      </c>
      <c r="U22" s="325">
        <v>151</v>
      </c>
      <c r="V22" s="358">
        <v>180</v>
      </c>
      <c r="W22" s="358">
        <v>3</v>
      </c>
    </row>
    <row r="23" spans="1:23">
      <c r="A23" s="325" t="s">
        <v>2486</v>
      </c>
      <c r="B23" s="367"/>
      <c r="C23" s="354"/>
      <c r="D23" s="325"/>
      <c r="J23" s="372" t="s">
        <v>736</v>
      </c>
      <c r="K23" s="351" t="e">
        <f ca="1">IF(VLOOKUP($K$7,保育単価１【１号】!$A:$FG,70,0)="",0,IF(C21="○",VLOOKUP($K$7,保育単価１【１号】!$A:$FG,70,0),0))</f>
        <v>#N/A</v>
      </c>
      <c r="L23" s="351" t="s">
        <v>68</v>
      </c>
      <c r="N23" s="477" t="s">
        <v>2652</v>
      </c>
      <c r="O23" s="361">
        <f ca="1">IF($C$52=3,ROUNDDOWN(K69/$C$14,-1),0)</f>
        <v>0</v>
      </c>
      <c r="P23" s="351" t="s">
        <v>68</v>
      </c>
      <c r="Q23" s="355" t="s">
        <v>189</v>
      </c>
      <c r="U23" s="325">
        <v>181</v>
      </c>
      <c r="V23" s="358">
        <v>210</v>
      </c>
      <c r="W23" s="358">
        <v>3</v>
      </c>
    </row>
    <row r="24" spans="1:23">
      <c r="A24" s="325" t="s">
        <v>725</v>
      </c>
      <c r="B24" s="362" t="s">
        <v>2627</v>
      </c>
      <c r="C24" s="354" t="str">
        <f t="shared" ref="C24:C34" ca="1" si="5">INDIRECT(CONCATENATE(B$3,"!",B24))</f>
        <v/>
      </c>
      <c r="D24" s="325"/>
      <c r="J24" s="372" t="s">
        <v>737</v>
      </c>
      <c r="K24" s="351">
        <f ca="1">IF(C21="○",VLOOKUP($K$7,保育単価１【１号】!$A:$FG,72,0),0)</f>
        <v>0</v>
      </c>
      <c r="L24" s="351" t="s">
        <v>68</v>
      </c>
      <c r="N24" s="477" t="s">
        <v>2653</v>
      </c>
      <c r="O24" s="361">
        <f ca="1">IF($C$52=3,ROUNDDOWN(K70/$C$14,-1),0)</f>
        <v>0</v>
      </c>
      <c r="P24" s="351" t="s">
        <v>68</v>
      </c>
      <c r="Q24" s="355" t="s">
        <v>189</v>
      </c>
      <c r="U24" s="325">
        <v>211</v>
      </c>
      <c r="V24" s="358">
        <v>240</v>
      </c>
      <c r="W24" s="358">
        <v>3</v>
      </c>
    </row>
    <row r="25" spans="1:23">
      <c r="A25" s="325" t="s">
        <v>110</v>
      </c>
      <c r="B25" s="362" t="s">
        <v>2628</v>
      </c>
      <c r="C25" s="354" t="str">
        <f t="shared" ca="1" si="5"/>
        <v/>
      </c>
      <c r="D25" s="325"/>
      <c r="J25" s="372" t="s">
        <v>738</v>
      </c>
      <c r="K25" s="351">
        <f ca="1">IF(C21="○",VLOOKUP($K$7,保育単価１【１号】!$A:$FG,78,0),0)</f>
        <v>0</v>
      </c>
      <c r="L25" s="325"/>
      <c r="N25" s="325"/>
      <c r="U25" s="325">
        <v>241</v>
      </c>
      <c r="V25" s="358">
        <v>270</v>
      </c>
      <c r="W25" s="373">
        <v>3.5</v>
      </c>
    </row>
    <row r="26" spans="1:23">
      <c r="A26" s="325" t="s">
        <v>130</v>
      </c>
      <c r="B26" s="362" t="s">
        <v>2629</v>
      </c>
      <c r="C26" s="354" t="e">
        <f t="shared" ca="1" si="5"/>
        <v>#N/A</v>
      </c>
      <c r="D26" s="325" t="s">
        <v>726</v>
      </c>
      <c r="J26" s="325" t="s">
        <v>716</v>
      </c>
      <c r="K26" s="351">
        <f ca="1">IF(C24="○",VLOOKUP($K$7,保育単価１【１号】!$A:$FG,50,0),0)</f>
        <v>0</v>
      </c>
      <c r="L26" s="325"/>
      <c r="U26" s="325">
        <v>271</v>
      </c>
      <c r="V26" s="358">
        <v>300</v>
      </c>
      <c r="W26" s="358">
        <v>5</v>
      </c>
    </row>
    <row r="27" spans="1:23">
      <c r="A27" s="359" t="s">
        <v>164</v>
      </c>
      <c r="B27" s="362" t="s">
        <v>2630</v>
      </c>
      <c r="C27" s="354" t="str">
        <f t="shared" ca="1" si="5"/>
        <v/>
      </c>
      <c r="D27" s="325"/>
      <c r="J27" s="325" t="s">
        <v>734</v>
      </c>
      <c r="K27" s="351">
        <f ca="1">IF(C24="○",VLOOKUP($K$7,保育単価１【１号】!$A:$FG,52,0),0)</f>
        <v>0</v>
      </c>
      <c r="L27" s="325"/>
      <c r="U27" s="325">
        <v>301</v>
      </c>
      <c r="V27" s="358">
        <v>999</v>
      </c>
      <c r="W27" s="358">
        <v>6</v>
      </c>
    </row>
    <row r="28" spans="1:23">
      <c r="A28" s="348" t="s">
        <v>715</v>
      </c>
      <c r="B28" s="362" t="s">
        <v>2632</v>
      </c>
      <c r="C28" s="354" t="str">
        <f ca="1">INDIRECT(CONCATENATE(B$3,"!",B28))</f>
        <v/>
      </c>
      <c r="D28" s="325"/>
      <c r="J28" s="325" t="s">
        <v>735</v>
      </c>
      <c r="K28" s="364">
        <f ca="1">IF(C24="○",VLOOKUP($K$7,保育単価１【１号】!$A:$FG,58,0),0)</f>
        <v>0</v>
      </c>
      <c r="L28" s="325"/>
    </row>
    <row r="29" spans="1:23">
      <c r="A29" s="359" t="s">
        <v>109</v>
      </c>
      <c r="B29" s="362" t="s">
        <v>2631</v>
      </c>
      <c r="C29" s="354" t="str">
        <f t="shared" ca="1" si="5"/>
        <v/>
      </c>
      <c r="D29" s="325"/>
      <c r="J29" s="325" t="s">
        <v>182</v>
      </c>
      <c r="K29" s="377">
        <f ca="1">C6+C7</f>
        <v>0</v>
      </c>
      <c r="L29" s="363" t="s">
        <v>183</v>
      </c>
    </row>
    <row r="30" spans="1:23">
      <c r="A30" s="365" t="s">
        <v>113</v>
      </c>
      <c r="B30" s="362" t="s">
        <v>2633</v>
      </c>
      <c r="C30" s="354" t="str">
        <f t="shared" ca="1" si="5"/>
        <v/>
      </c>
      <c r="D30" s="325" t="s">
        <v>123</v>
      </c>
      <c r="J30" s="325" t="s">
        <v>181</v>
      </c>
      <c r="K30" s="350" t="e">
        <f ca="1">VLOOKUP(K29,U5:U27,1,TRUE)</f>
        <v>#N/A</v>
      </c>
      <c r="L30" s="325" t="s">
        <v>184</v>
      </c>
    </row>
    <row r="31" spans="1:23">
      <c r="A31" s="325" t="s">
        <v>114</v>
      </c>
      <c r="B31" s="362" t="s">
        <v>2634</v>
      </c>
      <c r="C31" s="354" t="str">
        <f t="shared" ca="1" si="5"/>
        <v/>
      </c>
      <c r="D31" s="325"/>
      <c r="J31" s="325" t="s">
        <v>180</v>
      </c>
      <c r="K31" s="350" t="e">
        <f ca="1">CONCATENATE("【チーム保育】",C5,"-",K30,"-1",)</f>
        <v>#N/A</v>
      </c>
      <c r="L31" s="351"/>
    </row>
    <row r="32" spans="1:23">
      <c r="A32" s="325" t="s">
        <v>134</v>
      </c>
      <c r="B32" s="362" t="s">
        <v>2635</v>
      </c>
      <c r="C32" s="354" t="str">
        <f t="shared" ca="1" si="5"/>
        <v/>
      </c>
      <c r="D32" s="325" t="s">
        <v>123</v>
      </c>
      <c r="J32" s="325" t="s">
        <v>1114</v>
      </c>
      <c r="K32" s="350" t="e">
        <f ca="1">CONCATENATE("【チーム保育】",C5,"-",K30,"-2",)</f>
        <v>#N/A</v>
      </c>
      <c r="L32" s="325"/>
    </row>
    <row r="33" spans="1:12">
      <c r="A33" s="325" t="s">
        <v>124</v>
      </c>
      <c r="B33" s="362" t="s">
        <v>2637</v>
      </c>
      <c r="C33" s="354" t="str">
        <f t="shared" ca="1" si="5"/>
        <v/>
      </c>
      <c r="D33" s="325"/>
      <c r="J33" s="325" t="s">
        <v>129</v>
      </c>
      <c r="K33" s="351">
        <f ca="1">IF(C25="○",VLOOKUP($K$32,保育単価１【１号】!$B:$FG,89,0),0)</f>
        <v>0</v>
      </c>
      <c r="L33" s="351" t="s">
        <v>68</v>
      </c>
    </row>
    <row r="34" spans="1:12">
      <c r="A34" s="374" t="s">
        <v>2458</v>
      </c>
      <c r="B34" s="362" t="s">
        <v>2636</v>
      </c>
      <c r="C34" s="354" t="str">
        <f t="shared" ca="1" si="5"/>
        <v/>
      </c>
      <c r="D34" s="325"/>
      <c r="J34" s="325" t="s">
        <v>131</v>
      </c>
      <c r="K34" s="351">
        <f ca="1">IF(C25="○",VLOOKUP($K$31,保育単価１【１号】!$B:$FG,91,FALSE),0)</f>
        <v>0</v>
      </c>
      <c r="L34" s="351" t="s">
        <v>68</v>
      </c>
    </row>
    <row r="35" spans="1:12">
      <c r="A35" s="325" t="s">
        <v>2517</v>
      </c>
      <c r="B35" s="367"/>
      <c r="C35" s="354"/>
      <c r="D35" s="325"/>
      <c r="J35" s="325" t="s">
        <v>1115</v>
      </c>
      <c r="K35" s="364">
        <f ca="1">IF(C25="○",VLOOKUP($K$31,保育単価１【１号】!$B:$FG,97,0),0)</f>
        <v>0</v>
      </c>
      <c r="L35" s="325"/>
    </row>
    <row r="36" spans="1:12">
      <c r="A36" s="325" t="s">
        <v>2518</v>
      </c>
      <c r="B36" s="367"/>
      <c r="C36" s="354"/>
      <c r="D36" s="325"/>
      <c r="J36" s="369" t="s">
        <v>166</v>
      </c>
      <c r="K36" s="351" t="e">
        <f ca="1">VLOOKUP($K$9,保育単価１【１号】!$A:$FG,21,0)</f>
        <v>#N/A</v>
      </c>
      <c r="L36" s="351" t="s">
        <v>68</v>
      </c>
    </row>
    <row r="37" spans="1:12">
      <c r="A37" s="325" t="s">
        <v>2519</v>
      </c>
      <c r="B37" s="367"/>
      <c r="C37" s="354"/>
      <c r="D37" s="325"/>
      <c r="J37" s="369" t="s">
        <v>729</v>
      </c>
      <c r="K37" s="364" t="e">
        <f ca="1">VLOOKUP($K$9,保育単価１【１号】!$A:$FG,23,0)</f>
        <v>#N/A</v>
      </c>
      <c r="L37" s="351" t="s">
        <v>68</v>
      </c>
    </row>
    <row r="38" spans="1:12">
      <c r="A38" s="323" t="s">
        <v>2520</v>
      </c>
      <c r="B38" s="367"/>
      <c r="C38" s="354"/>
      <c r="D38" s="325"/>
      <c r="J38" s="325" t="s">
        <v>715</v>
      </c>
      <c r="K38" s="350" t="e">
        <f ca="1">VLOOKUP($K$9,保育単価１【１号】!$A:$FG,29,0)</f>
        <v>#N/A</v>
      </c>
      <c r="L38" s="363" t="s">
        <v>730</v>
      </c>
    </row>
    <row r="39" spans="1:12">
      <c r="A39" s="325" t="s">
        <v>94</v>
      </c>
      <c r="B39" s="362" t="s">
        <v>2638</v>
      </c>
      <c r="C39" s="354" t="str">
        <f ca="1">INDIRECT(CONCATENATE(B$3,"!",B39))</f>
        <v/>
      </c>
      <c r="D39" s="325"/>
      <c r="J39" s="325" t="s">
        <v>731</v>
      </c>
      <c r="K39" s="350" t="e">
        <f ca="1">VLOOKUP($K$9,保育単価１【１号】!$A:$FG,31,0)</f>
        <v>#N/A</v>
      </c>
      <c r="L39" s="363" t="s">
        <v>730</v>
      </c>
    </row>
    <row r="40" spans="1:12">
      <c r="A40" s="325" t="s">
        <v>119</v>
      </c>
      <c r="B40" s="362" t="s">
        <v>2639</v>
      </c>
      <c r="C40" s="354" t="str">
        <f ca="1">INDIRECT(CONCATENATE(B$3,"!",B40))</f>
        <v/>
      </c>
      <c r="D40" s="325"/>
      <c r="J40" s="325" t="s">
        <v>732</v>
      </c>
      <c r="K40" s="350" t="e">
        <f ca="1">VLOOKUP($K$9,保育単価１【１号】!$A:$FG,37,0)</f>
        <v>#N/A</v>
      </c>
      <c r="L40" s="325"/>
    </row>
    <row r="41" spans="1:12">
      <c r="A41" s="323" t="s">
        <v>2483</v>
      </c>
      <c r="B41" s="362" t="s">
        <v>2640</v>
      </c>
      <c r="C41" s="354" t="str">
        <f ca="1">INDIRECT(CONCATENATE(B$3,"!",B41))</f>
        <v/>
      </c>
      <c r="D41" s="325"/>
      <c r="J41" s="369" t="s">
        <v>127</v>
      </c>
      <c r="K41" s="351" t="e">
        <f ca="1">IF(VLOOKUP($K$9,保育単価１【１号】!$A:$FG,80,0)="－",0,VLOOKUP($K$9,保育単価１【１号】!$A:$FG,80,0))</f>
        <v>#N/A</v>
      </c>
      <c r="L41" s="351" t="s">
        <v>68</v>
      </c>
    </row>
    <row r="42" spans="1:12">
      <c r="A42" s="325" t="s">
        <v>120</v>
      </c>
      <c r="B42" s="362" t="s">
        <v>2641</v>
      </c>
      <c r="C42" s="354" t="str">
        <f ca="1">INDIRECT(CONCATENATE(B$3,"!",B42))</f>
        <v/>
      </c>
      <c r="D42" s="325"/>
      <c r="J42" s="369" t="s">
        <v>128</v>
      </c>
      <c r="K42" s="364" t="e">
        <f ca="1">VLOOKUP($K$9,保育単価１【１号】!$A:$FG,82,0)</f>
        <v>#N/A</v>
      </c>
      <c r="L42" s="351" t="s">
        <v>68</v>
      </c>
    </row>
    <row r="43" spans="1:12">
      <c r="A43" s="325" t="s">
        <v>71</v>
      </c>
      <c r="B43" s="362" t="s">
        <v>2642</v>
      </c>
      <c r="C43" s="354" t="str">
        <f ca="1">INDIRECT(CONCATENATE(B$3,"!",B43))</f>
        <v/>
      </c>
      <c r="D43" s="325"/>
      <c r="J43" s="369" t="s">
        <v>742</v>
      </c>
      <c r="K43" s="364" t="e">
        <f ca="1">IF(VLOOKUP($K$9,保育単価１【１号】!$A:$FG,88,0)="－",0,VLOOKUP($K$9,保育単価１【１号】!$A:$FG,88,0))</f>
        <v>#N/A</v>
      </c>
      <c r="L43" s="325"/>
    </row>
    <row r="44" spans="1:12">
      <c r="A44" s="325" t="s">
        <v>95</v>
      </c>
      <c r="B44" s="367"/>
      <c r="C44" s="354"/>
      <c r="D44" s="325"/>
      <c r="J44" s="375" t="s">
        <v>132</v>
      </c>
      <c r="K44" s="351" t="e">
        <f ca="1">VLOOKUP($K$9,保育単価１【１号】!$A:$FG,101,0)</f>
        <v>#N/A</v>
      </c>
      <c r="L44" s="351" t="s">
        <v>68</v>
      </c>
    </row>
    <row r="45" spans="1:12">
      <c r="A45" s="325" t="s">
        <v>2551</v>
      </c>
      <c r="B45" s="362" t="s">
        <v>2643</v>
      </c>
      <c r="C45" s="354" t="str">
        <f t="shared" ref="C45:C52" ca="1" si="6">INDIRECT(CONCATENATE(B$3,"!",B45))</f>
        <v>適</v>
      </c>
      <c r="D45" s="325"/>
      <c r="J45" s="375" t="s">
        <v>133</v>
      </c>
      <c r="K45" s="351" t="e">
        <f ca="1">VLOOKUP($K$9,保育単価１【１号】!$A:$FG,103,0)</f>
        <v>#N/A</v>
      </c>
      <c r="L45" s="351" t="s">
        <v>68</v>
      </c>
    </row>
    <row r="46" spans="1:12">
      <c r="A46" s="325" t="s">
        <v>2552</v>
      </c>
      <c r="B46" s="362" t="s">
        <v>2644</v>
      </c>
      <c r="C46" s="354" t="str">
        <f t="shared" ca="1" si="6"/>
        <v>適</v>
      </c>
      <c r="D46" s="325"/>
      <c r="J46" s="375" t="s">
        <v>743</v>
      </c>
      <c r="K46" s="364" t="e">
        <f ca="1">VLOOKUP($K$9,保育単価１【１号】!$A:$FG,109,0)</f>
        <v>#N/A</v>
      </c>
      <c r="L46" s="325"/>
    </row>
    <row r="47" spans="1:12">
      <c r="A47" s="325" t="s">
        <v>2606</v>
      </c>
      <c r="B47" s="362" t="s">
        <v>2646</v>
      </c>
      <c r="C47" s="354" t="str">
        <f t="shared" ca="1" si="6"/>
        <v/>
      </c>
      <c r="D47" s="325"/>
      <c r="J47" s="325" t="s">
        <v>135</v>
      </c>
      <c r="K47" s="351" t="e">
        <f ca="1">VLOOKUP($K$9,保育単価１【１号】!$A:$FG,111,0)</f>
        <v>#N/A</v>
      </c>
      <c r="L47" s="351" t="s">
        <v>68</v>
      </c>
    </row>
    <row r="48" spans="1:12">
      <c r="A48" s="325" t="s">
        <v>2645</v>
      </c>
      <c r="B48" s="362" t="s">
        <v>2647</v>
      </c>
      <c r="C48" s="354" t="str">
        <f t="shared" ca="1" si="6"/>
        <v/>
      </c>
      <c r="D48" s="325"/>
      <c r="J48" s="325" t="s">
        <v>136</v>
      </c>
      <c r="K48" s="351" t="e">
        <f ca="1">VLOOKUP($K$9,保育単価１【１号】!$A:$FG,113,0)</f>
        <v>#N/A</v>
      </c>
      <c r="L48" s="351" t="s">
        <v>68</v>
      </c>
    </row>
    <row r="49" spans="1:12">
      <c r="A49" s="325" t="s">
        <v>2618</v>
      </c>
      <c r="B49" s="362" t="s">
        <v>2648</v>
      </c>
      <c r="C49" s="354" t="str">
        <f t="shared" ca="1" si="6"/>
        <v/>
      </c>
      <c r="D49" s="325"/>
      <c r="J49" s="325" t="s">
        <v>744</v>
      </c>
      <c r="K49" s="364" t="e">
        <f ca="1">VLOOKUP($K$8,保育単価１【１号】!$A:$FF,115,0)</f>
        <v>#N/A</v>
      </c>
      <c r="L49" s="325"/>
    </row>
    <row r="50" spans="1:12">
      <c r="A50" s="325" t="s">
        <v>2622</v>
      </c>
      <c r="B50" s="362" t="s">
        <v>2649</v>
      </c>
      <c r="C50" s="354" t="str">
        <f t="shared" ca="1" si="6"/>
        <v/>
      </c>
      <c r="D50" s="325"/>
      <c r="J50" s="325" t="s">
        <v>137</v>
      </c>
      <c r="K50" s="351" t="e">
        <f ca="1">VLOOKUP($K$9,保育単価１【１号】!$A:$FG,117,0)</f>
        <v>#N/A</v>
      </c>
      <c r="L50" s="351" t="s">
        <v>68</v>
      </c>
    </row>
    <row r="51" spans="1:12">
      <c r="A51" s="325" t="s">
        <v>2620</v>
      </c>
      <c r="B51" s="362" t="s">
        <v>2650</v>
      </c>
      <c r="C51" s="354" t="str">
        <f t="shared" ca="1" si="6"/>
        <v/>
      </c>
      <c r="D51" s="325"/>
      <c r="J51" s="325" t="s">
        <v>138</v>
      </c>
      <c r="K51" s="351" t="e">
        <f ca="1">VLOOKUP($K$9,保育単価１【１号】!$A:$FG,119,0)</f>
        <v>#N/A</v>
      </c>
      <c r="L51" s="351" t="s">
        <v>68</v>
      </c>
    </row>
    <row r="52" spans="1:12">
      <c r="A52" s="325" t="s">
        <v>2655</v>
      </c>
      <c r="B52" s="362" t="s">
        <v>2656</v>
      </c>
      <c r="C52" s="354">
        <f t="shared" ca="1" si="6"/>
        <v>0</v>
      </c>
      <c r="D52" s="325"/>
      <c r="J52" s="325" t="s">
        <v>745</v>
      </c>
      <c r="K52" s="364" t="e">
        <f ca="1">VLOOKUP($K$8,保育単価１【１号】!$A:$FG,121,0)</f>
        <v>#N/A</v>
      </c>
      <c r="L52" s="325"/>
    </row>
    <row r="53" spans="1:12">
      <c r="J53" s="325" t="s">
        <v>139</v>
      </c>
      <c r="K53" s="351" t="e">
        <f ca="1">VLOOKUP($K$9,保育単価１【１号】!$A:$FG,125,0)</f>
        <v>#N/A</v>
      </c>
      <c r="L53" s="351" t="s">
        <v>68</v>
      </c>
    </row>
    <row r="54" spans="1:12">
      <c r="J54" s="325" t="s">
        <v>140</v>
      </c>
      <c r="K54" s="371" cm="1">
        <f t="array" aca="1" ref="K54" ca="1">_xlfn.SWITCH(C39,"A",保育単価2【１号】!C2,"B",保育単価2【１号】!C5,"C",保育単価2【１号】!C8,"D",保育単価2【１号】!C9,0)</f>
        <v>0</v>
      </c>
      <c r="L54" s="351" t="s">
        <v>68</v>
      </c>
    </row>
    <row r="55" spans="1:12">
      <c r="J55" s="325" t="s">
        <v>141</v>
      </c>
      <c r="K55" s="371" cm="1">
        <f t="array" aca="1" ref="K55" ca="1">_xlfn.SWITCH(C39,"A",保育単価2【１号】!C3,"B",保育単価2【１号】!C6,0)</f>
        <v>0</v>
      </c>
      <c r="L55" s="351" t="s">
        <v>68</v>
      </c>
    </row>
    <row r="56" spans="1:12">
      <c r="J56" s="325" t="s">
        <v>1117</v>
      </c>
      <c r="K56" s="376" cm="1">
        <f t="array" aca="1" ref="K56" ca="1">_xlfn.SWITCH(C39,"A",保育単価2【１号】!C4,"B",保育単価2【１号】!C7,0)</f>
        <v>0</v>
      </c>
      <c r="L56" s="325"/>
    </row>
    <row r="57" spans="1:12">
      <c r="J57" s="325" t="s">
        <v>142</v>
      </c>
      <c r="K57" s="371">
        <f ca="1">IF(C40="○",保育単価2【１号】!C10,0)</f>
        <v>0</v>
      </c>
      <c r="L57" s="351" t="s">
        <v>68</v>
      </c>
    </row>
    <row r="58" spans="1:12">
      <c r="J58" s="325" t="s">
        <v>143</v>
      </c>
      <c r="K58" s="371">
        <f ca="1">IF(C40="○",保育単価2【１号】!C11,0)</f>
        <v>0</v>
      </c>
      <c r="L58" s="351" t="s">
        <v>68</v>
      </c>
    </row>
    <row r="59" spans="1:12">
      <c r="J59" s="325" t="s">
        <v>1118</v>
      </c>
      <c r="K59" s="376">
        <f ca="1">IF(C40="○",保育単価2【１号】!C12,0)</f>
        <v>0</v>
      </c>
      <c r="L59" s="325"/>
    </row>
    <row r="60" spans="1:12">
      <c r="J60" s="325" t="s">
        <v>2497</v>
      </c>
      <c r="K60" s="371">
        <f ca="1">IF(C41="○",保育単価2【１号】!C13,0)</f>
        <v>0</v>
      </c>
      <c r="L60" s="351" t="s">
        <v>68</v>
      </c>
    </row>
    <row r="61" spans="1:12">
      <c r="J61" s="325" t="s">
        <v>2498</v>
      </c>
      <c r="K61" s="371">
        <f ca="1">IF(C41="○",保育単価2【１号】!C14,0)</f>
        <v>0</v>
      </c>
      <c r="L61" s="351" t="s">
        <v>68</v>
      </c>
    </row>
    <row r="62" spans="1:12">
      <c r="J62" s="325" t="s">
        <v>2499</v>
      </c>
      <c r="K62" s="371">
        <f ca="1">IF(C41="○",保育単価2【１号】!C15,0)</f>
        <v>0</v>
      </c>
      <c r="L62" s="325"/>
    </row>
    <row r="63" spans="1:12">
      <c r="J63" s="325" t="s">
        <v>144</v>
      </c>
      <c r="K63" s="371">
        <f ca="1">IF(C42="○",保育単価2【１号】!C16,0)</f>
        <v>0</v>
      </c>
      <c r="L63" s="351" t="s">
        <v>68</v>
      </c>
    </row>
    <row r="64" spans="1:12">
      <c r="J64" s="325" t="s">
        <v>145</v>
      </c>
      <c r="K64" s="371">
        <f ca="1">IF(C42="○",保育単価2【１号】!C17,0)</f>
        <v>0</v>
      </c>
      <c r="L64" s="351" t="s">
        <v>68</v>
      </c>
    </row>
    <row r="65" spans="10:12">
      <c r="J65" s="325" t="s">
        <v>1122</v>
      </c>
      <c r="K65" s="376">
        <f ca="1">IF(C42="○",保育単価2【１号】!C18,0)</f>
        <v>0</v>
      </c>
      <c r="L65" s="325"/>
    </row>
    <row r="66" spans="10:12">
      <c r="J66" s="325" t="s">
        <v>71</v>
      </c>
      <c r="K66" s="351" t="e">
        <f ca="1">VLOOKUP(C43,保育単価2【１号】!B:C,2,0)</f>
        <v>#N/A</v>
      </c>
      <c r="L66" s="351" t="s">
        <v>68</v>
      </c>
    </row>
    <row r="67" spans="10:12">
      <c r="J67" s="325" t="s">
        <v>2654</v>
      </c>
      <c r="K67" s="351">
        <f ca="1">IFERROR(VLOOKUP(C47,保育単価2【１号】!B:C,2,0),0)</f>
        <v>0</v>
      </c>
      <c r="L67" s="350" t="s">
        <v>2601</v>
      </c>
    </row>
    <row r="68" spans="10:12">
      <c r="J68" s="325" t="s">
        <v>2645</v>
      </c>
      <c r="K68" s="351">
        <f>IFERROR(保育単価2【１号】!C29,0)</f>
        <v>100000</v>
      </c>
      <c r="L68" s="350" t="s">
        <v>2601</v>
      </c>
    </row>
    <row r="69" spans="10:12">
      <c r="J69" s="325" t="s">
        <v>2652</v>
      </c>
      <c r="K69" s="351">
        <f ca="1">IFERROR(VLOOKUP(C49,保育単価2【１号】!B:C,2,0),0)</f>
        <v>0</v>
      </c>
      <c r="L69" s="350" t="s">
        <v>2601</v>
      </c>
    </row>
    <row r="70" spans="10:12">
      <c r="J70" s="325" t="s">
        <v>2653</v>
      </c>
      <c r="K70" s="371">
        <f ca="1">IF(C50="○",保育単価2【１号】!C32,0)</f>
        <v>0</v>
      </c>
      <c r="L70" s="350" t="s">
        <v>2601</v>
      </c>
    </row>
    <row r="71" spans="10:12">
      <c r="J71" s="325"/>
      <c r="K71" s="351"/>
      <c r="L71" s="350"/>
    </row>
    <row r="77" spans="10:12">
      <c r="L77" s="378"/>
    </row>
  </sheetData>
  <sheetProtection algorithmName="SHA-512" hashValue="bzfKYmuS3unGOZ5wHz8c1w3mgSdsyIur1Tanhz7k9aIQXu4JQSUrPs9T4y3wx5tUsJxrMTTUKbnp1m5KfCxCOA==" saltValue="TBS67CNsLDBMzI2FDJ9n/Q==" spinCount="100000" sheet="1" objects="1" scenarios="1"/>
  <phoneticPr fontId="4"/>
  <conditionalFormatting sqref="U5:U21">
    <cfRule type="expression" dxfId="149" priority="1">
      <formula>U5&lt;#REF!</formula>
    </cfRule>
    <cfRule type="expression" dxfId="148" priority="2">
      <formula>U5&gt;#REF!</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1" tint="0.499984740745262"/>
  </sheetPr>
  <dimension ref="A1:AD75"/>
  <sheetViews>
    <sheetView workbookViewId="0"/>
  </sheetViews>
  <sheetFormatPr defaultColWidth="9.125" defaultRowHeight="13.5"/>
  <cols>
    <col min="1" max="1" width="29.75" style="323" bestFit="1" customWidth="1"/>
    <col min="2" max="2" width="15.75" style="323" customWidth="1"/>
    <col min="3" max="3" width="13.25" style="323" bestFit="1" customWidth="1"/>
    <col min="4" max="4" width="8.875" style="323" customWidth="1"/>
    <col min="5" max="5" width="8.125" style="323" customWidth="1"/>
    <col min="6" max="6" width="44.625" style="323" bestFit="1" customWidth="1"/>
    <col min="7" max="7" width="11.75" style="323" bestFit="1" customWidth="1"/>
    <col min="8" max="8" width="6.625" style="323" customWidth="1"/>
    <col min="9" max="9" width="8.125" style="323" customWidth="1"/>
    <col min="10" max="10" width="38.25" style="323" bestFit="1" customWidth="1"/>
    <col min="11" max="11" width="30.875" style="378" bestFit="1" customWidth="1"/>
    <col min="12" max="12" width="6.5" style="323" bestFit="1" customWidth="1"/>
    <col min="13" max="13" width="8.5" style="323" customWidth="1"/>
    <col min="14" max="14" width="21.5" style="323" bestFit="1" customWidth="1"/>
    <col min="15" max="15" width="11.125" style="323" bestFit="1" customWidth="1"/>
    <col min="16" max="16" width="3.875" style="323" customWidth="1"/>
    <col min="17" max="17" width="13.125" style="323" customWidth="1"/>
    <col min="18" max="18" width="8.875" style="323" bestFit="1" customWidth="1"/>
    <col min="19" max="19" width="11.5" style="323" customWidth="1"/>
    <col min="20" max="20" width="3.875" style="323" customWidth="1"/>
    <col min="21" max="21" width="8.875" style="323" bestFit="1" customWidth="1"/>
    <col min="22" max="22" width="6.5" style="323" customWidth="1"/>
    <col min="23" max="23" width="6" style="323" customWidth="1"/>
    <col min="24" max="24" width="8.125" style="323" customWidth="1"/>
    <col min="25" max="25" width="6.25" style="323" customWidth="1"/>
    <col min="26" max="26" width="15.625" style="323" bestFit="1" customWidth="1"/>
    <col min="27" max="27" width="4.625" style="323" customWidth="1"/>
    <col min="28" max="16384" width="9.125" style="323"/>
  </cols>
  <sheetData>
    <row r="1" spans="1:30" s="340" customFormat="1" ht="16.5">
      <c r="A1" s="339" t="s">
        <v>148</v>
      </c>
      <c r="K1" s="341"/>
    </row>
    <row r="2" spans="1:30">
      <c r="A2" s="342" t="s">
        <v>46</v>
      </c>
      <c r="B2" s="343" t="s">
        <v>64</v>
      </c>
      <c r="C2" s="343" t="s">
        <v>76</v>
      </c>
      <c r="D2" s="342"/>
      <c r="F2" s="342" t="s">
        <v>2488</v>
      </c>
      <c r="G2" s="343" t="s">
        <v>65</v>
      </c>
      <c r="H2" s="344"/>
      <c r="J2" s="342" t="s">
        <v>62</v>
      </c>
      <c r="K2" s="344" t="s">
        <v>65</v>
      </c>
      <c r="L2" s="344"/>
      <c r="N2" s="345" t="s">
        <v>63</v>
      </c>
      <c r="O2" s="346" t="s">
        <v>65</v>
      </c>
      <c r="P2" s="346"/>
      <c r="R2" s="347" t="s">
        <v>66</v>
      </c>
      <c r="S2" s="319"/>
      <c r="T2" s="319"/>
      <c r="U2" s="319"/>
      <c r="V2" s="319"/>
      <c r="W2" s="319"/>
      <c r="X2" s="319"/>
      <c r="Y2" s="319"/>
      <c r="Z2" s="319"/>
      <c r="AA2" s="319"/>
      <c r="AB2" s="319"/>
      <c r="AC2" s="319"/>
      <c r="AD2" s="319"/>
    </row>
    <row r="3" spans="1:30">
      <c r="A3" s="348" t="s">
        <v>47</v>
      </c>
      <c r="B3" s="349" t="s">
        <v>2479</v>
      </c>
      <c r="C3" s="325"/>
      <c r="D3" s="348"/>
      <c r="F3" s="359" t="s">
        <v>2489</v>
      </c>
      <c r="G3" s="361" t="str">
        <f ca="1">IF(AND(C20="○",C4=3),"○","")</f>
        <v/>
      </c>
      <c r="H3" s="403"/>
      <c r="J3" s="325" t="s">
        <v>52</v>
      </c>
      <c r="K3" s="350" t="str">
        <f ca="1">VLOOKUP(C4,R5:S10,2,FALSE)</f>
        <v>乳児</v>
      </c>
      <c r="L3" s="350"/>
      <c r="N3" s="477" t="s">
        <v>19</v>
      </c>
      <c r="O3" s="361" cm="1">
        <f t="array" aca="1" ref="O3" ca="1">_xlfn.SWITCH($C$10,"標準",K12,"短時間",K13,0)</f>
        <v>0</v>
      </c>
      <c r="P3" s="351" t="s">
        <v>68</v>
      </c>
      <c r="Q3" s="355"/>
      <c r="R3" s="352" t="s">
        <v>52</v>
      </c>
      <c r="U3" s="352" t="s">
        <v>56</v>
      </c>
      <c r="X3" s="352" t="s">
        <v>2453</v>
      </c>
      <c r="AB3" s="352" t="s">
        <v>206</v>
      </c>
    </row>
    <row r="4" spans="1:30">
      <c r="A4" s="348" t="s">
        <v>7</v>
      </c>
      <c r="B4" s="353" t="s">
        <v>2581</v>
      </c>
      <c r="C4" s="354">
        <f ca="1">INDIRECT(CONCATENATE(B$3,"!",B4))</f>
        <v>0</v>
      </c>
      <c r="D4" s="348" t="s">
        <v>50</v>
      </c>
      <c r="F4" s="359" t="s">
        <v>2490</v>
      </c>
      <c r="G4" s="361" t="str">
        <f ca="1">IF(AND(C24="○",C4&gt;=4),"○","")</f>
        <v/>
      </c>
      <c r="H4" s="403"/>
      <c r="J4" s="325" t="s">
        <v>55</v>
      </c>
      <c r="K4" s="350">
        <f ca="1">SUM(C7:C8)</f>
        <v>0</v>
      </c>
      <c r="L4" s="350" t="s">
        <v>32</v>
      </c>
      <c r="N4" s="477" t="s">
        <v>1123</v>
      </c>
      <c r="O4" s="361" cm="1">
        <f t="array" aca="1" ref="O4" ca="1">IF(AND(C45="否",C46="否"),0,ROUNDDOWN(_xlfn.SWITCH($C$10,"標準",K14*($C$16+K15),"短時間",K16*($C$16+K17),0),-1))</f>
        <v>0</v>
      </c>
      <c r="P4" s="351" t="s">
        <v>68</v>
      </c>
      <c r="Q4" s="355" t="s">
        <v>189</v>
      </c>
      <c r="R4" s="324" t="s">
        <v>53</v>
      </c>
      <c r="S4" s="324" t="s">
        <v>54</v>
      </c>
      <c r="U4" s="325" t="s">
        <v>57</v>
      </c>
      <c r="V4" s="325" t="s">
        <v>58</v>
      </c>
      <c r="X4" s="325" t="s">
        <v>2454</v>
      </c>
      <c r="Y4" s="325" t="s">
        <v>2455</v>
      </c>
      <c r="Z4" s="325" t="s">
        <v>2459</v>
      </c>
      <c r="AB4" s="325" t="s">
        <v>207</v>
      </c>
      <c r="AC4" s="325" t="s">
        <v>208</v>
      </c>
      <c r="AD4" s="325" t="s">
        <v>209</v>
      </c>
    </row>
    <row r="5" spans="1:30">
      <c r="A5" s="348" t="s">
        <v>59</v>
      </c>
      <c r="B5" s="353" t="s">
        <v>2582</v>
      </c>
      <c r="C5" s="354">
        <f t="shared" ref="C5:C8" ca="1" si="0">INDIRECT(CONCATENATE(B$3,"!",B5))</f>
        <v>0</v>
      </c>
      <c r="D5" s="348" t="s">
        <v>32</v>
      </c>
      <c r="F5" s="325" t="s">
        <v>2491</v>
      </c>
      <c r="G5" s="350" t="e">
        <f ca="1">IF(AND(C24="○",C25="○",ISNUMBER(C26),C26&gt;=1),"○","")</f>
        <v>#N/A</v>
      </c>
      <c r="H5" s="325"/>
      <c r="J5" s="325" t="s">
        <v>73</v>
      </c>
      <c r="K5" s="350" t="e">
        <f ca="1">VLOOKUP(K4,U5:V33,1,TRUE)</f>
        <v>#N/A</v>
      </c>
      <c r="L5" s="350" t="s">
        <v>72</v>
      </c>
      <c r="N5" s="477" t="s">
        <v>719</v>
      </c>
      <c r="O5" s="408" t="e">
        <f ca="1">IF(C17="",0,ROUNDDOWN(((K18*C18/2)+(K19*C19/2))/C14,-1))</f>
        <v>#DIV/0!</v>
      </c>
      <c r="P5" s="351" t="s">
        <v>68</v>
      </c>
      <c r="Q5" s="355" t="s">
        <v>189</v>
      </c>
      <c r="R5" s="324">
        <v>5</v>
      </c>
      <c r="S5" s="356" t="s">
        <v>42</v>
      </c>
      <c r="U5" s="357">
        <v>1</v>
      </c>
      <c r="V5" s="358">
        <v>10</v>
      </c>
      <c r="X5" s="325">
        <v>1</v>
      </c>
      <c r="Y5" s="325">
        <v>10</v>
      </c>
      <c r="Z5" s="358">
        <v>1</v>
      </c>
      <c r="AB5" s="325">
        <v>0</v>
      </c>
      <c r="AC5" s="325">
        <v>2</v>
      </c>
      <c r="AD5" s="325">
        <v>6</v>
      </c>
    </row>
    <row r="6" spans="1:30">
      <c r="A6" s="348" t="s">
        <v>126</v>
      </c>
      <c r="B6" s="353" t="s">
        <v>2583</v>
      </c>
      <c r="C6" s="354">
        <f t="shared" ca="1" si="0"/>
        <v>0</v>
      </c>
      <c r="D6" s="348" t="s">
        <v>32</v>
      </c>
      <c r="F6" s="325" t="s">
        <v>2492</v>
      </c>
      <c r="G6" s="350" t="e">
        <f ca="1">IF(K4&gt;=451,8,VLOOKUP(K30,X5:Z27,3,1))</f>
        <v>#N/A</v>
      </c>
      <c r="H6" s="324" t="s">
        <v>32</v>
      </c>
      <c r="J6" s="325" t="s">
        <v>74</v>
      </c>
      <c r="K6" s="350" t="e">
        <f ca="1">VLOOKUP(K5,U5:V33,2,TRUE)</f>
        <v>#N/A</v>
      </c>
      <c r="L6" s="350" t="s">
        <v>75</v>
      </c>
      <c r="N6" s="478" t="s">
        <v>157</v>
      </c>
      <c r="O6" s="351">
        <f ca="1">IF(G3="○",ROUNDDOWN(K20+(K21*($C$16+K22)),-1),0)</f>
        <v>0</v>
      </c>
      <c r="P6" s="351" t="s">
        <v>68</v>
      </c>
      <c r="Q6" s="355" t="s">
        <v>189</v>
      </c>
      <c r="R6" s="324">
        <v>4</v>
      </c>
      <c r="S6" s="356" t="s">
        <v>42</v>
      </c>
      <c r="U6" s="357">
        <v>11</v>
      </c>
      <c r="V6" s="358">
        <v>15</v>
      </c>
      <c r="X6" s="325">
        <v>11</v>
      </c>
      <c r="Y6" s="325">
        <v>15</v>
      </c>
      <c r="Z6" s="358">
        <v>1</v>
      </c>
      <c r="AB6" s="325">
        <v>1</v>
      </c>
      <c r="AC6" s="325">
        <v>3</v>
      </c>
      <c r="AD6" s="325">
        <v>6</v>
      </c>
    </row>
    <row r="7" spans="1:30">
      <c r="A7" s="348" t="s">
        <v>48</v>
      </c>
      <c r="B7" s="353" t="s">
        <v>2584</v>
      </c>
      <c r="C7" s="354">
        <f t="shared" ca="1" si="0"/>
        <v>0</v>
      </c>
      <c r="D7" s="348" t="s">
        <v>32</v>
      </c>
      <c r="F7" s="359" t="s">
        <v>2533</v>
      </c>
      <c r="G7" s="378" t="str">
        <f ca="1">IF(AND(C23="○",C4=1),"○","")</f>
        <v/>
      </c>
      <c r="H7" s="325"/>
      <c r="J7" s="325" t="s">
        <v>61</v>
      </c>
      <c r="K7" s="350" t="e">
        <f ca="1">CONCATENATE(C5,"-",K5,"-",K3)</f>
        <v>#N/A</v>
      </c>
      <c r="L7" s="350"/>
      <c r="N7" s="477" t="s">
        <v>716</v>
      </c>
      <c r="O7" s="351" cm="1">
        <f t="array" aca="1" ref="O7" ca="1">_xlfn.SWITCH(G4,"○",IF(G5="○",0,ROUNDDOWN(K23+(K24*($C$16+K25)),-1)),"",0)</f>
        <v>0</v>
      </c>
      <c r="P7" s="351" t="s">
        <v>68</v>
      </c>
      <c r="Q7" s="355" t="s">
        <v>189</v>
      </c>
      <c r="R7" s="324">
        <v>3</v>
      </c>
      <c r="S7" s="356" t="s">
        <v>43</v>
      </c>
      <c r="U7" s="357">
        <v>16</v>
      </c>
      <c r="V7" s="358">
        <v>20</v>
      </c>
      <c r="X7" s="325">
        <v>16</v>
      </c>
      <c r="Y7" s="325">
        <v>20</v>
      </c>
      <c r="Z7" s="358">
        <v>1</v>
      </c>
      <c r="AB7" s="325">
        <v>2</v>
      </c>
      <c r="AC7" s="325">
        <v>4</v>
      </c>
      <c r="AD7" s="325">
        <v>6</v>
      </c>
    </row>
    <row r="8" spans="1:30">
      <c r="A8" s="360" t="s">
        <v>2452</v>
      </c>
      <c r="B8" s="353" t="s">
        <v>2585</v>
      </c>
      <c r="C8" s="354">
        <f t="shared" ca="1" si="0"/>
        <v>0</v>
      </c>
      <c r="D8" s="348" t="s">
        <v>32</v>
      </c>
      <c r="F8" s="325" t="s">
        <v>2524</v>
      </c>
      <c r="G8" s="350">
        <f>施設情報!C40</f>
        <v>0</v>
      </c>
      <c r="H8" s="325"/>
      <c r="J8" s="325" t="s">
        <v>2457</v>
      </c>
      <c r="K8" s="350" t="e">
        <f ca="1">CONCATENATE(C5,"-",K5,"-","乳児")</f>
        <v>#N/A</v>
      </c>
      <c r="L8" s="325"/>
      <c r="N8" s="325" t="s">
        <v>2449</v>
      </c>
      <c r="O8" s="351">
        <f ca="1">IF(G7="○",ROUNDDOWN(K26+(K27*($C$16+K28)),-1),0)</f>
        <v>0</v>
      </c>
      <c r="P8" s="351" t="s">
        <v>68</v>
      </c>
      <c r="Q8" s="355" t="s">
        <v>189</v>
      </c>
      <c r="R8" s="324">
        <v>2</v>
      </c>
      <c r="S8" s="356" t="s">
        <v>44</v>
      </c>
      <c r="U8" s="357">
        <v>21</v>
      </c>
      <c r="V8" s="358">
        <v>25</v>
      </c>
      <c r="X8" s="325">
        <v>21</v>
      </c>
      <c r="Y8" s="325">
        <v>25</v>
      </c>
      <c r="Z8" s="358">
        <v>1</v>
      </c>
      <c r="AB8" s="325">
        <v>3</v>
      </c>
      <c r="AC8" s="325">
        <v>5</v>
      </c>
      <c r="AD8" s="325">
        <v>6</v>
      </c>
    </row>
    <row r="9" spans="1:30">
      <c r="A9" s="348" t="s">
        <v>49</v>
      </c>
      <c r="B9" s="353" t="s">
        <v>2586</v>
      </c>
      <c r="C9" s="354">
        <f ca="1">INDIRECT(CONCATENATE(B$3,"!",B9))</f>
        <v>0</v>
      </c>
      <c r="D9" s="348"/>
      <c r="F9" s="518" t="s">
        <v>2493</v>
      </c>
      <c r="G9" s="519">
        <f>施設情報!C40</f>
        <v>0</v>
      </c>
      <c r="H9" s="518"/>
      <c r="J9" s="325" t="s">
        <v>2456</v>
      </c>
      <c r="K9" s="378" t="e">
        <f ca="1">CONCATENATE(C5,"-",K5,"-","４歳以上児")</f>
        <v>#N/A</v>
      </c>
      <c r="L9" s="325"/>
      <c r="N9" s="477" t="s">
        <v>110</v>
      </c>
      <c r="O9" s="363">
        <f ca="1">IF(C25="",0,ROUNDDOWN((K33*MIN(G6,VALUE(C26)))+(K34*($C$16+K35)*MIN(G6,VALUE(C26))),-1))</f>
        <v>0</v>
      </c>
      <c r="P9" s="351" t="s">
        <v>68</v>
      </c>
      <c r="Q9" s="355" t="s">
        <v>189</v>
      </c>
      <c r="R9" s="324">
        <v>1</v>
      </c>
      <c r="S9" s="356" t="s">
        <v>44</v>
      </c>
      <c r="U9" s="357">
        <v>26</v>
      </c>
      <c r="V9" s="358">
        <v>30</v>
      </c>
      <c r="X9" s="325">
        <v>26</v>
      </c>
      <c r="Y9" s="325">
        <v>30</v>
      </c>
      <c r="Z9" s="358">
        <v>1</v>
      </c>
      <c r="AB9" s="325">
        <v>4</v>
      </c>
      <c r="AC9" s="325">
        <v>6</v>
      </c>
      <c r="AD9" s="325">
        <v>6</v>
      </c>
    </row>
    <row r="10" spans="1:30">
      <c r="A10" s="348" t="s">
        <v>2484</v>
      </c>
      <c r="B10" s="353" t="s">
        <v>2587</v>
      </c>
      <c r="C10" s="354">
        <f t="shared" ref="C10:C11" ca="1" si="1">INDIRECT(CONCATENATE(B$3,"!",B10))</f>
        <v>0</v>
      </c>
      <c r="D10" s="348"/>
      <c r="F10" s="325" t="s">
        <v>2494</v>
      </c>
      <c r="G10" s="350">
        <f>施設情報!C41</f>
        <v>0</v>
      </c>
      <c r="H10" s="325"/>
      <c r="J10" s="325" t="s">
        <v>1120</v>
      </c>
      <c r="K10" s="361">
        <f ca="1">VLOOKUP($C$14,$AB$5:$AD$16,2,1)</f>
        <v>2</v>
      </c>
      <c r="L10" s="361" t="s">
        <v>51</v>
      </c>
      <c r="N10" s="365" t="s">
        <v>2531</v>
      </c>
      <c r="O10" s="361" cm="1">
        <f t="array" aca="1" ref="O10" ca="1">IF(AND(C35&lt;&gt;"○",C36&lt;&gt;"○"),0,
_xlfn.IFS(
AND($C$35="○",G8="標準"),K36,
AND($C$35="○",G8="都市部"),K37,
C36="○",K38,
TRUE,0
))</f>
        <v>0</v>
      </c>
      <c r="P10" s="351" t="s">
        <v>68</v>
      </c>
      <c r="Q10" s="355" t="s">
        <v>77</v>
      </c>
      <c r="R10" s="324">
        <v>0</v>
      </c>
      <c r="S10" s="356" t="s">
        <v>45</v>
      </c>
      <c r="U10" s="357">
        <v>31</v>
      </c>
      <c r="V10" s="358">
        <v>35</v>
      </c>
      <c r="X10" s="325">
        <v>31</v>
      </c>
      <c r="Y10" s="325">
        <v>35</v>
      </c>
      <c r="Z10" s="358">
        <v>1</v>
      </c>
      <c r="AB10" s="325">
        <v>5</v>
      </c>
      <c r="AC10" s="325">
        <v>7</v>
      </c>
      <c r="AD10" s="325">
        <v>6</v>
      </c>
    </row>
    <row r="11" spans="1:30">
      <c r="A11" s="348" t="s">
        <v>160</v>
      </c>
      <c r="B11" s="353" t="s">
        <v>2588</v>
      </c>
      <c r="C11" s="354">
        <f t="shared" ca="1" si="1"/>
        <v>0</v>
      </c>
      <c r="D11" s="348" t="s">
        <v>32</v>
      </c>
      <c r="G11" s="378"/>
      <c r="J11" s="325" t="s">
        <v>1121</v>
      </c>
      <c r="K11" s="361">
        <f ca="1">IF(C16="適",VLOOKUP($C$14,$AB$5:$AD$16,3,1),(VLOOKUP($C$14,$AB$5:$AD$16,3,1))-2)</f>
        <v>4</v>
      </c>
      <c r="L11" s="361" t="s">
        <v>51</v>
      </c>
      <c r="N11" s="325" t="s">
        <v>2532</v>
      </c>
      <c r="O11" s="361" cm="1">
        <f t="array" aca="1" ref="O11" ca="1">IF(AND(C38&lt;&gt;"○",C37&lt;&gt;"○"),0,
_xlfn.IFS(
AND($C$37="○",G9="標準"),K39,
AND($C$37="○",G9="都市部"),K40,
C38="○",K41,
TRUE,0
))</f>
        <v>0</v>
      </c>
      <c r="P11" s="351" t="s">
        <v>68</v>
      </c>
      <c r="Q11" s="355" t="s">
        <v>77</v>
      </c>
      <c r="U11" s="357">
        <v>36</v>
      </c>
      <c r="V11" s="358">
        <v>40</v>
      </c>
      <c r="X11" s="325">
        <v>36</v>
      </c>
      <c r="Y11" s="325">
        <v>40</v>
      </c>
      <c r="Z11" s="358">
        <v>1</v>
      </c>
      <c r="AB11" s="325">
        <v>6</v>
      </c>
      <c r="AC11" s="325">
        <v>8</v>
      </c>
      <c r="AD11" s="325">
        <v>6</v>
      </c>
    </row>
    <row r="12" spans="1:30">
      <c r="A12" s="348" t="s">
        <v>161</v>
      </c>
      <c r="B12" s="362" t="s">
        <v>2589</v>
      </c>
      <c r="C12" s="354">
        <f ca="1">INDIRECT(CONCATENATE(B$3,"!",B12))</f>
        <v>0</v>
      </c>
      <c r="D12" s="348" t="s">
        <v>32</v>
      </c>
      <c r="G12" s="378"/>
      <c r="J12" s="325" t="s">
        <v>2440</v>
      </c>
      <c r="K12" s="351" t="e">
        <f ca="1">VLOOKUP($K$7,保育単価１【２・３号】!$A:$EY,8,0)</f>
        <v>#N/A</v>
      </c>
      <c r="L12" s="351" t="s">
        <v>68</v>
      </c>
      <c r="N12" s="477" t="s">
        <v>124</v>
      </c>
      <c r="O12" s="351">
        <f ca="1">IF(AND(C33="有",C9="２号"),ROUNDDOWN(K42,-1),0)</f>
        <v>0</v>
      </c>
      <c r="P12" s="351" t="s">
        <v>68</v>
      </c>
      <c r="Q12" s="355" t="s">
        <v>77</v>
      </c>
      <c r="U12" s="357">
        <v>41</v>
      </c>
      <c r="V12" s="358">
        <v>45</v>
      </c>
      <c r="X12" s="325">
        <v>41</v>
      </c>
      <c r="Y12" s="325">
        <v>45</v>
      </c>
      <c r="Z12" s="366">
        <v>1</v>
      </c>
      <c r="AB12" s="325">
        <v>7</v>
      </c>
      <c r="AC12" s="325">
        <v>9</v>
      </c>
      <c r="AD12" s="325">
        <v>6</v>
      </c>
    </row>
    <row r="13" spans="1:30">
      <c r="A13" s="348" t="s">
        <v>162</v>
      </c>
      <c r="B13" s="362" t="s">
        <v>2590</v>
      </c>
      <c r="C13" s="354">
        <f ca="1">INDIRECT(CONCATENATE(B$3,"!",B13))</f>
        <v>0</v>
      </c>
      <c r="D13" s="348" t="s">
        <v>32</v>
      </c>
      <c r="J13" s="325" t="s">
        <v>2441</v>
      </c>
      <c r="K13" s="351" t="e">
        <f ca="1">VLOOKUP($K$7,保育単価１【２・３号】!$A:$EY,10,0)</f>
        <v>#N/A</v>
      </c>
      <c r="L13" s="351" t="s">
        <v>68</v>
      </c>
      <c r="N13" s="477" t="s">
        <v>94</v>
      </c>
      <c r="O13" s="351">
        <f ca="1">IF(C39="",0,ROUNDDOWN((K43+K44*($C$16+K45))/$C$14,-1))</f>
        <v>0</v>
      </c>
      <c r="P13" s="351" t="s">
        <v>68</v>
      </c>
      <c r="Q13" s="355" t="s">
        <v>77</v>
      </c>
      <c r="U13" s="357">
        <v>46</v>
      </c>
      <c r="V13" s="358">
        <v>50</v>
      </c>
      <c r="X13" s="325">
        <v>46</v>
      </c>
      <c r="Y13" s="325">
        <v>50</v>
      </c>
      <c r="Z13" s="358">
        <v>2</v>
      </c>
      <c r="AB13" s="325">
        <v>8</v>
      </c>
      <c r="AC13" s="325">
        <v>10</v>
      </c>
      <c r="AD13" s="325">
        <v>6</v>
      </c>
    </row>
    <row r="14" spans="1:30">
      <c r="A14" s="360" t="s">
        <v>2662</v>
      </c>
      <c r="B14" s="367"/>
      <c r="C14" s="368">
        <f ca="1">SUM(C12,C13)</f>
        <v>0</v>
      </c>
      <c r="D14" s="348" t="s">
        <v>32</v>
      </c>
      <c r="J14" s="325" t="s">
        <v>2442</v>
      </c>
      <c r="K14" s="351" t="e">
        <f ca="1">VLOOKUP($K$7,保育単価１【２・３号】!$A:$EY,13,0)</f>
        <v>#N/A</v>
      </c>
      <c r="L14" s="351" t="s">
        <v>68</v>
      </c>
      <c r="N14" s="477" t="s">
        <v>121</v>
      </c>
      <c r="O14" s="371" t="e">
        <f ca="1">K46</f>
        <v>#N/A</v>
      </c>
      <c r="P14" s="351" t="s">
        <v>68</v>
      </c>
      <c r="Q14" s="355" t="s">
        <v>189</v>
      </c>
      <c r="U14" s="357">
        <v>51</v>
      </c>
      <c r="V14" s="358">
        <v>55</v>
      </c>
      <c r="X14" s="325">
        <v>51</v>
      </c>
      <c r="Y14" s="325">
        <v>55</v>
      </c>
      <c r="Z14" s="358">
        <v>2</v>
      </c>
      <c r="AB14" s="325">
        <v>9</v>
      </c>
      <c r="AC14" s="325">
        <v>11</v>
      </c>
      <c r="AD14" s="325">
        <v>6</v>
      </c>
    </row>
    <row r="15" spans="1:30">
      <c r="A15" s="326" t="s">
        <v>210</v>
      </c>
      <c r="B15" s="362" t="s">
        <v>2591</v>
      </c>
      <c r="C15" s="354">
        <f t="shared" ref="C15:C16" ca="1" si="2">INDIRECT(CONCATENATE(B$3,"!",B15))</f>
        <v>0</v>
      </c>
      <c r="D15" s="348" t="s">
        <v>0</v>
      </c>
      <c r="J15" s="325" t="s">
        <v>2443</v>
      </c>
      <c r="K15" s="364" t="e">
        <f ca="1">VLOOKUP($K$7,保育単価１【２・３号】!$A:$EY,20,0)</f>
        <v>#N/A</v>
      </c>
      <c r="L15" s="351"/>
      <c r="N15" s="325" t="s">
        <v>95</v>
      </c>
      <c r="O15" s="351" cm="1">
        <f t="array" aca="1" ref="O15" ca="1">IF(C44="",0,ROUNDDOWN(_xlfn.SWITCH(C44,"配置",(K47+K48*(K49+C16))/$C$14,"兼務",(K47+K48*C16)/$C$14,"嘱託",K47/$C$14,""),-1))</f>
        <v>0</v>
      </c>
      <c r="P15" s="351" t="s">
        <v>68</v>
      </c>
      <c r="Q15" s="355" t="s">
        <v>189</v>
      </c>
      <c r="U15" s="357">
        <v>56</v>
      </c>
      <c r="V15" s="358">
        <v>60</v>
      </c>
      <c r="X15" s="325">
        <v>56</v>
      </c>
      <c r="Y15" s="325">
        <v>60</v>
      </c>
      <c r="Z15" s="358">
        <v>2</v>
      </c>
      <c r="AB15" s="325">
        <v>10</v>
      </c>
      <c r="AC15" s="325">
        <v>12</v>
      </c>
      <c r="AD15" s="325">
        <v>6</v>
      </c>
    </row>
    <row r="16" spans="1:30">
      <c r="A16" s="348" t="s">
        <v>723</v>
      </c>
      <c r="B16" s="353" t="s">
        <v>2592</v>
      </c>
      <c r="C16" s="354">
        <f t="shared" ca="1" si="2"/>
        <v>8</v>
      </c>
      <c r="D16" s="325" t="s">
        <v>34</v>
      </c>
      <c r="J16" s="325" t="s">
        <v>2444</v>
      </c>
      <c r="K16" s="351" t="e">
        <f ca="1">VLOOKUP($K$7,保育単価１【２・３号】!$A:$EY,22,0)</f>
        <v>#N/A</v>
      </c>
      <c r="L16" s="351" t="s">
        <v>68</v>
      </c>
      <c r="N16" s="477" t="s">
        <v>2654</v>
      </c>
      <c r="O16" s="361">
        <f ca="1">IF($C$52=3,ROUNDDOWN(K50/$C$14,-1),0)</f>
        <v>0</v>
      </c>
      <c r="P16" s="351" t="s">
        <v>68</v>
      </c>
      <c r="Q16" s="355" t="s">
        <v>189</v>
      </c>
      <c r="U16" s="357">
        <v>61</v>
      </c>
      <c r="V16" s="358">
        <v>70</v>
      </c>
      <c r="X16" s="325">
        <v>61</v>
      </c>
      <c r="Y16" s="325">
        <v>75</v>
      </c>
      <c r="Z16" s="358">
        <v>2</v>
      </c>
      <c r="AB16" s="325">
        <v>11</v>
      </c>
      <c r="AC16" s="325">
        <v>12</v>
      </c>
      <c r="AD16" s="325">
        <v>7</v>
      </c>
    </row>
    <row r="17" spans="1:26">
      <c r="A17" s="348" t="s">
        <v>718</v>
      </c>
      <c r="B17" s="362" t="s">
        <v>2593</v>
      </c>
      <c r="C17" s="354" t="str">
        <f ca="1">INDIRECT(CONCATENATE(B$3,"!",B17))</f>
        <v>適</v>
      </c>
      <c r="D17" s="325"/>
      <c r="J17" s="325" t="s">
        <v>728</v>
      </c>
      <c r="K17" s="364" t="e">
        <f ca="1">VLOOKUP($K$7,保育単価１【２・３号】!$A:$EY,29,0)</f>
        <v>#N/A</v>
      </c>
      <c r="L17" s="351"/>
      <c r="N17" s="477" t="s">
        <v>2645</v>
      </c>
      <c r="O17" s="361">
        <f ca="1">IF(AND($C$52=3,C48="○"),ROUNDDOWN(K51/$C$14,-1),0)</f>
        <v>0</v>
      </c>
      <c r="P17" s="351" t="s">
        <v>68</v>
      </c>
      <c r="Q17" s="355" t="s">
        <v>189</v>
      </c>
      <c r="U17" s="357">
        <v>71</v>
      </c>
      <c r="V17" s="358">
        <v>80</v>
      </c>
      <c r="X17" s="325">
        <v>76</v>
      </c>
      <c r="Y17" s="325">
        <v>90</v>
      </c>
      <c r="Z17" s="358">
        <v>2</v>
      </c>
    </row>
    <row r="18" spans="1:26">
      <c r="A18" s="348" t="s">
        <v>1124</v>
      </c>
      <c r="B18" s="362" t="s">
        <v>2594</v>
      </c>
      <c r="C18" s="354">
        <f ca="1">INDIRECT(CONCATENATE(B$3,"!",B18))</f>
        <v>0</v>
      </c>
      <c r="D18" s="360" t="s">
        <v>32</v>
      </c>
      <c r="J18" s="325" t="s">
        <v>1127</v>
      </c>
      <c r="K18" s="371">
        <f>保育単価2【２・３号】!C10</f>
        <v>50420</v>
      </c>
      <c r="L18" s="351" t="s">
        <v>68</v>
      </c>
      <c r="N18" s="477" t="s">
        <v>2652</v>
      </c>
      <c r="O18" s="361">
        <f ca="1">IF($C$52=3,ROUNDDOWN(K52/$C$14,-1),0)</f>
        <v>0</v>
      </c>
      <c r="P18" s="351" t="s">
        <v>68</v>
      </c>
      <c r="Q18" s="355" t="s">
        <v>189</v>
      </c>
      <c r="U18" s="357">
        <v>81</v>
      </c>
      <c r="V18" s="358">
        <v>90</v>
      </c>
      <c r="X18" s="325">
        <v>91</v>
      </c>
      <c r="Y18" s="325">
        <v>105</v>
      </c>
      <c r="Z18" s="358">
        <v>2</v>
      </c>
    </row>
    <row r="19" spans="1:26">
      <c r="A19" s="348" t="s">
        <v>1125</v>
      </c>
      <c r="B19" s="370" t="s">
        <v>2595</v>
      </c>
      <c r="C19" s="354">
        <f ca="1">INDIRECT(CONCATENATE(B$3,"!",B19))</f>
        <v>0</v>
      </c>
      <c r="D19" s="360" t="s">
        <v>32</v>
      </c>
      <c r="J19" s="325" t="s">
        <v>1128</v>
      </c>
      <c r="K19" s="371">
        <f>保育単価2【２・３号】!C11</f>
        <v>6300</v>
      </c>
      <c r="L19" s="351" t="s">
        <v>68</v>
      </c>
      <c r="N19" s="477" t="s">
        <v>2653</v>
      </c>
      <c r="O19" s="361">
        <f ca="1">IF($C$52=3,ROUNDDOWN(K53/$C$14,-1),0)</f>
        <v>0</v>
      </c>
      <c r="P19" s="351" t="s">
        <v>68</v>
      </c>
      <c r="Q19" s="355" t="s">
        <v>189</v>
      </c>
      <c r="U19" s="357">
        <v>91</v>
      </c>
      <c r="V19" s="358">
        <v>100</v>
      </c>
      <c r="X19" s="325">
        <v>106</v>
      </c>
      <c r="Y19" s="325">
        <v>120</v>
      </c>
      <c r="Z19" s="358">
        <v>2</v>
      </c>
    </row>
    <row r="20" spans="1:26">
      <c r="A20" s="359" t="s">
        <v>157</v>
      </c>
      <c r="B20" s="362" t="s">
        <v>2624</v>
      </c>
      <c r="C20" s="354" t="str">
        <f ca="1">INDIRECT(CONCATENATE(B$3,"!",B20))</f>
        <v/>
      </c>
      <c r="D20" s="325"/>
      <c r="J20" s="325" t="s">
        <v>158</v>
      </c>
      <c r="K20" s="351" t="e">
        <f ca="1">VLOOKUP($K$7,保育単価１【２・３号】!$A:$EY,32,0)</f>
        <v>#N/A</v>
      </c>
      <c r="L20" s="351" t="s">
        <v>68</v>
      </c>
      <c r="N20" s="325" t="s">
        <v>2651</v>
      </c>
      <c r="O20" s="361">
        <f ca="1">IF($C$52=3,ROUNDDOWN(K54/$C$14,-1),0)</f>
        <v>0</v>
      </c>
      <c r="P20" s="351" t="s">
        <v>68</v>
      </c>
      <c r="Q20" s="355" t="s">
        <v>189</v>
      </c>
      <c r="U20" s="357">
        <v>101</v>
      </c>
      <c r="V20" s="358">
        <v>110</v>
      </c>
      <c r="X20" s="325">
        <v>121</v>
      </c>
      <c r="Y20" s="325">
        <v>135</v>
      </c>
      <c r="Z20" s="358">
        <v>2</v>
      </c>
    </row>
    <row r="21" spans="1:26">
      <c r="A21" s="325" t="s">
        <v>2462</v>
      </c>
      <c r="B21" s="367"/>
      <c r="C21" s="354"/>
      <c r="D21" s="354"/>
      <c r="J21" s="325" t="s">
        <v>159</v>
      </c>
      <c r="K21" s="351" t="e">
        <f ca="1">VLOOKUP($K$7,保育単価１【２・３号】!$A:$EY,34,0)</f>
        <v>#N/A</v>
      </c>
      <c r="L21" s="351" t="s">
        <v>68</v>
      </c>
      <c r="U21" s="357">
        <v>111</v>
      </c>
      <c r="V21" s="358">
        <v>120</v>
      </c>
      <c r="X21" s="325">
        <v>136</v>
      </c>
      <c r="Y21" s="325">
        <v>150</v>
      </c>
      <c r="Z21" s="358">
        <v>2</v>
      </c>
    </row>
    <row r="22" spans="1:26">
      <c r="A22" s="325" t="s">
        <v>2485</v>
      </c>
      <c r="B22" s="367"/>
      <c r="D22" s="325"/>
      <c r="J22" s="325" t="s">
        <v>733</v>
      </c>
      <c r="K22" s="364" t="e">
        <f ca="1">VLOOKUP($K$7,保育単価１【２・３号】!$A:$EY,40,0)</f>
        <v>#N/A</v>
      </c>
      <c r="L22" s="325"/>
      <c r="U22" s="357">
        <v>121</v>
      </c>
      <c r="V22" s="358">
        <v>130</v>
      </c>
      <c r="X22" s="325">
        <v>151</v>
      </c>
      <c r="Y22" s="325">
        <v>180</v>
      </c>
      <c r="Z22" s="358">
        <v>3</v>
      </c>
    </row>
    <row r="23" spans="1:26">
      <c r="A23" s="325" t="s">
        <v>2486</v>
      </c>
      <c r="B23" s="362" t="s">
        <v>2657</v>
      </c>
      <c r="C23" s="354" t="str">
        <f ca="1">INDIRECT(CONCATENATE(B$3,"!",B23))</f>
        <v/>
      </c>
      <c r="D23" s="325"/>
      <c r="J23" s="325" t="s">
        <v>716</v>
      </c>
      <c r="K23" s="351" t="e">
        <f ca="1">VLOOKUP($K$7,保育単価１【２・３号】!$A:$EY,43,0)</f>
        <v>#N/A</v>
      </c>
      <c r="L23" s="351" t="s">
        <v>68</v>
      </c>
      <c r="U23" s="325">
        <v>131</v>
      </c>
      <c r="V23" s="358">
        <v>140</v>
      </c>
      <c r="X23" s="325">
        <v>181</v>
      </c>
      <c r="Y23" s="325">
        <v>210</v>
      </c>
      <c r="Z23" s="358">
        <v>3</v>
      </c>
    </row>
    <row r="24" spans="1:26">
      <c r="A24" s="325" t="s">
        <v>725</v>
      </c>
      <c r="B24" s="362" t="s">
        <v>2627</v>
      </c>
      <c r="C24" s="354" t="str">
        <f ca="1">INDIRECT(CONCATENATE(B$3,"!",B24))</f>
        <v/>
      </c>
      <c r="D24" s="325"/>
      <c r="J24" s="325" t="s">
        <v>734</v>
      </c>
      <c r="K24" s="351" t="e">
        <f ca="1">VLOOKUP($K$7,保育単価１【２・３号】!$A:$EY,45,0)</f>
        <v>#N/A</v>
      </c>
      <c r="L24" s="351" t="s">
        <v>68</v>
      </c>
      <c r="U24" s="357">
        <v>141</v>
      </c>
      <c r="V24" s="358">
        <v>150</v>
      </c>
      <c r="X24" s="325">
        <v>211</v>
      </c>
      <c r="Y24" s="325">
        <v>240</v>
      </c>
      <c r="Z24" s="358">
        <v>3</v>
      </c>
    </row>
    <row r="25" spans="1:26">
      <c r="A25" s="325" t="s">
        <v>110</v>
      </c>
      <c r="B25" s="362" t="s">
        <v>2628</v>
      </c>
      <c r="C25" s="354" t="str">
        <f ca="1">INDIRECT(CONCATENATE(B$3,"!",B25))</f>
        <v/>
      </c>
      <c r="D25" s="325"/>
      <c r="J25" s="325" t="s">
        <v>735</v>
      </c>
      <c r="K25" s="364" t="e">
        <f ca="1">VLOOKUP($K$7,保育単価１【２・３号】!$A:$EY,51,0)</f>
        <v>#N/A</v>
      </c>
      <c r="L25" s="325"/>
      <c r="U25" s="357">
        <v>151</v>
      </c>
      <c r="V25" s="358">
        <v>160</v>
      </c>
      <c r="X25" s="325">
        <v>241</v>
      </c>
      <c r="Y25" s="325">
        <v>270</v>
      </c>
      <c r="Z25" s="373">
        <v>3.5</v>
      </c>
    </row>
    <row r="26" spans="1:26">
      <c r="A26" s="325" t="s">
        <v>130</v>
      </c>
      <c r="B26" s="362" t="s">
        <v>2629</v>
      </c>
      <c r="C26" s="354" t="e">
        <f ca="1">INDIRECT(CONCATENATE(B$3,"!",B26))</f>
        <v>#N/A</v>
      </c>
      <c r="D26" s="325" t="s">
        <v>32</v>
      </c>
      <c r="J26" s="372" t="s">
        <v>2446</v>
      </c>
      <c r="K26" s="351" t="e">
        <f ca="1">VLOOKUP($K$7,保育単価１【２・３号】!$A:$EY,53,0)</f>
        <v>#N/A</v>
      </c>
      <c r="L26" s="351" t="s">
        <v>68</v>
      </c>
      <c r="U26" s="357">
        <v>161</v>
      </c>
      <c r="V26" s="358">
        <v>170</v>
      </c>
      <c r="X26" s="325">
        <v>271</v>
      </c>
      <c r="Y26" s="325">
        <v>300</v>
      </c>
      <c r="Z26" s="358">
        <v>5</v>
      </c>
    </row>
    <row r="27" spans="1:26">
      <c r="A27" s="359" t="s">
        <v>164</v>
      </c>
      <c r="B27" s="367"/>
      <c r="C27" s="354"/>
      <c r="D27" s="325"/>
      <c r="J27" s="372" t="s">
        <v>2447</v>
      </c>
      <c r="K27" s="351" t="e">
        <f ca="1">VLOOKUP($K$7,保育単価１【２・３号】!$A:$EY,55,0)</f>
        <v>#N/A</v>
      </c>
      <c r="L27" s="351" t="s">
        <v>68</v>
      </c>
      <c r="U27" s="357">
        <v>171</v>
      </c>
      <c r="V27" s="358">
        <v>999</v>
      </c>
      <c r="X27" s="325">
        <v>301</v>
      </c>
      <c r="Y27" s="325">
        <v>999</v>
      </c>
      <c r="Z27" s="358">
        <v>6</v>
      </c>
    </row>
    <row r="28" spans="1:26">
      <c r="A28" s="348" t="s">
        <v>715</v>
      </c>
      <c r="B28" s="367"/>
      <c r="C28" s="354"/>
      <c r="D28" s="325"/>
      <c r="J28" s="372" t="s">
        <v>2448</v>
      </c>
      <c r="K28" s="351" t="e">
        <f ca="1">VLOOKUP($K$7,保育単価１【２・３号】!$A:$EY,61,0)</f>
        <v>#N/A</v>
      </c>
      <c r="L28" s="325"/>
    </row>
    <row r="29" spans="1:26">
      <c r="A29" s="359" t="s">
        <v>109</v>
      </c>
      <c r="B29" s="367"/>
      <c r="C29" s="354"/>
      <c r="D29" s="325"/>
      <c r="J29" s="325" t="s">
        <v>182</v>
      </c>
      <c r="K29" s="377">
        <f ca="1">C6+C7</f>
        <v>0</v>
      </c>
      <c r="L29" s="363" t="s">
        <v>32</v>
      </c>
      <c r="V29" s="409"/>
    </row>
    <row r="30" spans="1:26">
      <c r="A30" s="365" t="s">
        <v>113</v>
      </c>
      <c r="B30" s="367"/>
      <c r="C30" s="354"/>
      <c r="D30" s="325" t="s">
        <v>123</v>
      </c>
      <c r="J30" s="325" t="s">
        <v>181</v>
      </c>
      <c r="K30" s="350" t="e">
        <f ca="1">VLOOKUP(K29,X5:X27,1,TRUE)</f>
        <v>#N/A</v>
      </c>
      <c r="L30" s="325" t="s">
        <v>72</v>
      </c>
      <c r="V30" s="409"/>
    </row>
    <row r="31" spans="1:26">
      <c r="A31" s="325" t="s">
        <v>114</v>
      </c>
      <c r="B31" s="367"/>
      <c r="C31" s="354"/>
      <c r="D31" s="325"/>
      <c r="J31" s="325" t="s">
        <v>180</v>
      </c>
      <c r="K31" s="350" t="e">
        <f ca="1">CONCATENATE("【チーム保育】",C5,"-",K30,"-1",)</f>
        <v>#N/A</v>
      </c>
      <c r="L31" s="351"/>
      <c r="V31" s="409"/>
    </row>
    <row r="32" spans="1:26">
      <c r="A32" s="325" t="s">
        <v>134</v>
      </c>
      <c r="B32" s="367"/>
      <c r="C32" s="354"/>
      <c r="D32" s="325" t="s">
        <v>123</v>
      </c>
      <c r="J32" s="325" t="s">
        <v>1114</v>
      </c>
      <c r="K32" s="350" t="e">
        <f ca="1">CONCATENATE("【チーム保育】",C5,"-",K30,"-2",)</f>
        <v>#N/A</v>
      </c>
      <c r="L32" s="325"/>
      <c r="V32" s="409"/>
    </row>
    <row r="33" spans="1:22">
      <c r="A33" s="325" t="s">
        <v>124</v>
      </c>
      <c r="B33" s="362" t="s">
        <v>2637</v>
      </c>
      <c r="C33" s="354" t="str">
        <f t="shared" ref="C33:C36" ca="1" si="3">INDIRECT(CONCATENATE(B$3,"!",B33))</f>
        <v/>
      </c>
      <c r="D33" s="325"/>
      <c r="J33" s="325" t="s">
        <v>129</v>
      </c>
      <c r="K33" s="351" t="e">
        <f ca="1">VLOOKUP($K$32,保育単価１【１号】!$B:$CU,89,0)</f>
        <v>#N/A</v>
      </c>
      <c r="L33" s="351" t="s">
        <v>68</v>
      </c>
      <c r="V33" s="409"/>
    </row>
    <row r="34" spans="1:22">
      <c r="A34" s="374" t="s">
        <v>2458</v>
      </c>
      <c r="B34" s="362" t="s">
        <v>2636</v>
      </c>
      <c r="C34" s="354" t="str">
        <f t="shared" ca="1" si="3"/>
        <v/>
      </c>
      <c r="D34" s="325"/>
      <c r="J34" s="325" t="s">
        <v>131</v>
      </c>
      <c r="K34" s="351" t="e">
        <f ca="1">VLOOKUP($K$31,保育単価１【１号】!$B:$FG,91,FALSE)</f>
        <v>#N/A</v>
      </c>
      <c r="L34" s="351" t="s">
        <v>68</v>
      </c>
    </row>
    <row r="35" spans="1:22">
      <c r="A35" s="325" t="s">
        <v>2517</v>
      </c>
      <c r="B35" s="362" t="s">
        <v>2658</v>
      </c>
      <c r="C35" s="354" t="str">
        <f t="shared" ca="1" si="3"/>
        <v/>
      </c>
      <c r="D35" s="325"/>
      <c r="J35" s="325" t="s">
        <v>1115</v>
      </c>
      <c r="K35" s="364" t="e">
        <f ca="1">VLOOKUP($K$31,保育単価１【１号】!$B:$FG,97,0)</f>
        <v>#N/A</v>
      </c>
      <c r="L35" s="325"/>
    </row>
    <row r="36" spans="1:22">
      <c r="A36" s="325" t="s">
        <v>2518</v>
      </c>
      <c r="B36" s="362" t="s">
        <v>2669</v>
      </c>
      <c r="C36" s="354" t="str">
        <f t="shared" ca="1" si="3"/>
        <v/>
      </c>
      <c r="D36" s="325"/>
      <c r="J36" s="375" t="s">
        <v>2527</v>
      </c>
      <c r="K36" s="361" t="e">
        <f ca="1">VLOOKUP(K9,保育単価１【２・３号】!$A:$FD,99,0)</f>
        <v>#N/A</v>
      </c>
      <c r="L36" s="351" t="s">
        <v>68</v>
      </c>
    </row>
    <row r="37" spans="1:22">
      <c r="A37" s="325" t="s">
        <v>2519</v>
      </c>
      <c r="B37" s="362" t="s">
        <v>2659</v>
      </c>
      <c r="C37" s="354" t="str">
        <f ca="1">INDIRECT(CONCATENATE(B$3,"!",B37))</f>
        <v/>
      </c>
      <c r="D37" s="325"/>
      <c r="J37" s="375" t="s">
        <v>2528</v>
      </c>
      <c r="K37" s="361" t="e">
        <f ca="1">VLOOKUP(K9,保育単価１【２・３号】!$A:$FD,100,0)</f>
        <v>#N/A</v>
      </c>
      <c r="L37" s="351" t="s">
        <v>68</v>
      </c>
    </row>
    <row r="38" spans="1:22">
      <c r="A38" s="323" t="s">
        <v>2520</v>
      </c>
      <c r="B38" s="362" t="s">
        <v>2660</v>
      </c>
      <c r="C38" s="354" t="str">
        <f ca="1">INDIRECT(CONCATENATE(B$3,"!",B38))</f>
        <v/>
      </c>
      <c r="D38" s="325"/>
      <c r="J38" s="375" t="s">
        <v>2529</v>
      </c>
      <c r="K38" s="361" t="e">
        <f ca="1">VLOOKUP(K9,保育単価１【２・３号】!$A:$FD,101,0)</f>
        <v>#N/A</v>
      </c>
      <c r="L38" s="351" t="s">
        <v>68</v>
      </c>
    </row>
    <row r="39" spans="1:22">
      <c r="A39" s="325" t="s">
        <v>94</v>
      </c>
      <c r="B39" s="362" t="s">
        <v>2638</v>
      </c>
      <c r="C39" s="354" t="str">
        <f ca="1">INDIRECT(CONCATENATE(B$3,"!",B39))</f>
        <v/>
      </c>
      <c r="D39" s="325"/>
      <c r="J39" s="325" t="s">
        <v>2525</v>
      </c>
      <c r="K39" s="361" t="e">
        <f ca="1">OFFSET(INDEX(保育単価１【２・３号】!$A:$FG,MATCH(K7,保育単価１【２・３号】!$A:$A,0),105),IF(G10="a地域",0,IF(G10="b地域",1,IF(G10="c地域",2,IF(G10="d地域",3,0)))),0)</f>
        <v>#N/A</v>
      </c>
      <c r="L39" s="361" t="s">
        <v>68</v>
      </c>
    </row>
    <row r="40" spans="1:22">
      <c r="A40" s="325" t="s">
        <v>119</v>
      </c>
      <c r="B40" s="367"/>
      <c r="C40" s="354"/>
      <c r="D40" s="325"/>
      <c r="J40" s="325" t="s">
        <v>2526</v>
      </c>
      <c r="K40" s="361" t="e">
        <f ca="1">OFFSET(INDEX(保育単価１【２・３号】!$A:$FG,MATCH(K9,保育単価１【２・３号】!$A:$A,0),106),IF(G10="a地域",0,IF(G10="b地域",1,IF(G10="c地域",2,IF(G10="d地域",3,0)))),0)</f>
        <v>#N/A</v>
      </c>
      <c r="L40" s="361" t="s">
        <v>68</v>
      </c>
    </row>
    <row r="41" spans="1:22">
      <c r="A41" s="323" t="s">
        <v>2483</v>
      </c>
      <c r="B41" s="367"/>
      <c r="C41" s="354"/>
      <c r="D41" s="325"/>
      <c r="J41" s="325" t="s">
        <v>2530</v>
      </c>
      <c r="K41" s="371" t="e">
        <f ca="1">OFFSET(INDEX(保育単価１【２・３号】!$A:$FG,MATCH(K9,保育単価１【２・３号】!$A:$A,0),107),IF(G10="a地域",0,IF(G10="b地域",1,IF(G10="c地域",2,IF(G10="d地域",3,0)))),0)</f>
        <v>#N/A</v>
      </c>
      <c r="L41" s="361" t="s">
        <v>68</v>
      </c>
    </row>
    <row r="42" spans="1:22">
      <c r="A42" s="325" t="s">
        <v>120</v>
      </c>
      <c r="B42" s="367"/>
      <c r="C42" s="354"/>
      <c r="D42" s="325"/>
      <c r="J42" s="325" t="s">
        <v>139</v>
      </c>
      <c r="K42" s="351">
        <f>保育単価2【２・３号】!C25</f>
        <v>5100</v>
      </c>
      <c r="L42" s="351" t="s">
        <v>68</v>
      </c>
    </row>
    <row r="43" spans="1:22">
      <c r="A43" s="325" t="s">
        <v>71</v>
      </c>
      <c r="B43" s="362" t="s">
        <v>2642</v>
      </c>
      <c r="C43" s="354" t="str">
        <f t="shared" ref="C43:C52" ca="1" si="4">INDIRECT(CONCATENATE(B$3,"!",B43))</f>
        <v/>
      </c>
      <c r="D43" s="325"/>
      <c r="J43" s="325" t="s">
        <v>140</v>
      </c>
      <c r="K43" s="371" cm="1">
        <f t="array" aca="1" ref="K43" ca="1">_xlfn.SWITCH(C39,"A",保育単価2【２・３号】!C2,"B",保育単価2【２・３号】!C5,"C",保育単価2【２・３号】!C8,"D",保育単価2【２・３号】!C9,0)</f>
        <v>0</v>
      </c>
      <c r="L43" s="351" t="s">
        <v>68</v>
      </c>
    </row>
    <row r="44" spans="1:22">
      <c r="A44" s="325" t="s">
        <v>95</v>
      </c>
      <c r="B44" s="362" t="s">
        <v>2661</v>
      </c>
      <c r="C44" s="354" t="str">
        <f t="shared" ca="1" si="4"/>
        <v/>
      </c>
      <c r="D44" s="325"/>
      <c r="J44" s="325" t="s">
        <v>141</v>
      </c>
      <c r="K44" s="371" cm="1">
        <f t="array" aca="1" ref="K44" ca="1">_xlfn.SWITCH(C39,"A",保育単価2【２・３号】!C3,"B",保育単価2【２・３号】!C6,0)</f>
        <v>0</v>
      </c>
      <c r="L44" s="351"/>
    </row>
    <row r="45" spans="1:22">
      <c r="A45" s="325" t="s">
        <v>2551</v>
      </c>
      <c r="B45" s="362" t="s">
        <v>2643</v>
      </c>
      <c r="C45" s="354" t="str">
        <f t="shared" ca="1" si="4"/>
        <v>適</v>
      </c>
      <c r="D45" s="325"/>
      <c r="J45" s="325" t="s">
        <v>1117</v>
      </c>
      <c r="K45" s="376" cm="1">
        <f t="array" aca="1" ref="K45" ca="1">_xlfn.SWITCH(C39,"A",保育単価2【２・３号】!C4,"B",保育単価2【２・３号】!C7,0)</f>
        <v>0</v>
      </c>
      <c r="L45" s="351"/>
    </row>
    <row r="46" spans="1:22">
      <c r="A46" s="325" t="s">
        <v>2552</v>
      </c>
      <c r="B46" s="362" t="s">
        <v>2644</v>
      </c>
      <c r="C46" s="354" t="str">
        <f t="shared" ca="1" si="4"/>
        <v>適</v>
      </c>
      <c r="D46" s="325"/>
      <c r="J46" s="325" t="s">
        <v>71</v>
      </c>
      <c r="K46" s="351" t="e">
        <f ca="1">VLOOKUP(C43,保育単価2【２・３号】!B:C,2,0)</f>
        <v>#N/A</v>
      </c>
      <c r="L46" s="351" t="s">
        <v>68</v>
      </c>
    </row>
    <row r="47" spans="1:22">
      <c r="A47" s="325" t="s">
        <v>2606</v>
      </c>
      <c r="B47" s="362" t="s">
        <v>2646</v>
      </c>
      <c r="C47" s="354" t="str">
        <f t="shared" ca="1" si="4"/>
        <v/>
      </c>
      <c r="D47" s="325"/>
      <c r="J47" s="325" t="s">
        <v>146</v>
      </c>
      <c r="K47" s="361" cm="1">
        <f t="array" aca="1" ref="K47" ca="1">_xlfn.SWITCH(C44,"配置",保育単価2【２・３号】!C18,"兼務",保育単価2【２・３号】!C21,"嘱託",保育単価2【２・３号】!C23,0)</f>
        <v>0</v>
      </c>
      <c r="L47" s="351" t="s">
        <v>68</v>
      </c>
    </row>
    <row r="48" spans="1:22">
      <c r="A48" s="325" t="s">
        <v>2645</v>
      </c>
      <c r="B48" s="362" t="s">
        <v>2647</v>
      </c>
      <c r="C48" s="354" t="str">
        <f t="shared" ca="1" si="4"/>
        <v/>
      </c>
      <c r="D48" s="325"/>
      <c r="J48" s="325" t="s">
        <v>100</v>
      </c>
      <c r="K48" s="361" cm="1">
        <f t="array" aca="1" ref="K48" ca="1">_xlfn.SWITCH(C44,"配置",保育単価2【２・３号】!C19,"兼務",保育単価2【２・３号】!C22,"嘱託",保育単価2【２・３号】!C24,0)</f>
        <v>0</v>
      </c>
      <c r="L48" s="351" t="s">
        <v>68</v>
      </c>
    </row>
    <row r="49" spans="1:12">
      <c r="A49" s="325" t="s">
        <v>2618</v>
      </c>
      <c r="B49" s="362" t="s">
        <v>2648</v>
      </c>
      <c r="C49" s="354" t="str">
        <f t="shared" ca="1" si="4"/>
        <v/>
      </c>
      <c r="D49" s="325"/>
      <c r="J49" s="325" t="s">
        <v>2439</v>
      </c>
      <c r="K49" s="412">
        <f ca="1">IF(C44="配置",保育単価2【２・３号】!C20,0)</f>
        <v>0</v>
      </c>
      <c r="L49" s="325"/>
    </row>
    <row r="50" spans="1:12">
      <c r="A50" s="325" t="s">
        <v>2622</v>
      </c>
      <c r="B50" s="362" t="s">
        <v>2649</v>
      </c>
      <c r="C50" s="354" t="str">
        <f t="shared" ca="1" si="4"/>
        <v/>
      </c>
      <c r="D50" s="325"/>
      <c r="J50" s="325" t="s">
        <v>2654</v>
      </c>
      <c r="K50" s="361">
        <f ca="1">IFERROR(VLOOKUP(C47,保育単価2【２・３号】!B:C,2,0),0)</f>
        <v>0</v>
      </c>
      <c r="L50" s="351" t="s">
        <v>68</v>
      </c>
    </row>
    <row r="51" spans="1:12">
      <c r="A51" s="325" t="s">
        <v>2620</v>
      </c>
      <c r="B51" s="362" t="s">
        <v>2650</v>
      </c>
      <c r="C51" s="354" t="str">
        <f t="shared" ca="1" si="4"/>
        <v/>
      </c>
      <c r="D51" s="325"/>
      <c r="J51" s="325" t="s">
        <v>2645</v>
      </c>
      <c r="K51" s="361">
        <f>IFERROR(保育単価2【２・３号】!C28,0)</f>
        <v>100000</v>
      </c>
      <c r="L51" s="351" t="s">
        <v>68</v>
      </c>
    </row>
    <row r="52" spans="1:12">
      <c r="A52" s="325" t="s">
        <v>2655</v>
      </c>
      <c r="B52" s="362" t="s">
        <v>2656</v>
      </c>
      <c r="C52" s="354">
        <f t="shared" ca="1" si="4"/>
        <v>0</v>
      </c>
      <c r="D52" s="325"/>
      <c r="J52" s="325" t="s">
        <v>2652</v>
      </c>
      <c r="K52" s="361">
        <f ca="1">IFERROR(VLOOKUP(C49,保育単価2【２・３号】!B:C,2,0),0)</f>
        <v>0</v>
      </c>
      <c r="L52" s="351" t="s">
        <v>68</v>
      </c>
    </row>
    <row r="53" spans="1:12">
      <c r="J53" s="325" t="s">
        <v>2653</v>
      </c>
      <c r="K53" s="361">
        <f ca="1">IF(C50="○",保育単価2【２・３号】!C31,0)</f>
        <v>0</v>
      </c>
      <c r="L53" s="351" t="s">
        <v>68</v>
      </c>
    </row>
    <row r="54" spans="1:12">
      <c r="J54" s="325" t="s">
        <v>2651</v>
      </c>
      <c r="K54" s="361">
        <f ca="1">IFERROR(VLOOKUP(C51,保育単価2【２・３号】!B:C,2,0),0)</f>
        <v>0</v>
      </c>
      <c r="L54" s="351" t="s">
        <v>68</v>
      </c>
    </row>
    <row r="55" spans="1:12">
      <c r="K55" s="413"/>
      <c r="L55" s="414"/>
    </row>
    <row r="56" spans="1:12">
      <c r="K56" s="413"/>
    </row>
    <row r="57" spans="1:12">
      <c r="K57" s="413"/>
      <c r="L57" s="414"/>
    </row>
    <row r="58" spans="1:12">
      <c r="K58" s="413"/>
      <c r="L58" s="414"/>
    </row>
    <row r="59" spans="1:12">
      <c r="K59" s="413"/>
    </row>
    <row r="60" spans="1:12">
      <c r="K60" s="413"/>
      <c r="L60" s="415"/>
    </row>
    <row r="61" spans="1:12">
      <c r="K61" s="413"/>
    </row>
    <row r="62" spans="1:12">
      <c r="K62" s="413"/>
      <c r="L62" s="414"/>
    </row>
    <row r="63" spans="1:12">
      <c r="K63" s="413"/>
    </row>
    <row r="64" spans="1:12">
      <c r="K64" s="413"/>
      <c r="L64" s="414"/>
    </row>
    <row r="65" spans="11:12">
      <c r="K65" s="413"/>
      <c r="L65" s="414"/>
    </row>
    <row r="66" spans="11:12">
      <c r="K66" s="413"/>
    </row>
    <row r="71" spans="11:12">
      <c r="K71" s="323"/>
    </row>
    <row r="72" spans="11:12">
      <c r="K72" s="413"/>
      <c r="L72" s="414"/>
    </row>
    <row r="73" spans="11:12">
      <c r="K73" s="413"/>
      <c r="L73" s="414"/>
    </row>
    <row r="74" spans="11:12">
      <c r="K74" s="416"/>
      <c r="L74" s="416"/>
    </row>
    <row r="75" spans="11:12">
      <c r="K75" s="416"/>
      <c r="L75" s="416"/>
    </row>
  </sheetData>
  <sheetProtection algorithmName="SHA-512" hashValue="mYmQPyMWBEQbqD2raVZAUxAmWP/fx8NcoENkFCPfAqULH6/sq7InJtzbgiHSJIHnnKVnC1URR9fC9Us8mgI23w==" saltValue="jKs9w+pQkchIWIvXlS9Cig==" spinCount="100000" sheet="1" objects="1" scenarios="1"/>
  <phoneticPr fontId="4"/>
  <conditionalFormatting sqref="U5:U22 U24:U27">
    <cfRule type="expression" dxfId="147" priority="1">
      <formula>U5&lt;#REF!</formula>
    </cfRule>
    <cfRule type="expression" dxfId="146" priority="2">
      <formula>U5&gt;#REF!</formula>
    </cfRule>
  </conditionalFormatting>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1" tint="0.499984740745262"/>
  </sheetPr>
  <dimension ref="A1:EZ375"/>
  <sheetViews>
    <sheetView workbookViewId="0"/>
  </sheetViews>
  <sheetFormatPr defaultColWidth="9" defaultRowHeight="13.5"/>
  <cols>
    <col min="1" max="2" width="9" style="144"/>
    <col min="3" max="3" width="5.625" style="50" customWidth="1"/>
    <col min="4" max="4" width="8.375" style="50" customWidth="1"/>
    <col min="5" max="5" width="4.5" style="50" bestFit="1" customWidth="1"/>
    <col min="6" max="6" width="8.375" style="50" customWidth="1"/>
    <col min="7" max="7" width="2.375" style="50" customWidth="1"/>
    <col min="8" max="8" width="6.875" style="133" customWidth="1"/>
    <col min="9" max="9" width="8.125" style="55" customWidth="1"/>
    <col min="10" max="10" width="2.375" style="51" customWidth="1"/>
    <col min="11" max="11" width="6.375" style="133" customWidth="1"/>
    <col min="12" max="12" width="8" style="55" customWidth="1"/>
    <col min="13" max="13" width="1.875" style="134" customWidth="1"/>
    <col min="14" max="14" width="11.5" style="55" customWidth="1"/>
    <col min="15" max="15" width="1.875" style="134" customWidth="1"/>
    <col min="16" max="16" width="9.625" style="55" customWidth="1"/>
    <col min="17" max="17" width="1.875" style="134" customWidth="1"/>
    <col min="18" max="18" width="8.875" style="51" customWidth="1"/>
    <col min="19" max="19" width="12.125" style="51" customWidth="1"/>
    <col min="20" max="20" width="2.375" style="51" customWidth="1"/>
    <col min="21" max="21" width="6.625" style="135" customWidth="1"/>
    <col min="22" max="22" width="2.375" style="51" customWidth="1"/>
    <col min="23" max="23" width="5" style="52" customWidth="1"/>
    <col min="24" max="24" width="1.625" style="52" customWidth="1"/>
    <col min="25" max="25" width="11.5" style="52" customWidth="1"/>
    <col min="26" max="26" width="2.375" style="52" customWidth="1"/>
    <col min="27" max="27" width="11.5" style="52" customWidth="1"/>
    <col min="28" max="28" width="2.375" style="51" customWidth="1"/>
    <col min="29" max="29" width="8.625" style="135" customWidth="1"/>
    <col min="30" max="30" width="2.375" style="51" customWidth="1"/>
    <col min="31" max="31" width="5.625" style="136" customWidth="1"/>
    <col min="32" max="32" width="2" style="137" customWidth="1"/>
    <col min="33" max="33" width="11.125" style="138" customWidth="1"/>
    <col min="34" max="34" width="2.125" style="137" customWidth="1"/>
    <col min="35" max="35" width="9.625" style="138" customWidth="1"/>
    <col min="36" max="36" width="2" style="137" customWidth="1"/>
    <col min="37" max="37" width="9.5" style="133" customWidth="1"/>
    <col min="38" max="38" width="2.125" style="51" customWidth="1"/>
    <col min="39" max="39" width="7.125" style="133" customWidth="1"/>
    <col min="40" max="40" width="3" style="133" customWidth="1"/>
    <col min="41" max="41" width="5" style="53" customWidth="1"/>
    <col min="42" max="42" width="1.875" style="53" customWidth="1"/>
    <col min="43" max="43" width="11.5" style="53" customWidth="1"/>
    <col min="44" max="44" width="1.875" style="53" customWidth="1"/>
    <col min="45" max="45" width="9.625" style="54" customWidth="1"/>
    <col min="46" max="46" width="1.875" style="53" customWidth="1"/>
    <col min="47" max="47" width="10.5" style="53" customWidth="1"/>
    <col min="48" max="48" width="1.625" style="53" customWidth="1"/>
    <col min="49" max="49" width="2.125" style="51" customWidth="1"/>
    <col min="50" max="50" width="7.125" style="133" customWidth="1"/>
    <col min="51" max="51" width="2.875" style="133" customWidth="1"/>
    <col min="52" max="52" width="4.375" style="138" customWidth="1"/>
    <col min="53" max="53" width="1.625" style="138" customWidth="1"/>
    <col min="54" max="54" width="10.875" style="138" customWidth="1"/>
    <col min="55" max="55" width="1.625" style="138" customWidth="1"/>
    <col min="56" max="56" width="9.625" style="138" customWidth="1"/>
    <col min="57" max="57" width="1.625" style="138" customWidth="1"/>
    <col min="58" max="58" width="10.125" style="138" customWidth="1"/>
    <col min="59" max="59" width="2.375" style="51" customWidth="1"/>
    <col min="60" max="60" width="6.5" style="135" customWidth="1"/>
    <col min="61" max="61" width="2.125" style="51" customWidth="1"/>
    <col min="62" max="62" width="4.5" style="52" customWidth="1"/>
    <col min="63" max="63" width="1.625" style="52" customWidth="1"/>
    <col min="64" max="64" width="11.5" style="52" customWidth="1"/>
    <col min="65" max="65" width="1.625" style="52" customWidth="1"/>
    <col min="66" max="66" width="10.5" style="52" customWidth="1"/>
    <col min="67" max="67" width="1.625" style="52" customWidth="1"/>
    <col min="68" max="68" width="9.125" style="52" customWidth="1"/>
    <col min="69" max="69" width="2.125" style="51" customWidth="1"/>
    <col min="70" max="70" width="6.875" style="135" customWidth="1"/>
    <col min="71" max="71" width="2.125" style="51" customWidth="1"/>
    <col min="72" max="72" width="5.375" style="52" customWidth="1"/>
    <col min="73" max="73" width="2" style="52" customWidth="1"/>
    <col min="74" max="74" width="12.125" style="52" customWidth="1"/>
    <col min="75" max="75" width="2" style="52" customWidth="1"/>
    <col min="76" max="76" width="10.5" style="52" customWidth="1"/>
    <col min="77" max="77" width="2" style="52" customWidth="1"/>
    <col min="78" max="78" width="8.75" style="52" customWidth="1"/>
    <col min="79" max="79" width="2.375" style="51" customWidth="1"/>
    <col min="80" max="80" width="5.5" style="135" customWidth="1"/>
    <col min="81" max="81" width="2.375" style="51" customWidth="1"/>
    <col min="82" max="82" width="4.625" style="133" customWidth="1"/>
    <col min="83" max="83" width="2.5" style="133" customWidth="1"/>
    <col min="84" max="84" width="12.375" style="133" customWidth="1"/>
    <col min="85" max="85" width="2" style="133" customWidth="1"/>
    <col min="86" max="86" width="9.5" style="133" customWidth="1"/>
    <col min="87" max="87" width="2" style="133" customWidth="1"/>
    <col min="88" max="88" width="9.75" style="133" customWidth="1"/>
    <col min="89" max="89" width="2.125" style="51" customWidth="1"/>
    <col min="90" max="90" width="14" style="135" customWidth="1"/>
    <col min="91" max="91" width="2.375" style="51" customWidth="1"/>
    <col min="92" max="92" width="4.5" style="133" customWidth="1"/>
    <col min="93" max="93" width="2" style="133" customWidth="1"/>
    <col min="94" max="94" width="12.375" style="133" customWidth="1"/>
    <col min="95" max="95" width="2" style="133" customWidth="1"/>
    <col min="96" max="96" width="9.875" style="133" customWidth="1"/>
    <col min="97" max="97" width="2" style="133" customWidth="1"/>
    <col min="98" max="98" width="9" style="133" customWidth="1"/>
    <col min="99" max="99" width="9.625" style="133" customWidth="1"/>
    <col min="100" max="100" width="2.375" style="51" customWidth="1"/>
    <col min="101" max="101" width="6.625" style="135" customWidth="1"/>
    <col min="102" max="102" width="2.375" style="51" customWidth="1"/>
    <col min="103" max="103" width="5.375" style="133" customWidth="1"/>
    <col min="104" max="104" width="2" style="133" customWidth="1"/>
    <col min="105" max="105" width="10.625" style="133" customWidth="1"/>
    <col min="106" max="106" width="2" style="133" customWidth="1"/>
    <col min="107" max="107" width="10.625" style="133" customWidth="1"/>
    <col min="108" max="108" width="2" style="133" customWidth="1"/>
    <col min="109" max="109" width="9.875" style="133" customWidth="1"/>
    <col min="110" max="110" width="2.375" style="133" customWidth="1"/>
    <col min="111" max="111" width="16.375" style="139" customWidth="1"/>
    <col min="112" max="112" width="2.375" style="55" customWidth="1"/>
    <col min="113" max="113" width="24.5" style="140" customWidth="1"/>
    <col min="114" max="114" width="1.875" style="136" customWidth="1"/>
    <col min="115" max="115" width="11.875" style="136" customWidth="1"/>
    <col min="116" max="116" width="2.375" style="141" customWidth="1"/>
    <col min="117" max="117" width="16.375" style="139" customWidth="1"/>
    <col min="118" max="118" width="2.375" style="55" customWidth="1"/>
    <col min="119" max="119" width="25.875" style="140" customWidth="1"/>
    <col min="120" max="120" width="1.875" style="136" customWidth="1"/>
    <col min="121" max="121" width="11.875" style="136" customWidth="1"/>
    <col min="122" max="122" width="2.375" style="133" customWidth="1"/>
    <col min="123" max="123" width="14.375" style="135" customWidth="1"/>
    <col min="124" max="124" width="2.375" style="142" customWidth="1"/>
    <col min="125" max="125" width="19.375" style="135" customWidth="1"/>
    <col min="126" max="126" width="2.375" style="133" customWidth="1"/>
    <col min="127" max="127" width="7.25" style="133" customWidth="1"/>
    <col min="128" max="128" width="2" style="133" customWidth="1"/>
    <col min="129" max="129" width="4.625" style="136" customWidth="1"/>
    <col min="130" max="130" width="1.625" style="142" customWidth="1"/>
    <col min="131" max="131" width="10.875" style="133" customWidth="1"/>
    <col min="132" max="132" width="1.625" style="142" customWidth="1"/>
    <col min="133" max="133" width="10.875" style="133" customWidth="1"/>
    <col min="134" max="134" width="1.625" style="142" customWidth="1"/>
    <col min="135" max="135" width="10.375" style="133" customWidth="1"/>
    <col min="136" max="137" width="2.125" style="133" customWidth="1"/>
    <col min="138" max="138" width="7.875" style="133" customWidth="1"/>
    <col min="139" max="139" width="2" style="133" customWidth="1"/>
    <col min="140" max="140" width="3.5" style="136" customWidth="1"/>
    <col min="141" max="141" width="1.625" style="142" customWidth="1"/>
    <col min="142" max="142" width="12.5" style="133" customWidth="1"/>
    <col min="143" max="143" width="1.625" style="142" customWidth="1"/>
    <col min="144" max="144" width="12.5" style="133" customWidth="1"/>
    <col min="145" max="145" width="1.625" style="142" customWidth="1"/>
    <col min="146" max="146" width="9.375" style="133" customWidth="1"/>
    <col min="147" max="147" width="2.125" style="133" customWidth="1"/>
    <col min="148" max="148" width="6" style="133" customWidth="1"/>
    <col min="149" max="149" width="2.375" style="133" customWidth="1"/>
    <col min="150" max="150" width="38.125" style="133" customWidth="1"/>
    <col min="151" max="151" width="2.375" style="133" customWidth="1"/>
    <col min="152" max="152" width="20.375" style="133" customWidth="1"/>
    <col min="153" max="153" width="2.375" style="51" customWidth="1"/>
    <col min="154" max="154" width="20.375" style="51" customWidth="1"/>
    <col min="155" max="155" width="2.375" style="51" customWidth="1"/>
    <col min="156" max="156" width="20.375" style="51" customWidth="1"/>
    <col min="157" max="16384" width="9" style="144"/>
  </cols>
  <sheetData>
    <row r="1" spans="1:156" s="4" customFormat="1" ht="39" customHeight="1">
      <c r="C1" s="1174" t="s">
        <v>212</v>
      </c>
      <c r="D1" s="1174" t="s">
        <v>213</v>
      </c>
      <c r="E1" s="1174" t="s">
        <v>214</v>
      </c>
      <c r="F1" s="1106" t="s">
        <v>41</v>
      </c>
      <c r="G1" s="1"/>
      <c r="H1" s="1158" t="s">
        <v>215</v>
      </c>
      <c r="I1" s="1160"/>
      <c r="J1" s="2"/>
      <c r="K1" s="1164" t="s">
        <v>216</v>
      </c>
      <c r="L1" s="1165"/>
      <c r="M1" s="1165"/>
      <c r="N1" s="1165"/>
      <c r="O1" s="1165"/>
      <c r="P1" s="1165"/>
      <c r="Q1" s="1165"/>
      <c r="R1" s="1165"/>
      <c r="S1" s="1166"/>
      <c r="T1" s="2"/>
      <c r="U1" s="1164" t="s">
        <v>217</v>
      </c>
      <c r="V1" s="1165"/>
      <c r="W1" s="1165"/>
      <c r="X1" s="1165"/>
      <c r="Y1" s="1165"/>
      <c r="Z1" s="1165"/>
      <c r="AA1" s="1166"/>
      <c r="AB1" s="2"/>
      <c r="AC1" s="1158" t="s">
        <v>2463</v>
      </c>
      <c r="AD1" s="1159"/>
      <c r="AE1" s="1159"/>
      <c r="AF1" s="1159"/>
      <c r="AG1" s="1159"/>
      <c r="AH1" s="1159"/>
      <c r="AI1" s="1159"/>
      <c r="AJ1" s="1159"/>
      <c r="AK1" s="1160"/>
      <c r="AL1" s="2"/>
      <c r="AM1" s="1164" t="s">
        <v>218</v>
      </c>
      <c r="AN1" s="1165"/>
      <c r="AO1" s="1165"/>
      <c r="AP1" s="1165"/>
      <c r="AQ1" s="1165"/>
      <c r="AR1" s="1165"/>
      <c r="AS1" s="1165"/>
      <c r="AT1" s="1165"/>
      <c r="AU1" s="1165"/>
      <c r="AV1" s="1166"/>
      <c r="AW1" s="2"/>
      <c r="AX1" s="1164" t="s">
        <v>219</v>
      </c>
      <c r="AY1" s="1165"/>
      <c r="AZ1" s="1165"/>
      <c r="BA1" s="1165"/>
      <c r="BB1" s="1165"/>
      <c r="BC1" s="1165"/>
      <c r="BD1" s="1165"/>
      <c r="BE1" s="1165"/>
      <c r="BF1" s="1166"/>
      <c r="BG1" s="2"/>
      <c r="BH1" s="1158" t="s">
        <v>220</v>
      </c>
      <c r="BI1" s="1159"/>
      <c r="BJ1" s="1159"/>
      <c r="BK1" s="1159"/>
      <c r="BL1" s="1159"/>
      <c r="BM1" s="1159"/>
      <c r="BN1" s="1159"/>
      <c r="BO1" s="1159"/>
      <c r="BP1" s="1160"/>
      <c r="BQ1" s="2"/>
      <c r="BR1" s="1158" t="s">
        <v>221</v>
      </c>
      <c r="BS1" s="1159"/>
      <c r="BT1" s="1159"/>
      <c r="BU1" s="1159"/>
      <c r="BV1" s="1159"/>
      <c r="BW1" s="1159"/>
      <c r="BX1" s="1159"/>
      <c r="BY1" s="1159"/>
      <c r="BZ1" s="1160"/>
      <c r="CA1" s="2"/>
      <c r="CB1" s="1158" t="s">
        <v>222</v>
      </c>
      <c r="CC1" s="1159"/>
      <c r="CD1" s="1159"/>
      <c r="CE1" s="1159"/>
      <c r="CF1" s="1159"/>
      <c r="CG1" s="1159"/>
      <c r="CH1" s="1159"/>
      <c r="CI1" s="1159"/>
      <c r="CJ1" s="1160"/>
      <c r="CK1" s="2"/>
      <c r="CL1" s="1158" t="s">
        <v>223</v>
      </c>
      <c r="CM1" s="1159"/>
      <c r="CN1" s="1159"/>
      <c r="CO1" s="1159"/>
      <c r="CP1" s="1159"/>
      <c r="CQ1" s="1159"/>
      <c r="CR1" s="1159"/>
      <c r="CS1" s="1159"/>
      <c r="CT1" s="1159"/>
      <c r="CU1" s="1160"/>
      <c r="CV1" s="2"/>
      <c r="CW1" s="1164" t="s">
        <v>224</v>
      </c>
      <c r="CX1" s="1165"/>
      <c r="CY1" s="1165"/>
      <c r="CZ1" s="1165"/>
      <c r="DA1" s="1165"/>
      <c r="DB1" s="1165"/>
      <c r="DC1" s="1165"/>
      <c r="DD1" s="1165"/>
      <c r="DE1" s="1166"/>
      <c r="DF1" s="2"/>
      <c r="DG1" s="1164" t="s">
        <v>225</v>
      </c>
      <c r="DH1" s="1165"/>
      <c r="DI1" s="1165"/>
      <c r="DJ1" s="1165"/>
      <c r="DK1" s="1166"/>
      <c r="DL1" s="2"/>
      <c r="DM1" s="1164" t="s">
        <v>226</v>
      </c>
      <c r="DN1" s="1165"/>
      <c r="DO1" s="1165"/>
      <c r="DP1" s="1165"/>
      <c r="DQ1" s="1166"/>
      <c r="DR1" s="2"/>
      <c r="DS1" s="1106" t="s">
        <v>227</v>
      </c>
      <c r="DU1" s="1106" t="s">
        <v>228</v>
      </c>
      <c r="DV1" s="2"/>
      <c r="DW1" s="1158" t="s">
        <v>229</v>
      </c>
      <c r="DX1" s="1159"/>
      <c r="DY1" s="1159"/>
      <c r="DZ1" s="1159"/>
      <c r="EA1" s="1159"/>
      <c r="EB1" s="1159"/>
      <c r="EC1" s="1159"/>
      <c r="ED1" s="1159"/>
      <c r="EE1" s="1159"/>
      <c r="EF1" s="1160"/>
      <c r="EG1" s="2"/>
      <c r="EH1" s="1158" t="s">
        <v>230</v>
      </c>
      <c r="EI1" s="1159"/>
      <c r="EJ1" s="1159"/>
      <c r="EK1" s="1159"/>
      <c r="EL1" s="1159"/>
      <c r="EM1" s="1159"/>
      <c r="EN1" s="1159"/>
      <c r="EO1" s="1159"/>
      <c r="EP1" s="1159"/>
      <c r="EQ1" s="1159"/>
      <c r="ER1" s="1160"/>
      <c r="ES1" s="2"/>
      <c r="ET1" s="1106" t="s">
        <v>231</v>
      </c>
      <c r="EU1" s="3"/>
      <c r="EV1" s="1106" t="s">
        <v>2464</v>
      </c>
      <c r="EW1" s="2"/>
      <c r="EX1" s="1106" t="s">
        <v>2465</v>
      </c>
      <c r="EY1" s="2"/>
      <c r="EZ1" s="1106" t="s">
        <v>232</v>
      </c>
    </row>
    <row r="2" spans="1:156" s="4" customFormat="1" ht="17.25" customHeight="1">
      <c r="C2" s="1174"/>
      <c r="D2" s="1174"/>
      <c r="E2" s="1174"/>
      <c r="F2" s="1170"/>
      <c r="G2" s="1"/>
      <c r="H2" s="1161"/>
      <c r="I2" s="1163"/>
      <c r="J2" s="5"/>
      <c r="K2" s="1167"/>
      <c r="L2" s="1168"/>
      <c r="M2" s="1168"/>
      <c r="N2" s="1168"/>
      <c r="O2" s="1168"/>
      <c r="P2" s="1168"/>
      <c r="Q2" s="1168"/>
      <c r="R2" s="1168"/>
      <c r="S2" s="1169"/>
      <c r="T2" s="5"/>
      <c r="U2" s="1167"/>
      <c r="V2" s="1168"/>
      <c r="W2" s="1168"/>
      <c r="X2" s="1168"/>
      <c r="Y2" s="1168"/>
      <c r="Z2" s="1168"/>
      <c r="AA2" s="1169"/>
      <c r="AB2" s="5"/>
      <c r="AC2" s="1161"/>
      <c r="AD2" s="1162"/>
      <c r="AE2" s="1162"/>
      <c r="AF2" s="1162"/>
      <c r="AG2" s="1162"/>
      <c r="AH2" s="1162"/>
      <c r="AI2" s="1162"/>
      <c r="AJ2" s="1162"/>
      <c r="AK2" s="1163"/>
      <c r="AL2" s="5"/>
      <c r="AM2" s="1167"/>
      <c r="AN2" s="1168"/>
      <c r="AO2" s="1168"/>
      <c r="AP2" s="1168"/>
      <c r="AQ2" s="1168"/>
      <c r="AR2" s="1168"/>
      <c r="AS2" s="1168"/>
      <c r="AT2" s="1168"/>
      <c r="AU2" s="1168"/>
      <c r="AV2" s="1169"/>
      <c r="AW2" s="5"/>
      <c r="AX2" s="1167"/>
      <c r="AY2" s="1168"/>
      <c r="AZ2" s="1168"/>
      <c r="BA2" s="1168"/>
      <c r="BB2" s="1168"/>
      <c r="BC2" s="1168"/>
      <c r="BD2" s="1168"/>
      <c r="BE2" s="1168"/>
      <c r="BF2" s="1169"/>
      <c r="BG2" s="5"/>
      <c r="BH2" s="1161"/>
      <c r="BI2" s="1162"/>
      <c r="BJ2" s="1162"/>
      <c r="BK2" s="1162"/>
      <c r="BL2" s="1162"/>
      <c r="BM2" s="1162"/>
      <c r="BN2" s="1162"/>
      <c r="BO2" s="1162"/>
      <c r="BP2" s="1163"/>
      <c r="BQ2" s="5"/>
      <c r="BR2" s="1161"/>
      <c r="BS2" s="1162"/>
      <c r="BT2" s="1162"/>
      <c r="BU2" s="1162"/>
      <c r="BV2" s="1162"/>
      <c r="BW2" s="1162"/>
      <c r="BX2" s="1162"/>
      <c r="BY2" s="1162"/>
      <c r="BZ2" s="1163"/>
      <c r="CA2" s="5"/>
      <c r="CB2" s="1161"/>
      <c r="CC2" s="1162"/>
      <c r="CD2" s="1162"/>
      <c r="CE2" s="1162"/>
      <c r="CF2" s="1162"/>
      <c r="CG2" s="1162"/>
      <c r="CH2" s="1162"/>
      <c r="CI2" s="1162"/>
      <c r="CJ2" s="1163"/>
      <c r="CK2" s="5"/>
      <c r="CL2" s="1161"/>
      <c r="CM2" s="1162"/>
      <c r="CN2" s="1162"/>
      <c r="CO2" s="1162"/>
      <c r="CP2" s="1162"/>
      <c r="CQ2" s="1162"/>
      <c r="CR2" s="1162"/>
      <c r="CS2" s="1162"/>
      <c r="CT2" s="1162"/>
      <c r="CU2" s="1163"/>
      <c r="CV2" s="5"/>
      <c r="CW2" s="1167"/>
      <c r="CX2" s="1168"/>
      <c r="CY2" s="1168"/>
      <c r="CZ2" s="1168"/>
      <c r="DA2" s="1168"/>
      <c r="DB2" s="1168"/>
      <c r="DC2" s="1168"/>
      <c r="DD2" s="1168"/>
      <c r="DE2" s="1169"/>
      <c r="DF2" s="2"/>
      <c r="DG2" s="1167"/>
      <c r="DH2" s="1168"/>
      <c r="DI2" s="1168"/>
      <c r="DJ2" s="1168"/>
      <c r="DK2" s="1169"/>
      <c r="DL2" s="2"/>
      <c r="DM2" s="1167"/>
      <c r="DN2" s="1168"/>
      <c r="DO2" s="1168"/>
      <c r="DP2" s="1168"/>
      <c r="DQ2" s="1169"/>
      <c r="DR2" s="2"/>
      <c r="DS2" s="1170"/>
      <c r="DU2" s="1170"/>
      <c r="DV2" s="2"/>
      <c r="DW2" s="1161"/>
      <c r="DX2" s="1162"/>
      <c r="DY2" s="1162"/>
      <c r="DZ2" s="1162"/>
      <c r="EA2" s="1162"/>
      <c r="EB2" s="1162"/>
      <c r="EC2" s="1162"/>
      <c r="ED2" s="1162"/>
      <c r="EE2" s="1162"/>
      <c r="EF2" s="1163"/>
      <c r="EG2" s="6"/>
      <c r="EH2" s="1161"/>
      <c r="EI2" s="1162"/>
      <c r="EJ2" s="1162"/>
      <c r="EK2" s="1162"/>
      <c r="EL2" s="1162"/>
      <c r="EM2" s="1162"/>
      <c r="EN2" s="1162"/>
      <c r="EO2" s="1162"/>
      <c r="EP2" s="1162"/>
      <c r="EQ2" s="1162"/>
      <c r="ER2" s="1163"/>
      <c r="ES2" s="2"/>
      <c r="ET2" s="1170"/>
      <c r="EU2" s="3"/>
      <c r="EV2" s="1170"/>
      <c r="EW2" s="5"/>
      <c r="EX2" s="1170"/>
      <c r="EY2" s="5"/>
      <c r="EZ2" s="1170"/>
    </row>
    <row r="3" spans="1:156" s="23" customFormat="1" ht="13.5" customHeight="1">
      <c r="C3" s="1174"/>
      <c r="D3" s="1174"/>
      <c r="E3" s="1174"/>
      <c r="F3" s="1170"/>
      <c r="G3" s="7"/>
      <c r="H3" s="1161"/>
      <c r="I3" s="1163"/>
      <c r="J3" s="3"/>
      <c r="K3" s="8"/>
      <c r="L3" s="9"/>
      <c r="M3" s="10"/>
      <c r="N3" s="1147" t="s">
        <v>233</v>
      </c>
      <c r="O3" s="1083"/>
      <c r="P3" s="1083"/>
      <c r="Q3" s="1083"/>
      <c r="R3" s="1083"/>
      <c r="S3" s="1148"/>
      <c r="T3" s="11"/>
      <c r="U3" s="12"/>
      <c r="V3" s="13"/>
      <c r="W3" s="1152" t="s">
        <v>234</v>
      </c>
      <c r="X3" s="1153"/>
      <c r="Y3" s="1153"/>
      <c r="Z3" s="1153"/>
      <c r="AA3" s="1154"/>
      <c r="AB3" s="11"/>
      <c r="AC3" s="12"/>
      <c r="AD3" s="13"/>
      <c r="AE3" s="1155" t="s">
        <v>234</v>
      </c>
      <c r="AF3" s="1156"/>
      <c r="AG3" s="1156"/>
      <c r="AH3" s="1156"/>
      <c r="AI3" s="1156"/>
      <c r="AJ3" s="1156"/>
      <c r="AK3" s="1157"/>
      <c r="AL3" s="3"/>
      <c r="AM3" s="8"/>
      <c r="AN3" s="14"/>
      <c r="AO3" s="1155" t="s">
        <v>234</v>
      </c>
      <c r="AP3" s="1156"/>
      <c r="AQ3" s="1156"/>
      <c r="AR3" s="1156"/>
      <c r="AS3" s="1156"/>
      <c r="AT3" s="1156"/>
      <c r="AU3" s="1156"/>
      <c r="AV3" s="1157"/>
      <c r="AW3" s="11"/>
      <c r="AX3" s="8"/>
      <c r="AY3" s="15"/>
      <c r="AZ3" s="1155" t="s">
        <v>234</v>
      </c>
      <c r="BA3" s="1156"/>
      <c r="BB3" s="1156"/>
      <c r="BC3" s="1156"/>
      <c r="BD3" s="1156"/>
      <c r="BE3" s="1156"/>
      <c r="BF3" s="1157"/>
      <c r="BG3" s="11"/>
      <c r="BH3" s="12"/>
      <c r="BI3" s="13"/>
      <c r="BJ3" s="1155" t="s">
        <v>234</v>
      </c>
      <c r="BK3" s="1156"/>
      <c r="BL3" s="1156"/>
      <c r="BM3" s="1156"/>
      <c r="BN3" s="1156"/>
      <c r="BO3" s="1156"/>
      <c r="BP3" s="1157"/>
      <c r="BQ3" s="11"/>
      <c r="BR3" s="12"/>
      <c r="BS3" s="13"/>
      <c r="BT3" s="1155" t="s">
        <v>234</v>
      </c>
      <c r="BU3" s="1156"/>
      <c r="BV3" s="1156"/>
      <c r="BW3" s="1156"/>
      <c r="BX3" s="1156"/>
      <c r="BY3" s="1156"/>
      <c r="BZ3" s="1157"/>
      <c r="CA3" s="11"/>
      <c r="CB3" s="12"/>
      <c r="CC3" s="13"/>
      <c r="CD3" s="1155" t="s">
        <v>234</v>
      </c>
      <c r="CE3" s="1156"/>
      <c r="CF3" s="1156"/>
      <c r="CG3" s="1156"/>
      <c r="CH3" s="1156"/>
      <c r="CI3" s="1156"/>
      <c r="CJ3" s="1157"/>
      <c r="CK3" s="11"/>
      <c r="CL3" s="12"/>
      <c r="CM3" s="13"/>
      <c r="CN3" s="1155" t="s">
        <v>234</v>
      </c>
      <c r="CO3" s="1156"/>
      <c r="CP3" s="1156"/>
      <c r="CQ3" s="1156"/>
      <c r="CR3" s="1156"/>
      <c r="CS3" s="1156"/>
      <c r="CT3" s="1156"/>
      <c r="CU3" s="1157"/>
      <c r="CV3" s="11"/>
      <c r="CW3" s="12"/>
      <c r="CX3" s="13"/>
      <c r="CY3" s="1155" t="s">
        <v>234</v>
      </c>
      <c r="CZ3" s="1156"/>
      <c r="DA3" s="1156"/>
      <c r="DB3" s="1156"/>
      <c r="DC3" s="1156"/>
      <c r="DD3" s="1156"/>
      <c r="DE3" s="1157"/>
      <c r="DF3" s="16"/>
      <c r="DG3" s="12"/>
      <c r="DH3" s="17"/>
      <c r="DI3" s="1158" t="s">
        <v>234</v>
      </c>
      <c r="DJ3" s="1159"/>
      <c r="DK3" s="1160"/>
      <c r="DL3" s="18"/>
      <c r="DM3" s="12"/>
      <c r="DN3" s="17"/>
      <c r="DO3" s="1158" t="s">
        <v>234</v>
      </c>
      <c r="DP3" s="1159"/>
      <c r="DQ3" s="1160"/>
      <c r="DR3" s="16"/>
      <c r="DS3" s="1170"/>
      <c r="DT3" s="21"/>
      <c r="DU3" s="1170"/>
      <c r="DV3" s="16"/>
      <c r="DW3" s="8"/>
      <c r="DX3" s="14"/>
      <c r="DY3" s="1155" t="s">
        <v>234</v>
      </c>
      <c r="DZ3" s="1156"/>
      <c r="EA3" s="1156"/>
      <c r="EB3" s="1156"/>
      <c r="EC3" s="1156"/>
      <c r="ED3" s="1156"/>
      <c r="EE3" s="1156"/>
      <c r="EF3" s="1157"/>
      <c r="EG3" s="22"/>
      <c r="EH3" s="12"/>
      <c r="EI3" s="16"/>
      <c r="EJ3" s="1155" t="s">
        <v>234</v>
      </c>
      <c r="EK3" s="1156"/>
      <c r="EL3" s="1156"/>
      <c r="EM3" s="1156"/>
      <c r="EN3" s="1156"/>
      <c r="EO3" s="1156"/>
      <c r="EP3" s="1156"/>
      <c r="EQ3" s="1157"/>
      <c r="ER3" s="14"/>
      <c r="ES3" s="16"/>
      <c r="ET3" s="20"/>
      <c r="EU3" s="18"/>
      <c r="EV3" s="20" t="s">
        <v>2466</v>
      </c>
      <c r="EW3" s="11"/>
      <c r="EX3" s="20" t="s">
        <v>2466</v>
      </c>
      <c r="EY3" s="11"/>
      <c r="EZ3" s="20"/>
    </row>
    <row r="4" spans="1:156" s="23" customFormat="1" ht="13.5" customHeight="1">
      <c r="C4" s="1106"/>
      <c r="D4" s="1106"/>
      <c r="E4" s="1106"/>
      <c r="F4" s="1170"/>
      <c r="G4" s="7"/>
      <c r="H4" s="7"/>
      <c r="I4" s="13"/>
      <c r="J4" s="3"/>
      <c r="K4" s="8"/>
      <c r="L4" s="9"/>
      <c r="M4" s="10"/>
      <c r="N4" s="1175" t="s">
        <v>235</v>
      </c>
      <c r="O4" s="24"/>
      <c r="P4" s="1177" t="s">
        <v>236</v>
      </c>
      <c r="Q4" s="24"/>
      <c r="R4" s="1179" t="s">
        <v>237</v>
      </c>
      <c r="S4" s="1180"/>
      <c r="T4" s="11"/>
      <c r="U4" s="12"/>
      <c r="V4" s="13"/>
      <c r="X4" s="25"/>
      <c r="Y4" s="1152" t="s">
        <v>238</v>
      </c>
      <c r="Z4" s="1153"/>
      <c r="AA4" s="1154"/>
      <c r="AB4" s="11"/>
      <c r="AC4" s="12"/>
      <c r="AD4" s="13"/>
      <c r="AE4" s="26"/>
      <c r="AF4" s="27"/>
      <c r="AG4" s="1147" t="s">
        <v>233</v>
      </c>
      <c r="AH4" s="1083"/>
      <c r="AI4" s="1083"/>
      <c r="AJ4" s="1083"/>
      <c r="AK4" s="1148"/>
      <c r="AL4" s="3"/>
      <c r="AM4" s="8"/>
      <c r="AN4" s="14"/>
      <c r="AO4" s="28"/>
      <c r="AP4" s="29"/>
      <c r="AQ4" s="1147" t="s">
        <v>233</v>
      </c>
      <c r="AR4" s="1083"/>
      <c r="AS4" s="1083"/>
      <c r="AT4" s="1083"/>
      <c r="AU4" s="1148"/>
      <c r="AV4" s="30"/>
      <c r="AW4" s="11"/>
      <c r="AX4" s="8"/>
      <c r="AY4" s="15"/>
      <c r="AZ4" s="26"/>
      <c r="BA4" s="29"/>
      <c r="BB4" s="1147" t="s">
        <v>233</v>
      </c>
      <c r="BC4" s="1083"/>
      <c r="BD4" s="1083"/>
      <c r="BE4" s="1083"/>
      <c r="BF4" s="1148"/>
      <c r="BG4" s="11"/>
      <c r="BH4" s="12"/>
      <c r="BI4" s="13"/>
      <c r="BJ4" s="26"/>
      <c r="BK4" s="27"/>
      <c r="BL4" s="1147" t="s">
        <v>233</v>
      </c>
      <c r="BM4" s="1083"/>
      <c r="BN4" s="1083"/>
      <c r="BO4" s="1083"/>
      <c r="BP4" s="1148"/>
      <c r="BQ4" s="11"/>
      <c r="BR4" s="12"/>
      <c r="BS4" s="13"/>
      <c r="BT4" s="26"/>
      <c r="BU4" s="29"/>
      <c r="BV4" s="1147" t="s">
        <v>233</v>
      </c>
      <c r="BW4" s="1083"/>
      <c r="BX4" s="1083"/>
      <c r="BY4" s="1083"/>
      <c r="BZ4" s="1148"/>
      <c r="CA4" s="11"/>
      <c r="CB4" s="12"/>
      <c r="CC4" s="13"/>
      <c r="CD4" s="26"/>
      <c r="CE4" s="27"/>
      <c r="CF4" s="1147" t="s">
        <v>233</v>
      </c>
      <c r="CG4" s="1083"/>
      <c r="CH4" s="1083"/>
      <c r="CI4" s="1083"/>
      <c r="CJ4" s="1148"/>
      <c r="CK4" s="11"/>
      <c r="CL4" s="12"/>
      <c r="CM4" s="13"/>
      <c r="CN4" s="26"/>
      <c r="CO4" s="29"/>
      <c r="CP4" s="1147" t="s">
        <v>233</v>
      </c>
      <c r="CQ4" s="1083"/>
      <c r="CR4" s="1083"/>
      <c r="CS4" s="1083"/>
      <c r="CT4" s="1148"/>
      <c r="CU4" s="13"/>
      <c r="CV4" s="11"/>
      <c r="CW4" s="12"/>
      <c r="CX4" s="13"/>
      <c r="CY4" s="26"/>
      <c r="CZ4" s="27"/>
      <c r="DA4" s="1147" t="s">
        <v>233</v>
      </c>
      <c r="DB4" s="1083"/>
      <c r="DC4" s="1083"/>
      <c r="DD4" s="1083"/>
      <c r="DE4" s="1148"/>
      <c r="DF4" s="16"/>
      <c r="DG4" s="12"/>
      <c r="DH4" s="17"/>
      <c r="DI4" s="1161"/>
      <c r="DJ4" s="1162"/>
      <c r="DK4" s="1163"/>
      <c r="DL4" s="18"/>
      <c r="DM4" s="12"/>
      <c r="DN4" s="17"/>
      <c r="DO4" s="1161"/>
      <c r="DP4" s="1162"/>
      <c r="DQ4" s="1163"/>
      <c r="DR4" s="16"/>
      <c r="DS4" s="1170"/>
      <c r="DT4" s="21"/>
      <c r="DU4" s="1170"/>
      <c r="DV4" s="16"/>
      <c r="DW4" s="8"/>
      <c r="DX4" s="14"/>
      <c r="DY4" s="26"/>
      <c r="DZ4" s="27"/>
      <c r="EA4" s="1147" t="s">
        <v>233</v>
      </c>
      <c r="EB4" s="1083"/>
      <c r="EC4" s="1083"/>
      <c r="ED4" s="1083"/>
      <c r="EE4" s="1148"/>
      <c r="EF4" s="30"/>
      <c r="EG4" s="30"/>
      <c r="EH4" s="12"/>
      <c r="EI4" s="16"/>
      <c r="EJ4" s="26"/>
      <c r="EK4" s="27"/>
      <c r="EL4" s="1147" t="s">
        <v>233</v>
      </c>
      <c r="EM4" s="1083"/>
      <c r="EN4" s="1083"/>
      <c r="EO4" s="1083"/>
      <c r="EP4" s="1148"/>
      <c r="EQ4" s="30"/>
      <c r="ER4" s="14"/>
      <c r="ES4" s="16"/>
      <c r="ET4" s="20"/>
      <c r="EU4" s="18"/>
      <c r="EV4" s="20"/>
      <c r="EW4" s="11"/>
      <c r="EX4" s="20"/>
      <c r="EY4" s="11"/>
      <c r="EZ4" s="20"/>
    </row>
    <row r="5" spans="1:156" s="23" customFormat="1" ht="15.6" customHeight="1">
      <c r="C5" s="1106"/>
      <c r="D5" s="1106"/>
      <c r="E5" s="1106"/>
      <c r="F5" s="1170"/>
      <c r="G5" s="7"/>
      <c r="H5" s="8"/>
      <c r="I5" s="31" t="s">
        <v>239</v>
      </c>
      <c r="J5" s="32"/>
      <c r="K5" s="12"/>
      <c r="L5" s="33" t="s">
        <v>240</v>
      </c>
      <c r="M5" s="10"/>
      <c r="N5" s="1176"/>
      <c r="O5" s="10"/>
      <c r="P5" s="1178"/>
      <c r="Q5" s="10"/>
      <c r="R5" s="34"/>
      <c r="S5" s="35" t="s">
        <v>240</v>
      </c>
      <c r="T5" s="11"/>
      <c r="U5" s="8"/>
      <c r="V5" s="32"/>
      <c r="W5" s="36"/>
      <c r="X5" s="25"/>
      <c r="Y5" s="37" t="s">
        <v>241</v>
      </c>
      <c r="Z5" s="10"/>
      <c r="AA5" s="38" t="s">
        <v>236</v>
      </c>
      <c r="AB5" s="11"/>
      <c r="AC5" s="8"/>
      <c r="AD5" s="32"/>
      <c r="AE5" s="39"/>
      <c r="AF5" s="40"/>
      <c r="AG5" s="37" t="s">
        <v>241</v>
      </c>
      <c r="AH5" s="10"/>
      <c r="AI5" s="41" t="s">
        <v>236</v>
      </c>
      <c r="AJ5" s="10"/>
      <c r="AK5" s="38" t="s">
        <v>237</v>
      </c>
      <c r="AL5" s="5"/>
      <c r="AM5" s="12"/>
      <c r="AN5" s="19"/>
      <c r="AO5" s="42"/>
      <c r="AP5" s="43"/>
      <c r="AQ5" s="37" t="s">
        <v>241</v>
      </c>
      <c r="AR5" s="9"/>
      <c r="AS5" s="41" t="s">
        <v>236</v>
      </c>
      <c r="AT5" s="9"/>
      <c r="AU5" s="38" t="s">
        <v>237</v>
      </c>
      <c r="AV5" s="44"/>
      <c r="AW5" s="11"/>
      <c r="AX5" s="12"/>
      <c r="AY5" s="45"/>
      <c r="AZ5" s="39"/>
      <c r="BA5" s="43"/>
      <c r="BB5" s="37" t="s">
        <v>241</v>
      </c>
      <c r="BC5" s="9"/>
      <c r="BD5" s="41" t="s">
        <v>236</v>
      </c>
      <c r="BE5" s="9"/>
      <c r="BF5" s="38" t="s">
        <v>237</v>
      </c>
      <c r="BG5" s="11"/>
      <c r="BH5" s="8"/>
      <c r="BI5" s="32"/>
      <c r="BJ5" s="39"/>
      <c r="BK5" s="43"/>
      <c r="BL5" s="37" t="s">
        <v>241</v>
      </c>
      <c r="BM5" s="9"/>
      <c r="BN5" s="41" t="s">
        <v>236</v>
      </c>
      <c r="BO5" s="9"/>
      <c r="BP5" s="38" t="s">
        <v>237</v>
      </c>
      <c r="BQ5" s="11"/>
      <c r="BR5" s="8"/>
      <c r="BS5" s="32"/>
      <c r="BT5" s="39"/>
      <c r="BU5" s="43"/>
      <c r="BV5" s="37" t="s">
        <v>241</v>
      </c>
      <c r="BW5" s="9"/>
      <c r="BX5" s="41" t="s">
        <v>236</v>
      </c>
      <c r="BY5" s="9"/>
      <c r="BZ5" s="38" t="s">
        <v>237</v>
      </c>
      <c r="CA5" s="11"/>
      <c r="CB5" s="8"/>
      <c r="CC5" s="32"/>
      <c r="CD5" s="39"/>
      <c r="CE5" s="40"/>
      <c r="CF5" s="37" t="s">
        <v>241</v>
      </c>
      <c r="CG5" s="9"/>
      <c r="CH5" s="41" t="s">
        <v>236</v>
      </c>
      <c r="CI5" s="9"/>
      <c r="CJ5" s="38" t="s">
        <v>237</v>
      </c>
      <c r="CK5" s="11"/>
      <c r="CL5" s="8"/>
      <c r="CM5" s="32"/>
      <c r="CN5" s="39"/>
      <c r="CO5" s="43"/>
      <c r="CP5" s="37" t="s">
        <v>241</v>
      </c>
      <c r="CQ5" s="9"/>
      <c r="CR5" s="41" t="s">
        <v>236</v>
      </c>
      <c r="CS5" s="9"/>
      <c r="CT5" s="38" t="s">
        <v>237</v>
      </c>
      <c r="CU5" s="13"/>
      <c r="CV5" s="11"/>
      <c r="CW5" s="8"/>
      <c r="CX5" s="32"/>
      <c r="CY5" s="39"/>
      <c r="CZ5" s="40"/>
      <c r="DA5" s="37" t="s">
        <v>241</v>
      </c>
      <c r="DB5" s="9"/>
      <c r="DC5" s="41" t="s">
        <v>236</v>
      </c>
      <c r="DD5" s="9"/>
      <c r="DE5" s="38" t="s">
        <v>237</v>
      </c>
      <c r="DF5" s="18"/>
      <c r="DG5" s="12"/>
      <c r="DH5" s="46"/>
      <c r="DI5" s="1161"/>
      <c r="DJ5" s="1162"/>
      <c r="DK5" s="1163"/>
      <c r="DL5" s="18"/>
      <c r="DM5" s="12"/>
      <c r="DN5" s="46"/>
      <c r="DO5" s="1161"/>
      <c r="DP5" s="1162"/>
      <c r="DQ5" s="1163"/>
      <c r="DR5" s="18"/>
      <c r="DS5" s="1170"/>
      <c r="DT5" s="21"/>
      <c r="DU5" s="1170"/>
      <c r="DV5" s="18"/>
      <c r="DW5" s="8"/>
      <c r="DX5" s="14"/>
      <c r="DY5" s="39"/>
      <c r="DZ5" s="40"/>
      <c r="EA5" s="37" t="s">
        <v>241</v>
      </c>
      <c r="EB5" s="10"/>
      <c r="EC5" s="41" t="s">
        <v>236</v>
      </c>
      <c r="ED5" s="10"/>
      <c r="EE5" s="38" t="s">
        <v>237</v>
      </c>
      <c r="EF5" s="44"/>
      <c r="EG5" s="44"/>
      <c r="EH5" s="8"/>
      <c r="EI5" s="16"/>
      <c r="EJ5" s="39"/>
      <c r="EK5" s="40"/>
      <c r="EL5" s="37" t="s">
        <v>241</v>
      </c>
      <c r="EM5" s="10"/>
      <c r="EN5" s="41" t="s">
        <v>236</v>
      </c>
      <c r="EO5" s="10"/>
      <c r="EP5" s="38" t="s">
        <v>237</v>
      </c>
      <c r="EQ5" s="44"/>
      <c r="ER5" s="14"/>
      <c r="ES5" s="18"/>
      <c r="ET5" s="47"/>
      <c r="EU5" s="16"/>
      <c r="EV5" s="47"/>
      <c r="EW5" s="11"/>
      <c r="EX5" s="47"/>
      <c r="EY5" s="11"/>
      <c r="EZ5" s="47"/>
    </row>
    <row r="6" spans="1:156" s="23" customFormat="1" ht="13.5" customHeight="1">
      <c r="A6" s="145" t="s">
        <v>2467</v>
      </c>
      <c r="B6" s="145" t="s">
        <v>2468</v>
      </c>
      <c r="C6" s="48" t="s">
        <v>242</v>
      </c>
      <c r="D6" s="48" t="s">
        <v>243</v>
      </c>
      <c r="E6" s="48" t="s">
        <v>244</v>
      </c>
      <c r="F6" s="48" t="s">
        <v>245</v>
      </c>
      <c r="G6" s="3"/>
      <c r="H6" s="1149" t="s">
        <v>246</v>
      </c>
      <c r="I6" s="1150"/>
      <c r="J6" s="5"/>
      <c r="K6" s="1149" t="s">
        <v>247</v>
      </c>
      <c r="L6" s="1151"/>
      <c r="M6" s="1151"/>
      <c r="N6" s="1151"/>
      <c r="O6" s="1151"/>
      <c r="P6" s="1151"/>
      <c r="Q6" s="1151"/>
      <c r="R6" s="1151"/>
      <c r="S6" s="1150"/>
      <c r="T6" s="11"/>
      <c r="U6" s="1149" t="s">
        <v>248</v>
      </c>
      <c r="V6" s="1151"/>
      <c r="W6" s="1151"/>
      <c r="X6" s="1151"/>
      <c r="Y6" s="1151"/>
      <c r="Z6" s="1151"/>
      <c r="AA6" s="1150"/>
      <c r="AB6" s="11"/>
      <c r="AC6" s="1149" t="s">
        <v>249</v>
      </c>
      <c r="AD6" s="1151"/>
      <c r="AE6" s="1151"/>
      <c r="AF6" s="1151"/>
      <c r="AG6" s="1151"/>
      <c r="AH6" s="1151"/>
      <c r="AI6" s="1151"/>
      <c r="AJ6" s="1151"/>
      <c r="AK6" s="1150"/>
      <c r="AL6" s="5"/>
      <c r="AM6" s="1149" t="s">
        <v>250</v>
      </c>
      <c r="AN6" s="1151"/>
      <c r="AO6" s="1151"/>
      <c r="AP6" s="1151"/>
      <c r="AQ6" s="1151"/>
      <c r="AR6" s="1151"/>
      <c r="AS6" s="1151"/>
      <c r="AT6" s="1151"/>
      <c r="AU6" s="1151"/>
      <c r="AV6" s="1150"/>
      <c r="AW6" s="11"/>
      <c r="AX6" s="1149" t="s">
        <v>251</v>
      </c>
      <c r="AY6" s="1151"/>
      <c r="AZ6" s="1151"/>
      <c r="BA6" s="1151"/>
      <c r="BB6" s="1151"/>
      <c r="BC6" s="1151"/>
      <c r="BD6" s="1151"/>
      <c r="BE6" s="1151"/>
      <c r="BF6" s="1150"/>
      <c r="BG6" s="11"/>
      <c r="BH6" s="1149" t="s">
        <v>252</v>
      </c>
      <c r="BI6" s="1151"/>
      <c r="BJ6" s="1151"/>
      <c r="BK6" s="1151"/>
      <c r="BL6" s="1151"/>
      <c r="BM6" s="1151"/>
      <c r="BN6" s="1151"/>
      <c r="BO6" s="1151"/>
      <c r="BP6" s="1150"/>
      <c r="BQ6" s="11"/>
      <c r="BR6" s="1149" t="s">
        <v>253</v>
      </c>
      <c r="BS6" s="1151"/>
      <c r="BT6" s="1151"/>
      <c r="BU6" s="1151"/>
      <c r="BV6" s="1151"/>
      <c r="BW6" s="1151"/>
      <c r="BX6" s="1151"/>
      <c r="BY6" s="1151"/>
      <c r="BZ6" s="1150"/>
      <c r="CA6" s="11"/>
      <c r="CB6" s="1149" t="s">
        <v>254</v>
      </c>
      <c r="CC6" s="1151"/>
      <c r="CD6" s="1151"/>
      <c r="CE6" s="1151"/>
      <c r="CF6" s="1151"/>
      <c r="CG6" s="1151"/>
      <c r="CH6" s="1151"/>
      <c r="CI6" s="1151"/>
      <c r="CJ6" s="1150"/>
      <c r="CK6" s="11"/>
      <c r="CL6" s="1149" t="s">
        <v>255</v>
      </c>
      <c r="CM6" s="1151"/>
      <c r="CN6" s="1151"/>
      <c r="CO6" s="1151"/>
      <c r="CP6" s="1151"/>
      <c r="CQ6" s="1151"/>
      <c r="CR6" s="1151"/>
      <c r="CS6" s="1151"/>
      <c r="CT6" s="1151"/>
      <c r="CU6" s="1150"/>
      <c r="CV6" s="11"/>
      <c r="CW6" s="1149" t="s">
        <v>256</v>
      </c>
      <c r="CX6" s="1151"/>
      <c r="CY6" s="1151"/>
      <c r="CZ6" s="1151"/>
      <c r="DA6" s="1151"/>
      <c r="DB6" s="1151"/>
      <c r="DC6" s="1151"/>
      <c r="DD6" s="1151"/>
      <c r="DE6" s="1150"/>
      <c r="DF6" s="18"/>
      <c r="DG6" s="1149" t="s">
        <v>257</v>
      </c>
      <c r="DH6" s="1151"/>
      <c r="DI6" s="1151"/>
      <c r="DJ6" s="1151"/>
      <c r="DK6" s="1150"/>
      <c r="DL6" s="18"/>
      <c r="DM6" s="1149" t="s">
        <v>258</v>
      </c>
      <c r="DN6" s="1151"/>
      <c r="DO6" s="1151"/>
      <c r="DP6" s="1151"/>
      <c r="DQ6" s="1150"/>
      <c r="DR6" s="18"/>
      <c r="DS6" s="49" t="s">
        <v>259</v>
      </c>
      <c r="DT6" s="21"/>
      <c r="DU6" s="49" t="s">
        <v>260</v>
      </c>
      <c r="DV6" s="18"/>
      <c r="DW6" s="1149" t="s">
        <v>261</v>
      </c>
      <c r="DX6" s="1151"/>
      <c r="DY6" s="1151"/>
      <c r="DZ6" s="1151"/>
      <c r="EA6" s="1151"/>
      <c r="EB6" s="1151"/>
      <c r="EC6" s="1151"/>
      <c r="ED6" s="1151"/>
      <c r="EE6" s="1151"/>
      <c r="EF6" s="1150"/>
      <c r="EG6" s="18"/>
      <c r="EH6" s="1149" t="s">
        <v>262</v>
      </c>
      <c r="EI6" s="1151"/>
      <c r="EJ6" s="1151"/>
      <c r="EK6" s="1151"/>
      <c r="EL6" s="1151"/>
      <c r="EM6" s="1151"/>
      <c r="EN6" s="1151"/>
      <c r="EO6" s="1151"/>
      <c r="EP6" s="1151"/>
      <c r="EQ6" s="1151"/>
      <c r="ER6" s="1150"/>
      <c r="ES6" s="18"/>
      <c r="ET6" s="49" t="s">
        <v>263</v>
      </c>
      <c r="EU6" s="18"/>
      <c r="EV6" s="49" t="s">
        <v>2469</v>
      </c>
      <c r="EW6" s="11"/>
      <c r="EX6" s="49" t="s">
        <v>2470</v>
      </c>
      <c r="EY6" s="11"/>
      <c r="EZ6" s="49" t="s">
        <v>264</v>
      </c>
    </row>
    <row r="7" spans="1:156" s="56" customFormat="1" ht="15.75" customHeight="1">
      <c r="A7" s="146">
        <v>1</v>
      </c>
      <c r="B7" s="146">
        <v>2</v>
      </c>
      <c r="C7" s="146">
        <v>3</v>
      </c>
      <c r="D7" s="146">
        <v>4</v>
      </c>
      <c r="E7" s="146">
        <v>5</v>
      </c>
      <c r="F7" s="146">
        <v>6</v>
      </c>
      <c r="G7" s="146">
        <v>7</v>
      </c>
      <c r="H7" s="146">
        <v>8</v>
      </c>
      <c r="I7" s="146">
        <v>9</v>
      </c>
      <c r="J7" s="146">
        <v>10</v>
      </c>
      <c r="K7" s="146">
        <v>11</v>
      </c>
      <c r="L7" s="146">
        <v>12</v>
      </c>
      <c r="M7" s="146">
        <v>13</v>
      </c>
      <c r="N7" s="146">
        <v>14</v>
      </c>
      <c r="O7" s="146">
        <v>15</v>
      </c>
      <c r="P7" s="146">
        <v>16</v>
      </c>
      <c r="Q7" s="146">
        <v>17</v>
      </c>
      <c r="R7" s="146">
        <v>18</v>
      </c>
      <c r="S7" s="146">
        <v>19</v>
      </c>
      <c r="T7" s="146">
        <v>20</v>
      </c>
      <c r="U7" s="146">
        <v>21</v>
      </c>
      <c r="V7" s="146">
        <v>22</v>
      </c>
      <c r="W7" s="146">
        <v>23</v>
      </c>
      <c r="X7" s="146">
        <v>24</v>
      </c>
      <c r="Y7" s="146">
        <v>25</v>
      </c>
      <c r="Z7" s="146">
        <v>26</v>
      </c>
      <c r="AA7" s="146">
        <v>27</v>
      </c>
      <c r="AB7" s="146">
        <v>28</v>
      </c>
      <c r="AC7" s="146">
        <v>29</v>
      </c>
      <c r="AD7" s="146">
        <v>30</v>
      </c>
      <c r="AE7" s="146">
        <v>31</v>
      </c>
      <c r="AF7" s="146">
        <v>32</v>
      </c>
      <c r="AG7" s="146">
        <v>33</v>
      </c>
      <c r="AH7" s="146">
        <v>34</v>
      </c>
      <c r="AI7" s="146">
        <v>35</v>
      </c>
      <c r="AJ7" s="146">
        <v>36</v>
      </c>
      <c r="AK7" s="146">
        <v>37</v>
      </c>
      <c r="AL7" s="146">
        <v>38</v>
      </c>
      <c r="AM7" s="146">
        <v>39</v>
      </c>
      <c r="AN7" s="146">
        <v>40</v>
      </c>
      <c r="AO7" s="146">
        <v>41</v>
      </c>
      <c r="AP7" s="146">
        <v>42</v>
      </c>
      <c r="AQ7" s="146">
        <v>43</v>
      </c>
      <c r="AR7" s="146">
        <v>44</v>
      </c>
      <c r="AS7" s="146">
        <v>45</v>
      </c>
      <c r="AT7" s="146">
        <v>46</v>
      </c>
      <c r="AU7" s="146">
        <v>47</v>
      </c>
      <c r="AV7" s="146">
        <v>48</v>
      </c>
      <c r="AW7" s="146">
        <v>49</v>
      </c>
      <c r="AX7" s="146">
        <v>50</v>
      </c>
      <c r="AY7" s="146">
        <v>51</v>
      </c>
      <c r="AZ7" s="146">
        <v>52</v>
      </c>
      <c r="BA7" s="146">
        <v>53</v>
      </c>
      <c r="BB7" s="146">
        <v>54</v>
      </c>
      <c r="BC7" s="146">
        <v>55</v>
      </c>
      <c r="BD7" s="146">
        <v>56</v>
      </c>
      <c r="BE7" s="146">
        <v>57</v>
      </c>
      <c r="BF7" s="146">
        <v>58</v>
      </c>
      <c r="BG7" s="146">
        <v>59</v>
      </c>
      <c r="BH7" s="146">
        <v>60</v>
      </c>
      <c r="BI7" s="146">
        <v>61</v>
      </c>
      <c r="BJ7" s="146">
        <v>62</v>
      </c>
      <c r="BK7" s="146">
        <v>63</v>
      </c>
      <c r="BL7" s="146">
        <v>64</v>
      </c>
      <c r="BM7" s="146">
        <v>65</v>
      </c>
      <c r="BN7" s="146">
        <v>66</v>
      </c>
      <c r="BO7" s="146">
        <v>67</v>
      </c>
      <c r="BP7" s="146">
        <v>68</v>
      </c>
      <c r="BQ7" s="146">
        <v>69</v>
      </c>
      <c r="BR7" s="146">
        <v>70</v>
      </c>
      <c r="BS7" s="146">
        <v>71</v>
      </c>
      <c r="BT7" s="146">
        <v>72</v>
      </c>
      <c r="BU7" s="146">
        <v>73</v>
      </c>
      <c r="BV7" s="146">
        <v>74</v>
      </c>
      <c r="BW7" s="146">
        <v>75</v>
      </c>
      <c r="BX7" s="146">
        <v>76</v>
      </c>
      <c r="BY7" s="146">
        <v>77</v>
      </c>
      <c r="BZ7" s="146">
        <v>78</v>
      </c>
      <c r="CA7" s="146">
        <v>79</v>
      </c>
      <c r="CB7" s="146">
        <v>80</v>
      </c>
      <c r="CC7" s="146">
        <v>81</v>
      </c>
      <c r="CD7" s="146">
        <v>82</v>
      </c>
      <c r="CE7" s="146">
        <v>83</v>
      </c>
      <c r="CF7" s="146">
        <v>84</v>
      </c>
      <c r="CG7" s="146">
        <v>85</v>
      </c>
      <c r="CH7" s="146">
        <v>86</v>
      </c>
      <c r="CI7" s="146">
        <v>87</v>
      </c>
      <c r="CJ7" s="146">
        <v>88</v>
      </c>
      <c r="CK7" s="146">
        <v>89</v>
      </c>
      <c r="CL7" s="146">
        <v>90</v>
      </c>
      <c r="CM7" s="146">
        <v>91</v>
      </c>
      <c r="CN7" s="146">
        <v>92</v>
      </c>
      <c r="CO7" s="146">
        <v>93</v>
      </c>
      <c r="CP7" s="146">
        <v>94</v>
      </c>
      <c r="CQ7" s="146">
        <v>95</v>
      </c>
      <c r="CR7" s="146">
        <v>96</v>
      </c>
      <c r="CS7" s="146">
        <v>97</v>
      </c>
      <c r="CT7" s="146">
        <v>98</v>
      </c>
      <c r="CU7" s="146">
        <v>99</v>
      </c>
      <c r="CV7" s="146">
        <v>100</v>
      </c>
      <c r="CW7" s="146">
        <v>101</v>
      </c>
      <c r="CX7" s="146">
        <v>102</v>
      </c>
      <c r="CY7" s="146">
        <v>103</v>
      </c>
      <c r="CZ7" s="146">
        <v>104</v>
      </c>
      <c r="DA7" s="146">
        <v>105</v>
      </c>
      <c r="DB7" s="146">
        <v>106</v>
      </c>
      <c r="DC7" s="146">
        <v>107</v>
      </c>
      <c r="DD7" s="146">
        <v>108</v>
      </c>
      <c r="DE7" s="146">
        <v>109</v>
      </c>
      <c r="DF7" s="146">
        <v>110</v>
      </c>
      <c r="DG7" s="146">
        <v>111</v>
      </c>
      <c r="DH7" s="146">
        <v>112</v>
      </c>
      <c r="DI7" s="146">
        <v>113</v>
      </c>
      <c r="DJ7" s="146">
        <v>114</v>
      </c>
      <c r="DK7" s="146">
        <v>115</v>
      </c>
      <c r="DL7" s="146">
        <v>116</v>
      </c>
      <c r="DM7" s="146">
        <v>117</v>
      </c>
      <c r="DN7" s="146">
        <v>118</v>
      </c>
      <c r="DO7" s="146">
        <v>119</v>
      </c>
      <c r="DP7" s="146">
        <v>120</v>
      </c>
      <c r="DQ7" s="146">
        <v>121</v>
      </c>
      <c r="DR7" s="146">
        <v>122</v>
      </c>
      <c r="DS7" s="146">
        <v>123</v>
      </c>
      <c r="DT7" s="146">
        <v>124</v>
      </c>
      <c r="DU7" s="146">
        <v>125</v>
      </c>
      <c r="DV7" s="146">
        <v>126</v>
      </c>
      <c r="DW7" s="146">
        <v>127</v>
      </c>
      <c r="DX7" s="146">
        <v>128</v>
      </c>
      <c r="DY7" s="146">
        <v>129</v>
      </c>
      <c r="DZ7" s="146">
        <v>130</v>
      </c>
      <c r="EA7" s="146">
        <v>131</v>
      </c>
      <c r="EB7" s="146">
        <v>132</v>
      </c>
      <c r="EC7" s="146">
        <v>133</v>
      </c>
      <c r="ED7" s="146">
        <v>134</v>
      </c>
      <c r="EE7" s="146">
        <v>135</v>
      </c>
      <c r="EF7" s="146">
        <v>136</v>
      </c>
      <c r="EG7" s="146">
        <v>137</v>
      </c>
      <c r="EH7" s="146">
        <v>138</v>
      </c>
      <c r="EI7" s="146">
        <v>139</v>
      </c>
      <c r="EJ7" s="146">
        <v>140</v>
      </c>
      <c r="EK7" s="146">
        <v>141</v>
      </c>
      <c r="EL7" s="146">
        <v>142</v>
      </c>
      <c r="EM7" s="146">
        <v>143</v>
      </c>
      <c r="EN7" s="146">
        <v>144</v>
      </c>
      <c r="EO7" s="146">
        <v>145</v>
      </c>
      <c r="EP7" s="146">
        <v>146</v>
      </c>
      <c r="EQ7" s="146">
        <v>147</v>
      </c>
      <c r="ER7" s="146">
        <v>148</v>
      </c>
      <c r="ES7" s="146">
        <v>149</v>
      </c>
      <c r="ET7" s="146">
        <v>150</v>
      </c>
      <c r="EU7" s="146">
        <v>151</v>
      </c>
      <c r="EV7" s="146">
        <v>152</v>
      </c>
      <c r="EW7" s="146">
        <v>153</v>
      </c>
      <c r="EX7" s="146">
        <v>154</v>
      </c>
      <c r="EY7" s="146">
        <v>155</v>
      </c>
      <c r="EZ7" s="146">
        <v>156</v>
      </c>
    </row>
    <row r="8" spans="1:156" s="23" customFormat="1" ht="38.450000000000003" customHeight="1">
      <c r="A8" s="145" t="s">
        <v>346</v>
      </c>
      <c r="B8" s="145" t="s">
        <v>746</v>
      </c>
      <c r="C8" s="1106" t="s">
        <v>265</v>
      </c>
      <c r="D8" s="1136" t="s">
        <v>266</v>
      </c>
      <c r="E8" s="1108" t="s">
        <v>267</v>
      </c>
      <c r="F8" s="57" t="s">
        <v>42</v>
      </c>
      <c r="G8" s="58"/>
      <c r="H8" s="59">
        <v>150610</v>
      </c>
      <c r="I8" s="60">
        <v>160590</v>
      </c>
      <c r="J8" s="32" t="s">
        <v>268</v>
      </c>
      <c r="K8" s="61">
        <v>1480</v>
      </c>
      <c r="L8" s="62">
        <v>1580</v>
      </c>
      <c r="M8" s="63" t="s">
        <v>269</v>
      </c>
      <c r="N8" s="64" t="s">
        <v>270</v>
      </c>
      <c r="O8" s="65" t="s">
        <v>268</v>
      </c>
      <c r="P8" s="66" t="s">
        <v>271</v>
      </c>
      <c r="Q8" s="65" t="s">
        <v>268</v>
      </c>
      <c r="R8" s="67">
        <v>2.4</v>
      </c>
      <c r="S8" s="68">
        <v>2.4</v>
      </c>
      <c r="T8" s="1089" t="s">
        <v>268</v>
      </c>
      <c r="U8" s="1104">
        <v>9160</v>
      </c>
      <c r="V8" s="1089" t="s">
        <v>268</v>
      </c>
      <c r="W8" s="1110">
        <v>90</v>
      </c>
      <c r="X8" s="1081" t="s">
        <v>272</v>
      </c>
      <c r="Y8" s="1083" t="s">
        <v>270</v>
      </c>
      <c r="Z8" s="1083" t="s">
        <v>268</v>
      </c>
      <c r="AA8" s="1100" t="s">
        <v>273</v>
      </c>
      <c r="AB8" s="1089" t="s">
        <v>268</v>
      </c>
      <c r="AC8" s="1104">
        <v>59910</v>
      </c>
      <c r="AD8" s="1089" t="s">
        <v>274</v>
      </c>
      <c r="AE8" s="1098">
        <v>590</v>
      </c>
      <c r="AF8" s="1081" t="s">
        <v>269</v>
      </c>
      <c r="AG8" s="1083" t="s">
        <v>270</v>
      </c>
      <c r="AH8" s="1081" t="s">
        <v>268</v>
      </c>
      <c r="AI8" s="1085" t="s">
        <v>275</v>
      </c>
      <c r="AJ8" s="1081" t="s">
        <v>268</v>
      </c>
      <c r="AK8" s="1096">
        <v>2.2000000000000002</v>
      </c>
      <c r="AL8" s="32" t="s">
        <v>268</v>
      </c>
      <c r="AM8" s="69">
        <v>9980</v>
      </c>
      <c r="AN8" s="1089" t="s">
        <v>268</v>
      </c>
      <c r="AO8" s="70">
        <v>90</v>
      </c>
      <c r="AP8" s="71" t="s">
        <v>272</v>
      </c>
      <c r="AQ8" s="64" t="s">
        <v>270</v>
      </c>
      <c r="AR8" s="72" t="s">
        <v>268</v>
      </c>
      <c r="AS8" s="66" t="s">
        <v>275</v>
      </c>
      <c r="AT8" s="72" t="s">
        <v>268</v>
      </c>
      <c r="AU8" s="73">
        <v>2.6</v>
      </c>
      <c r="AV8" s="74" t="s">
        <v>276</v>
      </c>
      <c r="AW8" s="75" t="s">
        <v>268</v>
      </c>
      <c r="AX8" s="76">
        <v>3990</v>
      </c>
      <c r="AY8" s="20" t="s">
        <v>274</v>
      </c>
      <c r="AZ8" s="77">
        <v>30</v>
      </c>
      <c r="BA8" s="78" t="s">
        <v>269</v>
      </c>
      <c r="BB8" s="79" t="s">
        <v>270</v>
      </c>
      <c r="BC8" s="78" t="s">
        <v>268</v>
      </c>
      <c r="BD8" s="80" t="s">
        <v>275</v>
      </c>
      <c r="BE8" s="78" t="s">
        <v>268</v>
      </c>
      <c r="BF8" s="81">
        <v>3.9</v>
      </c>
      <c r="BG8" s="11"/>
      <c r="BH8" s="82"/>
      <c r="BI8" s="5"/>
      <c r="BJ8" s="83"/>
      <c r="BK8" s="83"/>
      <c r="BL8" s="83"/>
      <c r="BM8" s="83"/>
      <c r="BN8" s="83"/>
      <c r="BO8" s="83"/>
      <c r="BP8" s="83"/>
      <c r="BQ8" s="11"/>
      <c r="BR8" s="82"/>
      <c r="BS8" s="5"/>
      <c r="BT8" s="83"/>
      <c r="BU8" s="83"/>
      <c r="BV8" s="83"/>
      <c r="BW8" s="83"/>
      <c r="BX8" s="83"/>
      <c r="BY8" s="83"/>
      <c r="BZ8" s="83"/>
      <c r="CA8" s="1102" t="s">
        <v>268</v>
      </c>
      <c r="CB8" s="1116">
        <v>9970</v>
      </c>
      <c r="CC8" s="1089" t="s">
        <v>274</v>
      </c>
      <c r="CD8" s="1098">
        <v>90</v>
      </c>
      <c r="CE8" s="1083" t="s">
        <v>269</v>
      </c>
      <c r="CF8" s="1083" t="s">
        <v>270</v>
      </c>
      <c r="CG8" s="1092" t="s">
        <v>268</v>
      </c>
      <c r="CH8" s="1085" t="s">
        <v>275</v>
      </c>
      <c r="CI8" s="1092" t="s">
        <v>268</v>
      </c>
      <c r="CJ8" s="1096">
        <v>9.1</v>
      </c>
      <c r="CK8" s="11"/>
      <c r="CL8" s="84" t="s">
        <v>193</v>
      </c>
      <c r="CM8" s="1089" t="s">
        <v>274</v>
      </c>
      <c r="CN8" s="1098">
        <v>590</v>
      </c>
      <c r="CO8" s="1092" t="s">
        <v>269</v>
      </c>
      <c r="CP8" s="1083" t="s">
        <v>270</v>
      </c>
      <c r="CQ8" s="1092" t="s">
        <v>268</v>
      </c>
      <c r="CR8" s="1085" t="s">
        <v>275</v>
      </c>
      <c r="CS8" s="1092" t="s">
        <v>268</v>
      </c>
      <c r="CT8" s="1087">
        <v>2.2000000000000002</v>
      </c>
      <c r="CU8" s="1120" t="s">
        <v>277</v>
      </c>
      <c r="CV8" s="1089" t="s">
        <v>274</v>
      </c>
      <c r="CW8" s="1104">
        <v>5480</v>
      </c>
      <c r="CX8" s="1089" t="s">
        <v>274</v>
      </c>
      <c r="CY8" s="1098">
        <v>50</v>
      </c>
      <c r="CZ8" s="1083" t="s">
        <v>269</v>
      </c>
      <c r="DA8" s="1083" t="s">
        <v>270</v>
      </c>
      <c r="DB8" s="1092" t="s">
        <v>268</v>
      </c>
      <c r="DC8" s="1085" t="s">
        <v>275</v>
      </c>
      <c r="DD8" s="1092" t="s">
        <v>268</v>
      </c>
      <c r="DE8" s="1096">
        <v>16.3</v>
      </c>
      <c r="DF8" s="1089" t="s">
        <v>274</v>
      </c>
      <c r="DG8" s="85">
        <v>4420</v>
      </c>
      <c r="DH8" s="1089" t="s">
        <v>274</v>
      </c>
      <c r="DI8" s="85">
        <v>40</v>
      </c>
      <c r="DJ8" s="1089" t="s">
        <v>274</v>
      </c>
      <c r="DK8" s="86">
        <v>40</v>
      </c>
      <c r="DL8" s="1089" t="s">
        <v>274</v>
      </c>
      <c r="DM8" s="85">
        <v>790</v>
      </c>
      <c r="DN8" s="1089" t="s">
        <v>274</v>
      </c>
      <c r="DO8" s="85">
        <v>7</v>
      </c>
      <c r="DP8" s="1089" t="s">
        <v>274</v>
      </c>
      <c r="DQ8" s="86">
        <v>7</v>
      </c>
      <c r="DR8" s="1145" t="s">
        <v>278</v>
      </c>
      <c r="DS8" s="87" t="s">
        <v>279</v>
      </c>
      <c r="DT8" s="1122" t="s">
        <v>278</v>
      </c>
      <c r="DU8" s="88">
        <v>255</v>
      </c>
      <c r="DV8" s="1089" t="s">
        <v>280</v>
      </c>
      <c r="DW8" s="1090">
        <v>12870</v>
      </c>
      <c r="DX8" s="1092" t="s">
        <v>268</v>
      </c>
      <c r="DY8" s="1094">
        <v>120</v>
      </c>
      <c r="DZ8" s="1081" t="s">
        <v>269</v>
      </c>
      <c r="EA8" s="1083" t="s">
        <v>270</v>
      </c>
      <c r="EB8" s="1081" t="s">
        <v>268</v>
      </c>
      <c r="EC8" s="1085" t="s">
        <v>275</v>
      </c>
      <c r="ED8" s="1081" t="s">
        <v>268</v>
      </c>
      <c r="EE8" s="1087">
        <v>7.8</v>
      </c>
      <c r="EF8" s="1123" t="s">
        <v>276</v>
      </c>
      <c r="EG8" s="1089" t="s">
        <v>280</v>
      </c>
      <c r="EH8" s="1090">
        <v>59910</v>
      </c>
      <c r="EI8" s="1092" t="s">
        <v>268</v>
      </c>
      <c r="EJ8" s="1094">
        <v>590</v>
      </c>
      <c r="EK8" s="1081" t="s">
        <v>269</v>
      </c>
      <c r="EL8" s="1083" t="s">
        <v>270</v>
      </c>
      <c r="EM8" s="1081" t="s">
        <v>268</v>
      </c>
      <c r="EN8" s="1085" t="s">
        <v>275</v>
      </c>
      <c r="EO8" s="1081" t="s">
        <v>268</v>
      </c>
      <c r="EP8" s="1087">
        <v>2.4</v>
      </c>
      <c r="EQ8" s="1126" t="s">
        <v>276</v>
      </c>
      <c r="ER8" s="1120" t="s">
        <v>281</v>
      </c>
      <c r="ES8" s="1089" t="s">
        <v>280</v>
      </c>
      <c r="ET8" s="89">
        <v>46240</v>
      </c>
      <c r="EU8" s="1125" t="s">
        <v>280</v>
      </c>
      <c r="EV8" s="1139">
        <v>1350</v>
      </c>
      <c r="EW8" s="1114" t="s">
        <v>280</v>
      </c>
      <c r="EX8" s="1171" t="s">
        <v>2471</v>
      </c>
      <c r="EY8" s="11"/>
      <c r="EZ8" s="1144" t="s">
        <v>2472</v>
      </c>
    </row>
    <row r="9" spans="1:156" s="23" customFormat="1" ht="38.450000000000003" customHeight="1">
      <c r="A9" s="145" t="s">
        <v>347</v>
      </c>
      <c r="B9" s="145" t="s">
        <v>747</v>
      </c>
      <c r="C9" s="1170"/>
      <c r="D9" s="1137"/>
      <c r="E9" s="1109"/>
      <c r="F9" s="90" t="s">
        <v>43</v>
      </c>
      <c r="G9" s="58"/>
      <c r="H9" s="91">
        <v>160590</v>
      </c>
      <c r="I9" s="92"/>
      <c r="J9" s="32" t="s">
        <v>268</v>
      </c>
      <c r="K9" s="93">
        <v>1580</v>
      </c>
      <c r="L9" s="94"/>
      <c r="M9" s="95" t="s">
        <v>269</v>
      </c>
      <c r="N9" s="96" t="s">
        <v>270</v>
      </c>
      <c r="O9" s="97" t="s">
        <v>268</v>
      </c>
      <c r="P9" s="98" t="s">
        <v>275</v>
      </c>
      <c r="Q9" s="97" t="s">
        <v>268</v>
      </c>
      <c r="R9" s="99">
        <v>2.4</v>
      </c>
      <c r="S9" s="100"/>
      <c r="T9" s="1089"/>
      <c r="U9" s="1105"/>
      <c r="V9" s="1089"/>
      <c r="W9" s="1111"/>
      <c r="X9" s="1082"/>
      <c r="Y9" s="1084"/>
      <c r="Z9" s="1084"/>
      <c r="AA9" s="1101"/>
      <c r="AB9" s="1089"/>
      <c r="AC9" s="1105"/>
      <c r="AD9" s="1089"/>
      <c r="AE9" s="1099"/>
      <c r="AF9" s="1082"/>
      <c r="AG9" s="1084"/>
      <c r="AH9" s="1082"/>
      <c r="AI9" s="1086"/>
      <c r="AJ9" s="1082"/>
      <c r="AK9" s="1097"/>
      <c r="AL9" s="32" t="s">
        <v>268</v>
      </c>
      <c r="AM9" s="93">
        <v>9980</v>
      </c>
      <c r="AN9" s="1089"/>
      <c r="AO9" s="101">
        <v>90</v>
      </c>
      <c r="AP9" s="102" t="s">
        <v>269</v>
      </c>
      <c r="AQ9" s="96" t="s">
        <v>270</v>
      </c>
      <c r="AR9" s="103" t="s">
        <v>268</v>
      </c>
      <c r="AS9" s="104" t="s">
        <v>275</v>
      </c>
      <c r="AT9" s="103" t="s">
        <v>268</v>
      </c>
      <c r="AU9" s="105">
        <v>2.6</v>
      </c>
      <c r="AV9" s="106"/>
      <c r="AW9" s="11"/>
      <c r="AX9" s="107"/>
      <c r="AY9" s="108"/>
      <c r="AZ9" s="109"/>
      <c r="BA9" s="110"/>
      <c r="BB9" s="111"/>
      <c r="BC9" s="110"/>
      <c r="BD9" s="111"/>
      <c r="BE9" s="110"/>
      <c r="BF9" s="111"/>
      <c r="BG9" s="112" t="s">
        <v>274</v>
      </c>
      <c r="BH9" s="113">
        <v>69890</v>
      </c>
      <c r="BI9" s="112" t="s">
        <v>268</v>
      </c>
      <c r="BJ9" s="77">
        <v>690</v>
      </c>
      <c r="BK9" s="78" t="s">
        <v>269</v>
      </c>
      <c r="BL9" s="79" t="s">
        <v>270</v>
      </c>
      <c r="BM9" s="78" t="s">
        <v>268</v>
      </c>
      <c r="BN9" s="80" t="s">
        <v>275</v>
      </c>
      <c r="BO9" s="78" t="s">
        <v>268</v>
      </c>
      <c r="BP9" s="81">
        <v>2.2000000000000002</v>
      </c>
      <c r="BQ9" s="46" t="s">
        <v>268</v>
      </c>
      <c r="BR9" s="113">
        <v>59910</v>
      </c>
      <c r="BS9" s="46" t="s">
        <v>268</v>
      </c>
      <c r="BT9" s="77">
        <v>590</v>
      </c>
      <c r="BU9" s="78" t="s">
        <v>269</v>
      </c>
      <c r="BV9" s="79" t="s">
        <v>270</v>
      </c>
      <c r="BW9" s="78" t="s">
        <v>268</v>
      </c>
      <c r="BX9" s="80" t="s">
        <v>275</v>
      </c>
      <c r="BY9" s="78" t="s">
        <v>268</v>
      </c>
      <c r="BZ9" s="81">
        <v>2.2000000000000002</v>
      </c>
      <c r="CA9" s="1103"/>
      <c r="CB9" s="1117"/>
      <c r="CC9" s="1089"/>
      <c r="CD9" s="1099"/>
      <c r="CE9" s="1084"/>
      <c r="CF9" s="1084"/>
      <c r="CG9" s="1093"/>
      <c r="CH9" s="1086"/>
      <c r="CI9" s="1093"/>
      <c r="CJ9" s="1097"/>
      <c r="CK9" s="11"/>
      <c r="CL9" s="114">
        <v>59910</v>
      </c>
      <c r="CM9" s="1089"/>
      <c r="CN9" s="1112"/>
      <c r="CO9" s="1113"/>
      <c r="CP9" s="1114"/>
      <c r="CQ9" s="1113"/>
      <c r="CR9" s="1115"/>
      <c r="CS9" s="1113"/>
      <c r="CT9" s="1118"/>
      <c r="CU9" s="1119"/>
      <c r="CV9" s="1089"/>
      <c r="CW9" s="1105"/>
      <c r="CX9" s="1089"/>
      <c r="CY9" s="1099"/>
      <c r="CZ9" s="1084"/>
      <c r="DA9" s="1084"/>
      <c r="DB9" s="1093"/>
      <c r="DC9" s="1086"/>
      <c r="DD9" s="1093"/>
      <c r="DE9" s="1097"/>
      <c r="DF9" s="1089"/>
      <c r="DG9" s="115" t="s">
        <v>282</v>
      </c>
      <c r="DH9" s="1089"/>
      <c r="DI9" s="115" t="s">
        <v>283</v>
      </c>
      <c r="DJ9" s="1089"/>
      <c r="DK9" s="116">
        <v>52.4</v>
      </c>
      <c r="DL9" s="1089"/>
      <c r="DM9" s="115" t="s">
        <v>282</v>
      </c>
      <c r="DN9" s="1089"/>
      <c r="DO9" s="115" t="s">
        <v>283</v>
      </c>
      <c r="DP9" s="1089"/>
      <c r="DQ9" s="116">
        <v>49.9</v>
      </c>
      <c r="DR9" s="1145"/>
      <c r="DS9" s="117">
        <v>40500</v>
      </c>
      <c r="DT9" s="1122"/>
      <c r="DU9" s="118" t="s">
        <v>284</v>
      </c>
      <c r="DV9" s="1089"/>
      <c r="DW9" s="1091"/>
      <c r="DX9" s="1093"/>
      <c r="DY9" s="1095"/>
      <c r="DZ9" s="1082"/>
      <c r="EA9" s="1084"/>
      <c r="EB9" s="1082"/>
      <c r="EC9" s="1086"/>
      <c r="ED9" s="1082"/>
      <c r="EE9" s="1088"/>
      <c r="EF9" s="1124"/>
      <c r="EG9" s="1089"/>
      <c r="EH9" s="1091">
        <v>590</v>
      </c>
      <c r="EI9" s="1093"/>
      <c r="EJ9" s="1095"/>
      <c r="EK9" s="1082"/>
      <c r="EL9" s="1084"/>
      <c r="EM9" s="1082"/>
      <c r="EN9" s="1086"/>
      <c r="EO9" s="1082"/>
      <c r="EP9" s="1088"/>
      <c r="EQ9" s="1127"/>
      <c r="ER9" s="1121"/>
      <c r="ES9" s="1089"/>
      <c r="ET9" s="119">
        <v>460</v>
      </c>
      <c r="EU9" s="1125"/>
      <c r="EV9" s="1140"/>
      <c r="EW9" s="1114"/>
      <c r="EX9" s="1172"/>
      <c r="EY9" s="11"/>
      <c r="EZ9" s="1145"/>
    </row>
    <row r="10" spans="1:156" s="23" customFormat="1" ht="38.450000000000003" customHeight="1">
      <c r="A10" s="145" t="s">
        <v>348</v>
      </c>
      <c r="B10" s="145" t="s">
        <v>748</v>
      </c>
      <c r="C10" s="1170"/>
      <c r="D10" s="1136" t="s">
        <v>285</v>
      </c>
      <c r="E10" s="1108" t="s">
        <v>267</v>
      </c>
      <c r="F10" s="57" t="s">
        <v>42</v>
      </c>
      <c r="G10" s="120"/>
      <c r="H10" s="59">
        <v>102670</v>
      </c>
      <c r="I10" s="60">
        <v>112650</v>
      </c>
      <c r="J10" s="32" t="s">
        <v>268</v>
      </c>
      <c r="K10" s="61">
        <v>1000</v>
      </c>
      <c r="L10" s="62">
        <v>1100</v>
      </c>
      <c r="M10" s="63" t="s">
        <v>269</v>
      </c>
      <c r="N10" s="64" t="s">
        <v>270</v>
      </c>
      <c r="O10" s="65" t="s">
        <v>268</v>
      </c>
      <c r="P10" s="66" t="s">
        <v>271</v>
      </c>
      <c r="Q10" s="65" t="s">
        <v>268</v>
      </c>
      <c r="R10" s="67">
        <v>2.4</v>
      </c>
      <c r="S10" s="68">
        <v>2.4</v>
      </c>
      <c r="T10" s="1089" t="s">
        <v>268</v>
      </c>
      <c r="U10" s="1104">
        <v>6110</v>
      </c>
      <c r="V10" s="1089" t="s">
        <v>268</v>
      </c>
      <c r="W10" s="1110">
        <v>60</v>
      </c>
      <c r="X10" s="1081" t="s">
        <v>272</v>
      </c>
      <c r="Y10" s="1083" t="s">
        <v>270</v>
      </c>
      <c r="Z10" s="1083" t="s">
        <v>268</v>
      </c>
      <c r="AA10" s="1100" t="s">
        <v>273</v>
      </c>
      <c r="AB10" s="1089" t="s">
        <v>268</v>
      </c>
      <c r="AC10" s="1104">
        <v>39940</v>
      </c>
      <c r="AD10" s="1089" t="s">
        <v>274</v>
      </c>
      <c r="AE10" s="1098">
        <v>390</v>
      </c>
      <c r="AF10" s="1081" t="s">
        <v>269</v>
      </c>
      <c r="AG10" s="1083" t="s">
        <v>270</v>
      </c>
      <c r="AH10" s="1081" t="s">
        <v>268</v>
      </c>
      <c r="AI10" s="1085" t="s">
        <v>275</v>
      </c>
      <c r="AJ10" s="1081" t="s">
        <v>268</v>
      </c>
      <c r="AK10" s="1096">
        <v>2.2000000000000002</v>
      </c>
      <c r="AL10" s="32" t="s">
        <v>268</v>
      </c>
      <c r="AM10" s="69">
        <v>9980</v>
      </c>
      <c r="AN10" s="1089" t="s">
        <v>268</v>
      </c>
      <c r="AO10" s="70">
        <v>90</v>
      </c>
      <c r="AP10" s="71" t="s">
        <v>272</v>
      </c>
      <c r="AQ10" s="64" t="s">
        <v>270</v>
      </c>
      <c r="AR10" s="72" t="s">
        <v>268</v>
      </c>
      <c r="AS10" s="66" t="s">
        <v>275</v>
      </c>
      <c r="AT10" s="72" t="s">
        <v>268</v>
      </c>
      <c r="AU10" s="73">
        <v>2.6</v>
      </c>
      <c r="AV10" s="74" t="s">
        <v>276</v>
      </c>
      <c r="AW10" s="75" t="s">
        <v>268</v>
      </c>
      <c r="AX10" s="76">
        <v>3990</v>
      </c>
      <c r="AY10" s="20" t="s">
        <v>274</v>
      </c>
      <c r="AZ10" s="77">
        <v>30</v>
      </c>
      <c r="BA10" s="78" t="s">
        <v>269</v>
      </c>
      <c r="BB10" s="79" t="s">
        <v>270</v>
      </c>
      <c r="BC10" s="78" t="s">
        <v>268</v>
      </c>
      <c r="BD10" s="80" t="s">
        <v>275</v>
      </c>
      <c r="BE10" s="78" t="s">
        <v>268</v>
      </c>
      <c r="BF10" s="81">
        <v>3.9</v>
      </c>
      <c r="BG10" s="75"/>
      <c r="BH10" s="82"/>
      <c r="BI10" s="112"/>
      <c r="BJ10" s="121"/>
      <c r="BK10" s="121"/>
      <c r="BL10" s="121"/>
      <c r="BM10" s="121"/>
      <c r="BN10" s="121"/>
      <c r="BO10" s="121"/>
      <c r="BP10" s="121"/>
      <c r="BQ10" s="112"/>
      <c r="BR10" s="82" t="s">
        <v>286</v>
      </c>
      <c r="BS10" s="112"/>
      <c r="BT10" s="122"/>
      <c r="BU10" s="121"/>
      <c r="BV10" s="121"/>
      <c r="BW10" s="121"/>
      <c r="BX10" s="121"/>
      <c r="BY10" s="121"/>
      <c r="BZ10" s="121"/>
      <c r="CA10" s="1102" t="s">
        <v>268</v>
      </c>
      <c r="CB10" s="1116">
        <v>6640</v>
      </c>
      <c r="CC10" s="1089" t="s">
        <v>274</v>
      </c>
      <c r="CD10" s="1098">
        <v>60</v>
      </c>
      <c r="CE10" s="1083" t="s">
        <v>269</v>
      </c>
      <c r="CF10" s="1083" t="s">
        <v>270</v>
      </c>
      <c r="CG10" s="1092" t="s">
        <v>268</v>
      </c>
      <c r="CH10" s="1085" t="s">
        <v>275</v>
      </c>
      <c r="CI10" s="1092" t="s">
        <v>268</v>
      </c>
      <c r="CJ10" s="1096">
        <v>9.1</v>
      </c>
      <c r="CK10" s="1089" t="s">
        <v>278</v>
      </c>
      <c r="CL10" s="123" t="s">
        <v>194</v>
      </c>
      <c r="CM10" s="1089" t="s">
        <v>274</v>
      </c>
      <c r="CN10" s="1112">
        <v>390</v>
      </c>
      <c r="CO10" s="1113" t="s">
        <v>269</v>
      </c>
      <c r="CP10" s="1114" t="s">
        <v>270</v>
      </c>
      <c r="CQ10" s="1113" t="s">
        <v>268</v>
      </c>
      <c r="CR10" s="1115" t="s">
        <v>275</v>
      </c>
      <c r="CS10" s="1113" t="s">
        <v>268</v>
      </c>
      <c r="CT10" s="1118">
        <v>2.2000000000000002</v>
      </c>
      <c r="CU10" s="1119" t="s">
        <v>277</v>
      </c>
      <c r="CV10" s="1089" t="s">
        <v>274</v>
      </c>
      <c r="CW10" s="1104">
        <v>3930</v>
      </c>
      <c r="CX10" s="1089" t="s">
        <v>274</v>
      </c>
      <c r="CY10" s="1098">
        <v>30</v>
      </c>
      <c r="CZ10" s="1083" t="s">
        <v>269</v>
      </c>
      <c r="DA10" s="1083" t="s">
        <v>270</v>
      </c>
      <c r="DB10" s="1092" t="s">
        <v>268</v>
      </c>
      <c r="DC10" s="1085" t="s">
        <v>275</v>
      </c>
      <c r="DD10" s="1092" t="s">
        <v>268</v>
      </c>
      <c r="DE10" s="1096">
        <v>18.100000000000001</v>
      </c>
      <c r="DF10" s="1089" t="s">
        <v>274</v>
      </c>
      <c r="DG10" s="85">
        <v>2950</v>
      </c>
      <c r="DH10" s="1089" t="s">
        <v>274</v>
      </c>
      <c r="DI10" s="85">
        <v>20</v>
      </c>
      <c r="DJ10" s="1089" t="s">
        <v>274</v>
      </c>
      <c r="DK10" s="86">
        <v>20</v>
      </c>
      <c r="DL10" s="1089" t="s">
        <v>274</v>
      </c>
      <c r="DM10" s="85">
        <v>520</v>
      </c>
      <c r="DN10" s="1089" t="s">
        <v>274</v>
      </c>
      <c r="DO10" s="85">
        <v>5</v>
      </c>
      <c r="DP10" s="1089" t="s">
        <v>274</v>
      </c>
      <c r="DQ10" s="86">
        <v>5</v>
      </c>
      <c r="DR10" s="1145"/>
      <c r="DS10" s="124" t="s">
        <v>287</v>
      </c>
      <c r="DT10" s="1122" t="s">
        <v>278</v>
      </c>
      <c r="DU10" s="88">
        <v>255</v>
      </c>
      <c r="DV10" s="1089" t="s">
        <v>280</v>
      </c>
      <c r="DW10" s="1090">
        <v>8580</v>
      </c>
      <c r="DX10" s="1092" t="s">
        <v>268</v>
      </c>
      <c r="DY10" s="1094">
        <v>80</v>
      </c>
      <c r="DZ10" s="1081" t="s">
        <v>269</v>
      </c>
      <c r="EA10" s="1083" t="s">
        <v>270</v>
      </c>
      <c r="EB10" s="1081" t="s">
        <v>268</v>
      </c>
      <c r="EC10" s="1085" t="s">
        <v>275</v>
      </c>
      <c r="ED10" s="1081" t="s">
        <v>268</v>
      </c>
      <c r="EE10" s="1087">
        <v>7.8</v>
      </c>
      <c r="EF10" s="1123" t="s">
        <v>276</v>
      </c>
      <c r="EG10" s="1089" t="s">
        <v>280</v>
      </c>
      <c r="EH10" s="1090">
        <v>39940</v>
      </c>
      <c r="EI10" s="1092" t="s">
        <v>268</v>
      </c>
      <c r="EJ10" s="1094">
        <v>390</v>
      </c>
      <c r="EK10" s="1081" t="s">
        <v>269</v>
      </c>
      <c r="EL10" s="1083" t="s">
        <v>270</v>
      </c>
      <c r="EM10" s="1081" t="s">
        <v>268</v>
      </c>
      <c r="EN10" s="1085" t="s">
        <v>275</v>
      </c>
      <c r="EO10" s="1081" t="s">
        <v>268</v>
      </c>
      <c r="EP10" s="1087">
        <v>2.4</v>
      </c>
      <c r="EQ10" s="1126" t="s">
        <v>276</v>
      </c>
      <c r="ER10" s="1120" t="s">
        <v>281</v>
      </c>
      <c r="ES10" s="1089" t="s">
        <v>280</v>
      </c>
      <c r="ET10" s="89">
        <v>30830</v>
      </c>
      <c r="EU10" s="1125" t="s">
        <v>280</v>
      </c>
      <c r="EV10" s="1140"/>
      <c r="EW10" s="1114"/>
      <c r="EX10" s="1172"/>
      <c r="EY10" s="11"/>
      <c r="EZ10" s="1145"/>
    </row>
    <row r="11" spans="1:156" s="23" customFormat="1" ht="38.450000000000003" customHeight="1">
      <c r="A11" s="145" t="s">
        <v>349</v>
      </c>
      <c r="B11" s="145" t="s">
        <v>749</v>
      </c>
      <c r="C11" s="1170"/>
      <c r="D11" s="1137"/>
      <c r="E11" s="1109"/>
      <c r="F11" s="90" t="s">
        <v>43</v>
      </c>
      <c r="G11" s="120"/>
      <c r="H11" s="91">
        <v>112650</v>
      </c>
      <c r="I11" s="92"/>
      <c r="J11" s="32" t="s">
        <v>268</v>
      </c>
      <c r="K11" s="93">
        <v>1100</v>
      </c>
      <c r="L11" s="94"/>
      <c r="M11" s="95" t="s">
        <v>269</v>
      </c>
      <c r="N11" s="96" t="s">
        <v>270</v>
      </c>
      <c r="O11" s="97" t="s">
        <v>268</v>
      </c>
      <c r="P11" s="98" t="s">
        <v>275</v>
      </c>
      <c r="Q11" s="97" t="s">
        <v>268</v>
      </c>
      <c r="R11" s="99">
        <v>2.4</v>
      </c>
      <c r="S11" s="100"/>
      <c r="T11" s="1089"/>
      <c r="U11" s="1105"/>
      <c r="V11" s="1089"/>
      <c r="W11" s="1111"/>
      <c r="X11" s="1082"/>
      <c r="Y11" s="1084"/>
      <c r="Z11" s="1084"/>
      <c r="AA11" s="1101"/>
      <c r="AB11" s="1089"/>
      <c r="AC11" s="1105"/>
      <c r="AD11" s="1089"/>
      <c r="AE11" s="1099"/>
      <c r="AF11" s="1082"/>
      <c r="AG11" s="1084"/>
      <c r="AH11" s="1082"/>
      <c r="AI11" s="1086"/>
      <c r="AJ11" s="1082"/>
      <c r="AK11" s="1097"/>
      <c r="AL11" s="32" t="s">
        <v>268</v>
      </c>
      <c r="AM11" s="93">
        <v>9980</v>
      </c>
      <c r="AN11" s="1089"/>
      <c r="AO11" s="101">
        <v>90</v>
      </c>
      <c r="AP11" s="102" t="s">
        <v>269</v>
      </c>
      <c r="AQ11" s="96" t="s">
        <v>270</v>
      </c>
      <c r="AR11" s="103" t="s">
        <v>268</v>
      </c>
      <c r="AS11" s="104" t="s">
        <v>275</v>
      </c>
      <c r="AT11" s="103" t="s">
        <v>268</v>
      </c>
      <c r="AU11" s="105">
        <v>2.6</v>
      </c>
      <c r="AV11" s="106"/>
      <c r="AW11" s="75"/>
      <c r="AZ11" s="125"/>
      <c r="BG11" s="112" t="s">
        <v>274</v>
      </c>
      <c r="BH11" s="113">
        <v>69890</v>
      </c>
      <c r="BI11" s="112" t="s">
        <v>268</v>
      </c>
      <c r="BJ11" s="77">
        <v>690</v>
      </c>
      <c r="BK11" s="78" t="s">
        <v>269</v>
      </c>
      <c r="BL11" s="79" t="s">
        <v>270</v>
      </c>
      <c r="BM11" s="78" t="s">
        <v>268</v>
      </c>
      <c r="BN11" s="80" t="s">
        <v>275</v>
      </c>
      <c r="BO11" s="78" t="s">
        <v>268</v>
      </c>
      <c r="BP11" s="81">
        <v>2.2000000000000002</v>
      </c>
      <c r="BQ11" s="46" t="s">
        <v>268</v>
      </c>
      <c r="BR11" s="113">
        <v>59910</v>
      </c>
      <c r="BS11" s="46" t="s">
        <v>268</v>
      </c>
      <c r="BT11" s="77">
        <v>590</v>
      </c>
      <c r="BU11" s="78" t="s">
        <v>269</v>
      </c>
      <c r="BV11" s="79" t="s">
        <v>270</v>
      </c>
      <c r="BW11" s="78" t="s">
        <v>268</v>
      </c>
      <c r="BX11" s="80" t="s">
        <v>275</v>
      </c>
      <c r="BY11" s="78" t="s">
        <v>268</v>
      </c>
      <c r="BZ11" s="81">
        <v>2.2000000000000002</v>
      </c>
      <c r="CA11" s="1103"/>
      <c r="CB11" s="1117"/>
      <c r="CC11" s="1089"/>
      <c r="CD11" s="1099"/>
      <c r="CE11" s="1084"/>
      <c r="CF11" s="1084"/>
      <c r="CG11" s="1093"/>
      <c r="CH11" s="1086"/>
      <c r="CI11" s="1093"/>
      <c r="CJ11" s="1097"/>
      <c r="CK11" s="1089"/>
      <c r="CL11" s="114">
        <v>39940</v>
      </c>
      <c r="CM11" s="1089"/>
      <c r="CN11" s="1112"/>
      <c r="CO11" s="1113"/>
      <c r="CP11" s="1114"/>
      <c r="CQ11" s="1113"/>
      <c r="CR11" s="1115"/>
      <c r="CS11" s="1113"/>
      <c r="CT11" s="1118"/>
      <c r="CU11" s="1119"/>
      <c r="CV11" s="1089"/>
      <c r="CW11" s="1105"/>
      <c r="CX11" s="1089"/>
      <c r="CY11" s="1099"/>
      <c r="CZ11" s="1084"/>
      <c r="DA11" s="1084"/>
      <c r="DB11" s="1093"/>
      <c r="DC11" s="1086"/>
      <c r="DD11" s="1093"/>
      <c r="DE11" s="1097"/>
      <c r="DF11" s="1089"/>
      <c r="DG11" s="115" t="s">
        <v>282</v>
      </c>
      <c r="DH11" s="1089"/>
      <c r="DI11" s="115" t="s">
        <v>283</v>
      </c>
      <c r="DJ11" s="1089"/>
      <c r="DK11" s="116">
        <v>69.900000000000006</v>
      </c>
      <c r="DL11" s="1089"/>
      <c r="DM11" s="115" t="s">
        <v>282</v>
      </c>
      <c r="DN11" s="1089"/>
      <c r="DO11" s="115" t="s">
        <v>283</v>
      </c>
      <c r="DP11" s="1089"/>
      <c r="DQ11" s="116">
        <v>46.6</v>
      </c>
      <c r="DR11" s="1145"/>
      <c r="DS11" s="117">
        <v>27330</v>
      </c>
      <c r="DT11" s="1122"/>
      <c r="DU11" s="118" t="s">
        <v>284</v>
      </c>
      <c r="DV11" s="1089"/>
      <c r="DW11" s="1091"/>
      <c r="DX11" s="1093"/>
      <c r="DY11" s="1095"/>
      <c r="DZ11" s="1082"/>
      <c r="EA11" s="1084"/>
      <c r="EB11" s="1082"/>
      <c r="EC11" s="1086"/>
      <c r="ED11" s="1082"/>
      <c r="EE11" s="1088"/>
      <c r="EF11" s="1124"/>
      <c r="EG11" s="1089"/>
      <c r="EH11" s="1091">
        <v>390</v>
      </c>
      <c r="EI11" s="1093"/>
      <c r="EJ11" s="1095"/>
      <c r="EK11" s="1082"/>
      <c r="EL11" s="1084"/>
      <c r="EM11" s="1082"/>
      <c r="EN11" s="1086"/>
      <c r="EO11" s="1082"/>
      <c r="EP11" s="1088"/>
      <c r="EQ11" s="1127"/>
      <c r="ER11" s="1121"/>
      <c r="ES11" s="1089"/>
      <c r="ET11" s="119">
        <v>300</v>
      </c>
      <c r="EU11" s="1125"/>
      <c r="EV11" s="1140"/>
      <c r="EW11" s="1114"/>
      <c r="EX11" s="1172"/>
      <c r="EY11" s="11"/>
      <c r="EZ11" s="1145"/>
    </row>
    <row r="12" spans="1:156" s="23" customFormat="1" ht="38.450000000000003" customHeight="1">
      <c r="A12" s="145" t="s">
        <v>350</v>
      </c>
      <c r="B12" s="145" t="s">
        <v>750</v>
      </c>
      <c r="C12" s="1170"/>
      <c r="D12" s="1132" t="s">
        <v>290</v>
      </c>
      <c r="E12" s="1134" t="s">
        <v>267</v>
      </c>
      <c r="F12" s="126" t="s">
        <v>42</v>
      </c>
      <c r="G12" s="120"/>
      <c r="H12" s="59">
        <v>78160</v>
      </c>
      <c r="I12" s="60">
        <v>88140</v>
      </c>
      <c r="J12" s="32" t="s">
        <v>268</v>
      </c>
      <c r="K12" s="61">
        <v>760</v>
      </c>
      <c r="L12" s="62">
        <v>860</v>
      </c>
      <c r="M12" s="63" t="s">
        <v>269</v>
      </c>
      <c r="N12" s="64" t="s">
        <v>270</v>
      </c>
      <c r="O12" s="65" t="s">
        <v>268</v>
      </c>
      <c r="P12" s="66" t="s">
        <v>271</v>
      </c>
      <c r="Q12" s="65" t="s">
        <v>268</v>
      </c>
      <c r="R12" s="67">
        <v>2.4</v>
      </c>
      <c r="S12" s="68">
        <v>2.4</v>
      </c>
      <c r="T12" s="1089" t="s">
        <v>268</v>
      </c>
      <c r="U12" s="1104">
        <v>4580</v>
      </c>
      <c r="V12" s="1089" t="s">
        <v>268</v>
      </c>
      <c r="W12" s="1110">
        <v>40</v>
      </c>
      <c r="X12" s="1081" t="s">
        <v>272</v>
      </c>
      <c r="Y12" s="1083" t="s">
        <v>270</v>
      </c>
      <c r="Z12" s="1083" t="s">
        <v>268</v>
      </c>
      <c r="AA12" s="1100" t="s">
        <v>273</v>
      </c>
      <c r="AB12" s="1089" t="s">
        <v>268</v>
      </c>
      <c r="AC12" s="1104">
        <v>29950</v>
      </c>
      <c r="AD12" s="1089" t="s">
        <v>274</v>
      </c>
      <c r="AE12" s="1098">
        <v>290</v>
      </c>
      <c r="AF12" s="1081" t="s">
        <v>269</v>
      </c>
      <c r="AG12" s="1083" t="s">
        <v>270</v>
      </c>
      <c r="AH12" s="1081" t="s">
        <v>268</v>
      </c>
      <c r="AI12" s="1085" t="s">
        <v>275</v>
      </c>
      <c r="AJ12" s="1081" t="s">
        <v>268</v>
      </c>
      <c r="AK12" s="1096">
        <v>2.2000000000000002</v>
      </c>
      <c r="AL12" s="32" t="s">
        <v>268</v>
      </c>
      <c r="AM12" s="69">
        <v>9980</v>
      </c>
      <c r="AN12" s="1089" t="s">
        <v>268</v>
      </c>
      <c r="AO12" s="70">
        <v>90</v>
      </c>
      <c r="AP12" s="71" t="s">
        <v>272</v>
      </c>
      <c r="AQ12" s="64" t="s">
        <v>270</v>
      </c>
      <c r="AR12" s="72" t="s">
        <v>268</v>
      </c>
      <c r="AS12" s="66" t="s">
        <v>275</v>
      </c>
      <c r="AT12" s="72" t="s">
        <v>268</v>
      </c>
      <c r="AU12" s="73">
        <v>2.6</v>
      </c>
      <c r="AV12" s="74" t="s">
        <v>276</v>
      </c>
      <c r="AW12" s="75" t="s">
        <v>268</v>
      </c>
      <c r="AX12" s="76">
        <v>3990</v>
      </c>
      <c r="AY12" s="20" t="s">
        <v>274</v>
      </c>
      <c r="AZ12" s="77">
        <v>30</v>
      </c>
      <c r="BA12" s="78" t="s">
        <v>269</v>
      </c>
      <c r="BB12" s="79" t="s">
        <v>270</v>
      </c>
      <c r="BC12" s="78" t="s">
        <v>268</v>
      </c>
      <c r="BD12" s="80" t="s">
        <v>275</v>
      </c>
      <c r="BE12" s="78" t="s">
        <v>268</v>
      </c>
      <c r="BF12" s="81">
        <v>3.9</v>
      </c>
      <c r="BG12" s="75"/>
      <c r="BH12" s="82"/>
      <c r="BI12" s="112"/>
      <c r="BJ12" s="121"/>
      <c r="BK12" s="121"/>
      <c r="BL12" s="121"/>
      <c r="BM12" s="121"/>
      <c r="BN12" s="121"/>
      <c r="BO12" s="121"/>
      <c r="BP12" s="121"/>
      <c r="BQ12" s="112"/>
      <c r="BR12" s="82" t="s">
        <v>286</v>
      </c>
      <c r="BS12" s="112"/>
      <c r="BT12" s="122"/>
      <c r="BU12" s="121"/>
      <c r="BV12" s="121"/>
      <c r="BW12" s="121"/>
      <c r="BX12" s="121"/>
      <c r="BY12" s="121"/>
      <c r="BZ12" s="121"/>
      <c r="CA12" s="1102" t="s">
        <v>268</v>
      </c>
      <c r="CB12" s="1116">
        <v>4980</v>
      </c>
      <c r="CC12" s="1089" t="s">
        <v>268</v>
      </c>
      <c r="CD12" s="1098">
        <v>40</v>
      </c>
      <c r="CE12" s="1083" t="s">
        <v>269</v>
      </c>
      <c r="CF12" s="1083" t="s">
        <v>270</v>
      </c>
      <c r="CG12" s="1092" t="s">
        <v>268</v>
      </c>
      <c r="CH12" s="1085" t="s">
        <v>275</v>
      </c>
      <c r="CI12" s="1092" t="s">
        <v>268</v>
      </c>
      <c r="CJ12" s="1096">
        <v>10.199999999999999</v>
      </c>
      <c r="CK12" s="1089"/>
      <c r="CL12" s="123" t="s">
        <v>291</v>
      </c>
      <c r="CM12" s="1089" t="s">
        <v>274</v>
      </c>
      <c r="CN12" s="1112">
        <v>290</v>
      </c>
      <c r="CO12" s="1113" t="s">
        <v>269</v>
      </c>
      <c r="CP12" s="1114" t="s">
        <v>270</v>
      </c>
      <c r="CQ12" s="1113" t="s">
        <v>268</v>
      </c>
      <c r="CR12" s="1115" t="s">
        <v>275</v>
      </c>
      <c r="CS12" s="1113" t="s">
        <v>268</v>
      </c>
      <c r="CT12" s="1118">
        <v>2.2000000000000002</v>
      </c>
      <c r="CU12" s="1119" t="s">
        <v>277</v>
      </c>
      <c r="CV12" s="1089" t="s">
        <v>274</v>
      </c>
      <c r="CW12" s="1104">
        <v>3160</v>
      </c>
      <c r="CX12" s="1089" t="s">
        <v>274</v>
      </c>
      <c r="CY12" s="1098">
        <v>30</v>
      </c>
      <c r="CZ12" s="1083" t="s">
        <v>269</v>
      </c>
      <c r="DA12" s="1083" t="s">
        <v>270</v>
      </c>
      <c r="DB12" s="1092" t="s">
        <v>268</v>
      </c>
      <c r="DC12" s="1085" t="s">
        <v>275</v>
      </c>
      <c r="DD12" s="1092" t="s">
        <v>268</v>
      </c>
      <c r="DE12" s="1096">
        <v>13.6</v>
      </c>
      <c r="DF12" s="1089" t="s">
        <v>274</v>
      </c>
      <c r="DG12" s="85">
        <v>2210</v>
      </c>
      <c r="DH12" s="1089" t="s">
        <v>274</v>
      </c>
      <c r="DI12" s="85">
        <v>20</v>
      </c>
      <c r="DJ12" s="1089" t="s">
        <v>274</v>
      </c>
      <c r="DK12" s="86">
        <v>20</v>
      </c>
      <c r="DL12" s="1089" t="s">
        <v>274</v>
      </c>
      <c r="DM12" s="85">
        <v>390</v>
      </c>
      <c r="DN12" s="1089" t="s">
        <v>274</v>
      </c>
      <c r="DO12" s="85">
        <v>3</v>
      </c>
      <c r="DP12" s="1089" t="s">
        <v>274</v>
      </c>
      <c r="DQ12" s="86">
        <v>3</v>
      </c>
      <c r="DR12" s="1145"/>
      <c r="DS12" s="124" t="s">
        <v>292</v>
      </c>
      <c r="DT12" s="1122" t="s">
        <v>278</v>
      </c>
      <c r="DU12" s="88">
        <v>255</v>
      </c>
      <c r="DV12" s="1089" t="s">
        <v>280</v>
      </c>
      <c r="DW12" s="1090">
        <v>6430</v>
      </c>
      <c r="DX12" s="1092" t="s">
        <v>268</v>
      </c>
      <c r="DY12" s="1094">
        <v>60</v>
      </c>
      <c r="DZ12" s="1081" t="s">
        <v>269</v>
      </c>
      <c r="EA12" s="1083" t="s">
        <v>270</v>
      </c>
      <c r="EB12" s="1081" t="s">
        <v>268</v>
      </c>
      <c r="EC12" s="1085" t="s">
        <v>275</v>
      </c>
      <c r="ED12" s="1081" t="s">
        <v>268</v>
      </c>
      <c r="EE12" s="1087">
        <v>7.8</v>
      </c>
      <c r="EF12" s="1123" t="s">
        <v>276</v>
      </c>
      <c r="EG12" s="1089" t="s">
        <v>280</v>
      </c>
      <c r="EH12" s="1090">
        <v>29950</v>
      </c>
      <c r="EI12" s="1092" t="s">
        <v>268</v>
      </c>
      <c r="EJ12" s="1094">
        <v>300</v>
      </c>
      <c r="EK12" s="1081" t="s">
        <v>269</v>
      </c>
      <c r="EL12" s="1083" t="s">
        <v>270</v>
      </c>
      <c r="EM12" s="1081" t="s">
        <v>268</v>
      </c>
      <c r="EN12" s="1085" t="s">
        <v>275</v>
      </c>
      <c r="EO12" s="1081" t="s">
        <v>268</v>
      </c>
      <c r="EP12" s="1087">
        <v>2.2999999999999998</v>
      </c>
      <c r="EQ12" s="1126" t="s">
        <v>276</v>
      </c>
      <c r="ER12" s="1120" t="s">
        <v>281</v>
      </c>
      <c r="ES12" s="1089" t="s">
        <v>280</v>
      </c>
      <c r="ET12" s="89">
        <v>23120</v>
      </c>
      <c r="EU12" s="1125" t="s">
        <v>280</v>
      </c>
      <c r="EV12" s="1140"/>
      <c r="EW12" s="1114"/>
      <c r="EX12" s="1172"/>
      <c r="EY12" s="11"/>
      <c r="EZ12" s="1145"/>
    </row>
    <row r="13" spans="1:156" s="23" customFormat="1" ht="38.450000000000003" customHeight="1">
      <c r="A13" s="145" t="s">
        <v>351</v>
      </c>
      <c r="B13" s="145" t="s">
        <v>751</v>
      </c>
      <c r="C13" s="1170"/>
      <c r="D13" s="1133"/>
      <c r="E13" s="1135"/>
      <c r="F13" s="127" t="s">
        <v>43</v>
      </c>
      <c r="G13" s="120"/>
      <c r="H13" s="91">
        <v>88140</v>
      </c>
      <c r="I13" s="92"/>
      <c r="J13" s="32" t="s">
        <v>268</v>
      </c>
      <c r="K13" s="93">
        <v>860</v>
      </c>
      <c r="L13" s="94"/>
      <c r="M13" s="95" t="s">
        <v>269</v>
      </c>
      <c r="N13" s="96" t="s">
        <v>270</v>
      </c>
      <c r="O13" s="97" t="s">
        <v>268</v>
      </c>
      <c r="P13" s="98" t="s">
        <v>275</v>
      </c>
      <c r="Q13" s="97" t="s">
        <v>268</v>
      </c>
      <c r="R13" s="99">
        <v>2.4</v>
      </c>
      <c r="S13" s="100"/>
      <c r="T13" s="1089"/>
      <c r="U13" s="1105"/>
      <c r="V13" s="1089"/>
      <c r="W13" s="1111"/>
      <c r="X13" s="1082"/>
      <c r="Y13" s="1084"/>
      <c r="Z13" s="1084"/>
      <c r="AA13" s="1101"/>
      <c r="AB13" s="1089"/>
      <c r="AC13" s="1105"/>
      <c r="AD13" s="1089"/>
      <c r="AE13" s="1099"/>
      <c r="AF13" s="1082"/>
      <c r="AG13" s="1084"/>
      <c r="AH13" s="1082"/>
      <c r="AI13" s="1086"/>
      <c r="AJ13" s="1082"/>
      <c r="AK13" s="1097"/>
      <c r="AL13" s="32" t="s">
        <v>268</v>
      </c>
      <c r="AM13" s="93">
        <v>9980</v>
      </c>
      <c r="AN13" s="1089"/>
      <c r="AO13" s="101">
        <v>90</v>
      </c>
      <c r="AP13" s="102" t="s">
        <v>269</v>
      </c>
      <c r="AQ13" s="96" t="s">
        <v>270</v>
      </c>
      <c r="AR13" s="103" t="s">
        <v>268</v>
      </c>
      <c r="AS13" s="104" t="s">
        <v>275</v>
      </c>
      <c r="AT13" s="103" t="s">
        <v>268</v>
      </c>
      <c r="AU13" s="105">
        <v>2.6</v>
      </c>
      <c r="AV13" s="106"/>
      <c r="AW13" s="75"/>
      <c r="AZ13" s="125"/>
      <c r="BG13" s="112" t="s">
        <v>274</v>
      </c>
      <c r="BH13" s="113">
        <v>69890</v>
      </c>
      <c r="BI13" s="112" t="s">
        <v>268</v>
      </c>
      <c r="BJ13" s="77">
        <v>690</v>
      </c>
      <c r="BK13" s="78" t="s">
        <v>269</v>
      </c>
      <c r="BL13" s="79" t="s">
        <v>270</v>
      </c>
      <c r="BM13" s="78" t="s">
        <v>268</v>
      </c>
      <c r="BN13" s="80" t="s">
        <v>275</v>
      </c>
      <c r="BO13" s="78" t="s">
        <v>268</v>
      </c>
      <c r="BP13" s="81">
        <v>2.2000000000000002</v>
      </c>
      <c r="BQ13" s="46" t="s">
        <v>268</v>
      </c>
      <c r="BR13" s="113">
        <v>59910</v>
      </c>
      <c r="BS13" s="46" t="s">
        <v>274</v>
      </c>
      <c r="BT13" s="77">
        <v>590</v>
      </c>
      <c r="BU13" s="78" t="s">
        <v>269</v>
      </c>
      <c r="BV13" s="79" t="s">
        <v>270</v>
      </c>
      <c r="BW13" s="78" t="s">
        <v>268</v>
      </c>
      <c r="BX13" s="80" t="s">
        <v>275</v>
      </c>
      <c r="BY13" s="78" t="s">
        <v>268</v>
      </c>
      <c r="BZ13" s="81">
        <v>2.2000000000000002</v>
      </c>
      <c r="CA13" s="1103"/>
      <c r="CB13" s="1117"/>
      <c r="CC13" s="1089"/>
      <c r="CD13" s="1099"/>
      <c r="CE13" s="1084"/>
      <c r="CF13" s="1084"/>
      <c r="CG13" s="1093"/>
      <c r="CH13" s="1086"/>
      <c r="CI13" s="1093"/>
      <c r="CJ13" s="1097"/>
      <c r="CK13" s="1089"/>
      <c r="CL13" s="114">
        <v>29950</v>
      </c>
      <c r="CM13" s="1089"/>
      <c r="CN13" s="1112"/>
      <c r="CO13" s="1113"/>
      <c r="CP13" s="1114"/>
      <c r="CQ13" s="1113"/>
      <c r="CR13" s="1115"/>
      <c r="CS13" s="1113"/>
      <c r="CT13" s="1118"/>
      <c r="CU13" s="1119"/>
      <c r="CV13" s="1089"/>
      <c r="CW13" s="1105"/>
      <c r="CX13" s="1089"/>
      <c r="CY13" s="1099"/>
      <c r="CZ13" s="1084"/>
      <c r="DA13" s="1084"/>
      <c r="DB13" s="1093"/>
      <c r="DC13" s="1086"/>
      <c r="DD13" s="1093"/>
      <c r="DE13" s="1097"/>
      <c r="DF13" s="1089"/>
      <c r="DG13" s="115" t="s">
        <v>282</v>
      </c>
      <c r="DH13" s="1089"/>
      <c r="DI13" s="115" t="s">
        <v>283</v>
      </c>
      <c r="DJ13" s="1089"/>
      <c r="DK13" s="116">
        <v>52.4</v>
      </c>
      <c r="DL13" s="1089"/>
      <c r="DM13" s="115" t="s">
        <v>282</v>
      </c>
      <c r="DN13" s="1089"/>
      <c r="DO13" s="115" t="s">
        <v>283</v>
      </c>
      <c r="DP13" s="1089"/>
      <c r="DQ13" s="116">
        <v>58.3</v>
      </c>
      <c r="DR13" s="1145"/>
      <c r="DS13" s="117">
        <v>20750</v>
      </c>
      <c r="DT13" s="1122"/>
      <c r="DU13" s="118" t="s">
        <v>284</v>
      </c>
      <c r="DV13" s="1089"/>
      <c r="DW13" s="1091"/>
      <c r="DX13" s="1093"/>
      <c r="DY13" s="1095"/>
      <c r="DZ13" s="1082"/>
      <c r="EA13" s="1084"/>
      <c r="EB13" s="1082"/>
      <c r="EC13" s="1086"/>
      <c r="ED13" s="1082"/>
      <c r="EE13" s="1088"/>
      <c r="EF13" s="1124"/>
      <c r="EG13" s="1089"/>
      <c r="EH13" s="1091">
        <v>300</v>
      </c>
      <c r="EI13" s="1093"/>
      <c r="EJ13" s="1095"/>
      <c r="EK13" s="1082"/>
      <c r="EL13" s="1084"/>
      <c r="EM13" s="1082"/>
      <c r="EN13" s="1086"/>
      <c r="EO13" s="1082"/>
      <c r="EP13" s="1088"/>
      <c r="EQ13" s="1127"/>
      <c r="ER13" s="1121"/>
      <c r="ES13" s="1089"/>
      <c r="ET13" s="119">
        <v>230</v>
      </c>
      <c r="EU13" s="1125"/>
      <c r="EV13" s="1140"/>
      <c r="EW13" s="1114"/>
      <c r="EX13" s="1172"/>
      <c r="EY13" s="11"/>
      <c r="EZ13" s="1145"/>
    </row>
    <row r="14" spans="1:156" s="23" customFormat="1" ht="38.450000000000003" customHeight="1">
      <c r="A14" s="145" t="s">
        <v>352</v>
      </c>
      <c r="B14" s="145" t="s">
        <v>752</v>
      </c>
      <c r="C14" s="1170"/>
      <c r="D14" s="1132" t="s">
        <v>293</v>
      </c>
      <c r="E14" s="1134" t="s">
        <v>267</v>
      </c>
      <c r="F14" s="126" t="s">
        <v>42</v>
      </c>
      <c r="G14" s="120"/>
      <c r="H14" s="59">
        <v>63460</v>
      </c>
      <c r="I14" s="60">
        <v>73440</v>
      </c>
      <c r="J14" s="32" t="s">
        <v>268</v>
      </c>
      <c r="K14" s="61">
        <v>610</v>
      </c>
      <c r="L14" s="62">
        <v>710</v>
      </c>
      <c r="M14" s="63" t="s">
        <v>269</v>
      </c>
      <c r="N14" s="64" t="s">
        <v>270</v>
      </c>
      <c r="O14" s="65" t="s">
        <v>268</v>
      </c>
      <c r="P14" s="66" t="s">
        <v>271</v>
      </c>
      <c r="Q14" s="65" t="s">
        <v>268</v>
      </c>
      <c r="R14" s="67">
        <v>2.4</v>
      </c>
      <c r="S14" s="68">
        <v>2.4</v>
      </c>
      <c r="T14" s="1089" t="s">
        <v>268</v>
      </c>
      <c r="U14" s="1104">
        <v>3660</v>
      </c>
      <c r="V14" s="1089" t="s">
        <v>268</v>
      </c>
      <c r="W14" s="1110">
        <v>30</v>
      </c>
      <c r="X14" s="1081" t="s">
        <v>272</v>
      </c>
      <c r="Y14" s="1083" t="s">
        <v>270</v>
      </c>
      <c r="Z14" s="1083" t="s">
        <v>268</v>
      </c>
      <c r="AA14" s="1100" t="s">
        <v>273</v>
      </c>
      <c r="AB14" s="1089" t="s">
        <v>268</v>
      </c>
      <c r="AC14" s="1104">
        <v>23960</v>
      </c>
      <c r="AD14" s="1089" t="s">
        <v>274</v>
      </c>
      <c r="AE14" s="1098">
        <v>230</v>
      </c>
      <c r="AF14" s="1081" t="s">
        <v>269</v>
      </c>
      <c r="AG14" s="1083" t="s">
        <v>270</v>
      </c>
      <c r="AH14" s="1081" t="s">
        <v>268</v>
      </c>
      <c r="AI14" s="1085" t="s">
        <v>275</v>
      </c>
      <c r="AJ14" s="1081" t="s">
        <v>268</v>
      </c>
      <c r="AK14" s="1096">
        <v>2.2000000000000002</v>
      </c>
      <c r="AL14" s="32" t="s">
        <v>268</v>
      </c>
      <c r="AM14" s="69">
        <v>9980</v>
      </c>
      <c r="AN14" s="1089" t="s">
        <v>268</v>
      </c>
      <c r="AO14" s="70">
        <v>90</v>
      </c>
      <c r="AP14" s="71" t="s">
        <v>272</v>
      </c>
      <c r="AQ14" s="64" t="s">
        <v>270</v>
      </c>
      <c r="AR14" s="72" t="s">
        <v>268</v>
      </c>
      <c r="AS14" s="66" t="s">
        <v>275</v>
      </c>
      <c r="AT14" s="72" t="s">
        <v>268</v>
      </c>
      <c r="AU14" s="73">
        <v>2.6</v>
      </c>
      <c r="AV14" s="74" t="s">
        <v>276</v>
      </c>
      <c r="AW14" s="75" t="s">
        <v>268</v>
      </c>
      <c r="AX14" s="76">
        <v>3990</v>
      </c>
      <c r="AY14" s="20" t="s">
        <v>274</v>
      </c>
      <c r="AZ14" s="77">
        <v>30</v>
      </c>
      <c r="BA14" s="78" t="s">
        <v>269</v>
      </c>
      <c r="BB14" s="79" t="s">
        <v>270</v>
      </c>
      <c r="BC14" s="78" t="s">
        <v>268</v>
      </c>
      <c r="BD14" s="80" t="s">
        <v>275</v>
      </c>
      <c r="BE14" s="78" t="s">
        <v>268</v>
      </c>
      <c r="BF14" s="81">
        <v>3.9</v>
      </c>
      <c r="BG14" s="75"/>
      <c r="BH14" s="82"/>
      <c r="BI14" s="112"/>
      <c r="BJ14" s="121"/>
      <c r="BK14" s="121"/>
      <c r="BL14" s="121"/>
      <c r="BM14" s="121"/>
      <c r="BN14" s="121"/>
      <c r="BO14" s="121"/>
      <c r="BP14" s="121"/>
      <c r="BQ14" s="112"/>
      <c r="BR14" s="82" t="s">
        <v>286</v>
      </c>
      <c r="BS14" s="112"/>
      <c r="BT14" s="122"/>
      <c r="BU14" s="121"/>
      <c r="BV14" s="121"/>
      <c r="BW14" s="121"/>
      <c r="BX14" s="121"/>
      <c r="BY14" s="121"/>
      <c r="BZ14" s="121"/>
      <c r="CA14" s="1102" t="s">
        <v>268</v>
      </c>
      <c r="CB14" s="1116">
        <v>3980</v>
      </c>
      <c r="CC14" s="1089" t="s">
        <v>268</v>
      </c>
      <c r="CD14" s="1098">
        <v>30</v>
      </c>
      <c r="CE14" s="1083" t="s">
        <v>269</v>
      </c>
      <c r="CF14" s="1083" t="s">
        <v>270</v>
      </c>
      <c r="CG14" s="1092" t="s">
        <v>268</v>
      </c>
      <c r="CH14" s="1085" t="s">
        <v>275</v>
      </c>
      <c r="CI14" s="1092" t="s">
        <v>268</v>
      </c>
      <c r="CJ14" s="1096">
        <v>10.9</v>
      </c>
      <c r="CK14" s="1089"/>
      <c r="CL14" s="123" t="s">
        <v>195</v>
      </c>
      <c r="CM14" s="1089" t="s">
        <v>274</v>
      </c>
      <c r="CN14" s="1112">
        <v>230</v>
      </c>
      <c r="CO14" s="1113" t="s">
        <v>269</v>
      </c>
      <c r="CP14" s="1114" t="s">
        <v>270</v>
      </c>
      <c r="CQ14" s="1113" t="s">
        <v>268</v>
      </c>
      <c r="CR14" s="1115" t="s">
        <v>275</v>
      </c>
      <c r="CS14" s="1113" t="s">
        <v>268</v>
      </c>
      <c r="CT14" s="1118">
        <v>2.2000000000000002</v>
      </c>
      <c r="CU14" s="1119" t="s">
        <v>277</v>
      </c>
      <c r="CV14" s="1089" t="s">
        <v>274</v>
      </c>
      <c r="CW14" s="1104">
        <v>2690</v>
      </c>
      <c r="CX14" s="1089" t="s">
        <v>268</v>
      </c>
      <c r="CY14" s="1098">
        <v>20</v>
      </c>
      <c r="CZ14" s="1083" t="s">
        <v>269</v>
      </c>
      <c r="DA14" s="1083" t="s">
        <v>270</v>
      </c>
      <c r="DB14" s="1092" t="s">
        <v>268</v>
      </c>
      <c r="DC14" s="1085" t="s">
        <v>275</v>
      </c>
      <c r="DD14" s="1092" t="s">
        <v>268</v>
      </c>
      <c r="DE14" s="1096">
        <v>16.3</v>
      </c>
      <c r="DF14" s="1089" t="s">
        <v>274</v>
      </c>
      <c r="DG14" s="85">
        <v>1770</v>
      </c>
      <c r="DH14" s="1089" t="s">
        <v>268</v>
      </c>
      <c r="DI14" s="85">
        <v>10</v>
      </c>
      <c r="DJ14" s="1089" t="s">
        <v>274</v>
      </c>
      <c r="DK14" s="86">
        <v>10</v>
      </c>
      <c r="DL14" s="1089" t="s">
        <v>274</v>
      </c>
      <c r="DM14" s="85">
        <v>310</v>
      </c>
      <c r="DN14" s="1089" t="s">
        <v>268</v>
      </c>
      <c r="DO14" s="85">
        <v>3</v>
      </c>
      <c r="DP14" s="1089" t="s">
        <v>274</v>
      </c>
      <c r="DQ14" s="86">
        <v>3</v>
      </c>
      <c r="DR14" s="1145"/>
      <c r="DS14" s="124" t="s">
        <v>294</v>
      </c>
      <c r="DT14" s="1122" t="s">
        <v>278</v>
      </c>
      <c r="DU14" s="88">
        <v>255</v>
      </c>
      <c r="DV14" s="1089" t="s">
        <v>280</v>
      </c>
      <c r="DW14" s="1090">
        <v>5140</v>
      </c>
      <c r="DX14" s="1092" t="s">
        <v>268</v>
      </c>
      <c r="DY14" s="1094">
        <v>50</v>
      </c>
      <c r="DZ14" s="1081" t="s">
        <v>269</v>
      </c>
      <c r="EA14" s="1083" t="s">
        <v>270</v>
      </c>
      <c r="EB14" s="1081" t="s">
        <v>268</v>
      </c>
      <c r="EC14" s="1085" t="s">
        <v>275</v>
      </c>
      <c r="ED14" s="1081" t="s">
        <v>268</v>
      </c>
      <c r="EE14" s="1087">
        <v>7.5</v>
      </c>
      <c r="EF14" s="1123" t="s">
        <v>276</v>
      </c>
      <c r="EG14" s="1089" t="s">
        <v>280</v>
      </c>
      <c r="EH14" s="1090">
        <v>23960</v>
      </c>
      <c r="EI14" s="1092" t="s">
        <v>268</v>
      </c>
      <c r="EJ14" s="1094">
        <v>240</v>
      </c>
      <c r="EK14" s="1081" t="s">
        <v>269</v>
      </c>
      <c r="EL14" s="1083" t="s">
        <v>270</v>
      </c>
      <c r="EM14" s="1081" t="s">
        <v>268</v>
      </c>
      <c r="EN14" s="1085" t="s">
        <v>275</v>
      </c>
      <c r="EO14" s="1081" t="s">
        <v>268</v>
      </c>
      <c r="EP14" s="1087">
        <v>2.2999999999999998</v>
      </c>
      <c r="EQ14" s="1126" t="s">
        <v>276</v>
      </c>
      <c r="ER14" s="1120" t="s">
        <v>281</v>
      </c>
      <c r="ES14" s="1089" t="s">
        <v>280</v>
      </c>
      <c r="ET14" s="89">
        <v>18490</v>
      </c>
      <c r="EU14" s="1125" t="s">
        <v>280</v>
      </c>
      <c r="EV14" s="1140"/>
      <c r="EW14" s="1114"/>
      <c r="EX14" s="1172"/>
      <c r="EY14" s="11"/>
      <c r="EZ14" s="1145"/>
    </row>
    <row r="15" spans="1:156" s="23" customFormat="1" ht="38.450000000000003" customHeight="1">
      <c r="A15" s="145" t="s">
        <v>353</v>
      </c>
      <c r="B15" s="145" t="s">
        <v>753</v>
      </c>
      <c r="C15" s="1170"/>
      <c r="D15" s="1133"/>
      <c r="E15" s="1135"/>
      <c r="F15" s="127" t="s">
        <v>43</v>
      </c>
      <c r="G15" s="120"/>
      <c r="H15" s="91">
        <v>73440</v>
      </c>
      <c r="I15" s="92"/>
      <c r="J15" s="32" t="s">
        <v>268</v>
      </c>
      <c r="K15" s="93">
        <v>710</v>
      </c>
      <c r="L15" s="94"/>
      <c r="M15" s="95" t="s">
        <v>269</v>
      </c>
      <c r="N15" s="96" t="s">
        <v>270</v>
      </c>
      <c r="O15" s="97" t="s">
        <v>268</v>
      </c>
      <c r="P15" s="98" t="s">
        <v>275</v>
      </c>
      <c r="Q15" s="97" t="s">
        <v>268</v>
      </c>
      <c r="R15" s="99">
        <v>2.4</v>
      </c>
      <c r="S15" s="100"/>
      <c r="T15" s="1089"/>
      <c r="U15" s="1105"/>
      <c r="V15" s="1089"/>
      <c r="W15" s="1111"/>
      <c r="X15" s="1082"/>
      <c r="Y15" s="1084"/>
      <c r="Z15" s="1084"/>
      <c r="AA15" s="1101"/>
      <c r="AB15" s="1089"/>
      <c r="AC15" s="1105"/>
      <c r="AD15" s="1089"/>
      <c r="AE15" s="1099"/>
      <c r="AF15" s="1082"/>
      <c r="AG15" s="1084"/>
      <c r="AH15" s="1082"/>
      <c r="AI15" s="1086"/>
      <c r="AJ15" s="1082"/>
      <c r="AK15" s="1097"/>
      <c r="AL15" s="32" t="s">
        <v>268</v>
      </c>
      <c r="AM15" s="93">
        <v>9980</v>
      </c>
      <c r="AN15" s="1089"/>
      <c r="AO15" s="101">
        <v>90</v>
      </c>
      <c r="AP15" s="102" t="s">
        <v>269</v>
      </c>
      <c r="AQ15" s="96" t="s">
        <v>270</v>
      </c>
      <c r="AR15" s="103" t="s">
        <v>268</v>
      </c>
      <c r="AS15" s="104" t="s">
        <v>275</v>
      </c>
      <c r="AT15" s="103" t="s">
        <v>268</v>
      </c>
      <c r="AU15" s="105">
        <v>2.6</v>
      </c>
      <c r="AV15" s="106"/>
      <c r="AW15" s="75"/>
      <c r="AZ15" s="125"/>
      <c r="BG15" s="112" t="s">
        <v>274</v>
      </c>
      <c r="BH15" s="113">
        <v>69890</v>
      </c>
      <c r="BI15" s="112" t="s">
        <v>268</v>
      </c>
      <c r="BJ15" s="77">
        <v>690</v>
      </c>
      <c r="BK15" s="78" t="s">
        <v>269</v>
      </c>
      <c r="BL15" s="79" t="s">
        <v>270</v>
      </c>
      <c r="BM15" s="78" t="s">
        <v>268</v>
      </c>
      <c r="BN15" s="80" t="s">
        <v>275</v>
      </c>
      <c r="BO15" s="78" t="s">
        <v>268</v>
      </c>
      <c r="BP15" s="81">
        <v>2.2000000000000002</v>
      </c>
      <c r="BQ15" s="46" t="s">
        <v>268</v>
      </c>
      <c r="BR15" s="113">
        <v>59910</v>
      </c>
      <c r="BS15" s="46" t="s">
        <v>274</v>
      </c>
      <c r="BT15" s="77">
        <v>590</v>
      </c>
      <c r="BU15" s="78" t="s">
        <v>269</v>
      </c>
      <c r="BV15" s="79" t="s">
        <v>270</v>
      </c>
      <c r="BW15" s="78" t="s">
        <v>268</v>
      </c>
      <c r="BX15" s="80" t="s">
        <v>275</v>
      </c>
      <c r="BY15" s="78" t="s">
        <v>268</v>
      </c>
      <c r="BZ15" s="81">
        <v>2.2000000000000002</v>
      </c>
      <c r="CA15" s="1103"/>
      <c r="CB15" s="1117"/>
      <c r="CC15" s="1089"/>
      <c r="CD15" s="1099"/>
      <c r="CE15" s="1084"/>
      <c r="CF15" s="1084"/>
      <c r="CG15" s="1093"/>
      <c r="CH15" s="1086"/>
      <c r="CI15" s="1093"/>
      <c r="CJ15" s="1097"/>
      <c r="CK15" s="1089"/>
      <c r="CL15" s="114">
        <v>23960</v>
      </c>
      <c r="CM15" s="1089"/>
      <c r="CN15" s="1112"/>
      <c r="CO15" s="1113"/>
      <c r="CP15" s="1114"/>
      <c r="CQ15" s="1113"/>
      <c r="CR15" s="1115"/>
      <c r="CS15" s="1113"/>
      <c r="CT15" s="1118"/>
      <c r="CU15" s="1119"/>
      <c r="CV15" s="1089"/>
      <c r="CW15" s="1105"/>
      <c r="CX15" s="1089"/>
      <c r="CY15" s="1099"/>
      <c r="CZ15" s="1084"/>
      <c r="DA15" s="1084"/>
      <c r="DB15" s="1093"/>
      <c r="DC15" s="1086"/>
      <c r="DD15" s="1093"/>
      <c r="DE15" s="1097"/>
      <c r="DF15" s="1089"/>
      <c r="DG15" s="115" t="s">
        <v>282</v>
      </c>
      <c r="DH15" s="1089"/>
      <c r="DI15" s="115" t="s">
        <v>283</v>
      </c>
      <c r="DJ15" s="1089"/>
      <c r="DK15" s="116">
        <v>83.9</v>
      </c>
      <c r="DL15" s="1089"/>
      <c r="DM15" s="115" t="s">
        <v>282</v>
      </c>
      <c r="DN15" s="1089"/>
      <c r="DO15" s="115" t="s">
        <v>283</v>
      </c>
      <c r="DP15" s="1089"/>
      <c r="DQ15" s="116">
        <v>46.6</v>
      </c>
      <c r="DR15" s="1145"/>
      <c r="DS15" s="117">
        <v>16800</v>
      </c>
      <c r="DT15" s="1122"/>
      <c r="DU15" s="118" t="s">
        <v>284</v>
      </c>
      <c r="DV15" s="1089"/>
      <c r="DW15" s="1091"/>
      <c r="DX15" s="1093"/>
      <c r="DY15" s="1095"/>
      <c r="DZ15" s="1082"/>
      <c r="EA15" s="1084"/>
      <c r="EB15" s="1082"/>
      <c r="EC15" s="1086"/>
      <c r="ED15" s="1082"/>
      <c r="EE15" s="1088"/>
      <c r="EF15" s="1124"/>
      <c r="EG15" s="1089"/>
      <c r="EH15" s="1091">
        <v>240</v>
      </c>
      <c r="EI15" s="1093"/>
      <c r="EJ15" s="1095"/>
      <c r="EK15" s="1082"/>
      <c r="EL15" s="1084"/>
      <c r="EM15" s="1082"/>
      <c r="EN15" s="1086"/>
      <c r="EO15" s="1082"/>
      <c r="EP15" s="1088"/>
      <c r="EQ15" s="1127"/>
      <c r="ER15" s="1121"/>
      <c r="ES15" s="1089"/>
      <c r="ET15" s="119">
        <v>180</v>
      </c>
      <c r="EU15" s="1125"/>
      <c r="EV15" s="1140"/>
      <c r="EW15" s="1114"/>
      <c r="EX15" s="1172"/>
      <c r="EY15" s="11"/>
      <c r="EZ15" s="1145"/>
    </row>
    <row r="16" spans="1:156" s="23" customFormat="1" ht="38.450000000000003" customHeight="1">
      <c r="A16" s="145" t="s">
        <v>354</v>
      </c>
      <c r="B16" s="145" t="s">
        <v>754</v>
      </c>
      <c r="C16" s="1170"/>
      <c r="D16" s="1132" t="s">
        <v>295</v>
      </c>
      <c r="E16" s="1134" t="s">
        <v>267</v>
      </c>
      <c r="F16" s="126" t="s">
        <v>42</v>
      </c>
      <c r="G16" s="120"/>
      <c r="H16" s="59">
        <v>53660</v>
      </c>
      <c r="I16" s="60">
        <v>63640</v>
      </c>
      <c r="J16" s="32" t="s">
        <v>268</v>
      </c>
      <c r="K16" s="61">
        <v>510</v>
      </c>
      <c r="L16" s="62">
        <v>610</v>
      </c>
      <c r="M16" s="63" t="s">
        <v>269</v>
      </c>
      <c r="N16" s="64" t="s">
        <v>270</v>
      </c>
      <c r="O16" s="65" t="s">
        <v>268</v>
      </c>
      <c r="P16" s="66" t="s">
        <v>271</v>
      </c>
      <c r="Q16" s="65" t="s">
        <v>268</v>
      </c>
      <c r="R16" s="67">
        <v>2.4</v>
      </c>
      <c r="S16" s="68">
        <v>2.4</v>
      </c>
      <c r="T16" s="1089" t="s">
        <v>268</v>
      </c>
      <c r="U16" s="1104">
        <v>3050</v>
      </c>
      <c r="V16" s="1089" t="s">
        <v>268</v>
      </c>
      <c r="W16" s="1110">
        <v>30</v>
      </c>
      <c r="X16" s="1081" t="s">
        <v>272</v>
      </c>
      <c r="Y16" s="1083" t="s">
        <v>270</v>
      </c>
      <c r="Z16" s="1083" t="s">
        <v>268</v>
      </c>
      <c r="AA16" s="1100" t="s">
        <v>273</v>
      </c>
      <c r="AB16" s="1089" t="s">
        <v>268</v>
      </c>
      <c r="AC16" s="1104">
        <v>19970</v>
      </c>
      <c r="AD16" s="1089" t="s">
        <v>274</v>
      </c>
      <c r="AE16" s="1098">
        <v>190</v>
      </c>
      <c r="AF16" s="1081" t="s">
        <v>269</v>
      </c>
      <c r="AG16" s="1083" t="s">
        <v>270</v>
      </c>
      <c r="AH16" s="1081" t="s">
        <v>268</v>
      </c>
      <c r="AI16" s="1085" t="s">
        <v>275</v>
      </c>
      <c r="AJ16" s="1081" t="s">
        <v>268</v>
      </c>
      <c r="AK16" s="1096">
        <v>2.2000000000000002</v>
      </c>
      <c r="AL16" s="32" t="s">
        <v>268</v>
      </c>
      <c r="AM16" s="69">
        <v>9980</v>
      </c>
      <c r="AN16" s="1089" t="s">
        <v>268</v>
      </c>
      <c r="AO16" s="70">
        <v>90</v>
      </c>
      <c r="AP16" s="71" t="s">
        <v>272</v>
      </c>
      <c r="AQ16" s="64" t="s">
        <v>270</v>
      </c>
      <c r="AR16" s="72" t="s">
        <v>268</v>
      </c>
      <c r="AS16" s="66" t="s">
        <v>275</v>
      </c>
      <c r="AT16" s="72" t="s">
        <v>268</v>
      </c>
      <c r="AU16" s="73">
        <v>2.6</v>
      </c>
      <c r="AV16" s="74" t="s">
        <v>276</v>
      </c>
      <c r="AW16" s="75" t="s">
        <v>268</v>
      </c>
      <c r="AX16" s="76">
        <v>3990</v>
      </c>
      <c r="AY16" s="20" t="s">
        <v>274</v>
      </c>
      <c r="AZ16" s="77">
        <v>30</v>
      </c>
      <c r="BA16" s="78" t="s">
        <v>269</v>
      </c>
      <c r="BB16" s="79" t="s">
        <v>270</v>
      </c>
      <c r="BC16" s="78" t="s">
        <v>268</v>
      </c>
      <c r="BD16" s="80" t="s">
        <v>275</v>
      </c>
      <c r="BE16" s="78" t="s">
        <v>268</v>
      </c>
      <c r="BF16" s="81">
        <v>3.9</v>
      </c>
      <c r="BG16" s="75"/>
      <c r="BH16" s="82"/>
      <c r="BI16" s="112"/>
      <c r="BJ16" s="121"/>
      <c r="BK16" s="121"/>
      <c r="BL16" s="121"/>
      <c r="BM16" s="121"/>
      <c r="BN16" s="121"/>
      <c r="BO16" s="121"/>
      <c r="BP16" s="121"/>
      <c r="BQ16" s="112"/>
      <c r="BR16" s="82" t="s">
        <v>286</v>
      </c>
      <c r="BS16" s="112"/>
      <c r="BT16" s="122"/>
      <c r="BU16" s="121"/>
      <c r="BV16" s="121"/>
      <c r="BW16" s="121"/>
      <c r="BX16" s="121"/>
      <c r="BY16" s="121"/>
      <c r="BZ16" s="121"/>
      <c r="CA16" s="1102" t="s">
        <v>268</v>
      </c>
      <c r="CB16" s="1116">
        <v>3320</v>
      </c>
      <c r="CC16" s="1089" t="s">
        <v>268</v>
      </c>
      <c r="CD16" s="1098">
        <v>30</v>
      </c>
      <c r="CE16" s="1083" t="s">
        <v>269</v>
      </c>
      <c r="CF16" s="1083" t="s">
        <v>270</v>
      </c>
      <c r="CG16" s="1092" t="s">
        <v>268</v>
      </c>
      <c r="CH16" s="1085" t="s">
        <v>275</v>
      </c>
      <c r="CI16" s="1092" t="s">
        <v>268</v>
      </c>
      <c r="CJ16" s="1096">
        <v>9.1</v>
      </c>
      <c r="CK16" s="1089"/>
      <c r="CL16" s="123" t="s">
        <v>196</v>
      </c>
      <c r="CM16" s="1089" t="s">
        <v>274</v>
      </c>
      <c r="CN16" s="1112">
        <v>190</v>
      </c>
      <c r="CO16" s="1113" t="s">
        <v>269</v>
      </c>
      <c r="CP16" s="1114" t="s">
        <v>270</v>
      </c>
      <c r="CQ16" s="1113" t="s">
        <v>268</v>
      </c>
      <c r="CR16" s="1115" t="s">
        <v>275</v>
      </c>
      <c r="CS16" s="1113" t="s">
        <v>268</v>
      </c>
      <c r="CT16" s="1118">
        <v>2.2000000000000002</v>
      </c>
      <c r="CU16" s="1119" t="s">
        <v>277</v>
      </c>
      <c r="CV16" s="1089" t="s">
        <v>274</v>
      </c>
      <c r="CW16" s="1104">
        <v>2380</v>
      </c>
      <c r="CX16" s="1089" t="s">
        <v>274</v>
      </c>
      <c r="CY16" s="1098">
        <v>20</v>
      </c>
      <c r="CZ16" s="1083" t="s">
        <v>269</v>
      </c>
      <c r="DA16" s="1083" t="s">
        <v>270</v>
      </c>
      <c r="DB16" s="1092" t="s">
        <v>268</v>
      </c>
      <c r="DC16" s="1085" t="s">
        <v>275</v>
      </c>
      <c r="DD16" s="1092" t="s">
        <v>268</v>
      </c>
      <c r="DE16" s="1096">
        <v>13.6</v>
      </c>
      <c r="DF16" s="1089" t="s">
        <v>274</v>
      </c>
      <c r="DG16" s="85">
        <v>1470</v>
      </c>
      <c r="DH16" s="1089" t="s">
        <v>274</v>
      </c>
      <c r="DI16" s="85">
        <v>10</v>
      </c>
      <c r="DJ16" s="1089" t="s">
        <v>274</v>
      </c>
      <c r="DK16" s="86">
        <v>10</v>
      </c>
      <c r="DL16" s="1089" t="s">
        <v>274</v>
      </c>
      <c r="DM16" s="85">
        <v>260</v>
      </c>
      <c r="DN16" s="1089" t="s">
        <v>274</v>
      </c>
      <c r="DO16" s="85">
        <v>2</v>
      </c>
      <c r="DP16" s="1089" t="s">
        <v>274</v>
      </c>
      <c r="DQ16" s="86">
        <v>2</v>
      </c>
      <c r="DR16" s="1145"/>
      <c r="DS16" s="124" t="s">
        <v>296</v>
      </c>
      <c r="DT16" s="1122" t="s">
        <v>278</v>
      </c>
      <c r="DU16" s="88">
        <v>255</v>
      </c>
      <c r="DV16" s="1089" t="s">
        <v>280</v>
      </c>
      <c r="DW16" s="1090">
        <v>4290</v>
      </c>
      <c r="DX16" s="1092" t="s">
        <v>268</v>
      </c>
      <c r="DY16" s="1094">
        <v>40</v>
      </c>
      <c r="DZ16" s="1081" t="s">
        <v>269</v>
      </c>
      <c r="EA16" s="1083" t="s">
        <v>270</v>
      </c>
      <c r="EB16" s="1081" t="s">
        <v>268</v>
      </c>
      <c r="EC16" s="1085" t="s">
        <v>275</v>
      </c>
      <c r="ED16" s="1081" t="s">
        <v>268</v>
      </c>
      <c r="EE16" s="1087">
        <v>7.8</v>
      </c>
      <c r="EF16" s="1123" t="s">
        <v>276</v>
      </c>
      <c r="EG16" s="1089" t="s">
        <v>280</v>
      </c>
      <c r="EH16" s="1090">
        <v>19970</v>
      </c>
      <c r="EI16" s="1092" t="s">
        <v>268</v>
      </c>
      <c r="EJ16" s="1094">
        <v>200</v>
      </c>
      <c r="EK16" s="1081" t="s">
        <v>269</v>
      </c>
      <c r="EL16" s="1083" t="s">
        <v>270</v>
      </c>
      <c r="EM16" s="1081" t="s">
        <v>268</v>
      </c>
      <c r="EN16" s="1085" t="s">
        <v>275</v>
      </c>
      <c r="EO16" s="1081" t="s">
        <v>268</v>
      </c>
      <c r="EP16" s="1087">
        <v>2.2999999999999998</v>
      </c>
      <c r="EQ16" s="1126" t="s">
        <v>276</v>
      </c>
      <c r="ER16" s="1120" t="s">
        <v>281</v>
      </c>
      <c r="ES16" s="1089" t="s">
        <v>280</v>
      </c>
      <c r="ET16" s="89">
        <v>15410</v>
      </c>
      <c r="EU16" s="1125" t="s">
        <v>280</v>
      </c>
      <c r="EV16" s="1140"/>
      <c r="EW16" s="1114"/>
      <c r="EX16" s="1172"/>
      <c r="EY16" s="11"/>
      <c r="EZ16" s="1145"/>
    </row>
    <row r="17" spans="1:156" s="23" customFormat="1" ht="38.450000000000003" customHeight="1">
      <c r="A17" s="145" t="s">
        <v>355</v>
      </c>
      <c r="B17" s="145" t="s">
        <v>755</v>
      </c>
      <c r="C17" s="1170"/>
      <c r="D17" s="1133"/>
      <c r="E17" s="1135"/>
      <c r="F17" s="127" t="s">
        <v>43</v>
      </c>
      <c r="G17" s="120"/>
      <c r="H17" s="91">
        <v>63640</v>
      </c>
      <c r="I17" s="92"/>
      <c r="J17" s="32" t="s">
        <v>268</v>
      </c>
      <c r="K17" s="93">
        <v>610</v>
      </c>
      <c r="L17" s="94"/>
      <c r="M17" s="95" t="s">
        <v>269</v>
      </c>
      <c r="N17" s="96" t="s">
        <v>270</v>
      </c>
      <c r="O17" s="97" t="s">
        <v>268</v>
      </c>
      <c r="P17" s="98" t="s">
        <v>275</v>
      </c>
      <c r="Q17" s="97" t="s">
        <v>268</v>
      </c>
      <c r="R17" s="99">
        <v>2.4</v>
      </c>
      <c r="S17" s="100"/>
      <c r="T17" s="1089"/>
      <c r="U17" s="1105"/>
      <c r="V17" s="1089"/>
      <c r="W17" s="1111"/>
      <c r="X17" s="1082"/>
      <c r="Y17" s="1084"/>
      <c r="Z17" s="1084"/>
      <c r="AA17" s="1101"/>
      <c r="AB17" s="1089"/>
      <c r="AC17" s="1105"/>
      <c r="AD17" s="1089"/>
      <c r="AE17" s="1099"/>
      <c r="AF17" s="1082"/>
      <c r="AG17" s="1084"/>
      <c r="AH17" s="1082"/>
      <c r="AI17" s="1086"/>
      <c r="AJ17" s="1082"/>
      <c r="AK17" s="1097"/>
      <c r="AL17" s="32" t="s">
        <v>268</v>
      </c>
      <c r="AM17" s="93">
        <v>9980</v>
      </c>
      <c r="AN17" s="1089"/>
      <c r="AO17" s="101">
        <v>90</v>
      </c>
      <c r="AP17" s="102" t="s">
        <v>269</v>
      </c>
      <c r="AQ17" s="96" t="s">
        <v>270</v>
      </c>
      <c r="AR17" s="103" t="s">
        <v>268</v>
      </c>
      <c r="AS17" s="104" t="s">
        <v>275</v>
      </c>
      <c r="AT17" s="103" t="s">
        <v>268</v>
      </c>
      <c r="AU17" s="105">
        <v>2.6</v>
      </c>
      <c r="AV17" s="106"/>
      <c r="AW17" s="75"/>
      <c r="AZ17" s="125"/>
      <c r="BG17" s="112" t="s">
        <v>274</v>
      </c>
      <c r="BH17" s="113">
        <v>69890</v>
      </c>
      <c r="BI17" s="112" t="s">
        <v>268</v>
      </c>
      <c r="BJ17" s="77">
        <v>690</v>
      </c>
      <c r="BK17" s="78" t="s">
        <v>269</v>
      </c>
      <c r="BL17" s="79" t="s">
        <v>270</v>
      </c>
      <c r="BM17" s="78" t="s">
        <v>268</v>
      </c>
      <c r="BN17" s="80" t="s">
        <v>275</v>
      </c>
      <c r="BO17" s="78" t="s">
        <v>268</v>
      </c>
      <c r="BP17" s="81">
        <v>2.2000000000000002</v>
      </c>
      <c r="BQ17" s="46" t="s">
        <v>268</v>
      </c>
      <c r="BR17" s="113">
        <v>59910</v>
      </c>
      <c r="BS17" s="46" t="s">
        <v>274</v>
      </c>
      <c r="BT17" s="77">
        <v>590</v>
      </c>
      <c r="BU17" s="78" t="s">
        <v>269</v>
      </c>
      <c r="BV17" s="79" t="s">
        <v>270</v>
      </c>
      <c r="BW17" s="78" t="s">
        <v>268</v>
      </c>
      <c r="BX17" s="80" t="s">
        <v>275</v>
      </c>
      <c r="BY17" s="78" t="s">
        <v>268</v>
      </c>
      <c r="BZ17" s="81">
        <v>2.2000000000000002</v>
      </c>
      <c r="CA17" s="1103"/>
      <c r="CB17" s="1117"/>
      <c r="CC17" s="1089"/>
      <c r="CD17" s="1099"/>
      <c r="CE17" s="1084"/>
      <c r="CF17" s="1084"/>
      <c r="CG17" s="1093"/>
      <c r="CH17" s="1086"/>
      <c r="CI17" s="1093"/>
      <c r="CJ17" s="1097"/>
      <c r="CK17" s="1089"/>
      <c r="CL17" s="114">
        <v>19970</v>
      </c>
      <c r="CM17" s="1089"/>
      <c r="CN17" s="1112"/>
      <c r="CO17" s="1113"/>
      <c r="CP17" s="1114"/>
      <c r="CQ17" s="1113"/>
      <c r="CR17" s="1115"/>
      <c r="CS17" s="1113"/>
      <c r="CT17" s="1118"/>
      <c r="CU17" s="1119"/>
      <c r="CV17" s="1089"/>
      <c r="CW17" s="1105"/>
      <c r="CX17" s="1089"/>
      <c r="CY17" s="1099"/>
      <c r="CZ17" s="1084"/>
      <c r="DA17" s="1084"/>
      <c r="DB17" s="1093"/>
      <c r="DC17" s="1086"/>
      <c r="DD17" s="1093"/>
      <c r="DE17" s="1097"/>
      <c r="DF17" s="1089"/>
      <c r="DG17" s="115" t="s">
        <v>282</v>
      </c>
      <c r="DH17" s="1089"/>
      <c r="DI17" s="115" t="s">
        <v>283</v>
      </c>
      <c r="DJ17" s="1089"/>
      <c r="DK17" s="116">
        <v>69.900000000000006</v>
      </c>
      <c r="DL17" s="1089"/>
      <c r="DM17" s="115" t="s">
        <v>282</v>
      </c>
      <c r="DN17" s="1089"/>
      <c r="DO17" s="115" t="s">
        <v>283</v>
      </c>
      <c r="DP17" s="1089"/>
      <c r="DQ17" s="116">
        <v>58.3</v>
      </c>
      <c r="DR17" s="1145"/>
      <c r="DS17" s="117">
        <v>14160</v>
      </c>
      <c r="DT17" s="1122"/>
      <c r="DU17" s="118" t="s">
        <v>284</v>
      </c>
      <c r="DV17" s="1089"/>
      <c r="DW17" s="1091"/>
      <c r="DX17" s="1093"/>
      <c r="DY17" s="1095"/>
      <c r="DZ17" s="1082"/>
      <c r="EA17" s="1084"/>
      <c r="EB17" s="1082"/>
      <c r="EC17" s="1086"/>
      <c r="ED17" s="1082"/>
      <c r="EE17" s="1088"/>
      <c r="EF17" s="1124"/>
      <c r="EG17" s="1089"/>
      <c r="EH17" s="1091">
        <v>200</v>
      </c>
      <c r="EI17" s="1093"/>
      <c r="EJ17" s="1095"/>
      <c r="EK17" s="1082"/>
      <c r="EL17" s="1084"/>
      <c r="EM17" s="1082"/>
      <c r="EN17" s="1086"/>
      <c r="EO17" s="1082"/>
      <c r="EP17" s="1088"/>
      <c r="EQ17" s="1127"/>
      <c r="ER17" s="1121"/>
      <c r="ES17" s="1089"/>
      <c r="ET17" s="119">
        <v>150</v>
      </c>
      <c r="EU17" s="1125"/>
      <c r="EV17" s="1140"/>
      <c r="EW17" s="1114"/>
      <c r="EX17" s="1172"/>
      <c r="EY17" s="11"/>
      <c r="EZ17" s="1145"/>
    </row>
    <row r="18" spans="1:156" s="23" customFormat="1" ht="38.450000000000003" customHeight="1">
      <c r="A18" s="145" t="s">
        <v>356</v>
      </c>
      <c r="B18" s="145" t="s">
        <v>756</v>
      </c>
      <c r="C18" s="1170"/>
      <c r="D18" s="1132" t="s">
        <v>297</v>
      </c>
      <c r="E18" s="1134" t="s">
        <v>267</v>
      </c>
      <c r="F18" s="126" t="s">
        <v>42</v>
      </c>
      <c r="G18" s="120"/>
      <c r="H18" s="59">
        <v>49560</v>
      </c>
      <c r="I18" s="60">
        <v>59540</v>
      </c>
      <c r="J18" s="32" t="s">
        <v>268</v>
      </c>
      <c r="K18" s="61">
        <v>470</v>
      </c>
      <c r="L18" s="62">
        <v>570</v>
      </c>
      <c r="M18" s="63" t="s">
        <v>269</v>
      </c>
      <c r="N18" s="64" t="s">
        <v>270</v>
      </c>
      <c r="O18" s="65" t="s">
        <v>268</v>
      </c>
      <c r="P18" s="66" t="s">
        <v>271</v>
      </c>
      <c r="Q18" s="65" t="s">
        <v>268</v>
      </c>
      <c r="R18" s="67">
        <v>2.2999999999999998</v>
      </c>
      <c r="S18" s="68">
        <v>2.2999999999999998</v>
      </c>
      <c r="T18" s="1089" t="s">
        <v>268</v>
      </c>
      <c r="U18" s="1104">
        <v>2610</v>
      </c>
      <c r="V18" s="1089" t="s">
        <v>268</v>
      </c>
      <c r="W18" s="1110">
        <v>20</v>
      </c>
      <c r="X18" s="1081" t="s">
        <v>272</v>
      </c>
      <c r="Y18" s="1083" t="s">
        <v>270</v>
      </c>
      <c r="Z18" s="1083" t="s">
        <v>268</v>
      </c>
      <c r="AA18" s="1100" t="s">
        <v>273</v>
      </c>
      <c r="AB18" s="1089" t="s">
        <v>268</v>
      </c>
      <c r="AC18" s="1104">
        <v>17110</v>
      </c>
      <c r="AD18" s="1089" t="s">
        <v>274</v>
      </c>
      <c r="AE18" s="1098">
        <v>170</v>
      </c>
      <c r="AF18" s="1081" t="s">
        <v>269</v>
      </c>
      <c r="AG18" s="1083" t="s">
        <v>270</v>
      </c>
      <c r="AH18" s="1081" t="s">
        <v>268</v>
      </c>
      <c r="AI18" s="1085" t="s">
        <v>275</v>
      </c>
      <c r="AJ18" s="1081" t="s">
        <v>268</v>
      </c>
      <c r="AK18" s="1096">
        <v>2.2000000000000002</v>
      </c>
      <c r="AL18" s="32" t="s">
        <v>268</v>
      </c>
      <c r="AM18" s="69">
        <v>9980</v>
      </c>
      <c r="AN18" s="1089" t="s">
        <v>268</v>
      </c>
      <c r="AO18" s="70">
        <v>90</v>
      </c>
      <c r="AP18" s="71" t="s">
        <v>272</v>
      </c>
      <c r="AQ18" s="64" t="s">
        <v>270</v>
      </c>
      <c r="AR18" s="72" t="s">
        <v>268</v>
      </c>
      <c r="AS18" s="66" t="s">
        <v>275</v>
      </c>
      <c r="AT18" s="72" t="s">
        <v>268</v>
      </c>
      <c r="AU18" s="73">
        <v>2.6</v>
      </c>
      <c r="AV18" s="74" t="s">
        <v>276</v>
      </c>
      <c r="AW18" s="75" t="s">
        <v>268</v>
      </c>
      <c r="AX18" s="76">
        <v>3990</v>
      </c>
      <c r="AY18" s="20" t="s">
        <v>274</v>
      </c>
      <c r="AZ18" s="77">
        <v>30</v>
      </c>
      <c r="BA18" s="78" t="s">
        <v>269</v>
      </c>
      <c r="BB18" s="79" t="s">
        <v>270</v>
      </c>
      <c r="BC18" s="78" t="s">
        <v>268</v>
      </c>
      <c r="BD18" s="80" t="s">
        <v>275</v>
      </c>
      <c r="BE18" s="78" t="s">
        <v>268</v>
      </c>
      <c r="BF18" s="81">
        <v>3.9</v>
      </c>
      <c r="BG18" s="75"/>
      <c r="BH18" s="82"/>
      <c r="BI18" s="112"/>
      <c r="BJ18" s="121"/>
      <c r="BK18" s="121"/>
      <c r="BL18" s="121"/>
      <c r="BM18" s="121"/>
      <c r="BN18" s="121"/>
      <c r="BO18" s="121"/>
      <c r="BP18" s="121"/>
      <c r="BQ18" s="112"/>
      <c r="BR18" s="82" t="s">
        <v>286</v>
      </c>
      <c r="BS18" s="112"/>
      <c r="BT18" s="122"/>
      <c r="BU18" s="121"/>
      <c r="BV18" s="121"/>
      <c r="BW18" s="121"/>
      <c r="BX18" s="121"/>
      <c r="BY18" s="121"/>
      <c r="BZ18" s="121"/>
      <c r="CA18" s="1102" t="s">
        <v>268</v>
      </c>
      <c r="CB18" s="1116">
        <v>2850</v>
      </c>
      <c r="CC18" s="1089" t="s">
        <v>268</v>
      </c>
      <c r="CD18" s="1098">
        <v>20</v>
      </c>
      <c r="CE18" s="1083" t="s">
        <v>269</v>
      </c>
      <c r="CF18" s="1083" t="s">
        <v>270</v>
      </c>
      <c r="CG18" s="1092" t="s">
        <v>268</v>
      </c>
      <c r="CH18" s="1085" t="s">
        <v>275</v>
      </c>
      <c r="CI18" s="1092" t="s">
        <v>268</v>
      </c>
      <c r="CJ18" s="1096">
        <v>11.7</v>
      </c>
      <c r="CK18" s="1089"/>
      <c r="CL18" s="123" t="s">
        <v>197</v>
      </c>
      <c r="CM18" s="1089" t="s">
        <v>274</v>
      </c>
      <c r="CN18" s="1112">
        <v>170</v>
      </c>
      <c r="CO18" s="1113" t="s">
        <v>269</v>
      </c>
      <c r="CP18" s="1114" t="s">
        <v>270</v>
      </c>
      <c r="CQ18" s="1113" t="s">
        <v>268</v>
      </c>
      <c r="CR18" s="1115" t="s">
        <v>275</v>
      </c>
      <c r="CS18" s="1113" t="s">
        <v>268</v>
      </c>
      <c r="CT18" s="1118">
        <v>2.2000000000000002</v>
      </c>
      <c r="CU18" s="1119" t="s">
        <v>277</v>
      </c>
      <c r="CV18" s="1089" t="s">
        <v>274</v>
      </c>
      <c r="CW18" s="1104">
        <v>2160</v>
      </c>
      <c r="CX18" s="1089" t="s">
        <v>268</v>
      </c>
      <c r="CY18" s="1098">
        <v>20</v>
      </c>
      <c r="CZ18" s="1083" t="s">
        <v>269</v>
      </c>
      <c r="DA18" s="1083" t="s">
        <v>270</v>
      </c>
      <c r="DB18" s="1092" t="s">
        <v>268</v>
      </c>
      <c r="DC18" s="1085" t="s">
        <v>275</v>
      </c>
      <c r="DD18" s="1092" t="s">
        <v>268</v>
      </c>
      <c r="DE18" s="1096">
        <v>11.7</v>
      </c>
      <c r="DF18" s="1089" t="s">
        <v>274</v>
      </c>
      <c r="DG18" s="85">
        <v>1260</v>
      </c>
      <c r="DH18" s="1089" t="s">
        <v>268</v>
      </c>
      <c r="DI18" s="85">
        <v>10</v>
      </c>
      <c r="DJ18" s="1089" t="s">
        <v>274</v>
      </c>
      <c r="DK18" s="86">
        <v>10</v>
      </c>
      <c r="DL18" s="1089" t="s">
        <v>274</v>
      </c>
      <c r="DM18" s="85">
        <v>220</v>
      </c>
      <c r="DN18" s="1089" t="s">
        <v>268</v>
      </c>
      <c r="DO18" s="85">
        <v>2</v>
      </c>
      <c r="DP18" s="1089" t="s">
        <v>274</v>
      </c>
      <c r="DQ18" s="86">
        <v>2</v>
      </c>
      <c r="DR18" s="1145"/>
      <c r="DS18" s="124" t="s">
        <v>298</v>
      </c>
      <c r="DT18" s="1122" t="s">
        <v>278</v>
      </c>
      <c r="DU18" s="88">
        <v>255</v>
      </c>
      <c r="DV18" s="1089" t="s">
        <v>280</v>
      </c>
      <c r="DW18" s="1090">
        <v>3670</v>
      </c>
      <c r="DX18" s="1092" t="s">
        <v>268</v>
      </c>
      <c r="DY18" s="1094">
        <v>30</v>
      </c>
      <c r="DZ18" s="1081" t="s">
        <v>269</v>
      </c>
      <c r="EA18" s="1083" t="s">
        <v>270</v>
      </c>
      <c r="EB18" s="1081" t="s">
        <v>268</v>
      </c>
      <c r="EC18" s="1085" t="s">
        <v>275</v>
      </c>
      <c r="ED18" s="1081" t="s">
        <v>268</v>
      </c>
      <c r="EE18" s="1087">
        <v>8.9</v>
      </c>
      <c r="EF18" s="1123" t="s">
        <v>276</v>
      </c>
      <c r="EG18" s="1089" t="s">
        <v>280</v>
      </c>
      <c r="EH18" s="1090">
        <v>17110</v>
      </c>
      <c r="EI18" s="1092" t="s">
        <v>268</v>
      </c>
      <c r="EJ18" s="1094">
        <v>170</v>
      </c>
      <c r="EK18" s="1081" t="s">
        <v>269</v>
      </c>
      <c r="EL18" s="1083" t="s">
        <v>270</v>
      </c>
      <c r="EM18" s="1081" t="s">
        <v>268</v>
      </c>
      <c r="EN18" s="1085" t="s">
        <v>275</v>
      </c>
      <c r="EO18" s="1081" t="s">
        <v>268</v>
      </c>
      <c r="EP18" s="1087">
        <v>2.2999999999999998</v>
      </c>
      <c r="EQ18" s="1126" t="s">
        <v>276</v>
      </c>
      <c r="ER18" s="1120" t="s">
        <v>281</v>
      </c>
      <c r="ES18" s="1089" t="s">
        <v>280</v>
      </c>
      <c r="ET18" s="89">
        <v>13210</v>
      </c>
      <c r="EU18" s="1125" t="s">
        <v>280</v>
      </c>
      <c r="EV18" s="1140"/>
      <c r="EW18" s="1114"/>
      <c r="EX18" s="1172"/>
      <c r="EY18" s="11"/>
      <c r="EZ18" s="1145"/>
    </row>
    <row r="19" spans="1:156" s="23" customFormat="1" ht="38.450000000000003" customHeight="1">
      <c r="A19" s="145" t="s">
        <v>357</v>
      </c>
      <c r="B19" s="145" t="s">
        <v>757</v>
      </c>
      <c r="C19" s="1170"/>
      <c r="D19" s="1133"/>
      <c r="E19" s="1135"/>
      <c r="F19" s="127" t="s">
        <v>43</v>
      </c>
      <c r="G19" s="120"/>
      <c r="H19" s="91">
        <v>59540</v>
      </c>
      <c r="I19" s="92"/>
      <c r="J19" s="32" t="s">
        <v>268</v>
      </c>
      <c r="K19" s="93">
        <v>570</v>
      </c>
      <c r="L19" s="94"/>
      <c r="M19" s="95" t="s">
        <v>269</v>
      </c>
      <c r="N19" s="96" t="s">
        <v>270</v>
      </c>
      <c r="O19" s="97" t="s">
        <v>268</v>
      </c>
      <c r="P19" s="98" t="s">
        <v>275</v>
      </c>
      <c r="Q19" s="97" t="s">
        <v>268</v>
      </c>
      <c r="R19" s="99">
        <v>2.2999999999999998</v>
      </c>
      <c r="S19" s="100"/>
      <c r="T19" s="1089"/>
      <c r="U19" s="1105"/>
      <c r="V19" s="1089"/>
      <c r="W19" s="1111"/>
      <c r="X19" s="1082"/>
      <c r="Y19" s="1084"/>
      <c r="Z19" s="1084"/>
      <c r="AA19" s="1101"/>
      <c r="AB19" s="1089"/>
      <c r="AC19" s="1105"/>
      <c r="AD19" s="1089"/>
      <c r="AE19" s="1099"/>
      <c r="AF19" s="1082"/>
      <c r="AG19" s="1084"/>
      <c r="AH19" s="1082"/>
      <c r="AI19" s="1086"/>
      <c r="AJ19" s="1082"/>
      <c r="AK19" s="1097"/>
      <c r="AL19" s="32" t="s">
        <v>268</v>
      </c>
      <c r="AM19" s="93">
        <v>9980</v>
      </c>
      <c r="AN19" s="1089"/>
      <c r="AO19" s="101">
        <v>90</v>
      </c>
      <c r="AP19" s="102" t="s">
        <v>269</v>
      </c>
      <c r="AQ19" s="96" t="s">
        <v>270</v>
      </c>
      <c r="AR19" s="103" t="s">
        <v>268</v>
      </c>
      <c r="AS19" s="104" t="s">
        <v>275</v>
      </c>
      <c r="AT19" s="103" t="s">
        <v>268</v>
      </c>
      <c r="AU19" s="105">
        <v>2.6</v>
      </c>
      <c r="AV19" s="106"/>
      <c r="AW19" s="75"/>
      <c r="AZ19" s="125"/>
      <c r="BG19" s="112" t="s">
        <v>274</v>
      </c>
      <c r="BH19" s="113">
        <v>69890</v>
      </c>
      <c r="BI19" s="112" t="s">
        <v>268</v>
      </c>
      <c r="BJ19" s="77">
        <v>690</v>
      </c>
      <c r="BK19" s="78" t="s">
        <v>269</v>
      </c>
      <c r="BL19" s="79" t="s">
        <v>270</v>
      </c>
      <c r="BM19" s="78" t="s">
        <v>268</v>
      </c>
      <c r="BN19" s="80" t="s">
        <v>275</v>
      </c>
      <c r="BO19" s="78" t="s">
        <v>268</v>
      </c>
      <c r="BP19" s="81">
        <v>2.2000000000000002</v>
      </c>
      <c r="BQ19" s="46" t="s">
        <v>268</v>
      </c>
      <c r="BR19" s="113">
        <v>59910</v>
      </c>
      <c r="BS19" s="46" t="s">
        <v>274</v>
      </c>
      <c r="BT19" s="77">
        <v>590</v>
      </c>
      <c r="BU19" s="78" t="s">
        <v>269</v>
      </c>
      <c r="BV19" s="79" t="s">
        <v>270</v>
      </c>
      <c r="BW19" s="78" t="s">
        <v>268</v>
      </c>
      <c r="BX19" s="80" t="s">
        <v>275</v>
      </c>
      <c r="BY19" s="78" t="s">
        <v>268</v>
      </c>
      <c r="BZ19" s="81">
        <v>2.2000000000000002</v>
      </c>
      <c r="CA19" s="1103"/>
      <c r="CB19" s="1117"/>
      <c r="CC19" s="1089"/>
      <c r="CD19" s="1099"/>
      <c r="CE19" s="1084"/>
      <c r="CF19" s="1084"/>
      <c r="CG19" s="1093"/>
      <c r="CH19" s="1086"/>
      <c r="CI19" s="1093"/>
      <c r="CJ19" s="1097"/>
      <c r="CK19" s="1089"/>
      <c r="CL19" s="114">
        <v>17110</v>
      </c>
      <c r="CM19" s="1089"/>
      <c r="CN19" s="1112"/>
      <c r="CO19" s="1113"/>
      <c r="CP19" s="1114"/>
      <c r="CQ19" s="1113"/>
      <c r="CR19" s="1115"/>
      <c r="CS19" s="1113"/>
      <c r="CT19" s="1118"/>
      <c r="CU19" s="1119"/>
      <c r="CV19" s="1089"/>
      <c r="CW19" s="1105"/>
      <c r="CX19" s="1089"/>
      <c r="CY19" s="1099"/>
      <c r="CZ19" s="1084"/>
      <c r="DA19" s="1084"/>
      <c r="DB19" s="1093"/>
      <c r="DC19" s="1086"/>
      <c r="DD19" s="1093"/>
      <c r="DE19" s="1097"/>
      <c r="DF19" s="1089"/>
      <c r="DG19" s="115" t="s">
        <v>282</v>
      </c>
      <c r="DH19" s="1089"/>
      <c r="DI19" s="115" t="s">
        <v>283</v>
      </c>
      <c r="DJ19" s="1089"/>
      <c r="DK19" s="116">
        <v>59.9</v>
      </c>
      <c r="DL19" s="1089"/>
      <c r="DM19" s="115" t="s">
        <v>282</v>
      </c>
      <c r="DN19" s="1089"/>
      <c r="DO19" s="115" t="s">
        <v>283</v>
      </c>
      <c r="DP19" s="1089"/>
      <c r="DQ19" s="116">
        <v>49.9</v>
      </c>
      <c r="DR19" s="1145"/>
      <c r="DS19" s="117">
        <v>12280</v>
      </c>
      <c r="DT19" s="1122"/>
      <c r="DU19" s="118" t="s">
        <v>284</v>
      </c>
      <c r="DV19" s="1089"/>
      <c r="DW19" s="1091"/>
      <c r="DX19" s="1093"/>
      <c r="DY19" s="1095"/>
      <c r="DZ19" s="1082"/>
      <c r="EA19" s="1084"/>
      <c r="EB19" s="1082"/>
      <c r="EC19" s="1086"/>
      <c r="ED19" s="1082"/>
      <c r="EE19" s="1088"/>
      <c r="EF19" s="1124"/>
      <c r="EG19" s="1089"/>
      <c r="EH19" s="1091">
        <v>170</v>
      </c>
      <c r="EI19" s="1093"/>
      <c r="EJ19" s="1095"/>
      <c r="EK19" s="1082"/>
      <c r="EL19" s="1084"/>
      <c r="EM19" s="1082"/>
      <c r="EN19" s="1086"/>
      <c r="EO19" s="1082"/>
      <c r="EP19" s="1088"/>
      <c r="EQ19" s="1127"/>
      <c r="ER19" s="1121"/>
      <c r="ES19" s="1089"/>
      <c r="ET19" s="119">
        <v>130</v>
      </c>
      <c r="EU19" s="1125"/>
      <c r="EV19" s="1140"/>
      <c r="EW19" s="1114"/>
      <c r="EX19" s="1172"/>
      <c r="EY19" s="11"/>
      <c r="EZ19" s="1145"/>
    </row>
    <row r="20" spans="1:156" s="23" customFormat="1" ht="38.450000000000003" customHeight="1">
      <c r="A20" s="145" t="s">
        <v>358</v>
      </c>
      <c r="B20" s="145" t="s">
        <v>758</v>
      </c>
      <c r="C20" s="1170"/>
      <c r="D20" s="1132" t="s">
        <v>299</v>
      </c>
      <c r="E20" s="1134" t="s">
        <v>267</v>
      </c>
      <c r="F20" s="126" t="s">
        <v>42</v>
      </c>
      <c r="G20" s="120"/>
      <c r="H20" s="59">
        <v>46450</v>
      </c>
      <c r="I20" s="60">
        <v>56430</v>
      </c>
      <c r="J20" s="32" t="s">
        <v>268</v>
      </c>
      <c r="K20" s="61">
        <v>440</v>
      </c>
      <c r="L20" s="62">
        <v>540</v>
      </c>
      <c r="M20" s="63" t="s">
        <v>269</v>
      </c>
      <c r="N20" s="64" t="s">
        <v>270</v>
      </c>
      <c r="O20" s="65" t="s">
        <v>268</v>
      </c>
      <c r="P20" s="66" t="s">
        <v>271</v>
      </c>
      <c r="Q20" s="65" t="s">
        <v>268</v>
      </c>
      <c r="R20" s="67">
        <v>2.2999999999999998</v>
      </c>
      <c r="S20" s="68">
        <v>2.2999999999999998</v>
      </c>
      <c r="T20" s="1089" t="s">
        <v>268</v>
      </c>
      <c r="U20" s="1104">
        <v>2290</v>
      </c>
      <c r="V20" s="1089" t="s">
        <v>268</v>
      </c>
      <c r="W20" s="1110">
        <v>20</v>
      </c>
      <c r="X20" s="1081" t="s">
        <v>272</v>
      </c>
      <c r="Y20" s="1083" t="s">
        <v>270</v>
      </c>
      <c r="Z20" s="1083" t="s">
        <v>268</v>
      </c>
      <c r="AA20" s="1100" t="s">
        <v>273</v>
      </c>
      <c r="AB20" s="1089" t="s">
        <v>268</v>
      </c>
      <c r="AC20" s="1104">
        <v>14970</v>
      </c>
      <c r="AD20" s="1089" t="s">
        <v>274</v>
      </c>
      <c r="AE20" s="1098">
        <v>140</v>
      </c>
      <c r="AF20" s="1081" t="s">
        <v>269</v>
      </c>
      <c r="AG20" s="1083" t="s">
        <v>270</v>
      </c>
      <c r="AH20" s="1081" t="s">
        <v>268</v>
      </c>
      <c r="AI20" s="1085" t="s">
        <v>275</v>
      </c>
      <c r="AJ20" s="1081" t="s">
        <v>268</v>
      </c>
      <c r="AK20" s="1096">
        <v>2.2999999999999998</v>
      </c>
      <c r="AL20" s="32" t="s">
        <v>268</v>
      </c>
      <c r="AM20" s="69">
        <v>9980</v>
      </c>
      <c r="AN20" s="1089" t="s">
        <v>268</v>
      </c>
      <c r="AO20" s="70">
        <v>90</v>
      </c>
      <c r="AP20" s="71" t="s">
        <v>272</v>
      </c>
      <c r="AQ20" s="64" t="s">
        <v>270</v>
      </c>
      <c r="AR20" s="72" t="s">
        <v>268</v>
      </c>
      <c r="AS20" s="66" t="s">
        <v>275</v>
      </c>
      <c r="AT20" s="72" t="s">
        <v>268</v>
      </c>
      <c r="AU20" s="73">
        <v>2.6</v>
      </c>
      <c r="AV20" s="74" t="s">
        <v>276</v>
      </c>
      <c r="AW20" s="75" t="s">
        <v>268</v>
      </c>
      <c r="AX20" s="76">
        <v>3990</v>
      </c>
      <c r="AY20" s="20" t="s">
        <v>274</v>
      </c>
      <c r="AZ20" s="77">
        <v>30</v>
      </c>
      <c r="BA20" s="78" t="s">
        <v>269</v>
      </c>
      <c r="BB20" s="79" t="s">
        <v>270</v>
      </c>
      <c r="BC20" s="78" t="s">
        <v>268</v>
      </c>
      <c r="BD20" s="80" t="s">
        <v>275</v>
      </c>
      <c r="BE20" s="78" t="s">
        <v>268</v>
      </c>
      <c r="BF20" s="81">
        <v>3.9</v>
      </c>
      <c r="BG20" s="75"/>
      <c r="BH20" s="82"/>
      <c r="BI20" s="112"/>
      <c r="BJ20" s="121"/>
      <c r="BK20" s="121"/>
      <c r="BL20" s="121"/>
      <c r="BM20" s="121"/>
      <c r="BN20" s="121"/>
      <c r="BO20" s="121"/>
      <c r="BP20" s="121"/>
      <c r="BQ20" s="112"/>
      <c r="BR20" s="82" t="s">
        <v>286</v>
      </c>
      <c r="BS20" s="112"/>
      <c r="BT20" s="122"/>
      <c r="BU20" s="121"/>
      <c r="BV20" s="121"/>
      <c r="BW20" s="121"/>
      <c r="BX20" s="121"/>
      <c r="BY20" s="121"/>
      <c r="BZ20" s="121"/>
      <c r="CA20" s="1102" t="s">
        <v>268</v>
      </c>
      <c r="CB20" s="1130" t="s">
        <v>300</v>
      </c>
      <c r="CC20" s="1089" t="s">
        <v>268</v>
      </c>
      <c r="CD20" s="1098"/>
      <c r="CE20" s="1083"/>
      <c r="CF20" s="1083"/>
      <c r="CG20" s="1092"/>
      <c r="CH20" s="1085"/>
      <c r="CI20" s="1092"/>
      <c r="CJ20" s="1128" t="s">
        <v>203</v>
      </c>
      <c r="CK20" s="1089"/>
      <c r="CL20" s="123" t="s">
        <v>198</v>
      </c>
      <c r="CM20" s="1089" t="s">
        <v>274</v>
      </c>
      <c r="CN20" s="1112">
        <v>140</v>
      </c>
      <c r="CO20" s="1113" t="s">
        <v>269</v>
      </c>
      <c r="CP20" s="1114" t="s">
        <v>270</v>
      </c>
      <c r="CQ20" s="1113" t="s">
        <v>268</v>
      </c>
      <c r="CR20" s="1115" t="s">
        <v>275</v>
      </c>
      <c r="CS20" s="1113" t="s">
        <v>268</v>
      </c>
      <c r="CT20" s="1118">
        <v>2.2999999999999998</v>
      </c>
      <c r="CU20" s="1119" t="s">
        <v>277</v>
      </c>
      <c r="CV20" s="1089" t="s">
        <v>274</v>
      </c>
      <c r="CW20" s="1104">
        <v>2000</v>
      </c>
      <c r="CX20" s="1089" t="s">
        <v>274</v>
      </c>
      <c r="CY20" s="1098">
        <v>20</v>
      </c>
      <c r="CZ20" s="1083" t="s">
        <v>269</v>
      </c>
      <c r="DA20" s="1083" t="s">
        <v>270</v>
      </c>
      <c r="DB20" s="1092" t="s">
        <v>268</v>
      </c>
      <c r="DC20" s="1085" t="s">
        <v>275</v>
      </c>
      <c r="DD20" s="1092" t="s">
        <v>268</v>
      </c>
      <c r="DE20" s="1096">
        <v>10.199999999999999</v>
      </c>
      <c r="DF20" s="1089" t="s">
        <v>274</v>
      </c>
      <c r="DG20" s="85">
        <v>1100</v>
      </c>
      <c r="DH20" s="1089" t="s">
        <v>274</v>
      </c>
      <c r="DI20" s="85">
        <v>10</v>
      </c>
      <c r="DJ20" s="1089" t="s">
        <v>274</v>
      </c>
      <c r="DK20" s="86">
        <v>10</v>
      </c>
      <c r="DL20" s="1089" t="s">
        <v>274</v>
      </c>
      <c r="DM20" s="85">
        <v>190</v>
      </c>
      <c r="DN20" s="1089" t="s">
        <v>274</v>
      </c>
      <c r="DO20" s="85">
        <v>1</v>
      </c>
      <c r="DP20" s="1089" t="s">
        <v>274</v>
      </c>
      <c r="DQ20" s="86">
        <v>1</v>
      </c>
      <c r="DR20" s="1145"/>
      <c r="DS20" s="124" t="s">
        <v>301</v>
      </c>
      <c r="DT20" s="1122" t="s">
        <v>278</v>
      </c>
      <c r="DU20" s="88">
        <v>255</v>
      </c>
      <c r="DV20" s="1089" t="s">
        <v>280</v>
      </c>
      <c r="DW20" s="1090">
        <v>3210</v>
      </c>
      <c r="DX20" s="1092" t="s">
        <v>268</v>
      </c>
      <c r="DY20" s="1094">
        <v>30</v>
      </c>
      <c r="DZ20" s="1081" t="s">
        <v>269</v>
      </c>
      <c r="EA20" s="1083" t="s">
        <v>270</v>
      </c>
      <c r="EB20" s="1081" t="s">
        <v>268</v>
      </c>
      <c r="EC20" s="1085" t="s">
        <v>275</v>
      </c>
      <c r="ED20" s="1081" t="s">
        <v>268</v>
      </c>
      <c r="EE20" s="1087">
        <v>7.8</v>
      </c>
      <c r="EF20" s="1123" t="s">
        <v>276</v>
      </c>
      <c r="EG20" s="1089" t="s">
        <v>280</v>
      </c>
      <c r="EH20" s="1090">
        <v>14970</v>
      </c>
      <c r="EI20" s="1092" t="s">
        <v>268</v>
      </c>
      <c r="EJ20" s="1094">
        <v>150</v>
      </c>
      <c r="EK20" s="1081" t="s">
        <v>269</v>
      </c>
      <c r="EL20" s="1083" t="s">
        <v>270</v>
      </c>
      <c r="EM20" s="1081" t="s">
        <v>268</v>
      </c>
      <c r="EN20" s="1085" t="s">
        <v>275</v>
      </c>
      <c r="EO20" s="1081" t="s">
        <v>268</v>
      </c>
      <c r="EP20" s="1087">
        <v>2.2999999999999998</v>
      </c>
      <c r="EQ20" s="1126" t="s">
        <v>276</v>
      </c>
      <c r="ER20" s="1120" t="s">
        <v>281</v>
      </c>
      <c r="ES20" s="1089" t="s">
        <v>280</v>
      </c>
      <c r="ET20" s="89">
        <v>11560</v>
      </c>
      <c r="EU20" s="1125" t="s">
        <v>280</v>
      </c>
      <c r="EV20" s="1140"/>
      <c r="EW20" s="1114"/>
      <c r="EX20" s="1172"/>
      <c r="EY20" s="11"/>
      <c r="EZ20" s="1145"/>
    </row>
    <row r="21" spans="1:156" s="23" customFormat="1" ht="38.450000000000003" customHeight="1">
      <c r="A21" s="145" t="s">
        <v>359</v>
      </c>
      <c r="B21" s="145" t="s">
        <v>759</v>
      </c>
      <c r="C21" s="1170"/>
      <c r="D21" s="1133"/>
      <c r="E21" s="1135"/>
      <c r="F21" s="127" t="s">
        <v>43</v>
      </c>
      <c r="G21" s="120"/>
      <c r="H21" s="91">
        <v>56430</v>
      </c>
      <c r="I21" s="92"/>
      <c r="J21" s="32" t="s">
        <v>268</v>
      </c>
      <c r="K21" s="93">
        <v>540</v>
      </c>
      <c r="L21" s="94"/>
      <c r="M21" s="95" t="s">
        <v>269</v>
      </c>
      <c r="N21" s="96" t="s">
        <v>270</v>
      </c>
      <c r="O21" s="97" t="s">
        <v>268</v>
      </c>
      <c r="P21" s="98" t="s">
        <v>275</v>
      </c>
      <c r="Q21" s="97" t="s">
        <v>268</v>
      </c>
      <c r="R21" s="99">
        <v>2.2999999999999998</v>
      </c>
      <c r="S21" s="100"/>
      <c r="T21" s="1089"/>
      <c r="U21" s="1105"/>
      <c r="V21" s="1089"/>
      <c r="W21" s="1111"/>
      <c r="X21" s="1082"/>
      <c r="Y21" s="1084"/>
      <c r="Z21" s="1084"/>
      <c r="AA21" s="1101"/>
      <c r="AB21" s="1089"/>
      <c r="AC21" s="1105"/>
      <c r="AD21" s="1089"/>
      <c r="AE21" s="1099"/>
      <c r="AF21" s="1082"/>
      <c r="AG21" s="1084"/>
      <c r="AH21" s="1082"/>
      <c r="AI21" s="1086"/>
      <c r="AJ21" s="1082"/>
      <c r="AK21" s="1097"/>
      <c r="AL21" s="32" t="s">
        <v>268</v>
      </c>
      <c r="AM21" s="93">
        <v>9980</v>
      </c>
      <c r="AN21" s="1089"/>
      <c r="AO21" s="101">
        <v>90</v>
      </c>
      <c r="AP21" s="102" t="s">
        <v>269</v>
      </c>
      <c r="AQ21" s="96" t="s">
        <v>270</v>
      </c>
      <c r="AR21" s="103" t="s">
        <v>268</v>
      </c>
      <c r="AS21" s="104" t="s">
        <v>275</v>
      </c>
      <c r="AT21" s="103" t="s">
        <v>268</v>
      </c>
      <c r="AU21" s="105">
        <v>2.6</v>
      </c>
      <c r="AV21" s="106"/>
      <c r="AW21" s="75"/>
      <c r="AZ21" s="125"/>
      <c r="BG21" s="112" t="s">
        <v>274</v>
      </c>
      <c r="BH21" s="113">
        <v>69890</v>
      </c>
      <c r="BI21" s="112" t="s">
        <v>268</v>
      </c>
      <c r="BJ21" s="77">
        <v>690</v>
      </c>
      <c r="BK21" s="78" t="s">
        <v>269</v>
      </c>
      <c r="BL21" s="79" t="s">
        <v>270</v>
      </c>
      <c r="BM21" s="78" t="s">
        <v>268</v>
      </c>
      <c r="BN21" s="80" t="s">
        <v>275</v>
      </c>
      <c r="BO21" s="78" t="s">
        <v>268</v>
      </c>
      <c r="BP21" s="81">
        <v>2.2000000000000002</v>
      </c>
      <c r="BQ21" s="46" t="s">
        <v>268</v>
      </c>
      <c r="BR21" s="113">
        <v>59910</v>
      </c>
      <c r="BS21" s="46" t="s">
        <v>274</v>
      </c>
      <c r="BT21" s="77">
        <v>590</v>
      </c>
      <c r="BU21" s="78" t="s">
        <v>269</v>
      </c>
      <c r="BV21" s="79" t="s">
        <v>270</v>
      </c>
      <c r="BW21" s="78" t="s">
        <v>268</v>
      </c>
      <c r="BX21" s="80" t="s">
        <v>275</v>
      </c>
      <c r="BY21" s="78" t="s">
        <v>268</v>
      </c>
      <c r="BZ21" s="81">
        <v>2.2000000000000002</v>
      </c>
      <c r="CA21" s="1103"/>
      <c r="CB21" s="1131"/>
      <c r="CC21" s="1089"/>
      <c r="CD21" s="1099"/>
      <c r="CE21" s="1084"/>
      <c r="CF21" s="1084"/>
      <c r="CG21" s="1093"/>
      <c r="CH21" s="1086"/>
      <c r="CI21" s="1093"/>
      <c r="CJ21" s="1129"/>
      <c r="CK21" s="1089"/>
      <c r="CL21" s="114">
        <v>14970</v>
      </c>
      <c r="CM21" s="1089"/>
      <c r="CN21" s="1112"/>
      <c r="CO21" s="1113"/>
      <c r="CP21" s="1114"/>
      <c r="CQ21" s="1113"/>
      <c r="CR21" s="1115"/>
      <c r="CS21" s="1113"/>
      <c r="CT21" s="1118"/>
      <c r="CU21" s="1119"/>
      <c r="CV21" s="1089"/>
      <c r="CW21" s="1105"/>
      <c r="CX21" s="1089"/>
      <c r="CY21" s="1099"/>
      <c r="CZ21" s="1084"/>
      <c r="DA21" s="1084"/>
      <c r="DB21" s="1093"/>
      <c r="DC21" s="1086"/>
      <c r="DD21" s="1093"/>
      <c r="DE21" s="1097"/>
      <c r="DF21" s="1089"/>
      <c r="DG21" s="115" t="s">
        <v>282</v>
      </c>
      <c r="DH21" s="1089"/>
      <c r="DI21" s="115" t="s">
        <v>283</v>
      </c>
      <c r="DJ21" s="1089"/>
      <c r="DK21" s="116">
        <v>52.4</v>
      </c>
      <c r="DL21" s="1089"/>
      <c r="DM21" s="115" t="s">
        <v>282</v>
      </c>
      <c r="DN21" s="1089"/>
      <c r="DO21" s="115" t="s">
        <v>283</v>
      </c>
      <c r="DP21" s="1089"/>
      <c r="DQ21" s="116">
        <v>87.4</v>
      </c>
      <c r="DR21" s="1145"/>
      <c r="DS21" s="117">
        <v>10870</v>
      </c>
      <c r="DT21" s="1122"/>
      <c r="DU21" s="118" t="s">
        <v>284</v>
      </c>
      <c r="DV21" s="1089"/>
      <c r="DW21" s="1091"/>
      <c r="DX21" s="1093"/>
      <c r="DY21" s="1095"/>
      <c r="DZ21" s="1082"/>
      <c r="EA21" s="1084"/>
      <c r="EB21" s="1082"/>
      <c r="EC21" s="1086"/>
      <c r="ED21" s="1082"/>
      <c r="EE21" s="1088"/>
      <c r="EF21" s="1124"/>
      <c r="EG21" s="1089"/>
      <c r="EH21" s="1091">
        <v>150</v>
      </c>
      <c r="EI21" s="1093"/>
      <c r="EJ21" s="1095"/>
      <c r="EK21" s="1082"/>
      <c r="EL21" s="1084"/>
      <c r="EM21" s="1082"/>
      <c r="EN21" s="1086"/>
      <c r="EO21" s="1082"/>
      <c r="EP21" s="1088"/>
      <c r="EQ21" s="1127"/>
      <c r="ER21" s="1121"/>
      <c r="ES21" s="1089"/>
      <c r="ET21" s="119">
        <v>110</v>
      </c>
      <c r="EU21" s="1125"/>
      <c r="EV21" s="1140"/>
      <c r="EW21" s="1114"/>
      <c r="EX21" s="1172"/>
      <c r="EY21" s="11"/>
      <c r="EZ21" s="1145"/>
    </row>
    <row r="22" spans="1:156" s="23" customFormat="1" ht="38.450000000000003" customHeight="1">
      <c r="A22" s="145" t="s">
        <v>360</v>
      </c>
      <c r="B22" s="145" t="s">
        <v>760</v>
      </c>
      <c r="C22" s="1170"/>
      <c r="D22" s="1132" t="s">
        <v>302</v>
      </c>
      <c r="E22" s="1134" t="s">
        <v>267</v>
      </c>
      <c r="F22" s="126" t="s">
        <v>42</v>
      </c>
      <c r="G22" s="120"/>
      <c r="H22" s="59">
        <v>44070</v>
      </c>
      <c r="I22" s="60">
        <v>54050</v>
      </c>
      <c r="J22" s="32" t="s">
        <v>268</v>
      </c>
      <c r="K22" s="61">
        <v>420</v>
      </c>
      <c r="L22" s="62">
        <v>510</v>
      </c>
      <c r="M22" s="63" t="s">
        <v>269</v>
      </c>
      <c r="N22" s="64" t="s">
        <v>270</v>
      </c>
      <c r="O22" s="65" t="s">
        <v>268</v>
      </c>
      <c r="P22" s="66" t="s">
        <v>271</v>
      </c>
      <c r="Q22" s="65" t="s">
        <v>268</v>
      </c>
      <c r="R22" s="67">
        <v>2.2000000000000002</v>
      </c>
      <c r="S22" s="68">
        <v>2.2999999999999998</v>
      </c>
      <c r="T22" s="1089" t="s">
        <v>268</v>
      </c>
      <c r="U22" s="1104">
        <v>2030</v>
      </c>
      <c r="V22" s="1089" t="s">
        <v>268</v>
      </c>
      <c r="W22" s="1110">
        <v>20</v>
      </c>
      <c r="X22" s="1081" t="s">
        <v>272</v>
      </c>
      <c r="Y22" s="1083" t="s">
        <v>270</v>
      </c>
      <c r="Z22" s="1083" t="s">
        <v>268</v>
      </c>
      <c r="AA22" s="1100" t="s">
        <v>273</v>
      </c>
      <c r="AB22" s="1089" t="s">
        <v>268</v>
      </c>
      <c r="AC22" s="1104">
        <v>13310</v>
      </c>
      <c r="AD22" s="1089" t="s">
        <v>274</v>
      </c>
      <c r="AE22" s="1098">
        <v>130</v>
      </c>
      <c r="AF22" s="1081" t="s">
        <v>269</v>
      </c>
      <c r="AG22" s="1083" t="s">
        <v>270</v>
      </c>
      <c r="AH22" s="1081" t="s">
        <v>268</v>
      </c>
      <c r="AI22" s="1085" t="s">
        <v>275</v>
      </c>
      <c r="AJ22" s="1081" t="s">
        <v>268</v>
      </c>
      <c r="AK22" s="1096">
        <v>2.2000000000000002</v>
      </c>
      <c r="AL22" s="32" t="s">
        <v>268</v>
      </c>
      <c r="AM22" s="69">
        <v>9980</v>
      </c>
      <c r="AN22" s="1089" t="s">
        <v>268</v>
      </c>
      <c r="AO22" s="70">
        <v>90</v>
      </c>
      <c r="AP22" s="71" t="s">
        <v>272</v>
      </c>
      <c r="AQ22" s="64" t="s">
        <v>270</v>
      </c>
      <c r="AR22" s="72" t="s">
        <v>268</v>
      </c>
      <c r="AS22" s="66" t="s">
        <v>275</v>
      </c>
      <c r="AT22" s="72" t="s">
        <v>268</v>
      </c>
      <c r="AU22" s="73">
        <v>2.6</v>
      </c>
      <c r="AV22" s="74" t="s">
        <v>276</v>
      </c>
      <c r="AW22" s="75" t="s">
        <v>268</v>
      </c>
      <c r="AX22" s="76">
        <v>3990</v>
      </c>
      <c r="AY22" s="20" t="s">
        <v>274</v>
      </c>
      <c r="AZ22" s="77">
        <v>30</v>
      </c>
      <c r="BA22" s="78" t="s">
        <v>269</v>
      </c>
      <c r="BB22" s="79" t="s">
        <v>270</v>
      </c>
      <c r="BC22" s="78" t="s">
        <v>268</v>
      </c>
      <c r="BD22" s="80" t="s">
        <v>275</v>
      </c>
      <c r="BE22" s="78" t="s">
        <v>268</v>
      </c>
      <c r="BF22" s="81">
        <v>3.9</v>
      </c>
      <c r="BG22" s="75"/>
      <c r="BH22" s="82"/>
      <c r="BI22" s="112"/>
      <c r="BJ22" s="121"/>
      <c r="BK22" s="121"/>
      <c r="BL22" s="121"/>
      <c r="BM22" s="121"/>
      <c r="BN22" s="121"/>
      <c r="BO22" s="121"/>
      <c r="BP22" s="121"/>
      <c r="BQ22" s="112"/>
      <c r="BR22" s="82" t="s">
        <v>286</v>
      </c>
      <c r="BS22" s="112"/>
      <c r="BT22" s="122"/>
      <c r="BU22" s="121"/>
      <c r="BV22" s="121"/>
      <c r="BW22" s="121"/>
      <c r="BX22" s="121"/>
      <c r="BY22" s="121"/>
      <c r="BZ22" s="121"/>
      <c r="CA22" s="1102" t="s">
        <v>268</v>
      </c>
      <c r="CB22" s="1130" t="s">
        <v>300</v>
      </c>
      <c r="CC22" s="1089" t="s">
        <v>268</v>
      </c>
      <c r="CD22" s="1098"/>
      <c r="CE22" s="1083"/>
      <c r="CF22" s="1083"/>
      <c r="CG22" s="1092"/>
      <c r="CH22" s="1085"/>
      <c r="CI22" s="1092"/>
      <c r="CJ22" s="1128" t="s">
        <v>203</v>
      </c>
      <c r="CK22" s="1089"/>
      <c r="CL22" s="123" t="s">
        <v>199</v>
      </c>
      <c r="CM22" s="1089" t="s">
        <v>274</v>
      </c>
      <c r="CN22" s="1112">
        <v>130</v>
      </c>
      <c r="CO22" s="1113" t="s">
        <v>269</v>
      </c>
      <c r="CP22" s="1114" t="s">
        <v>270</v>
      </c>
      <c r="CQ22" s="1113" t="s">
        <v>268</v>
      </c>
      <c r="CR22" s="1115" t="s">
        <v>275</v>
      </c>
      <c r="CS22" s="1113" t="s">
        <v>268</v>
      </c>
      <c r="CT22" s="1118">
        <v>2.2000000000000002</v>
      </c>
      <c r="CU22" s="1119" t="s">
        <v>277</v>
      </c>
      <c r="CV22" s="1089" t="s">
        <v>274</v>
      </c>
      <c r="CW22" s="1104">
        <v>1870</v>
      </c>
      <c r="CX22" s="1089" t="s">
        <v>268</v>
      </c>
      <c r="CY22" s="1098">
        <v>10</v>
      </c>
      <c r="CZ22" s="1083" t="s">
        <v>269</v>
      </c>
      <c r="DA22" s="1083" t="s">
        <v>270</v>
      </c>
      <c r="DB22" s="1092" t="s">
        <v>268</v>
      </c>
      <c r="DC22" s="1085" t="s">
        <v>275</v>
      </c>
      <c r="DD22" s="1092" t="s">
        <v>268</v>
      </c>
      <c r="DE22" s="1096">
        <v>18.100000000000001</v>
      </c>
      <c r="DF22" s="1089" t="s">
        <v>274</v>
      </c>
      <c r="DG22" s="85">
        <v>980</v>
      </c>
      <c r="DH22" s="1089" t="s">
        <v>268</v>
      </c>
      <c r="DI22" s="85">
        <v>9</v>
      </c>
      <c r="DJ22" s="1089" t="s">
        <v>274</v>
      </c>
      <c r="DK22" s="86">
        <v>9</v>
      </c>
      <c r="DL22" s="1089" t="s">
        <v>274</v>
      </c>
      <c r="DM22" s="85">
        <v>170</v>
      </c>
      <c r="DN22" s="1089" t="s">
        <v>268</v>
      </c>
      <c r="DO22" s="85">
        <v>1</v>
      </c>
      <c r="DP22" s="1089" t="s">
        <v>274</v>
      </c>
      <c r="DQ22" s="86">
        <v>1</v>
      </c>
      <c r="DR22" s="1145"/>
      <c r="DS22" s="128" t="s">
        <v>303</v>
      </c>
      <c r="DT22" s="1122" t="s">
        <v>278</v>
      </c>
      <c r="DU22" s="88">
        <v>255</v>
      </c>
      <c r="DV22" s="1089" t="s">
        <v>280</v>
      </c>
      <c r="DW22" s="1090">
        <v>2860</v>
      </c>
      <c r="DX22" s="1092" t="s">
        <v>268</v>
      </c>
      <c r="DY22" s="1094">
        <v>20</v>
      </c>
      <c r="DZ22" s="1081" t="s">
        <v>269</v>
      </c>
      <c r="EA22" s="1083" t="s">
        <v>270</v>
      </c>
      <c r="EB22" s="1081" t="s">
        <v>268</v>
      </c>
      <c r="EC22" s="1085" t="s">
        <v>275</v>
      </c>
      <c r="ED22" s="1081" t="s">
        <v>268</v>
      </c>
      <c r="EE22" s="1087">
        <v>10.4</v>
      </c>
      <c r="EF22" s="1123" t="s">
        <v>276</v>
      </c>
      <c r="EG22" s="1089" t="s">
        <v>280</v>
      </c>
      <c r="EH22" s="1090">
        <v>13310</v>
      </c>
      <c r="EI22" s="1092" t="s">
        <v>268</v>
      </c>
      <c r="EJ22" s="1094">
        <v>130</v>
      </c>
      <c r="EK22" s="1081" t="s">
        <v>269</v>
      </c>
      <c r="EL22" s="1083" t="s">
        <v>270</v>
      </c>
      <c r="EM22" s="1081" t="s">
        <v>268</v>
      </c>
      <c r="EN22" s="1085" t="s">
        <v>275</v>
      </c>
      <c r="EO22" s="1081" t="s">
        <v>268</v>
      </c>
      <c r="EP22" s="1087">
        <v>2.4</v>
      </c>
      <c r="EQ22" s="1126" t="s">
        <v>276</v>
      </c>
      <c r="ER22" s="1120" t="s">
        <v>281</v>
      </c>
      <c r="ES22" s="1089" t="s">
        <v>280</v>
      </c>
      <c r="ET22" s="89">
        <v>10270</v>
      </c>
      <c r="EU22" s="1125" t="s">
        <v>280</v>
      </c>
      <c r="EV22" s="1140"/>
      <c r="EW22" s="1114"/>
      <c r="EX22" s="1172"/>
      <c r="EY22" s="11"/>
      <c r="EZ22" s="1145"/>
    </row>
    <row r="23" spans="1:156" s="23" customFormat="1" ht="38.450000000000003" customHeight="1">
      <c r="A23" s="145" t="s">
        <v>361</v>
      </c>
      <c r="B23" s="145" t="s">
        <v>761</v>
      </c>
      <c r="C23" s="1170"/>
      <c r="D23" s="1133"/>
      <c r="E23" s="1135"/>
      <c r="F23" s="127" t="s">
        <v>43</v>
      </c>
      <c r="G23" s="120"/>
      <c r="H23" s="91">
        <v>54050</v>
      </c>
      <c r="I23" s="92"/>
      <c r="J23" s="32" t="s">
        <v>268</v>
      </c>
      <c r="K23" s="93">
        <v>510</v>
      </c>
      <c r="L23" s="94"/>
      <c r="M23" s="95" t="s">
        <v>269</v>
      </c>
      <c r="N23" s="96" t="s">
        <v>270</v>
      </c>
      <c r="O23" s="97" t="s">
        <v>268</v>
      </c>
      <c r="P23" s="98" t="s">
        <v>275</v>
      </c>
      <c r="Q23" s="97" t="s">
        <v>268</v>
      </c>
      <c r="R23" s="99">
        <v>2.2999999999999998</v>
      </c>
      <c r="S23" s="100"/>
      <c r="T23" s="1089"/>
      <c r="U23" s="1105"/>
      <c r="V23" s="1089"/>
      <c r="W23" s="1111"/>
      <c r="X23" s="1082"/>
      <c r="Y23" s="1084"/>
      <c r="Z23" s="1084"/>
      <c r="AA23" s="1101"/>
      <c r="AB23" s="1089"/>
      <c r="AC23" s="1105"/>
      <c r="AD23" s="1089"/>
      <c r="AE23" s="1099"/>
      <c r="AF23" s="1082"/>
      <c r="AG23" s="1084"/>
      <c r="AH23" s="1082"/>
      <c r="AI23" s="1086"/>
      <c r="AJ23" s="1082"/>
      <c r="AK23" s="1097"/>
      <c r="AL23" s="32" t="s">
        <v>268</v>
      </c>
      <c r="AM23" s="93">
        <v>9980</v>
      </c>
      <c r="AN23" s="1089"/>
      <c r="AO23" s="101">
        <v>90</v>
      </c>
      <c r="AP23" s="102" t="s">
        <v>269</v>
      </c>
      <c r="AQ23" s="96" t="s">
        <v>270</v>
      </c>
      <c r="AR23" s="103" t="s">
        <v>268</v>
      </c>
      <c r="AS23" s="104" t="s">
        <v>275</v>
      </c>
      <c r="AT23" s="103" t="s">
        <v>268</v>
      </c>
      <c r="AU23" s="105">
        <v>2.6</v>
      </c>
      <c r="AV23" s="106"/>
      <c r="AW23" s="75"/>
      <c r="AZ23" s="125"/>
      <c r="BG23" s="112" t="s">
        <v>274</v>
      </c>
      <c r="BH23" s="113">
        <v>69890</v>
      </c>
      <c r="BI23" s="112" t="s">
        <v>268</v>
      </c>
      <c r="BJ23" s="77">
        <v>690</v>
      </c>
      <c r="BK23" s="78" t="s">
        <v>269</v>
      </c>
      <c r="BL23" s="79" t="s">
        <v>270</v>
      </c>
      <c r="BM23" s="78" t="s">
        <v>268</v>
      </c>
      <c r="BN23" s="80" t="s">
        <v>275</v>
      </c>
      <c r="BO23" s="78" t="s">
        <v>268</v>
      </c>
      <c r="BP23" s="81">
        <v>2.2000000000000002</v>
      </c>
      <c r="BQ23" s="46" t="s">
        <v>268</v>
      </c>
      <c r="BR23" s="113">
        <v>59910</v>
      </c>
      <c r="BS23" s="46" t="s">
        <v>274</v>
      </c>
      <c r="BT23" s="77">
        <v>590</v>
      </c>
      <c r="BU23" s="78" t="s">
        <v>269</v>
      </c>
      <c r="BV23" s="79" t="s">
        <v>270</v>
      </c>
      <c r="BW23" s="78" t="s">
        <v>268</v>
      </c>
      <c r="BX23" s="80" t="s">
        <v>275</v>
      </c>
      <c r="BY23" s="78" t="s">
        <v>268</v>
      </c>
      <c r="BZ23" s="81">
        <v>2.2000000000000002</v>
      </c>
      <c r="CA23" s="1103"/>
      <c r="CB23" s="1131"/>
      <c r="CC23" s="1089"/>
      <c r="CD23" s="1099"/>
      <c r="CE23" s="1084"/>
      <c r="CF23" s="1084"/>
      <c r="CG23" s="1093"/>
      <c r="CH23" s="1086"/>
      <c r="CI23" s="1093"/>
      <c r="CJ23" s="1129"/>
      <c r="CK23" s="1089"/>
      <c r="CL23" s="114">
        <v>13310</v>
      </c>
      <c r="CM23" s="1089"/>
      <c r="CN23" s="1112"/>
      <c r="CO23" s="1113"/>
      <c r="CP23" s="1114"/>
      <c r="CQ23" s="1113"/>
      <c r="CR23" s="1115"/>
      <c r="CS23" s="1113"/>
      <c r="CT23" s="1118"/>
      <c r="CU23" s="1119"/>
      <c r="CV23" s="1089"/>
      <c r="CW23" s="1105"/>
      <c r="CX23" s="1089"/>
      <c r="CY23" s="1099"/>
      <c r="CZ23" s="1084"/>
      <c r="DA23" s="1084"/>
      <c r="DB23" s="1093"/>
      <c r="DC23" s="1086"/>
      <c r="DD23" s="1093"/>
      <c r="DE23" s="1097"/>
      <c r="DF23" s="1089"/>
      <c r="DG23" s="115" t="s">
        <v>282</v>
      </c>
      <c r="DH23" s="1089"/>
      <c r="DI23" s="115" t="s">
        <v>283</v>
      </c>
      <c r="DJ23" s="1089"/>
      <c r="DK23" s="116">
        <v>51.8</v>
      </c>
      <c r="DL23" s="1089"/>
      <c r="DM23" s="115" t="s">
        <v>282</v>
      </c>
      <c r="DN23" s="1089"/>
      <c r="DO23" s="115" t="s">
        <v>283</v>
      </c>
      <c r="DP23" s="1089"/>
      <c r="DQ23" s="116">
        <v>77.7</v>
      </c>
      <c r="DR23" s="1145"/>
      <c r="DS23" s="117">
        <v>9770</v>
      </c>
      <c r="DT23" s="1122"/>
      <c r="DU23" s="118" t="s">
        <v>284</v>
      </c>
      <c r="DV23" s="1089"/>
      <c r="DW23" s="1091"/>
      <c r="DX23" s="1093"/>
      <c r="DY23" s="1095"/>
      <c r="DZ23" s="1082"/>
      <c r="EA23" s="1084"/>
      <c r="EB23" s="1082"/>
      <c r="EC23" s="1086"/>
      <c r="ED23" s="1082"/>
      <c r="EE23" s="1088"/>
      <c r="EF23" s="1124"/>
      <c r="EG23" s="1089"/>
      <c r="EH23" s="1091">
        <v>130</v>
      </c>
      <c r="EI23" s="1093"/>
      <c r="EJ23" s="1095"/>
      <c r="EK23" s="1082"/>
      <c r="EL23" s="1084"/>
      <c r="EM23" s="1082"/>
      <c r="EN23" s="1086"/>
      <c r="EO23" s="1082"/>
      <c r="EP23" s="1088"/>
      <c r="EQ23" s="1127"/>
      <c r="ER23" s="1121"/>
      <c r="ES23" s="1089"/>
      <c r="ET23" s="119">
        <v>100</v>
      </c>
      <c r="EU23" s="1125"/>
      <c r="EV23" s="1140"/>
      <c r="EW23" s="1114"/>
      <c r="EX23" s="1172"/>
      <c r="EY23" s="11"/>
      <c r="EZ23" s="1145"/>
    </row>
    <row r="24" spans="1:156" s="23" customFormat="1" ht="38.450000000000003" customHeight="1">
      <c r="A24" s="145" t="s">
        <v>362</v>
      </c>
      <c r="B24" s="145" t="s">
        <v>762</v>
      </c>
      <c r="C24" s="1170"/>
      <c r="D24" s="1132" t="s">
        <v>304</v>
      </c>
      <c r="E24" s="1134" t="s">
        <v>267</v>
      </c>
      <c r="F24" s="126" t="s">
        <v>42</v>
      </c>
      <c r="G24" s="120"/>
      <c r="H24" s="59">
        <v>42160</v>
      </c>
      <c r="I24" s="60">
        <v>52140</v>
      </c>
      <c r="J24" s="32" t="s">
        <v>268</v>
      </c>
      <c r="K24" s="61">
        <v>400</v>
      </c>
      <c r="L24" s="62">
        <v>500</v>
      </c>
      <c r="M24" s="63" t="s">
        <v>269</v>
      </c>
      <c r="N24" s="64" t="s">
        <v>270</v>
      </c>
      <c r="O24" s="65" t="s">
        <v>268</v>
      </c>
      <c r="P24" s="66" t="s">
        <v>271</v>
      </c>
      <c r="Q24" s="65" t="s">
        <v>268</v>
      </c>
      <c r="R24" s="67">
        <v>2.2000000000000002</v>
      </c>
      <c r="S24" s="68">
        <v>2.2999999999999998</v>
      </c>
      <c r="T24" s="1089" t="s">
        <v>268</v>
      </c>
      <c r="U24" s="1104">
        <v>1830</v>
      </c>
      <c r="V24" s="1089" t="s">
        <v>268</v>
      </c>
      <c r="W24" s="1110">
        <v>10</v>
      </c>
      <c r="X24" s="1081" t="s">
        <v>272</v>
      </c>
      <c r="Y24" s="1083" t="s">
        <v>270</v>
      </c>
      <c r="Z24" s="1083" t="s">
        <v>268</v>
      </c>
      <c r="AA24" s="1100" t="s">
        <v>273</v>
      </c>
      <c r="AB24" s="1089" t="s">
        <v>268</v>
      </c>
      <c r="AC24" s="1104">
        <v>11980</v>
      </c>
      <c r="AD24" s="1089" t="s">
        <v>274</v>
      </c>
      <c r="AE24" s="1098">
        <v>110</v>
      </c>
      <c r="AF24" s="1081" t="s">
        <v>269</v>
      </c>
      <c r="AG24" s="1083" t="s">
        <v>270</v>
      </c>
      <c r="AH24" s="1081" t="s">
        <v>268</v>
      </c>
      <c r="AI24" s="1085" t="s">
        <v>275</v>
      </c>
      <c r="AJ24" s="1081" t="s">
        <v>268</v>
      </c>
      <c r="AK24" s="1096">
        <v>2.2999999999999998</v>
      </c>
      <c r="AL24" s="32" t="s">
        <v>268</v>
      </c>
      <c r="AM24" s="69">
        <v>9980</v>
      </c>
      <c r="AN24" s="1089" t="s">
        <v>268</v>
      </c>
      <c r="AO24" s="70">
        <v>90</v>
      </c>
      <c r="AP24" s="71" t="s">
        <v>272</v>
      </c>
      <c r="AQ24" s="64" t="s">
        <v>270</v>
      </c>
      <c r="AR24" s="72" t="s">
        <v>268</v>
      </c>
      <c r="AS24" s="66" t="s">
        <v>275</v>
      </c>
      <c r="AT24" s="72" t="s">
        <v>268</v>
      </c>
      <c r="AU24" s="73">
        <v>2.6</v>
      </c>
      <c r="AV24" s="74" t="s">
        <v>276</v>
      </c>
      <c r="AW24" s="75" t="s">
        <v>268</v>
      </c>
      <c r="AX24" s="76">
        <v>3990</v>
      </c>
      <c r="AY24" s="20" t="s">
        <v>274</v>
      </c>
      <c r="AZ24" s="77">
        <v>30</v>
      </c>
      <c r="BA24" s="78" t="s">
        <v>269</v>
      </c>
      <c r="BB24" s="79" t="s">
        <v>270</v>
      </c>
      <c r="BC24" s="78" t="s">
        <v>268</v>
      </c>
      <c r="BD24" s="80" t="s">
        <v>275</v>
      </c>
      <c r="BE24" s="78" t="s">
        <v>268</v>
      </c>
      <c r="BF24" s="81">
        <v>3.9</v>
      </c>
      <c r="BG24" s="75"/>
      <c r="BH24" s="82"/>
      <c r="BI24" s="112"/>
      <c r="BJ24" s="121"/>
      <c r="BK24" s="121"/>
      <c r="BL24" s="121"/>
      <c r="BM24" s="121"/>
      <c r="BN24" s="121"/>
      <c r="BO24" s="121"/>
      <c r="BP24" s="121"/>
      <c r="BQ24" s="112"/>
      <c r="BR24" s="82" t="s">
        <v>286</v>
      </c>
      <c r="BS24" s="112"/>
      <c r="BT24" s="122"/>
      <c r="BU24" s="121"/>
      <c r="BV24" s="121"/>
      <c r="BW24" s="121"/>
      <c r="BX24" s="121"/>
      <c r="BY24" s="121"/>
      <c r="BZ24" s="121"/>
      <c r="CA24" s="1102" t="s">
        <v>268</v>
      </c>
      <c r="CB24" s="1130" t="s">
        <v>300</v>
      </c>
      <c r="CC24" s="1089" t="s">
        <v>268</v>
      </c>
      <c r="CD24" s="1098"/>
      <c r="CE24" s="1083"/>
      <c r="CF24" s="1083"/>
      <c r="CG24" s="1092"/>
      <c r="CH24" s="1085"/>
      <c r="CI24" s="1092"/>
      <c r="CJ24" s="1128" t="s">
        <v>203</v>
      </c>
      <c r="CK24" s="1089"/>
      <c r="CL24" s="123" t="s">
        <v>200</v>
      </c>
      <c r="CM24" s="1089" t="s">
        <v>274</v>
      </c>
      <c r="CN24" s="1112">
        <v>110</v>
      </c>
      <c r="CO24" s="1113" t="s">
        <v>269</v>
      </c>
      <c r="CP24" s="1114" t="s">
        <v>270</v>
      </c>
      <c r="CQ24" s="1113" t="s">
        <v>268</v>
      </c>
      <c r="CR24" s="1115" t="s">
        <v>275</v>
      </c>
      <c r="CS24" s="1113" t="s">
        <v>268</v>
      </c>
      <c r="CT24" s="1118">
        <v>2.2999999999999998</v>
      </c>
      <c r="CU24" s="1119" t="s">
        <v>277</v>
      </c>
      <c r="CV24" s="1089" t="s">
        <v>274</v>
      </c>
      <c r="CW24" s="1104">
        <v>1680</v>
      </c>
      <c r="CX24" s="1089" t="s">
        <v>274</v>
      </c>
      <c r="CY24" s="1098">
        <v>10</v>
      </c>
      <c r="CZ24" s="1083" t="s">
        <v>269</v>
      </c>
      <c r="DA24" s="1083" t="s">
        <v>270</v>
      </c>
      <c r="DB24" s="1092" t="s">
        <v>268</v>
      </c>
      <c r="DC24" s="1085" t="s">
        <v>275</v>
      </c>
      <c r="DD24" s="1092" t="s">
        <v>268</v>
      </c>
      <c r="DE24" s="1096">
        <v>16.3</v>
      </c>
      <c r="DF24" s="1089" t="s">
        <v>274</v>
      </c>
      <c r="DG24" s="85">
        <v>880</v>
      </c>
      <c r="DH24" s="1089" t="s">
        <v>274</v>
      </c>
      <c r="DI24" s="85">
        <v>8</v>
      </c>
      <c r="DJ24" s="1089" t="s">
        <v>274</v>
      </c>
      <c r="DK24" s="86">
        <v>8</v>
      </c>
      <c r="DL24" s="1089" t="s">
        <v>274</v>
      </c>
      <c r="DM24" s="85">
        <v>150</v>
      </c>
      <c r="DN24" s="1089" t="s">
        <v>274</v>
      </c>
      <c r="DO24" s="85">
        <v>1</v>
      </c>
      <c r="DP24" s="1089" t="s">
        <v>274</v>
      </c>
      <c r="DQ24" s="86">
        <v>1</v>
      </c>
      <c r="DR24" s="1145"/>
      <c r="DS24" s="124" t="s">
        <v>305</v>
      </c>
      <c r="DT24" s="1122" t="s">
        <v>278</v>
      </c>
      <c r="DU24" s="88">
        <v>255</v>
      </c>
      <c r="DV24" s="1089" t="s">
        <v>280</v>
      </c>
      <c r="DW24" s="1090">
        <v>2570</v>
      </c>
      <c r="DX24" s="1092" t="s">
        <v>268</v>
      </c>
      <c r="DY24" s="1094">
        <v>20</v>
      </c>
      <c r="DZ24" s="1081" t="s">
        <v>269</v>
      </c>
      <c r="EA24" s="1083" t="s">
        <v>270</v>
      </c>
      <c r="EB24" s="1081" t="s">
        <v>268</v>
      </c>
      <c r="EC24" s="1085" t="s">
        <v>275</v>
      </c>
      <c r="ED24" s="1081" t="s">
        <v>268</v>
      </c>
      <c r="EE24" s="1087">
        <v>9.3000000000000007</v>
      </c>
      <c r="EF24" s="1123" t="s">
        <v>276</v>
      </c>
      <c r="EG24" s="1089" t="s">
        <v>280</v>
      </c>
      <c r="EH24" s="1090">
        <v>11980</v>
      </c>
      <c r="EI24" s="1092" t="s">
        <v>268</v>
      </c>
      <c r="EJ24" s="1094">
        <v>120</v>
      </c>
      <c r="EK24" s="1081" t="s">
        <v>269</v>
      </c>
      <c r="EL24" s="1083" t="s">
        <v>270</v>
      </c>
      <c r="EM24" s="1081" t="s">
        <v>268</v>
      </c>
      <c r="EN24" s="1085" t="s">
        <v>275</v>
      </c>
      <c r="EO24" s="1081" t="s">
        <v>268</v>
      </c>
      <c r="EP24" s="1087">
        <v>2.2999999999999998</v>
      </c>
      <c r="EQ24" s="1126" t="s">
        <v>276</v>
      </c>
      <c r="ER24" s="1120" t="s">
        <v>281</v>
      </c>
      <c r="ES24" s="1089" t="s">
        <v>280</v>
      </c>
      <c r="ET24" s="89">
        <v>9250</v>
      </c>
      <c r="EU24" s="1125" t="s">
        <v>280</v>
      </c>
      <c r="EV24" s="1140"/>
      <c r="EW24" s="1114"/>
      <c r="EX24" s="1172"/>
      <c r="EY24" s="11"/>
      <c r="EZ24" s="1145"/>
    </row>
    <row r="25" spans="1:156" s="23" customFormat="1" ht="38.450000000000003" customHeight="1">
      <c r="A25" s="145" t="s">
        <v>363</v>
      </c>
      <c r="B25" s="145" t="s">
        <v>763</v>
      </c>
      <c r="C25" s="1170"/>
      <c r="D25" s="1133"/>
      <c r="E25" s="1135"/>
      <c r="F25" s="127" t="s">
        <v>43</v>
      </c>
      <c r="G25" s="120"/>
      <c r="H25" s="91">
        <v>52140</v>
      </c>
      <c r="I25" s="92"/>
      <c r="J25" s="32" t="s">
        <v>268</v>
      </c>
      <c r="K25" s="93">
        <v>500</v>
      </c>
      <c r="L25" s="94"/>
      <c r="M25" s="95" t="s">
        <v>269</v>
      </c>
      <c r="N25" s="96" t="s">
        <v>270</v>
      </c>
      <c r="O25" s="97" t="s">
        <v>268</v>
      </c>
      <c r="P25" s="98" t="s">
        <v>275</v>
      </c>
      <c r="Q25" s="97" t="s">
        <v>268</v>
      </c>
      <c r="R25" s="99">
        <v>2.2999999999999998</v>
      </c>
      <c r="S25" s="100"/>
      <c r="T25" s="1089"/>
      <c r="U25" s="1105"/>
      <c r="V25" s="1089"/>
      <c r="W25" s="1111"/>
      <c r="X25" s="1082"/>
      <c r="Y25" s="1084"/>
      <c r="Z25" s="1084"/>
      <c r="AA25" s="1101"/>
      <c r="AB25" s="1089"/>
      <c r="AC25" s="1105"/>
      <c r="AD25" s="1089"/>
      <c r="AE25" s="1099"/>
      <c r="AF25" s="1082"/>
      <c r="AG25" s="1084"/>
      <c r="AH25" s="1082"/>
      <c r="AI25" s="1086"/>
      <c r="AJ25" s="1082"/>
      <c r="AK25" s="1097"/>
      <c r="AL25" s="32" t="s">
        <v>268</v>
      </c>
      <c r="AM25" s="93">
        <v>9980</v>
      </c>
      <c r="AN25" s="1089"/>
      <c r="AO25" s="101">
        <v>90</v>
      </c>
      <c r="AP25" s="102" t="s">
        <v>269</v>
      </c>
      <c r="AQ25" s="96" t="s">
        <v>270</v>
      </c>
      <c r="AR25" s="103" t="s">
        <v>268</v>
      </c>
      <c r="AS25" s="104" t="s">
        <v>275</v>
      </c>
      <c r="AT25" s="103" t="s">
        <v>268</v>
      </c>
      <c r="AU25" s="105">
        <v>2.6</v>
      </c>
      <c r="AV25" s="106"/>
      <c r="AW25" s="75"/>
      <c r="AZ25" s="125"/>
      <c r="BG25" s="112" t="s">
        <v>274</v>
      </c>
      <c r="BH25" s="113">
        <v>69890</v>
      </c>
      <c r="BI25" s="112" t="s">
        <v>268</v>
      </c>
      <c r="BJ25" s="77">
        <v>690</v>
      </c>
      <c r="BK25" s="78" t="s">
        <v>269</v>
      </c>
      <c r="BL25" s="79" t="s">
        <v>270</v>
      </c>
      <c r="BM25" s="78" t="s">
        <v>268</v>
      </c>
      <c r="BN25" s="80" t="s">
        <v>275</v>
      </c>
      <c r="BO25" s="78" t="s">
        <v>268</v>
      </c>
      <c r="BP25" s="81">
        <v>2.2000000000000002</v>
      </c>
      <c r="BQ25" s="46" t="s">
        <v>268</v>
      </c>
      <c r="BR25" s="113">
        <v>59910</v>
      </c>
      <c r="BS25" s="46" t="s">
        <v>274</v>
      </c>
      <c r="BT25" s="77">
        <v>590</v>
      </c>
      <c r="BU25" s="78" t="s">
        <v>269</v>
      </c>
      <c r="BV25" s="79" t="s">
        <v>270</v>
      </c>
      <c r="BW25" s="78" t="s">
        <v>268</v>
      </c>
      <c r="BX25" s="80" t="s">
        <v>275</v>
      </c>
      <c r="BY25" s="78" t="s">
        <v>268</v>
      </c>
      <c r="BZ25" s="81">
        <v>2.2000000000000002</v>
      </c>
      <c r="CA25" s="1103"/>
      <c r="CB25" s="1131"/>
      <c r="CC25" s="1089"/>
      <c r="CD25" s="1099"/>
      <c r="CE25" s="1084"/>
      <c r="CF25" s="1084"/>
      <c r="CG25" s="1093"/>
      <c r="CH25" s="1086"/>
      <c r="CI25" s="1093"/>
      <c r="CJ25" s="1129"/>
      <c r="CK25" s="1089"/>
      <c r="CL25" s="114">
        <v>11980</v>
      </c>
      <c r="CM25" s="1089"/>
      <c r="CN25" s="1112"/>
      <c r="CO25" s="1113"/>
      <c r="CP25" s="1114"/>
      <c r="CQ25" s="1113"/>
      <c r="CR25" s="1115"/>
      <c r="CS25" s="1113"/>
      <c r="CT25" s="1118"/>
      <c r="CU25" s="1119"/>
      <c r="CV25" s="1089"/>
      <c r="CW25" s="1105"/>
      <c r="CX25" s="1089"/>
      <c r="CY25" s="1099"/>
      <c r="CZ25" s="1084"/>
      <c r="DA25" s="1084"/>
      <c r="DB25" s="1093"/>
      <c r="DC25" s="1086"/>
      <c r="DD25" s="1093"/>
      <c r="DE25" s="1097"/>
      <c r="DF25" s="1089"/>
      <c r="DG25" s="115" t="s">
        <v>282</v>
      </c>
      <c r="DH25" s="1089"/>
      <c r="DI25" s="115" t="s">
        <v>283</v>
      </c>
      <c r="DJ25" s="1089"/>
      <c r="DK25" s="116">
        <v>52.4</v>
      </c>
      <c r="DL25" s="1089"/>
      <c r="DM25" s="115" t="s">
        <v>282</v>
      </c>
      <c r="DN25" s="1089"/>
      <c r="DO25" s="115" t="s">
        <v>283</v>
      </c>
      <c r="DP25" s="1089"/>
      <c r="DQ25" s="116">
        <v>69.900000000000006</v>
      </c>
      <c r="DR25" s="1145"/>
      <c r="DS25" s="117">
        <v>8860</v>
      </c>
      <c r="DT25" s="1122"/>
      <c r="DU25" s="118" t="s">
        <v>284</v>
      </c>
      <c r="DV25" s="1089"/>
      <c r="DW25" s="1091"/>
      <c r="DX25" s="1093"/>
      <c r="DY25" s="1095"/>
      <c r="DZ25" s="1082"/>
      <c r="EA25" s="1084"/>
      <c r="EB25" s="1082"/>
      <c r="EC25" s="1086"/>
      <c r="ED25" s="1082"/>
      <c r="EE25" s="1088"/>
      <c r="EF25" s="1124"/>
      <c r="EG25" s="1089"/>
      <c r="EH25" s="1091">
        <v>120</v>
      </c>
      <c r="EI25" s="1093"/>
      <c r="EJ25" s="1095"/>
      <c r="EK25" s="1082"/>
      <c r="EL25" s="1084"/>
      <c r="EM25" s="1082"/>
      <c r="EN25" s="1086"/>
      <c r="EO25" s="1082"/>
      <c r="EP25" s="1088"/>
      <c r="EQ25" s="1127"/>
      <c r="ER25" s="1121"/>
      <c r="ES25" s="1089"/>
      <c r="ET25" s="119">
        <v>90</v>
      </c>
      <c r="EU25" s="1125"/>
      <c r="EV25" s="1140"/>
      <c r="EW25" s="1114"/>
      <c r="EX25" s="1172"/>
      <c r="EY25" s="11"/>
      <c r="EZ25" s="1145"/>
    </row>
    <row r="26" spans="1:156" s="23" customFormat="1" ht="38.450000000000003" customHeight="1">
      <c r="A26" s="145" t="s">
        <v>364</v>
      </c>
      <c r="B26" s="145" t="s">
        <v>764</v>
      </c>
      <c r="C26" s="1170"/>
      <c r="D26" s="1132" t="s">
        <v>306</v>
      </c>
      <c r="E26" s="1134" t="s">
        <v>267</v>
      </c>
      <c r="F26" s="126" t="s">
        <v>42</v>
      </c>
      <c r="G26" s="120"/>
      <c r="H26" s="59">
        <v>40480</v>
      </c>
      <c r="I26" s="60">
        <v>50460</v>
      </c>
      <c r="J26" s="32" t="s">
        <v>268</v>
      </c>
      <c r="K26" s="61">
        <v>380</v>
      </c>
      <c r="L26" s="62">
        <v>480</v>
      </c>
      <c r="M26" s="63" t="s">
        <v>269</v>
      </c>
      <c r="N26" s="64" t="s">
        <v>270</v>
      </c>
      <c r="O26" s="65" t="s">
        <v>268</v>
      </c>
      <c r="P26" s="66" t="s">
        <v>271</v>
      </c>
      <c r="Q26" s="65" t="s">
        <v>268</v>
      </c>
      <c r="R26" s="67">
        <v>2.2000000000000002</v>
      </c>
      <c r="S26" s="68">
        <v>2.2999999999999998</v>
      </c>
      <c r="T26" s="1089" t="s">
        <v>268</v>
      </c>
      <c r="U26" s="1104">
        <v>1660</v>
      </c>
      <c r="V26" s="1089" t="s">
        <v>268</v>
      </c>
      <c r="W26" s="1110">
        <v>10</v>
      </c>
      <c r="X26" s="1081" t="s">
        <v>272</v>
      </c>
      <c r="Y26" s="1083" t="s">
        <v>270</v>
      </c>
      <c r="Z26" s="1083" t="s">
        <v>268</v>
      </c>
      <c r="AA26" s="1100" t="s">
        <v>273</v>
      </c>
      <c r="AB26" s="1089" t="s">
        <v>268</v>
      </c>
      <c r="AC26" s="1104">
        <v>10890</v>
      </c>
      <c r="AD26" s="1089" t="s">
        <v>274</v>
      </c>
      <c r="AE26" s="1098">
        <v>100</v>
      </c>
      <c r="AF26" s="1081" t="s">
        <v>269</v>
      </c>
      <c r="AG26" s="1083" t="s">
        <v>270</v>
      </c>
      <c r="AH26" s="1081" t="s">
        <v>268</v>
      </c>
      <c r="AI26" s="1085" t="s">
        <v>275</v>
      </c>
      <c r="AJ26" s="1081" t="s">
        <v>268</v>
      </c>
      <c r="AK26" s="1096">
        <v>2.2999999999999998</v>
      </c>
      <c r="AL26" s="32" t="s">
        <v>268</v>
      </c>
      <c r="AM26" s="69">
        <v>9980</v>
      </c>
      <c r="AN26" s="1089" t="s">
        <v>268</v>
      </c>
      <c r="AO26" s="70">
        <v>90</v>
      </c>
      <c r="AP26" s="71" t="s">
        <v>272</v>
      </c>
      <c r="AQ26" s="64" t="s">
        <v>270</v>
      </c>
      <c r="AR26" s="72" t="s">
        <v>268</v>
      </c>
      <c r="AS26" s="66" t="s">
        <v>275</v>
      </c>
      <c r="AT26" s="72" t="s">
        <v>268</v>
      </c>
      <c r="AU26" s="73">
        <v>2.6</v>
      </c>
      <c r="AV26" s="74" t="s">
        <v>276</v>
      </c>
      <c r="AW26" s="75" t="s">
        <v>268</v>
      </c>
      <c r="AX26" s="76">
        <v>3990</v>
      </c>
      <c r="AY26" s="20" t="s">
        <v>274</v>
      </c>
      <c r="AZ26" s="77">
        <v>30</v>
      </c>
      <c r="BA26" s="78" t="s">
        <v>269</v>
      </c>
      <c r="BB26" s="79" t="s">
        <v>270</v>
      </c>
      <c r="BC26" s="78" t="s">
        <v>268</v>
      </c>
      <c r="BD26" s="80" t="s">
        <v>275</v>
      </c>
      <c r="BE26" s="78" t="s">
        <v>268</v>
      </c>
      <c r="BF26" s="81">
        <v>3.9</v>
      </c>
      <c r="BG26" s="75"/>
      <c r="BH26" s="82"/>
      <c r="BI26" s="112"/>
      <c r="BJ26" s="121"/>
      <c r="BK26" s="121"/>
      <c r="BL26" s="121"/>
      <c r="BM26" s="121"/>
      <c r="BN26" s="121"/>
      <c r="BO26" s="121"/>
      <c r="BP26" s="121"/>
      <c r="BQ26" s="112"/>
      <c r="BR26" s="82" t="s">
        <v>286</v>
      </c>
      <c r="BS26" s="112"/>
      <c r="BT26" s="122"/>
      <c r="BU26" s="121"/>
      <c r="BV26" s="121"/>
      <c r="BW26" s="121"/>
      <c r="BX26" s="121"/>
      <c r="BY26" s="121"/>
      <c r="BZ26" s="121"/>
      <c r="CA26" s="1102" t="s">
        <v>268</v>
      </c>
      <c r="CB26" s="1130" t="s">
        <v>300</v>
      </c>
      <c r="CC26" s="1089" t="s">
        <v>268</v>
      </c>
      <c r="CD26" s="1098"/>
      <c r="CE26" s="1083"/>
      <c r="CF26" s="1083"/>
      <c r="CG26" s="1092"/>
      <c r="CH26" s="1085"/>
      <c r="CI26" s="1092"/>
      <c r="CJ26" s="1128" t="s">
        <v>203</v>
      </c>
      <c r="CK26" s="1089"/>
      <c r="CL26" s="123" t="s">
        <v>201</v>
      </c>
      <c r="CM26" s="1089" t="s">
        <v>274</v>
      </c>
      <c r="CN26" s="1112">
        <v>100</v>
      </c>
      <c r="CO26" s="1113" t="s">
        <v>269</v>
      </c>
      <c r="CP26" s="1114" t="s">
        <v>270</v>
      </c>
      <c r="CQ26" s="1113" t="s">
        <v>268</v>
      </c>
      <c r="CR26" s="1115" t="s">
        <v>275</v>
      </c>
      <c r="CS26" s="1113" t="s">
        <v>268</v>
      </c>
      <c r="CT26" s="1118">
        <v>2.2999999999999998</v>
      </c>
      <c r="CU26" s="1119" t="s">
        <v>277</v>
      </c>
      <c r="CV26" s="1089" t="s">
        <v>274</v>
      </c>
      <c r="CW26" s="1104">
        <v>1530</v>
      </c>
      <c r="CX26" s="1089" t="s">
        <v>274</v>
      </c>
      <c r="CY26" s="1098">
        <v>10</v>
      </c>
      <c r="CZ26" s="1083" t="s">
        <v>269</v>
      </c>
      <c r="DA26" s="1083" t="s">
        <v>270</v>
      </c>
      <c r="DB26" s="1092" t="s">
        <v>268</v>
      </c>
      <c r="DC26" s="1085" t="s">
        <v>275</v>
      </c>
      <c r="DD26" s="1092" t="s">
        <v>268</v>
      </c>
      <c r="DE26" s="1096">
        <v>14.8</v>
      </c>
      <c r="DF26" s="1089" t="s">
        <v>274</v>
      </c>
      <c r="DG26" s="85">
        <v>800</v>
      </c>
      <c r="DH26" s="1089" t="s">
        <v>274</v>
      </c>
      <c r="DI26" s="85">
        <v>8</v>
      </c>
      <c r="DJ26" s="1089" t="s">
        <v>274</v>
      </c>
      <c r="DK26" s="86">
        <v>8</v>
      </c>
      <c r="DL26" s="1089" t="s">
        <v>274</v>
      </c>
      <c r="DM26" s="85">
        <v>140</v>
      </c>
      <c r="DN26" s="1089" t="s">
        <v>274</v>
      </c>
      <c r="DO26" s="85">
        <v>1</v>
      </c>
      <c r="DP26" s="1089" t="s">
        <v>274</v>
      </c>
      <c r="DQ26" s="86">
        <v>1</v>
      </c>
      <c r="DR26" s="1145"/>
      <c r="DS26" s="124" t="s">
        <v>307</v>
      </c>
      <c r="DT26" s="1122" t="s">
        <v>278</v>
      </c>
      <c r="DU26" s="88">
        <v>255</v>
      </c>
      <c r="DV26" s="1089" t="s">
        <v>280</v>
      </c>
      <c r="DW26" s="1090">
        <v>2340</v>
      </c>
      <c r="DX26" s="1092" t="s">
        <v>268</v>
      </c>
      <c r="DY26" s="1094">
        <v>20</v>
      </c>
      <c r="DZ26" s="1081" t="s">
        <v>269</v>
      </c>
      <c r="EA26" s="1083" t="s">
        <v>270</v>
      </c>
      <c r="EB26" s="1081" t="s">
        <v>268</v>
      </c>
      <c r="EC26" s="1085" t="s">
        <v>275</v>
      </c>
      <c r="ED26" s="1081" t="s">
        <v>268</v>
      </c>
      <c r="EE26" s="1087">
        <v>8.5</v>
      </c>
      <c r="EF26" s="1123" t="s">
        <v>276</v>
      </c>
      <c r="EG26" s="1089" t="s">
        <v>280</v>
      </c>
      <c r="EH26" s="1090">
        <v>10890</v>
      </c>
      <c r="EI26" s="1092" t="s">
        <v>268</v>
      </c>
      <c r="EJ26" s="1094">
        <v>100</v>
      </c>
      <c r="EK26" s="1081" t="s">
        <v>269</v>
      </c>
      <c r="EL26" s="1083" t="s">
        <v>270</v>
      </c>
      <c r="EM26" s="1081" t="s">
        <v>268</v>
      </c>
      <c r="EN26" s="1085" t="s">
        <v>275</v>
      </c>
      <c r="EO26" s="1081" t="s">
        <v>268</v>
      </c>
      <c r="EP26" s="1087">
        <v>2.5</v>
      </c>
      <c r="EQ26" s="1126" t="s">
        <v>276</v>
      </c>
      <c r="ER26" s="1120" t="s">
        <v>281</v>
      </c>
      <c r="ES26" s="1089" t="s">
        <v>280</v>
      </c>
      <c r="ET26" s="89">
        <v>8400</v>
      </c>
      <c r="EU26" s="1125" t="s">
        <v>280</v>
      </c>
      <c r="EV26" s="1140"/>
      <c r="EW26" s="1114"/>
      <c r="EX26" s="1172"/>
      <c r="EY26" s="11"/>
      <c r="EZ26" s="1145"/>
    </row>
    <row r="27" spans="1:156" s="23" customFormat="1" ht="38.450000000000003" customHeight="1">
      <c r="A27" s="145" t="s">
        <v>365</v>
      </c>
      <c r="B27" s="145" t="s">
        <v>765</v>
      </c>
      <c r="C27" s="1170"/>
      <c r="D27" s="1133"/>
      <c r="E27" s="1135"/>
      <c r="F27" s="127" t="s">
        <v>43</v>
      </c>
      <c r="G27" s="120"/>
      <c r="H27" s="91">
        <v>50460</v>
      </c>
      <c r="I27" s="92"/>
      <c r="J27" s="32" t="s">
        <v>268</v>
      </c>
      <c r="K27" s="93">
        <v>480</v>
      </c>
      <c r="L27" s="94"/>
      <c r="M27" s="95" t="s">
        <v>269</v>
      </c>
      <c r="N27" s="96" t="s">
        <v>270</v>
      </c>
      <c r="O27" s="97" t="s">
        <v>268</v>
      </c>
      <c r="P27" s="98" t="s">
        <v>275</v>
      </c>
      <c r="Q27" s="97" t="s">
        <v>268</v>
      </c>
      <c r="R27" s="99">
        <v>2.2999999999999998</v>
      </c>
      <c r="S27" s="100"/>
      <c r="T27" s="1089"/>
      <c r="U27" s="1105"/>
      <c r="V27" s="1089"/>
      <c r="W27" s="1111"/>
      <c r="X27" s="1082"/>
      <c r="Y27" s="1084"/>
      <c r="Z27" s="1084"/>
      <c r="AA27" s="1101"/>
      <c r="AB27" s="1089"/>
      <c r="AC27" s="1105"/>
      <c r="AD27" s="1089"/>
      <c r="AE27" s="1099"/>
      <c r="AF27" s="1082"/>
      <c r="AG27" s="1084"/>
      <c r="AH27" s="1082"/>
      <c r="AI27" s="1086"/>
      <c r="AJ27" s="1082"/>
      <c r="AK27" s="1097"/>
      <c r="AL27" s="32" t="s">
        <v>268</v>
      </c>
      <c r="AM27" s="93">
        <v>9980</v>
      </c>
      <c r="AN27" s="1089"/>
      <c r="AO27" s="101">
        <v>90</v>
      </c>
      <c r="AP27" s="102" t="s">
        <v>269</v>
      </c>
      <c r="AQ27" s="96" t="s">
        <v>270</v>
      </c>
      <c r="AR27" s="103" t="s">
        <v>268</v>
      </c>
      <c r="AS27" s="104" t="s">
        <v>275</v>
      </c>
      <c r="AT27" s="103" t="s">
        <v>268</v>
      </c>
      <c r="AU27" s="105">
        <v>2.6</v>
      </c>
      <c r="AV27" s="106"/>
      <c r="AW27" s="75"/>
      <c r="AZ27" s="125"/>
      <c r="BG27" s="112" t="s">
        <v>274</v>
      </c>
      <c r="BH27" s="113">
        <v>69890</v>
      </c>
      <c r="BI27" s="112" t="s">
        <v>268</v>
      </c>
      <c r="BJ27" s="77">
        <v>690</v>
      </c>
      <c r="BK27" s="78" t="s">
        <v>269</v>
      </c>
      <c r="BL27" s="79" t="s">
        <v>270</v>
      </c>
      <c r="BM27" s="78" t="s">
        <v>268</v>
      </c>
      <c r="BN27" s="80" t="s">
        <v>275</v>
      </c>
      <c r="BO27" s="78" t="s">
        <v>268</v>
      </c>
      <c r="BP27" s="81">
        <v>2.2000000000000002</v>
      </c>
      <c r="BQ27" s="46" t="s">
        <v>268</v>
      </c>
      <c r="BR27" s="113">
        <v>59910</v>
      </c>
      <c r="BS27" s="46" t="s">
        <v>274</v>
      </c>
      <c r="BT27" s="77">
        <v>590</v>
      </c>
      <c r="BU27" s="78" t="s">
        <v>269</v>
      </c>
      <c r="BV27" s="79" t="s">
        <v>270</v>
      </c>
      <c r="BW27" s="78" t="s">
        <v>268</v>
      </c>
      <c r="BX27" s="80" t="s">
        <v>275</v>
      </c>
      <c r="BY27" s="78" t="s">
        <v>268</v>
      </c>
      <c r="BZ27" s="81">
        <v>2.2000000000000002</v>
      </c>
      <c r="CA27" s="1103"/>
      <c r="CB27" s="1131"/>
      <c r="CC27" s="1089"/>
      <c r="CD27" s="1099"/>
      <c r="CE27" s="1084"/>
      <c r="CF27" s="1084"/>
      <c r="CG27" s="1093"/>
      <c r="CH27" s="1086"/>
      <c r="CI27" s="1093"/>
      <c r="CJ27" s="1129"/>
      <c r="CK27" s="1089"/>
      <c r="CL27" s="114">
        <v>10890</v>
      </c>
      <c r="CM27" s="1089"/>
      <c r="CN27" s="1112"/>
      <c r="CO27" s="1113"/>
      <c r="CP27" s="1114"/>
      <c r="CQ27" s="1113"/>
      <c r="CR27" s="1115"/>
      <c r="CS27" s="1113"/>
      <c r="CT27" s="1118"/>
      <c r="CU27" s="1119"/>
      <c r="CV27" s="1089"/>
      <c r="CW27" s="1105"/>
      <c r="CX27" s="1089"/>
      <c r="CY27" s="1099"/>
      <c r="CZ27" s="1084"/>
      <c r="DA27" s="1084"/>
      <c r="DB27" s="1093"/>
      <c r="DC27" s="1086"/>
      <c r="DD27" s="1093"/>
      <c r="DE27" s="1097"/>
      <c r="DF27" s="1089"/>
      <c r="DG27" s="115" t="s">
        <v>282</v>
      </c>
      <c r="DH27" s="1089"/>
      <c r="DI27" s="115" t="s">
        <v>283</v>
      </c>
      <c r="DJ27" s="1089"/>
      <c r="DK27" s="116">
        <v>47.7</v>
      </c>
      <c r="DL27" s="1089"/>
      <c r="DM27" s="115" t="s">
        <v>282</v>
      </c>
      <c r="DN27" s="1089"/>
      <c r="DO27" s="115" t="s">
        <v>283</v>
      </c>
      <c r="DP27" s="1089"/>
      <c r="DQ27" s="116">
        <v>63.5</v>
      </c>
      <c r="DR27" s="1145"/>
      <c r="DS27" s="117">
        <v>8120</v>
      </c>
      <c r="DT27" s="1122"/>
      <c r="DU27" s="118" t="s">
        <v>284</v>
      </c>
      <c r="DV27" s="1089"/>
      <c r="DW27" s="1091"/>
      <c r="DX27" s="1093"/>
      <c r="DY27" s="1095"/>
      <c r="DZ27" s="1082"/>
      <c r="EA27" s="1084"/>
      <c r="EB27" s="1082"/>
      <c r="EC27" s="1086"/>
      <c r="ED27" s="1082"/>
      <c r="EE27" s="1088"/>
      <c r="EF27" s="1124"/>
      <c r="EG27" s="1089"/>
      <c r="EH27" s="1091">
        <v>100</v>
      </c>
      <c r="EI27" s="1093"/>
      <c r="EJ27" s="1095"/>
      <c r="EK27" s="1082"/>
      <c r="EL27" s="1084"/>
      <c r="EM27" s="1082"/>
      <c r="EN27" s="1086"/>
      <c r="EO27" s="1082"/>
      <c r="EP27" s="1088"/>
      <c r="EQ27" s="1127"/>
      <c r="ER27" s="1121"/>
      <c r="ES27" s="1089"/>
      <c r="ET27" s="119">
        <v>80</v>
      </c>
      <c r="EU27" s="1125"/>
      <c r="EV27" s="1140"/>
      <c r="EW27" s="1114"/>
      <c r="EX27" s="1172"/>
      <c r="EY27" s="11"/>
      <c r="EZ27" s="1145"/>
    </row>
    <row r="28" spans="1:156" s="23" customFormat="1" ht="38.450000000000003" customHeight="1">
      <c r="A28" s="145" t="s">
        <v>366</v>
      </c>
      <c r="B28" s="145" t="s">
        <v>766</v>
      </c>
      <c r="C28" s="1170"/>
      <c r="D28" s="1132" t="s">
        <v>308</v>
      </c>
      <c r="E28" s="1134" t="s">
        <v>267</v>
      </c>
      <c r="F28" s="126" t="s">
        <v>42</v>
      </c>
      <c r="G28" s="120"/>
      <c r="H28" s="59">
        <v>39190</v>
      </c>
      <c r="I28" s="60">
        <v>49170</v>
      </c>
      <c r="J28" s="32" t="s">
        <v>268</v>
      </c>
      <c r="K28" s="61">
        <v>370</v>
      </c>
      <c r="L28" s="62">
        <v>470</v>
      </c>
      <c r="M28" s="63" t="s">
        <v>269</v>
      </c>
      <c r="N28" s="64" t="s">
        <v>270</v>
      </c>
      <c r="O28" s="65" t="s">
        <v>268</v>
      </c>
      <c r="P28" s="66" t="s">
        <v>271</v>
      </c>
      <c r="Q28" s="65" t="s">
        <v>268</v>
      </c>
      <c r="R28" s="67">
        <v>2.2000000000000002</v>
      </c>
      <c r="S28" s="68">
        <v>2.2000000000000002</v>
      </c>
      <c r="T28" s="1089" t="s">
        <v>268</v>
      </c>
      <c r="U28" s="1104">
        <v>1520</v>
      </c>
      <c r="V28" s="1089" t="s">
        <v>268</v>
      </c>
      <c r="W28" s="1110">
        <v>10</v>
      </c>
      <c r="X28" s="1081" t="s">
        <v>272</v>
      </c>
      <c r="Y28" s="1083" t="s">
        <v>270</v>
      </c>
      <c r="Z28" s="1083" t="s">
        <v>268</v>
      </c>
      <c r="AA28" s="1100" t="s">
        <v>273</v>
      </c>
      <c r="AB28" s="1089" t="s">
        <v>268</v>
      </c>
      <c r="AC28" s="1104">
        <v>9980</v>
      </c>
      <c r="AD28" s="1089" t="s">
        <v>274</v>
      </c>
      <c r="AE28" s="1098">
        <v>90</v>
      </c>
      <c r="AF28" s="1081" t="s">
        <v>269</v>
      </c>
      <c r="AG28" s="1083" t="s">
        <v>270</v>
      </c>
      <c r="AH28" s="1081" t="s">
        <v>268</v>
      </c>
      <c r="AI28" s="1085" t="s">
        <v>275</v>
      </c>
      <c r="AJ28" s="1081" t="s">
        <v>268</v>
      </c>
      <c r="AK28" s="1096">
        <v>2.4</v>
      </c>
      <c r="AL28" s="32" t="s">
        <v>268</v>
      </c>
      <c r="AM28" s="69">
        <v>9980</v>
      </c>
      <c r="AN28" s="1089" t="s">
        <v>268</v>
      </c>
      <c r="AO28" s="70">
        <v>90</v>
      </c>
      <c r="AP28" s="71" t="s">
        <v>272</v>
      </c>
      <c r="AQ28" s="64" t="s">
        <v>270</v>
      </c>
      <c r="AR28" s="72" t="s">
        <v>268</v>
      </c>
      <c r="AS28" s="66" t="s">
        <v>275</v>
      </c>
      <c r="AT28" s="72" t="s">
        <v>268</v>
      </c>
      <c r="AU28" s="73">
        <v>2.6</v>
      </c>
      <c r="AV28" s="74" t="s">
        <v>276</v>
      </c>
      <c r="AW28" s="75" t="s">
        <v>268</v>
      </c>
      <c r="AX28" s="76">
        <v>3990</v>
      </c>
      <c r="AY28" s="20" t="s">
        <v>274</v>
      </c>
      <c r="AZ28" s="77">
        <v>30</v>
      </c>
      <c r="BA28" s="78" t="s">
        <v>269</v>
      </c>
      <c r="BB28" s="79" t="s">
        <v>270</v>
      </c>
      <c r="BC28" s="78" t="s">
        <v>268</v>
      </c>
      <c r="BD28" s="80" t="s">
        <v>275</v>
      </c>
      <c r="BE28" s="78" t="s">
        <v>268</v>
      </c>
      <c r="BF28" s="81">
        <v>3.9</v>
      </c>
      <c r="BG28" s="75"/>
      <c r="BH28" s="82"/>
      <c r="BI28" s="112"/>
      <c r="BJ28" s="121"/>
      <c r="BK28" s="121"/>
      <c r="BL28" s="121"/>
      <c r="BM28" s="121"/>
      <c r="BN28" s="121"/>
      <c r="BO28" s="121"/>
      <c r="BP28" s="121"/>
      <c r="BQ28" s="112"/>
      <c r="BR28" s="82" t="s">
        <v>286</v>
      </c>
      <c r="BS28" s="112"/>
      <c r="BT28" s="122"/>
      <c r="BU28" s="121"/>
      <c r="BV28" s="121"/>
      <c r="BW28" s="121"/>
      <c r="BX28" s="121"/>
      <c r="BY28" s="121"/>
      <c r="BZ28" s="121"/>
      <c r="CA28" s="1102" t="s">
        <v>268</v>
      </c>
      <c r="CB28" s="1130" t="s">
        <v>300</v>
      </c>
      <c r="CC28" s="1089" t="s">
        <v>268</v>
      </c>
      <c r="CD28" s="1098"/>
      <c r="CE28" s="1083"/>
      <c r="CF28" s="1083"/>
      <c r="CG28" s="1092"/>
      <c r="CH28" s="1085"/>
      <c r="CI28" s="1092"/>
      <c r="CJ28" s="1128" t="s">
        <v>203</v>
      </c>
      <c r="CK28" s="1089"/>
      <c r="CL28" s="123" t="s">
        <v>202</v>
      </c>
      <c r="CM28" s="1089" t="s">
        <v>274</v>
      </c>
      <c r="CN28" s="1112">
        <v>90</v>
      </c>
      <c r="CO28" s="1113" t="s">
        <v>269</v>
      </c>
      <c r="CP28" s="1114" t="s">
        <v>270</v>
      </c>
      <c r="CQ28" s="1113" t="s">
        <v>268</v>
      </c>
      <c r="CR28" s="1115" t="s">
        <v>275</v>
      </c>
      <c r="CS28" s="1113" t="s">
        <v>268</v>
      </c>
      <c r="CT28" s="1118">
        <v>2.4</v>
      </c>
      <c r="CU28" s="1119" t="s">
        <v>277</v>
      </c>
      <c r="CV28" s="1089" t="s">
        <v>274</v>
      </c>
      <c r="CW28" s="1104">
        <v>1400</v>
      </c>
      <c r="CX28" s="1089" t="s">
        <v>268</v>
      </c>
      <c r="CY28" s="1098">
        <v>10</v>
      </c>
      <c r="CZ28" s="1083" t="s">
        <v>269</v>
      </c>
      <c r="DA28" s="1083" t="s">
        <v>270</v>
      </c>
      <c r="DB28" s="1092" t="s">
        <v>268</v>
      </c>
      <c r="DC28" s="1085" t="s">
        <v>275</v>
      </c>
      <c r="DD28" s="1092" t="s">
        <v>268</v>
      </c>
      <c r="DE28" s="1096">
        <v>13.6</v>
      </c>
      <c r="DF28" s="1089" t="s">
        <v>274</v>
      </c>
      <c r="DG28" s="85">
        <v>730</v>
      </c>
      <c r="DH28" s="1089" t="s">
        <v>268</v>
      </c>
      <c r="DI28" s="85">
        <v>7</v>
      </c>
      <c r="DJ28" s="1089" t="s">
        <v>274</v>
      </c>
      <c r="DK28" s="86">
        <v>7</v>
      </c>
      <c r="DL28" s="1089" t="s">
        <v>274</v>
      </c>
      <c r="DM28" s="85">
        <v>130</v>
      </c>
      <c r="DN28" s="1089" t="s">
        <v>268</v>
      </c>
      <c r="DO28" s="85">
        <v>1</v>
      </c>
      <c r="DP28" s="1089" t="s">
        <v>274</v>
      </c>
      <c r="DQ28" s="86">
        <v>1</v>
      </c>
      <c r="DR28" s="1145"/>
      <c r="DS28" s="128" t="s">
        <v>309</v>
      </c>
      <c r="DT28" s="1122" t="s">
        <v>278</v>
      </c>
      <c r="DU28" s="88">
        <v>255</v>
      </c>
      <c r="DV28" s="1089" t="s">
        <v>280</v>
      </c>
      <c r="DW28" s="1090">
        <v>2140</v>
      </c>
      <c r="DX28" s="1092" t="s">
        <v>268</v>
      </c>
      <c r="DY28" s="1094">
        <v>20</v>
      </c>
      <c r="DZ28" s="1081" t="s">
        <v>269</v>
      </c>
      <c r="EA28" s="1083" t="s">
        <v>270</v>
      </c>
      <c r="EB28" s="1081" t="s">
        <v>268</v>
      </c>
      <c r="EC28" s="1085" t="s">
        <v>275</v>
      </c>
      <c r="ED28" s="1081" t="s">
        <v>268</v>
      </c>
      <c r="EE28" s="1087">
        <v>7.8</v>
      </c>
      <c r="EF28" s="1123" t="s">
        <v>276</v>
      </c>
      <c r="EG28" s="1089" t="s">
        <v>280</v>
      </c>
      <c r="EH28" s="1090">
        <v>9980</v>
      </c>
      <c r="EI28" s="1092" t="s">
        <v>268</v>
      </c>
      <c r="EJ28" s="1094">
        <v>100</v>
      </c>
      <c r="EK28" s="1081" t="s">
        <v>269</v>
      </c>
      <c r="EL28" s="1083" t="s">
        <v>270</v>
      </c>
      <c r="EM28" s="1081" t="s">
        <v>268</v>
      </c>
      <c r="EN28" s="1085" t="s">
        <v>275</v>
      </c>
      <c r="EO28" s="1081" t="s">
        <v>268</v>
      </c>
      <c r="EP28" s="1087">
        <v>2.2999999999999998</v>
      </c>
      <c r="EQ28" s="1126" t="s">
        <v>276</v>
      </c>
      <c r="ER28" s="1120" t="s">
        <v>281</v>
      </c>
      <c r="ES28" s="1089" t="s">
        <v>280</v>
      </c>
      <c r="ET28" s="89">
        <v>7700</v>
      </c>
      <c r="EU28" s="1125" t="s">
        <v>280</v>
      </c>
      <c r="EV28" s="1140"/>
      <c r="EW28" s="1114"/>
      <c r="EX28" s="1172"/>
      <c r="EY28" s="11"/>
      <c r="EZ28" s="1145"/>
    </row>
    <row r="29" spans="1:156" s="23" customFormat="1" ht="38.450000000000003" customHeight="1">
      <c r="A29" s="145" t="s">
        <v>367</v>
      </c>
      <c r="B29" s="145" t="s">
        <v>767</v>
      </c>
      <c r="C29" s="1170"/>
      <c r="D29" s="1133"/>
      <c r="E29" s="1135"/>
      <c r="F29" s="127" t="s">
        <v>43</v>
      </c>
      <c r="G29" s="120"/>
      <c r="H29" s="91">
        <v>49170</v>
      </c>
      <c r="I29" s="92"/>
      <c r="J29" s="32" t="s">
        <v>268</v>
      </c>
      <c r="K29" s="93">
        <v>470</v>
      </c>
      <c r="L29" s="94"/>
      <c r="M29" s="95" t="s">
        <v>269</v>
      </c>
      <c r="N29" s="96" t="s">
        <v>270</v>
      </c>
      <c r="O29" s="97" t="s">
        <v>268</v>
      </c>
      <c r="P29" s="98" t="s">
        <v>275</v>
      </c>
      <c r="Q29" s="97" t="s">
        <v>268</v>
      </c>
      <c r="R29" s="99">
        <v>2.2000000000000002</v>
      </c>
      <c r="S29" s="100"/>
      <c r="T29" s="1089"/>
      <c r="U29" s="1105"/>
      <c r="V29" s="1089"/>
      <c r="W29" s="1111"/>
      <c r="X29" s="1082"/>
      <c r="Y29" s="1084"/>
      <c r="Z29" s="1084"/>
      <c r="AA29" s="1101"/>
      <c r="AB29" s="1089"/>
      <c r="AC29" s="1105"/>
      <c r="AD29" s="1089"/>
      <c r="AE29" s="1099"/>
      <c r="AF29" s="1082"/>
      <c r="AG29" s="1084"/>
      <c r="AH29" s="1082"/>
      <c r="AI29" s="1086"/>
      <c r="AJ29" s="1082"/>
      <c r="AK29" s="1097"/>
      <c r="AL29" s="32" t="s">
        <v>268</v>
      </c>
      <c r="AM29" s="93">
        <v>9980</v>
      </c>
      <c r="AN29" s="1089"/>
      <c r="AO29" s="101">
        <v>90</v>
      </c>
      <c r="AP29" s="102" t="s">
        <v>269</v>
      </c>
      <c r="AQ29" s="96" t="s">
        <v>270</v>
      </c>
      <c r="AR29" s="103" t="s">
        <v>268</v>
      </c>
      <c r="AS29" s="104" t="s">
        <v>275</v>
      </c>
      <c r="AT29" s="103" t="s">
        <v>268</v>
      </c>
      <c r="AU29" s="105">
        <v>2.6</v>
      </c>
      <c r="AV29" s="106"/>
      <c r="AW29" s="75"/>
      <c r="AZ29" s="125"/>
      <c r="BG29" s="112" t="s">
        <v>274</v>
      </c>
      <c r="BH29" s="113">
        <v>69890</v>
      </c>
      <c r="BI29" s="112" t="s">
        <v>268</v>
      </c>
      <c r="BJ29" s="77">
        <v>690</v>
      </c>
      <c r="BK29" s="78" t="s">
        <v>269</v>
      </c>
      <c r="BL29" s="79" t="s">
        <v>270</v>
      </c>
      <c r="BM29" s="78" t="s">
        <v>268</v>
      </c>
      <c r="BN29" s="80" t="s">
        <v>275</v>
      </c>
      <c r="BO29" s="78" t="s">
        <v>268</v>
      </c>
      <c r="BP29" s="81">
        <v>2.2000000000000002</v>
      </c>
      <c r="BQ29" s="46" t="s">
        <v>268</v>
      </c>
      <c r="BR29" s="113">
        <v>59910</v>
      </c>
      <c r="BS29" s="46" t="s">
        <v>274</v>
      </c>
      <c r="BT29" s="77">
        <v>590</v>
      </c>
      <c r="BU29" s="78" t="s">
        <v>269</v>
      </c>
      <c r="BV29" s="79" t="s">
        <v>270</v>
      </c>
      <c r="BW29" s="78" t="s">
        <v>268</v>
      </c>
      <c r="BX29" s="80" t="s">
        <v>275</v>
      </c>
      <c r="BY29" s="78" t="s">
        <v>268</v>
      </c>
      <c r="BZ29" s="81">
        <v>2.2000000000000002</v>
      </c>
      <c r="CA29" s="1103"/>
      <c r="CB29" s="1131"/>
      <c r="CC29" s="1089"/>
      <c r="CD29" s="1099"/>
      <c r="CE29" s="1084"/>
      <c r="CF29" s="1084"/>
      <c r="CG29" s="1093"/>
      <c r="CH29" s="1086"/>
      <c r="CI29" s="1093"/>
      <c r="CJ29" s="1129"/>
      <c r="CK29" s="1089"/>
      <c r="CL29" s="114">
        <v>9980</v>
      </c>
      <c r="CM29" s="1089"/>
      <c r="CN29" s="1112"/>
      <c r="CO29" s="1113"/>
      <c r="CP29" s="1114"/>
      <c r="CQ29" s="1113"/>
      <c r="CR29" s="1115"/>
      <c r="CS29" s="1113"/>
      <c r="CT29" s="1118"/>
      <c r="CU29" s="1119"/>
      <c r="CV29" s="1089"/>
      <c r="CW29" s="1105"/>
      <c r="CX29" s="1089"/>
      <c r="CY29" s="1099"/>
      <c r="CZ29" s="1084"/>
      <c r="DA29" s="1084"/>
      <c r="DB29" s="1093"/>
      <c r="DC29" s="1086"/>
      <c r="DD29" s="1093"/>
      <c r="DE29" s="1097"/>
      <c r="DF29" s="1089"/>
      <c r="DG29" s="115" t="s">
        <v>282</v>
      </c>
      <c r="DH29" s="1089"/>
      <c r="DI29" s="115" t="s">
        <v>283</v>
      </c>
      <c r="DJ29" s="1089"/>
      <c r="DK29" s="116">
        <v>49.9</v>
      </c>
      <c r="DL29" s="1089"/>
      <c r="DM29" s="115" t="s">
        <v>282</v>
      </c>
      <c r="DN29" s="1089"/>
      <c r="DO29" s="115" t="s">
        <v>283</v>
      </c>
      <c r="DP29" s="1089"/>
      <c r="DQ29" s="116">
        <v>58.3</v>
      </c>
      <c r="DR29" s="1145"/>
      <c r="DS29" s="117">
        <v>7500</v>
      </c>
      <c r="DT29" s="1122"/>
      <c r="DU29" s="118" t="s">
        <v>284</v>
      </c>
      <c r="DV29" s="1089"/>
      <c r="DW29" s="1091"/>
      <c r="DX29" s="1093"/>
      <c r="DY29" s="1095"/>
      <c r="DZ29" s="1082"/>
      <c r="EA29" s="1084"/>
      <c r="EB29" s="1082"/>
      <c r="EC29" s="1086"/>
      <c r="ED29" s="1082"/>
      <c r="EE29" s="1088"/>
      <c r="EF29" s="1124"/>
      <c r="EG29" s="1089"/>
      <c r="EH29" s="1091">
        <v>100</v>
      </c>
      <c r="EI29" s="1093"/>
      <c r="EJ29" s="1095"/>
      <c r="EK29" s="1082"/>
      <c r="EL29" s="1084"/>
      <c r="EM29" s="1082"/>
      <c r="EN29" s="1086"/>
      <c r="EO29" s="1082"/>
      <c r="EP29" s="1088"/>
      <c r="EQ29" s="1127"/>
      <c r="ER29" s="1121"/>
      <c r="ES29" s="1089"/>
      <c r="ET29" s="119">
        <v>70</v>
      </c>
      <c r="EU29" s="1125"/>
      <c r="EV29" s="1140"/>
      <c r="EW29" s="1114"/>
      <c r="EX29" s="1172"/>
      <c r="EY29" s="11"/>
      <c r="EZ29" s="1145"/>
    </row>
    <row r="30" spans="1:156" s="23" customFormat="1" ht="38.450000000000003" customHeight="1">
      <c r="A30" s="145" t="s">
        <v>368</v>
      </c>
      <c r="B30" s="145" t="s">
        <v>768</v>
      </c>
      <c r="C30" s="1170"/>
      <c r="D30" s="1106" t="s">
        <v>310</v>
      </c>
      <c r="E30" s="1108" t="s">
        <v>267</v>
      </c>
      <c r="F30" s="57" t="s">
        <v>42</v>
      </c>
      <c r="G30" s="120"/>
      <c r="H30" s="59">
        <v>36310</v>
      </c>
      <c r="I30" s="60">
        <v>46290</v>
      </c>
      <c r="J30" s="32" t="s">
        <v>268</v>
      </c>
      <c r="K30" s="61">
        <v>340</v>
      </c>
      <c r="L30" s="62">
        <v>440</v>
      </c>
      <c r="M30" s="63" t="s">
        <v>269</v>
      </c>
      <c r="N30" s="64" t="s">
        <v>270</v>
      </c>
      <c r="O30" s="65" t="s">
        <v>268</v>
      </c>
      <c r="P30" s="66" t="s">
        <v>271</v>
      </c>
      <c r="Q30" s="65" t="s">
        <v>268</v>
      </c>
      <c r="R30" s="67">
        <v>2.2000000000000002</v>
      </c>
      <c r="S30" s="68">
        <v>2.2000000000000002</v>
      </c>
      <c r="T30" s="1089" t="s">
        <v>268</v>
      </c>
      <c r="U30" s="1104">
        <v>1220</v>
      </c>
      <c r="V30" s="1089" t="s">
        <v>268</v>
      </c>
      <c r="W30" s="1110">
        <v>10</v>
      </c>
      <c r="X30" s="1081" t="s">
        <v>272</v>
      </c>
      <c r="Y30" s="1083" t="s">
        <v>270</v>
      </c>
      <c r="Z30" s="1083" t="s">
        <v>268</v>
      </c>
      <c r="AA30" s="1100" t="s">
        <v>273</v>
      </c>
      <c r="AB30" s="1089" t="s">
        <v>268</v>
      </c>
      <c r="AC30" s="1104">
        <v>7980</v>
      </c>
      <c r="AD30" s="1089" t="s">
        <v>274</v>
      </c>
      <c r="AE30" s="1098">
        <v>70</v>
      </c>
      <c r="AF30" s="1081" t="s">
        <v>269</v>
      </c>
      <c r="AG30" s="1083" t="s">
        <v>270</v>
      </c>
      <c r="AH30" s="1081" t="s">
        <v>268</v>
      </c>
      <c r="AI30" s="1085" t="s">
        <v>275</v>
      </c>
      <c r="AJ30" s="1081" t="s">
        <v>268</v>
      </c>
      <c r="AK30" s="1096">
        <v>2.4</v>
      </c>
      <c r="AL30" s="32" t="s">
        <v>268</v>
      </c>
      <c r="AM30" s="69">
        <v>9980</v>
      </c>
      <c r="AN30" s="1089" t="s">
        <v>268</v>
      </c>
      <c r="AO30" s="70">
        <v>90</v>
      </c>
      <c r="AP30" s="71" t="s">
        <v>272</v>
      </c>
      <c r="AQ30" s="64" t="s">
        <v>270</v>
      </c>
      <c r="AR30" s="72" t="s">
        <v>268</v>
      </c>
      <c r="AS30" s="66" t="s">
        <v>275</v>
      </c>
      <c r="AT30" s="72" t="s">
        <v>268</v>
      </c>
      <c r="AU30" s="73">
        <v>2.6</v>
      </c>
      <c r="AV30" s="74" t="s">
        <v>276</v>
      </c>
      <c r="AW30" s="75" t="s">
        <v>268</v>
      </c>
      <c r="AX30" s="76">
        <v>3990</v>
      </c>
      <c r="AY30" s="20" t="s">
        <v>274</v>
      </c>
      <c r="AZ30" s="77">
        <v>30</v>
      </c>
      <c r="BA30" s="78" t="s">
        <v>269</v>
      </c>
      <c r="BB30" s="79" t="s">
        <v>270</v>
      </c>
      <c r="BC30" s="78" t="s">
        <v>268</v>
      </c>
      <c r="BD30" s="80" t="s">
        <v>275</v>
      </c>
      <c r="BE30" s="78" t="s">
        <v>268</v>
      </c>
      <c r="BF30" s="81">
        <v>3.9</v>
      </c>
      <c r="BG30" s="75"/>
      <c r="BH30" s="82"/>
      <c r="BI30" s="112"/>
      <c r="BJ30" s="121"/>
      <c r="BK30" s="121"/>
      <c r="BL30" s="121"/>
      <c r="BM30" s="121"/>
      <c r="BN30" s="121"/>
      <c r="BO30" s="121"/>
      <c r="BP30" s="121"/>
      <c r="BQ30" s="112"/>
      <c r="BR30" s="82" t="s">
        <v>286</v>
      </c>
      <c r="BS30" s="112"/>
      <c r="BT30" s="122"/>
      <c r="BU30" s="121"/>
      <c r="BV30" s="121"/>
      <c r="BW30" s="121"/>
      <c r="BX30" s="121"/>
      <c r="BY30" s="121"/>
      <c r="BZ30" s="121"/>
      <c r="CA30" s="1102" t="s">
        <v>268</v>
      </c>
      <c r="CB30" s="1130" t="s">
        <v>300</v>
      </c>
      <c r="CC30" s="1089" t="s">
        <v>268</v>
      </c>
      <c r="CD30" s="1098"/>
      <c r="CE30" s="1083"/>
      <c r="CF30" s="1083"/>
      <c r="CG30" s="1092"/>
      <c r="CH30" s="1085"/>
      <c r="CI30" s="1092"/>
      <c r="CJ30" s="1128" t="s">
        <v>203</v>
      </c>
      <c r="CK30" s="1089"/>
      <c r="CL30" s="123" t="s">
        <v>167</v>
      </c>
      <c r="CM30" s="1089" t="s">
        <v>274</v>
      </c>
      <c r="CN30" s="1112">
        <v>70</v>
      </c>
      <c r="CO30" s="1113" t="s">
        <v>269</v>
      </c>
      <c r="CP30" s="1114" t="s">
        <v>270</v>
      </c>
      <c r="CQ30" s="1113" t="s">
        <v>268</v>
      </c>
      <c r="CR30" s="1115" t="s">
        <v>275</v>
      </c>
      <c r="CS30" s="1113" t="s">
        <v>268</v>
      </c>
      <c r="CT30" s="1118">
        <v>2.4</v>
      </c>
      <c r="CU30" s="1119" t="s">
        <v>277</v>
      </c>
      <c r="CV30" s="1089" t="s">
        <v>274</v>
      </c>
      <c r="CW30" s="1104">
        <v>1120</v>
      </c>
      <c r="CX30" s="1089" t="s">
        <v>268</v>
      </c>
      <c r="CY30" s="1098">
        <v>10</v>
      </c>
      <c r="CZ30" s="1083" t="s">
        <v>269</v>
      </c>
      <c r="DA30" s="1083" t="s">
        <v>270</v>
      </c>
      <c r="DB30" s="1092" t="s">
        <v>268</v>
      </c>
      <c r="DC30" s="1085" t="s">
        <v>275</v>
      </c>
      <c r="DD30" s="1092" t="s">
        <v>268</v>
      </c>
      <c r="DE30" s="1096">
        <v>10.9</v>
      </c>
      <c r="DF30" s="1089" t="s">
        <v>274</v>
      </c>
      <c r="DG30" s="85">
        <v>620</v>
      </c>
      <c r="DH30" s="1089" t="s">
        <v>268</v>
      </c>
      <c r="DI30" s="85">
        <v>6</v>
      </c>
      <c r="DJ30" s="1089" t="s">
        <v>274</v>
      </c>
      <c r="DK30" s="86">
        <v>6</v>
      </c>
      <c r="DL30" s="1089" t="s">
        <v>274</v>
      </c>
      <c r="DM30" s="85">
        <v>110</v>
      </c>
      <c r="DN30" s="1089" t="s">
        <v>268</v>
      </c>
      <c r="DO30" s="85">
        <v>1</v>
      </c>
      <c r="DP30" s="1089" t="s">
        <v>274</v>
      </c>
      <c r="DQ30" s="86">
        <v>1</v>
      </c>
      <c r="DR30" s="1145"/>
      <c r="DS30" s="128" t="s">
        <v>311</v>
      </c>
      <c r="DT30" s="1122" t="s">
        <v>278</v>
      </c>
      <c r="DU30" s="88">
        <v>255</v>
      </c>
      <c r="DV30" s="1089" t="s">
        <v>280</v>
      </c>
      <c r="DW30" s="1090">
        <v>1710</v>
      </c>
      <c r="DX30" s="1092" t="s">
        <v>268</v>
      </c>
      <c r="DY30" s="1094">
        <v>10</v>
      </c>
      <c r="DZ30" s="1081" t="s">
        <v>269</v>
      </c>
      <c r="EA30" s="1083" t="s">
        <v>270</v>
      </c>
      <c r="EB30" s="1081" t="s">
        <v>268</v>
      </c>
      <c r="EC30" s="1085" t="s">
        <v>275</v>
      </c>
      <c r="ED30" s="1081" t="s">
        <v>268</v>
      </c>
      <c r="EE30" s="1087">
        <v>12.4</v>
      </c>
      <c r="EF30" s="1123" t="s">
        <v>276</v>
      </c>
      <c r="EG30" s="1089" t="s">
        <v>280</v>
      </c>
      <c r="EH30" s="1090">
        <v>7980</v>
      </c>
      <c r="EI30" s="1092" t="s">
        <v>268</v>
      </c>
      <c r="EJ30" s="1094">
        <v>80</v>
      </c>
      <c r="EK30" s="1081" t="s">
        <v>269</v>
      </c>
      <c r="EL30" s="1083" t="s">
        <v>270</v>
      </c>
      <c r="EM30" s="1081" t="s">
        <v>268</v>
      </c>
      <c r="EN30" s="1085" t="s">
        <v>275</v>
      </c>
      <c r="EO30" s="1081" t="s">
        <v>268</v>
      </c>
      <c r="EP30" s="1087">
        <v>2.2999999999999998</v>
      </c>
      <c r="EQ30" s="1126" t="s">
        <v>276</v>
      </c>
      <c r="ER30" s="1120" t="s">
        <v>281</v>
      </c>
      <c r="ES30" s="1089" t="s">
        <v>280</v>
      </c>
      <c r="ET30" s="89">
        <v>6160</v>
      </c>
      <c r="EU30" s="1125" t="s">
        <v>280</v>
      </c>
      <c r="EV30" s="1140"/>
      <c r="EW30" s="1114"/>
      <c r="EX30" s="1172"/>
      <c r="EY30" s="11"/>
      <c r="EZ30" s="1145"/>
    </row>
    <row r="31" spans="1:156" s="23" customFormat="1" ht="38.450000000000003" customHeight="1">
      <c r="A31" s="145" t="s">
        <v>369</v>
      </c>
      <c r="B31" s="145" t="s">
        <v>769</v>
      </c>
      <c r="C31" s="1170"/>
      <c r="D31" s="1107"/>
      <c r="E31" s="1109"/>
      <c r="F31" s="90" t="s">
        <v>43</v>
      </c>
      <c r="G31" s="120"/>
      <c r="H31" s="91">
        <v>46290</v>
      </c>
      <c r="I31" s="92"/>
      <c r="J31" s="32" t="s">
        <v>268</v>
      </c>
      <c r="K31" s="93">
        <v>440</v>
      </c>
      <c r="L31" s="94"/>
      <c r="M31" s="95" t="s">
        <v>269</v>
      </c>
      <c r="N31" s="96" t="s">
        <v>270</v>
      </c>
      <c r="O31" s="97" t="s">
        <v>268</v>
      </c>
      <c r="P31" s="98" t="s">
        <v>275</v>
      </c>
      <c r="Q31" s="97" t="s">
        <v>268</v>
      </c>
      <c r="R31" s="99">
        <v>2.2000000000000002</v>
      </c>
      <c r="S31" s="100"/>
      <c r="T31" s="1089"/>
      <c r="U31" s="1105"/>
      <c r="V31" s="1089"/>
      <c r="W31" s="1111"/>
      <c r="X31" s="1082"/>
      <c r="Y31" s="1084"/>
      <c r="Z31" s="1084"/>
      <c r="AA31" s="1101"/>
      <c r="AB31" s="1089"/>
      <c r="AC31" s="1105"/>
      <c r="AD31" s="1089"/>
      <c r="AE31" s="1099"/>
      <c r="AF31" s="1082"/>
      <c r="AG31" s="1084"/>
      <c r="AH31" s="1082"/>
      <c r="AI31" s="1086"/>
      <c r="AJ31" s="1082"/>
      <c r="AK31" s="1097"/>
      <c r="AL31" s="32" t="s">
        <v>268</v>
      </c>
      <c r="AM31" s="93">
        <v>9980</v>
      </c>
      <c r="AN31" s="1089"/>
      <c r="AO31" s="101">
        <v>90</v>
      </c>
      <c r="AP31" s="102" t="s">
        <v>269</v>
      </c>
      <c r="AQ31" s="96" t="s">
        <v>270</v>
      </c>
      <c r="AR31" s="103" t="s">
        <v>268</v>
      </c>
      <c r="AS31" s="104" t="s">
        <v>275</v>
      </c>
      <c r="AT31" s="103" t="s">
        <v>268</v>
      </c>
      <c r="AU31" s="105">
        <v>2.6</v>
      </c>
      <c r="AV31" s="106"/>
      <c r="AW31" s="75"/>
      <c r="AZ31" s="125"/>
      <c r="BG31" s="112" t="s">
        <v>274</v>
      </c>
      <c r="BH31" s="113">
        <v>69890</v>
      </c>
      <c r="BI31" s="112" t="s">
        <v>268</v>
      </c>
      <c r="BJ31" s="77">
        <v>690</v>
      </c>
      <c r="BK31" s="78" t="s">
        <v>269</v>
      </c>
      <c r="BL31" s="79" t="s">
        <v>270</v>
      </c>
      <c r="BM31" s="78" t="s">
        <v>268</v>
      </c>
      <c r="BN31" s="80" t="s">
        <v>275</v>
      </c>
      <c r="BO31" s="78" t="s">
        <v>268</v>
      </c>
      <c r="BP31" s="81">
        <v>2.2000000000000002</v>
      </c>
      <c r="BQ31" s="46" t="s">
        <v>268</v>
      </c>
      <c r="BR31" s="113">
        <v>59910</v>
      </c>
      <c r="BS31" s="46" t="s">
        <v>274</v>
      </c>
      <c r="BT31" s="77">
        <v>590</v>
      </c>
      <c r="BU31" s="78" t="s">
        <v>269</v>
      </c>
      <c r="BV31" s="79" t="s">
        <v>270</v>
      </c>
      <c r="BW31" s="78" t="s">
        <v>268</v>
      </c>
      <c r="BX31" s="80" t="s">
        <v>275</v>
      </c>
      <c r="BY31" s="78" t="s">
        <v>268</v>
      </c>
      <c r="BZ31" s="81">
        <v>2.2000000000000002</v>
      </c>
      <c r="CA31" s="1103"/>
      <c r="CB31" s="1131"/>
      <c r="CC31" s="1089"/>
      <c r="CD31" s="1099"/>
      <c r="CE31" s="1084"/>
      <c r="CF31" s="1084"/>
      <c r="CG31" s="1093"/>
      <c r="CH31" s="1086"/>
      <c r="CI31" s="1093"/>
      <c r="CJ31" s="1129"/>
      <c r="CK31" s="1089"/>
      <c r="CL31" s="114">
        <v>7980</v>
      </c>
      <c r="CM31" s="1089"/>
      <c r="CN31" s="1112"/>
      <c r="CO31" s="1113"/>
      <c r="CP31" s="1114"/>
      <c r="CQ31" s="1113"/>
      <c r="CR31" s="1115"/>
      <c r="CS31" s="1113"/>
      <c r="CT31" s="1118"/>
      <c r="CU31" s="1119"/>
      <c r="CV31" s="1089"/>
      <c r="CW31" s="1105"/>
      <c r="CX31" s="1089"/>
      <c r="CY31" s="1099"/>
      <c r="CZ31" s="1084"/>
      <c r="DA31" s="1084"/>
      <c r="DB31" s="1093"/>
      <c r="DC31" s="1086"/>
      <c r="DD31" s="1093"/>
      <c r="DE31" s="1097"/>
      <c r="DF31" s="1089"/>
      <c r="DG31" s="115" t="s">
        <v>282</v>
      </c>
      <c r="DH31" s="1089"/>
      <c r="DI31" s="115" t="s">
        <v>283</v>
      </c>
      <c r="DJ31" s="1089"/>
      <c r="DK31" s="116">
        <v>46.6</v>
      </c>
      <c r="DL31" s="1089"/>
      <c r="DM31" s="115" t="s">
        <v>282</v>
      </c>
      <c r="DN31" s="1089"/>
      <c r="DO31" s="115" t="s">
        <v>283</v>
      </c>
      <c r="DP31" s="1089"/>
      <c r="DQ31" s="116">
        <v>46.6</v>
      </c>
      <c r="DR31" s="1145"/>
      <c r="DS31" s="117">
        <v>6130</v>
      </c>
      <c r="DT31" s="1122"/>
      <c r="DU31" s="118" t="s">
        <v>284</v>
      </c>
      <c r="DV31" s="1089"/>
      <c r="DW31" s="1091"/>
      <c r="DX31" s="1093"/>
      <c r="DY31" s="1095"/>
      <c r="DZ31" s="1082"/>
      <c r="EA31" s="1084"/>
      <c r="EB31" s="1082"/>
      <c r="EC31" s="1086"/>
      <c r="ED31" s="1082"/>
      <c r="EE31" s="1088"/>
      <c r="EF31" s="1124"/>
      <c r="EG31" s="1089"/>
      <c r="EH31" s="1091">
        <v>80</v>
      </c>
      <c r="EI31" s="1093"/>
      <c r="EJ31" s="1095"/>
      <c r="EK31" s="1082"/>
      <c r="EL31" s="1084"/>
      <c r="EM31" s="1082"/>
      <c r="EN31" s="1086"/>
      <c r="EO31" s="1082"/>
      <c r="EP31" s="1088"/>
      <c r="EQ31" s="1127"/>
      <c r="ER31" s="1121"/>
      <c r="ES31" s="1089"/>
      <c r="ET31" s="119">
        <v>60</v>
      </c>
      <c r="EU31" s="1125"/>
      <c r="EV31" s="1140"/>
      <c r="EW31" s="1114"/>
      <c r="EX31" s="1172"/>
      <c r="EZ31" s="1145"/>
    </row>
    <row r="32" spans="1:156" s="58" customFormat="1" ht="38.450000000000003" customHeight="1">
      <c r="A32" s="132" t="s">
        <v>370</v>
      </c>
      <c r="B32" s="132" t="s">
        <v>770</v>
      </c>
      <c r="C32" s="1170"/>
      <c r="D32" s="1106" t="s">
        <v>312</v>
      </c>
      <c r="E32" s="1108" t="s">
        <v>267</v>
      </c>
      <c r="F32" s="57" t="s">
        <v>42</v>
      </c>
      <c r="G32" s="120"/>
      <c r="H32" s="59">
        <v>34350</v>
      </c>
      <c r="I32" s="60">
        <v>44330</v>
      </c>
      <c r="J32" s="32" t="s">
        <v>268</v>
      </c>
      <c r="K32" s="61">
        <v>320</v>
      </c>
      <c r="L32" s="62">
        <v>420</v>
      </c>
      <c r="M32" s="63" t="s">
        <v>269</v>
      </c>
      <c r="N32" s="64" t="s">
        <v>270</v>
      </c>
      <c r="O32" s="65" t="s">
        <v>268</v>
      </c>
      <c r="P32" s="66" t="s">
        <v>271</v>
      </c>
      <c r="Q32" s="65" t="s">
        <v>268</v>
      </c>
      <c r="R32" s="67">
        <v>2.1</v>
      </c>
      <c r="S32" s="68">
        <v>2.2000000000000002</v>
      </c>
      <c r="T32" s="1089" t="s">
        <v>268</v>
      </c>
      <c r="U32" s="1104">
        <v>1010</v>
      </c>
      <c r="V32" s="1089" t="s">
        <v>268</v>
      </c>
      <c r="W32" s="1110">
        <v>10</v>
      </c>
      <c r="X32" s="1081" t="s">
        <v>272</v>
      </c>
      <c r="Y32" s="1083" t="s">
        <v>270</v>
      </c>
      <c r="Z32" s="1083" t="s">
        <v>268</v>
      </c>
      <c r="AA32" s="1100" t="s">
        <v>273</v>
      </c>
      <c r="AB32" s="1089" t="s">
        <v>268</v>
      </c>
      <c r="AC32" s="1104">
        <v>6650</v>
      </c>
      <c r="AD32" s="1089" t="s">
        <v>274</v>
      </c>
      <c r="AE32" s="1098">
        <v>60</v>
      </c>
      <c r="AF32" s="1081" t="s">
        <v>269</v>
      </c>
      <c r="AG32" s="1083" t="s">
        <v>270</v>
      </c>
      <c r="AH32" s="1081" t="s">
        <v>268</v>
      </c>
      <c r="AI32" s="1085" t="s">
        <v>275</v>
      </c>
      <c r="AJ32" s="1081" t="s">
        <v>268</v>
      </c>
      <c r="AK32" s="1096">
        <v>2.4</v>
      </c>
      <c r="AL32" s="32" t="s">
        <v>268</v>
      </c>
      <c r="AM32" s="69">
        <v>9980</v>
      </c>
      <c r="AN32" s="1089" t="s">
        <v>268</v>
      </c>
      <c r="AO32" s="70">
        <v>90</v>
      </c>
      <c r="AP32" s="71" t="s">
        <v>272</v>
      </c>
      <c r="AQ32" s="64" t="s">
        <v>270</v>
      </c>
      <c r="AR32" s="72" t="s">
        <v>268</v>
      </c>
      <c r="AS32" s="66" t="s">
        <v>275</v>
      </c>
      <c r="AT32" s="72" t="s">
        <v>268</v>
      </c>
      <c r="AU32" s="73">
        <v>2.6</v>
      </c>
      <c r="AV32" s="74" t="s">
        <v>276</v>
      </c>
      <c r="AW32" s="75" t="s">
        <v>268</v>
      </c>
      <c r="AX32" s="76">
        <v>3990</v>
      </c>
      <c r="AY32" s="20" t="s">
        <v>274</v>
      </c>
      <c r="AZ32" s="77">
        <v>30</v>
      </c>
      <c r="BA32" s="78" t="s">
        <v>269</v>
      </c>
      <c r="BB32" s="79" t="s">
        <v>270</v>
      </c>
      <c r="BC32" s="78" t="s">
        <v>268</v>
      </c>
      <c r="BD32" s="80" t="s">
        <v>275</v>
      </c>
      <c r="BE32" s="78" t="s">
        <v>268</v>
      </c>
      <c r="BF32" s="81">
        <v>3.9</v>
      </c>
      <c r="BG32" s="75"/>
      <c r="BH32" s="82"/>
      <c r="BI32" s="112"/>
      <c r="BJ32" s="121"/>
      <c r="BK32" s="121"/>
      <c r="BL32" s="121"/>
      <c r="BM32" s="121"/>
      <c r="BN32" s="121"/>
      <c r="BO32" s="121"/>
      <c r="BP32" s="121"/>
      <c r="BQ32" s="112"/>
      <c r="BR32" s="82" t="s">
        <v>286</v>
      </c>
      <c r="BS32" s="112"/>
      <c r="BT32" s="122"/>
      <c r="BU32" s="121"/>
      <c r="BV32" s="121"/>
      <c r="BW32" s="121"/>
      <c r="BX32" s="121"/>
      <c r="BY32" s="121"/>
      <c r="BZ32" s="121"/>
      <c r="CA32" s="1102" t="s">
        <v>268</v>
      </c>
      <c r="CB32" s="1130" t="s">
        <v>300</v>
      </c>
      <c r="CC32" s="1089" t="s">
        <v>268</v>
      </c>
      <c r="CD32" s="1098"/>
      <c r="CE32" s="1083"/>
      <c r="CF32" s="1083"/>
      <c r="CG32" s="1092"/>
      <c r="CH32" s="1085"/>
      <c r="CI32" s="1092"/>
      <c r="CJ32" s="1128" t="s">
        <v>203</v>
      </c>
      <c r="CK32" s="1089"/>
      <c r="CL32" s="123" t="s">
        <v>168</v>
      </c>
      <c r="CM32" s="1089" t="s">
        <v>274</v>
      </c>
      <c r="CN32" s="1112">
        <v>60</v>
      </c>
      <c r="CO32" s="1113" t="s">
        <v>269</v>
      </c>
      <c r="CP32" s="1114" t="s">
        <v>270</v>
      </c>
      <c r="CQ32" s="1113" t="s">
        <v>268</v>
      </c>
      <c r="CR32" s="1115" t="s">
        <v>275</v>
      </c>
      <c r="CS32" s="1113" t="s">
        <v>268</v>
      </c>
      <c r="CT32" s="1118">
        <v>2.4</v>
      </c>
      <c r="CU32" s="1119" t="s">
        <v>277</v>
      </c>
      <c r="CV32" s="1089" t="s">
        <v>274</v>
      </c>
      <c r="CW32" s="1104">
        <v>930</v>
      </c>
      <c r="CX32" s="1089" t="s">
        <v>268</v>
      </c>
      <c r="CY32" s="1098">
        <v>9</v>
      </c>
      <c r="CZ32" s="1083" t="s">
        <v>269</v>
      </c>
      <c r="DA32" s="1083" t="s">
        <v>270</v>
      </c>
      <c r="DB32" s="1092" t="s">
        <v>268</v>
      </c>
      <c r="DC32" s="1085" t="s">
        <v>275</v>
      </c>
      <c r="DD32" s="1092" t="s">
        <v>268</v>
      </c>
      <c r="DE32" s="1096">
        <v>10.1</v>
      </c>
      <c r="DF32" s="1089" t="s">
        <v>274</v>
      </c>
      <c r="DG32" s="85">
        <v>540</v>
      </c>
      <c r="DH32" s="1089" t="s">
        <v>268</v>
      </c>
      <c r="DI32" s="85">
        <v>5</v>
      </c>
      <c r="DJ32" s="1089" t="s">
        <v>274</v>
      </c>
      <c r="DK32" s="86">
        <v>5</v>
      </c>
      <c r="DL32" s="1089" t="s">
        <v>274</v>
      </c>
      <c r="DM32" s="85">
        <v>90</v>
      </c>
      <c r="DN32" s="1089" t="s">
        <v>268</v>
      </c>
      <c r="DO32" s="85">
        <v>1</v>
      </c>
      <c r="DP32" s="1089" t="s">
        <v>274</v>
      </c>
      <c r="DQ32" s="86">
        <v>1</v>
      </c>
      <c r="DR32" s="1145"/>
      <c r="DS32" s="128" t="s">
        <v>313</v>
      </c>
      <c r="DT32" s="1122" t="s">
        <v>278</v>
      </c>
      <c r="DU32" s="88">
        <v>255</v>
      </c>
      <c r="DV32" s="1089" t="s">
        <v>280</v>
      </c>
      <c r="DW32" s="1090">
        <v>1430</v>
      </c>
      <c r="DX32" s="1092" t="s">
        <v>268</v>
      </c>
      <c r="DY32" s="1094">
        <v>10</v>
      </c>
      <c r="DZ32" s="1081" t="s">
        <v>269</v>
      </c>
      <c r="EA32" s="1083" t="s">
        <v>270</v>
      </c>
      <c r="EB32" s="1081" t="s">
        <v>268</v>
      </c>
      <c r="EC32" s="1085" t="s">
        <v>275</v>
      </c>
      <c r="ED32" s="1081" t="s">
        <v>268</v>
      </c>
      <c r="EE32" s="1087">
        <v>10.4</v>
      </c>
      <c r="EF32" s="1123" t="s">
        <v>276</v>
      </c>
      <c r="EG32" s="1089" t="s">
        <v>280</v>
      </c>
      <c r="EH32" s="1090">
        <v>6650</v>
      </c>
      <c r="EI32" s="1092" t="s">
        <v>268</v>
      </c>
      <c r="EJ32" s="1094">
        <v>60</v>
      </c>
      <c r="EK32" s="1081" t="s">
        <v>269</v>
      </c>
      <c r="EL32" s="1083" t="s">
        <v>270</v>
      </c>
      <c r="EM32" s="1081" t="s">
        <v>268</v>
      </c>
      <c r="EN32" s="1085" t="s">
        <v>275</v>
      </c>
      <c r="EO32" s="1081" t="s">
        <v>268</v>
      </c>
      <c r="EP32" s="1087">
        <v>2.6</v>
      </c>
      <c r="EQ32" s="1126" t="s">
        <v>276</v>
      </c>
      <c r="ER32" s="1120" t="s">
        <v>281</v>
      </c>
      <c r="ES32" s="1089" t="s">
        <v>280</v>
      </c>
      <c r="ET32" s="89">
        <v>5130</v>
      </c>
      <c r="EU32" s="1125" t="s">
        <v>280</v>
      </c>
      <c r="EV32" s="1140"/>
      <c r="EW32" s="1114"/>
      <c r="EX32" s="1172"/>
      <c r="EY32" s="5"/>
      <c r="EZ32" s="1145"/>
    </row>
    <row r="33" spans="1:156" s="58" customFormat="1" ht="38.450000000000003" customHeight="1">
      <c r="A33" s="132" t="s">
        <v>371</v>
      </c>
      <c r="B33" s="132" t="s">
        <v>771</v>
      </c>
      <c r="C33" s="1170"/>
      <c r="D33" s="1107"/>
      <c r="E33" s="1109"/>
      <c r="F33" s="90" t="s">
        <v>43</v>
      </c>
      <c r="G33" s="120"/>
      <c r="H33" s="91">
        <v>44330</v>
      </c>
      <c r="I33" s="92"/>
      <c r="J33" s="32" t="s">
        <v>268</v>
      </c>
      <c r="K33" s="93">
        <v>420</v>
      </c>
      <c r="L33" s="94"/>
      <c r="M33" s="95" t="s">
        <v>269</v>
      </c>
      <c r="N33" s="96" t="s">
        <v>270</v>
      </c>
      <c r="O33" s="97" t="s">
        <v>268</v>
      </c>
      <c r="P33" s="98" t="s">
        <v>275</v>
      </c>
      <c r="Q33" s="97" t="s">
        <v>268</v>
      </c>
      <c r="R33" s="99">
        <v>2.2000000000000002</v>
      </c>
      <c r="S33" s="100"/>
      <c r="T33" s="1089"/>
      <c r="U33" s="1105"/>
      <c r="V33" s="1089"/>
      <c r="W33" s="1111"/>
      <c r="X33" s="1082"/>
      <c r="Y33" s="1084"/>
      <c r="Z33" s="1084"/>
      <c r="AA33" s="1101"/>
      <c r="AB33" s="1089"/>
      <c r="AC33" s="1105"/>
      <c r="AD33" s="1089"/>
      <c r="AE33" s="1099"/>
      <c r="AF33" s="1082"/>
      <c r="AG33" s="1084"/>
      <c r="AH33" s="1082"/>
      <c r="AI33" s="1086"/>
      <c r="AJ33" s="1082"/>
      <c r="AK33" s="1097"/>
      <c r="AL33" s="32" t="s">
        <v>268</v>
      </c>
      <c r="AM33" s="93">
        <v>9980</v>
      </c>
      <c r="AN33" s="1089"/>
      <c r="AO33" s="101">
        <v>90</v>
      </c>
      <c r="AP33" s="102" t="s">
        <v>269</v>
      </c>
      <c r="AQ33" s="96" t="s">
        <v>270</v>
      </c>
      <c r="AR33" s="103" t="s">
        <v>268</v>
      </c>
      <c r="AS33" s="104" t="s">
        <v>275</v>
      </c>
      <c r="AT33" s="103" t="s">
        <v>268</v>
      </c>
      <c r="AU33" s="105">
        <v>2.6</v>
      </c>
      <c r="AV33" s="106"/>
      <c r="AW33" s="75"/>
      <c r="AX33" s="23"/>
      <c r="AY33" s="23"/>
      <c r="AZ33" s="125"/>
      <c r="BA33" s="23"/>
      <c r="BB33" s="23"/>
      <c r="BC33" s="23"/>
      <c r="BD33" s="23"/>
      <c r="BE33" s="23"/>
      <c r="BF33" s="23"/>
      <c r="BG33" s="112" t="s">
        <v>274</v>
      </c>
      <c r="BH33" s="113">
        <v>69890</v>
      </c>
      <c r="BI33" s="112" t="s">
        <v>268</v>
      </c>
      <c r="BJ33" s="77">
        <v>690</v>
      </c>
      <c r="BK33" s="78" t="s">
        <v>269</v>
      </c>
      <c r="BL33" s="79" t="s">
        <v>270</v>
      </c>
      <c r="BM33" s="78" t="s">
        <v>268</v>
      </c>
      <c r="BN33" s="80" t="s">
        <v>275</v>
      </c>
      <c r="BO33" s="78" t="s">
        <v>268</v>
      </c>
      <c r="BP33" s="81">
        <v>2.2000000000000002</v>
      </c>
      <c r="BQ33" s="46" t="s">
        <v>268</v>
      </c>
      <c r="BR33" s="113">
        <v>59910</v>
      </c>
      <c r="BS33" s="46" t="s">
        <v>274</v>
      </c>
      <c r="BT33" s="77">
        <v>590</v>
      </c>
      <c r="BU33" s="78" t="s">
        <v>269</v>
      </c>
      <c r="BV33" s="79" t="s">
        <v>270</v>
      </c>
      <c r="BW33" s="78" t="s">
        <v>268</v>
      </c>
      <c r="BX33" s="80" t="s">
        <v>275</v>
      </c>
      <c r="BY33" s="78" t="s">
        <v>268</v>
      </c>
      <c r="BZ33" s="81">
        <v>2.2000000000000002</v>
      </c>
      <c r="CA33" s="1103"/>
      <c r="CB33" s="1131"/>
      <c r="CC33" s="1089"/>
      <c r="CD33" s="1099"/>
      <c r="CE33" s="1084"/>
      <c r="CF33" s="1084"/>
      <c r="CG33" s="1093"/>
      <c r="CH33" s="1086"/>
      <c r="CI33" s="1093"/>
      <c r="CJ33" s="1129"/>
      <c r="CK33" s="1089"/>
      <c r="CL33" s="114">
        <v>6650</v>
      </c>
      <c r="CM33" s="1089"/>
      <c r="CN33" s="1112"/>
      <c r="CO33" s="1113"/>
      <c r="CP33" s="1114"/>
      <c r="CQ33" s="1113"/>
      <c r="CR33" s="1115"/>
      <c r="CS33" s="1113"/>
      <c r="CT33" s="1118"/>
      <c r="CU33" s="1119"/>
      <c r="CV33" s="1089"/>
      <c r="CW33" s="1105"/>
      <c r="CX33" s="1089"/>
      <c r="CY33" s="1099"/>
      <c r="CZ33" s="1084"/>
      <c r="DA33" s="1084"/>
      <c r="DB33" s="1093"/>
      <c r="DC33" s="1086"/>
      <c r="DD33" s="1093"/>
      <c r="DE33" s="1097"/>
      <c r="DF33" s="1089"/>
      <c r="DG33" s="115" t="s">
        <v>282</v>
      </c>
      <c r="DH33" s="1089"/>
      <c r="DI33" s="115" t="s">
        <v>283</v>
      </c>
      <c r="DJ33" s="1089"/>
      <c r="DK33" s="116">
        <v>46.6</v>
      </c>
      <c r="DL33" s="1089"/>
      <c r="DM33" s="115" t="s">
        <v>282</v>
      </c>
      <c r="DN33" s="1089"/>
      <c r="DO33" s="115" t="s">
        <v>283</v>
      </c>
      <c r="DP33" s="1089"/>
      <c r="DQ33" s="116">
        <v>38.799999999999997</v>
      </c>
      <c r="DR33" s="1145"/>
      <c r="DS33" s="117">
        <v>5220</v>
      </c>
      <c r="DT33" s="1122"/>
      <c r="DU33" s="118" t="s">
        <v>284</v>
      </c>
      <c r="DV33" s="1089"/>
      <c r="DW33" s="1091"/>
      <c r="DX33" s="1093"/>
      <c r="DY33" s="1095"/>
      <c r="DZ33" s="1082"/>
      <c r="EA33" s="1084"/>
      <c r="EB33" s="1082"/>
      <c r="EC33" s="1086"/>
      <c r="ED33" s="1082"/>
      <c r="EE33" s="1088"/>
      <c r="EF33" s="1124"/>
      <c r="EG33" s="1089"/>
      <c r="EH33" s="1091">
        <v>60</v>
      </c>
      <c r="EI33" s="1093"/>
      <c r="EJ33" s="1095"/>
      <c r="EK33" s="1082"/>
      <c r="EL33" s="1084"/>
      <c r="EM33" s="1082"/>
      <c r="EN33" s="1086"/>
      <c r="EO33" s="1082"/>
      <c r="EP33" s="1088"/>
      <c r="EQ33" s="1127"/>
      <c r="ER33" s="1121"/>
      <c r="ES33" s="1089"/>
      <c r="ET33" s="119">
        <v>50</v>
      </c>
      <c r="EU33" s="1125"/>
      <c r="EV33" s="1140"/>
      <c r="EW33" s="1114"/>
      <c r="EX33" s="1172"/>
      <c r="EY33" s="5"/>
      <c r="EZ33" s="1145"/>
    </row>
    <row r="34" spans="1:156" s="58" customFormat="1" ht="38.450000000000003" customHeight="1">
      <c r="A34" s="132" t="s">
        <v>372</v>
      </c>
      <c r="B34" s="132" t="s">
        <v>772</v>
      </c>
      <c r="C34" s="1170"/>
      <c r="D34" s="1106" t="s">
        <v>314</v>
      </c>
      <c r="E34" s="1108" t="s">
        <v>267</v>
      </c>
      <c r="F34" s="57" t="s">
        <v>42</v>
      </c>
      <c r="G34" s="120"/>
      <c r="H34" s="59">
        <v>33630</v>
      </c>
      <c r="I34" s="60">
        <v>43610</v>
      </c>
      <c r="J34" s="32" t="s">
        <v>268</v>
      </c>
      <c r="K34" s="61">
        <v>310</v>
      </c>
      <c r="L34" s="62">
        <v>410</v>
      </c>
      <c r="M34" s="63" t="s">
        <v>269</v>
      </c>
      <c r="N34" s="64" t="s">
        <v>270</v>
      </c>
      <c r="O34" s="65" t="s">
        <v>268</v>
      </c>
      <c r="P34" s="66" t="s">
        <v>271</v>
      </c>
      <c r="Q34" s="65" t="s">
        <v>268</v>
      </c>
      <c r="R34" s="67">
        <v>2.2999999999999998</v>
      </c>
      <c r="S34" s="68">
        <v>2.2999999999999998</v>
      </c>
      <c r="T34" s="1089" t="s">
        <v>268</v>
      </c>
      <c r="U34" s="1104">
        <v>870</v>
      </c>
      <c r="V34" s="1089" t="s">
        <v>268</v>
      </c>
      <c r="W34" s="1110">
        <v>8</v>
      </c>
      <c r="X34" s="1081" t="s">
        <v>272</v>
      </c>
      <c r="Y34" s="1083" t="s">
        <v>270</v>
      </c>
      <c r="Z34" s="1083" t="s">
        <v>268</v>
      </c>
      <c r="AA34" s="1100" t="s">
        <v>273</v>
      </c>
      <c r="AB34" s="1089" t="s">
        <v>268</v>
      </c>
      <c r="AC34" s="1104">
        <v>5700</v>
      </c>
      <c r="AD34" s="1089" t="s">
        <v>274</v>
      </c>
      <c r="AE34" s="1098">
        <v>50</v>
      </c>
      <c r="AF34" s="1081" t="s">
        <v>269</v>
      </c>
      <c r="AG34" s="1083" t="s">
        <v>270</v>
      </c>
      <c r="AH34" s="1081" t="s">
        <v>268</v>
      </c>
      <c r="AI34" s="1085" t="s">
        <v>275</v>
      </c>
      <c r="AJ34" s="1081" t="s">
        <v>268</v>
      </c>
      <c r="AK34" s="1096">
        <v>2.4</v>
      </c>
      <c r="AL34" s="32" t="s">
        <v>268</v>
      </c>
      <c r="AM34" s="69">
        <v>9980</v>
      </c>
      <c r="AN34" s="1089" t="s">
        <v>268</v>
      </c>
      <c r="AO34" s="70">
        <v>90</v>
      </c>
      <c r="AP34" s="71" t="s">
        <v>272</v>
      </c>
      <c r="AQ34" s="64" t="s">
        <v>270</v>
      </c>
      <c r="AR34" s="72" t="s">
        <v>268</v>
      </c>
      <c r="AS34" s="66" t="s">
        <v>275</v>
      </c>
      <c r="AT34" s="72" t="s">
        <v>268</v>
      </c>
      <c r="AU34" s="73">
        <v>2.6</v>
      </c>
      <c r="AV34" s="74" t="s">
        <v>276</v>
      </c>
      <c r="AW34" s="75" t="s">
        <v>268</v>
      </c>
      <c r="AX34" s="76">
        <v>3990</v>
      </c>
      <c r="AY34" s="20" t="s">
        <v>274</v>
      </c>
      <c r="AZ34" s="77">
        <v>30</v>
      </c>
      <c r="BA34" s="78" t="s">
        <v>269</v>
      </c>
      <c r="BB34" s="79" t="s">
        <v>270</v>
      </c>
      <c r="BC34" s="78" t="s">
        <v>268</v>
      </c>
      <c r="BD34" s="80" t="s">
        <v>275</v>
      </c>
      <c r="BE34" s="78" t="s">
        <v>268</v>
      </c>
      <c r="BF34" s="81">
        <v>3.9</v>
      </c>
      <c r="BG34" s="75"/>
      <c r="BH34" s="82"/>
      <c r="BI34" s="112"/>
      <c r="BJ34" s="121"/>
      <c r="BK34" s="121"/>
      <c r="BL34" s="121"/>
      <c r="BM34" s="121"/>
      <c r="BN34" s="121"/>
      <c r="BO34" s="121"/>
      <c r="BP34" s="121"/>
      <c r="BQ34" s="112"/>
      <c r="BR34" s="82" t="s">
        <v>286</v>
      </c>
      <c r="BS34" s="112"/>
      <c r="BT34" s="122"/>
      <c r="BU34" s="121"/>
      <c r="BV34" s="121"/>
      <c r="BW34" s="121"/>
      <c r="BX34" s="121"/>
      <c r="BY34" s="121"/>
      <c r="BZ34" s="121"/>
      <c r="CA34" s="1102" t="s">
        <v>268</v>
      </c>
      <c r="CB34" s="1130" t="s">
        <v>300</v>
      </c>
      <c r="CC34" s="1089" t="s">
        <v>268</v>
      </c>
      <c r="CD34" s="1098"/>
      <c r="CE34" s="1083"/>
      <c r="CF34" s="1083"/>
      <c r="CG34" s="1092"/>
      <c r="CH34" s="1085"/>
      <c r="CI34" s="1092"/>
      <c r="CJ34" s="1128" t="s">
        <v>203</v>
      </c>
      <c r="CK34" s="1089"/>
      <c r="CL34" s="123" t="s">
        <v>169</v>
      </c>
      <c r="CM34" s="1089" t="s">
        <v>274</v>
      </c>
      <c r="CN34" s="1112">
        <v>50</v>
      </c>
      <c r="CO34" s="1113" t="s">
        <v>269</v>
      </c>
      <c r="CP34" s="1114" t="s">
        <v>270</v>
      </c>
      <c r="CQ34" s="1113" t="s">
        <v>268</v>
      </c>
      <c r="CR34" s="1115" t="s">
        <v>275</v>
      </c>
      <c r="CS34" s="1113" t="s">
        <v>268</v>
      </c>
      <c r="CT34" s="1118">
        <v>2.4</v>
      </c>
      <c r="CU34" s="1119" t="s">
        <v>277</v>
      </c>
      <c r="CV34" s="1089" t="s">
        <v>274</v>
      </c>
      <c r="CW34" s="1104">
        <v>800</v>
      </c>
      <c r="CX34" s="1089" t="s">
        <v>268</v>
      </c>
      <c r="CY34" s="1098">
        <v>8</v>
      </c>
      <c r="CZ34" s="1083" t="s">
        <v>269</v>
      </c>
      <c r="DA34" s="1083" t="s">
        <v>270</v>
      </c>
      <c r="DB34" s="1092" t="s">
        <v>268</v>
      </c>
      <c r="DC34" s="1085" t="s">
        <v>275</v>
      </c>
      <c r="DD34" s="1092" t="s">
        <v>268</v>
      </c>
      <c r="DE34" s="1096">
        <v>9.6999999999999993</v>
      </c>
      <c r="DF34" s="1089" t="s">
        <v>274</v>
      </c>
      <c r="DG34" s="85">
        <v>480</v>
      </c>
      <c r="DH34" s="1089" t="s">
        <v>268</v>
      </c>
      <c r="DI34" s="85">
        <v>4</v>
      </c>
      <c r="DJ34" s="1089" t="s">
        <v>274</v>
      </c>
      <c r="DK34" s="86">
        <v>4</v>
      </c>
      <c r="DL34" s="1089" t="s">
        <v>274</v>
      </c>
      <c r="DM34" s="85">
        <v>80</v>
      </c>
      <c r="DN34" s="1089" t="s">
        <v>268</v>
      </c>
      <c r="DO34" s="85">
        <v>1</v>
      </c>
      <c r="DP34" s="1089" t="s">
        <v>274</v>
      </c>
      <c r="DQ34" s="86">
        <v>1</v>
      </c>
      <c r="DR34" s="1145"/>
      <c r="DS34" s="128" t="s">
        <v>315</v>
      </c>
      <c r="DT34" s="1122" t="s">
        <v>278</v>
      </c>
      <c r="DU34" s="88">
        <v>255</v>
      </c>
      <c r="DV34" s="1089" t="s">
        <v>280</v>
      </c>
      <c r="DW34" s="1090">
        <v>1220</v>
      </c>
      <c r="DX34" s="1092" t="s">
        <v>268</v>
      </c>
      <c r="DY34" s="1094">
        <v>10</v>
      </c>
      <c r="DZ34" s="1081" t="s">
        <v>269</v>
      </c>
      <c r="EA34" s="1083" t="s">
        <v>270</v>
      </c>
      <c r="EB34" s="1081" t="s">
        <v>268</v>
      </c>
      <c r="EC34" s="1085" t="s">
        <v>275</v>
      </c>
      <c r="ED34" s="1081" t="s">
        <v>268</v>
      </c>
      <c r="EE34" s="1087">
        <v>8.9</v>
      </c>
      <c r="EF34" s="1123" t="s">
        <v>276</v>
      </c>
      <c r="EG34" s="1089" t="s">
        <v>280</v>
      </c>
      <c r="EH34" s="1090">
        <v>5700</v>
      </c>
      <c r="EI34" s="1092" t="s">
        <v>268</v>
      </c>
      <c r="EJ34" s="1094">
        <v>50</v>
      </c>
      <c r="EK34" s="1081" t="s">
        <v>269</v>
      </c>
      <c r="EL34" s="1083" t="s">
        <v>270</v>
      </c>
      <c r="EM34" s="1081" t="s">
        <v>268</v>
      </c>
      <c r="EN34" s="1085" t="s">
        <v>275</v>
      </c>
      <c r="EO34" s="1081" t="s">
        <v>268</v>
      </c>
      <c r="EP34" s="1087">
        <v>2.7</v>
      </c>
      <c r="EQ34" s="1126" t="s">
        <v>276</v>
      </c>
      <c r="ER34" s="1120" t="s">
        <v>281</v>
      </c>
      <c r="ES34" s="1089" t="s">
        <v>280</v>
      </c>
      <c r="ET34" s="89">
        <v>4400</v>
      </c>
      <c r="EU34" s="1125" t="s">
        <v>280</v>
      </c>
      <c r="EV34" s="1140"/>
      <c r="EW34" s="1114"/>
      <c r="EX34" s="1172"/>
      <c r="EY34" s="5"/>
      <c r="EZ34" s="1145"/>
    </row>
    <row r="35" spans="1:156" s="58" customFormat="1" ht="38.450000000000003" customHeight="1">
      <c r="A35" s="132" t="s">
        <v>373</v>
      </c>
      <c r="B35" s="132" t="s">
        <v>773</v>
      </c>
      <c r="C35" s="1170"/>
      <c r="D35" s="1107"/>
      <c r="E35" s="1109"/>
      <c r="F35" s="90" t="s">
        <v>43</v>
      </c>
      <c r="G35" s="120"/>
      <c r="H35" s="91">
        <v>43610</v>
      </c>
      <c r="I35" s="92"/>
      <c r="J35" s="32" t="s">
        <v>268</v>
      </c>
      <c r="K35" s="93">
        <v>410</v>
      </c>
      <c r="L35" s="94"/>
      <c r="M35" s="95" t="s">
        <v>269</v>
      </c>
      <c r="N35" s="96" t="s">
        <v>270</v>
      </c>
      <c r="O35" s="97" t="s">
        <v>268</v>
      </c>
      <c r="P35" s="98" t="s">
        <v>275</v>
      </c>
      <c r="Q35" s="97" t="s">
        <v>268</v>
      </c>
      <c r="R35" s="99">
        <v>2.2999999999999998</v>
      </c>
      <c r="S35" s="100"/>
      <c r="T35" s="1089"/>
      <c r="U35" s="1105"/>
      <c r="V35" s="1089"/>
      <c r="W35" s="1111"/>
      <c r="X35" s="1082"/>
      <c r="Y35" s="1084"/>
      <c r="Z35" s="1084"/>
      <c r="AA35" s="1101"/>
      <c r="AB35" s="1089"/>
      <c r="AC35" s="1105"/>
      <c r="AD35" s="1089"/>
      <c r="AE35" s="1099"/>
      <c r="AF35" s="1082"/>
      <c r="AG35" s="1084"/>
      <c r="AH35" s="1082"/>
      <c r="AI35" s="1086"/>
      <c r="AJ35" s="1082"/>
      <c r="AK35" s="1097"/>
      <c r="AL35" s="32" t="s">
        <v>268</v>
      </c>
      <c r="AM35" s="93">
        <v>9980</v>
      </c>
      <c r="AN35" s="1089"/>
      <c r="AO35" s="101">
        <v>90</v>
      </c>
      <c r="AP35" s="102" t="s">
        <v>269</v>
      </c>
      <c r="AQ35" s="96" t="s">
        <v>270</v>
      </c>
      <c r="AR35" s="103" t="s">
        <v>268</v>
      </c>
      <c r="AS35" s="104" t="s">
        <v>275</v>
      </c>
      <c r="AT35" s="103" t="s">
        <v>268</v>
      </c>
      <c r="AU35" s="105">
        <v>2.6</v>
      </c>
      <c r="AV35" s="106"/>
      <c r="AW35" s="75"/>
      <c r="AX35" s="23"/>
      <c r="AY35" s="23"/>
      <c r="AZ35" s="125"/>
      <c r="BA35" s="23"/>
      <c r="BB35" s="23"/>
      <c r="BC35" s="23"/>
      <c r="BD35" s="23"/>
      <c r="BE35" s="23"/>
      <c r="BF35" s="23"/>
      <c r="BG35" s="112" t="s">
        <v>274</v>
      </c>
      <c r="BH35" s="113">
        <v>69890</v>
      </c>
      <c r="BI35" s="112" t="s">
        <v>268</v>
      </c>
      <c r="BJ35" s="77">
        <v>690</v>
      </c>
      <c r="BK35" s="78" t="s">
        <v>269</v>
      </c>
      <c r="BL35" s="79" t="s">
        <v>270</v>
      </c>
      <c r="BM35" s="78" t="s">
        <v>268</v>
      </c>
      <c r="BN35" s="80" t="s">
        <v>275</v>
      </c>
      <c r="BO35" s="78" t="s">
        <v>268</v>
      </c>
      <c r="BP35" s="81">
        <v>2.2000000000000002</v>
      </c>
      <c r="BQ35" s="46" t="s">
        <v>268</v>
      </c>
      <c r="BR35" s="113">
        <v>59910</v>
      </c>
      <c r="BS35" s="46" t="s">
        <v>274</v>
      </c>
      <c r="BT35" s="77">
        <v>590</v>
      </c>
      <c r="BU35" s="78" t="s">
        <v>269</v>
      </c>
      <c r="BV35" s="79" t="s">
        <v>270</v>
      </c>
      <c r="BW35" s="78" t="s">
        <v>268</v>
      </c>
      <c r="BX35" s="80" t="s">
        <v>275</v>
      </c>
      <c r="BY35" s="78" t="s">
        <v>268</v>
      </c>
      <c r="BZ35" s="81">
        <v>2.2000000000000002</v>
      </c>
      <c r="CA35" s="1103"/>
      <c r="CB35" s="1131"/>
      <c r="CC35" s="1089"/>
      <c r="CD35" s="1099"/>
      <c r="CE35" s="1084"/>
      <c r="CF35" s="1084"/>
      <c r="CG35" s="1093"/>
      <c r="CH35" s="1086"/>
      <c r="CI35" s="1093"/>
      <c r="CJ35" s="1129"/>
      <c r="CK35" s="1089"/>
      <c r="CL35" s="114">
        <v>5700</v>
      </c>
      <c r="CM35" s="1089"/>
      <c r="CN35" s="1112"/>
      <c r="CO35" s="1113"/>
      <c r="CP35" s="1114"/>
      <c r="CQ35" s="1113"/>
      <c r="CR35" s="1115"/>
      <c r="CS35" s="1113"/>
      <c r="CT35" s="1118"/>
      <c r="CU35" s="1119"/>
      <c r="CV35" s="1089"/>
      <c r="CW35" s="1105"/>
      <c r="CX35" s="1089"/>
      <c r="CY35" s="1099"/>
      <c r="CZ35" s="1084"/>
      <c r="DA35" s="1084"/>
      <c r="DB35" s="1093"/>
      <c r="DC35" s="1086"/>
      <c r="DD35" s="1093"/>
      <c r="DE35" s="1097"/>
      <c r="DF35" s="1089"/>
      <c r="DG35" s="115" t="s">
        <v>282</v>
      </c>
      <c r="DH35" s="1089"/>
      <c r="DI35" s="115" t="s">
        <v>283</v>
      </c>
      <c r="DJ35" s="1089"/>
      <c r="DK35" s="116">
        <v>49.9</v>
      </c>
      <c r="DL35" s="1089"/>
      <c r="DM35" s="115" t="s">
        <v>282</v>
      </c>
      <c r="DN35" s="1089"/>
      <c r="DO35" s="115" t="s">
        <v>283</v>
      </c>
      <c r="DP35" s="1089"/>
      <c r="DQ35" s="116">
        <v>33.299999999999997</v>
      </c>
      <c r="DR35" s="1145"/>
      <c r="DS35" s="117">
        <v>4660</v>
      </c>
      <c r="DT35" s="1122"/>
      <c r="DU35" s="118" t="s">
        <v>284</v>
      </c>
      <c r="DV35" s="1089"/>
      <c r="DW35" s="1091"/>
      <c r="DX35" s="1093"/>
      <c r="DY35" s="1095"/>
      <c r="DZ35" s="1082"/>
      <c r="EA35" s="1084"/>
      <c r="EB35" s="1082"/>
      <c r="EC35" s="1086"/>
      <c r="ED35" s="1082"/>
      <c r="EE35" s="1088"/>
      <c r="EF35" s="1124"/>
      <c r="EG35" s="1089"/>
      <c r="EH35" s="1091">
        <v>50</v>
      </c>
      <c r="EI35" s="1093"/>
      <c r="EJ35" s="1095"/>
      <c r="EK35" s="1082"/>
      <c r="EL35" s="1084"/>
      <c r="EM35" s="1082"/>
      <c r="EN35" s="1086"/>
      <c r="EO35" s="1082"/>
      <c r="EP35" s="1088"/>
      <c r="EQ35" s="1127"/>
      <c r="ER35" s="1121"/>
      <c r="ES35" s="1089"/>
      <c r="ET35" s="119">
        <v>40</v>
      </c>
      <c r="EU35" s="1125"/>
      <c r="EV35" s="1140"/>
      <c r="EW35" s="1114"/>
      <c r="EX35" s="1172"/>
      <c r="EY35" s="5"/>
      <c r="EZ35" s="1145"/>
    </row>
    <row r="36" spans="1:156" s="58" customFormat="1" ht="38.450000000000003" customHeight="1">
      <c r="A36" s="132" t="s">
        <v>374</v>
      </c>
      <c r="B36" s="132" t="s">
        <v>774</v>
      </c>
      <c r="C36" s="1170"/>
      <c r="D36" s="1106" t="s">
        <v>316</v>
      </c>
      <c r="E36" s="1108" t="s">
        <v>267</v>
      </c>
      <c r="F36" s="57" t="s">
        <v>42</v>
      </c>
      <c r="G36" s="120"/>
      <c r="H36" s="59">
        <v>32520</v>
      </c>
      <c r="I36" s="60">
        <v>42500</v>
      </c>
      <c r="J36" s="32" t="s">
        <v>268</v>
      </c>
      <c r="K36" s="61">
        <v>300</v>
      </c>
      <c r="L36" s="62">
        <v>400</v>
      </c>
      <c r="M36" s="63" t="s">
        <v>269</v>
      </c>
      <c r="N36" s="64" t="s">
        <v>270</v>
      </c>
      <c r="O36" s="65" t="s">
        <v>268</v>
      </c>
      <c r="P36" s="66" t="s">
        <v>271</v>
      </c>
      <c r="Q36" s="65" t="s">
        <v>268</v>
      </c>
      <c r="R36" s="67">
        <v>2.2999999999999998</v>
      </c>
      <c r="S36" s="68">
        <v>2.2999999999999998</v>
      </c>
      <c r="T36" s="1089" t="s">
        <v>268</v>
      </c>
      <c r="U36" s="1104">
        <v>760</v>
      </c>
      <c r="V36" s="1089" t="s">
        <v>268</v>
      </c>
      <c r="W36" s="1110">
        <v>7</v>
      </c>
      <c r="X36" s="1081" t="s">
        <v>272</v>
      </c>
      <c r="Y36" s="1083" t="s">
        <v>270</v>
      </c>
      <c r="Z36" s="1083" t="s">
        <v>268</v>
      </c>
      <c r="AA36" s="1100" t="s">
        <v>273</v>
      </c>
      <c r="AB36" s="1089" t="s">
        <v>268</v>
      </c>
      <c r="AC36" s="1104">
        <v>4990</v>
      </c>
      <c r="AD36" s="1089" t="s">
        <v>274</v>
      </c>
      <c r="AE36" s="1098">
        <v>40</v>
      </c>
      <c r="AF36" s="1081" t="s">
        <v>269</v>
      </c>
      <c r="AG36" s="1083" t="s">
        <v>270</v>
      </c>
      <c r="AH36" s="1081" t="s">
        <v>268</v>
      </c>
      <c r="AI36" s="1085" t="s">
        <v>275</v>
      </c>
      <c r="AJ36" s="1081" t="s">
        <v>268</v>
      </c>
      <c r="AK36" s="1096">
        <v>2.7</v>
      </c>
      <c r="AL36" s="32" t="s">
        <v>268</v>
      </c>
      <c r="AM36" s="69">
        <v>9980</v>
      </c>
      <c r="AN36" s="1089" t="s">
        <v>268</v>
      </c>
      <c r="AO36" s="70">
        <v>90</v>
      </c>
      <c r="AP36" s="71" t="s">
        <v>272</v>
      </c>
      <c r="AQ36" s="64" t="s">
        <v>270</v>
      </c>
      <c r="AR36" s="72" t="s">
        <v>268</v>
      </c>
      <c r="AS36" s="66" t="s">
        <v>275</v>
      </c>
      <c r="AT36" s="72" t="s">
        <v>268</v>
      </c>
      <c r="AU36" s="73">
        <v>2.6</v>
      </c>
      <c r="AV36" s="74" t="s">
        <v>276</v>
      </c>
      <c r="AW36" s="75" t="s">
        <v>268</v>
      </c>
      <c r="AX36" s="76">
        <v>3990</v>
      </c>
      <c r="AY36" s="20" t="s">
        <v>274</v>
      </c>
      <c r="AZ36" s="77">
        <v>30</v>
      </c>
      <c r="BA36" s="78" t="s">
        <v>269</v>
      </c>
      <c r="BB36" s="79" t="s">
        <v>270</v>
      </c>
      <c r="BC36" s="78" t="s">
        <v>268</v>
      </c>
      <c r="BD36" s="80" t="s">
        <v>275</v>
      </c>
      <c r="BE36" s="78" t="s">
        <v>268</v>
      </c>
      <c r="BF36" s="81">
        <v>3.9</v>
      </c>
      <c r="BG36" s="75"/>
      <c r="BH36" s="82"/>
      <c r="BI36" s="112"/>
      <c r="BJ36" s="121"/>
      <c r="BK36" s="121"/>
      <c r="BL36" s="121"/>
      <c r="BM36" s="121"/>
      <c r="BN36" s="121"/>
      <c r="BO36" s="121"/>
      <c r="BP36" s="121"/>
      <c r="BQ36" s="112"/>
      <c r="BR36" s="82" t="s">
        <v>286</v>
      </c>
      <c r="BS36" s="112"/>
      <c r="BT36" s="122"/>
      <c r="BU36" s="121"/>
      <c r="BV36" s="121"/>
      <c r="BW36" s="121"/>
      <c r="BX36" s="121"/>
      <c r="BY36" s="121"/>
      <c r="BZ36" s="121"/>
      <c r="CA36" s="1102" t="s">
        <v>268</v>
      </c>
      <c r="CB36" s="1130" t="s">
        <v>300</v>
      </c>
      <c r="CC36" s="1089" t="s">
        <v>268</v>
      </c>
      <c r="CD36" s="1098"/>
      <c r="CE36" s="1083"/>
      <c r="CF36" s="1083"/>
      <c r="CG36" s="1092"/>
      <c r="CH36" s="1085"/>
      <c r="CI36" s="1092"/>
      <c r="CJ36" s="1128" t="s">
        <v>203</v>
      </c>
      <c r="CK36" s="1089"/>
      <c r="CL36" s="123" t="s">
        <v>170</v>
      </c>
      <c r="CM36" s="1089" t="s">
        <v>274</v>
      </c>
      <c r="CN36" s="1112">
        <v>40</v>
      </c>
      <c r="CO36" s="1113" t="s">
        <v>269</v>
      </c>
      <c r="CP36" s="1114" t="s">
        <v>270</v>
      </c>
      <c r="CQ36" s="1113" t="s">
        <v>268</v>
      </c>
      <c r="CR36" s="1115" t="s">
        <v>275</v>
      </c>
      <c r="CS36" s="1113" t="s">
        <v>268</v>
      </c>
      <c r="CT36" s="1118">
        <v>2.7</v>
      </c>
      <c r="CU36" s="1119" t="s">
        <v>277</v>
      </c>
      <c r="CV36" s="1089" t="s">
        <v>274</v>
      </c>
      <c r="CW36" s="1104">
        <v>700</v>
      </c>
      <c r="CX36" s="1089" t="s">
        <v>268</v>
      </c>
      <c r="CY36" s="1098">
        <v>7</v>
      </c>
      <c r="CZ36" s="1083" t="s">
        <v>269</v>
      </c>
      <c r="DA36" s="1083" t="s">
        <v>270</v>
      </c>
      <c r="DB36" s="1092" t="s">
        <v>268</v>
      </c>
      <c r="DC36" s="1085" t="s">
        <v>275</v>
      </c>
      <c r="DD36" s="1092" t="s">
        <v>268</v>
      </c>
      <c r="DE36" s="1096">
        <v>9.6999999999999993</v>
      </c>
      <c r="DF36" s="1089" t="s">
        <v>274</v>
      </c>
      <c r="DG36" s="85">
        <v>440</v>
      </c>
      <c r="DH36" s="1089" t="s">
        <v>268</v>
      </c>
      <c r="DI36" s="85">
        <v>4</v>
      </c>
      <c r="DJ36" s="1089" t="s">
        <v>274</v>
      </c>
      <c r="DK36" s="86">
        <v>4</v>
      </c>
      <c r="DL36" s="1089" t="s">
        <v>274</v>
      </c>
      <c r="DM36" s="85">
        <v>70</v>
      </c>
      <c r="DN36" s="1089" t="s">
        <v>268</v>
      </c>
      <c r="DO36" s="85">
        <v>1</v>
      </c>
      <c r="DP36" s="1089" t="s">
        <v>274</v>
      </c>
      <c r="DQ36" s="86">
        <v>1</v>
      </c>
      <c r="DR36" s="1145"/>
      <c r="DS36" s="128" t="s">
        <v>317</v>
      </c>
      <c r="DT36" s="1122" t="s">
        <v>278</v>
      </c>
      <c r="DU36" s="88">
        <v>255</v>
      </c>
      <c r="DV36" s="1089" t="s">
        <v>280</v>
      </c>
      <c r="DW36" s="1090">
        <v>1070</v>
      </c>
      <c r="DX36" s="1092" t="s">
        <v>268</v>
      </c>
      <c r="DY36" s="1094">
        <v>11</v>
      </c>
      <c r="DZ36" s="1081" t="s">
        <v>269</v>
      </c>
      <c r="EA36" s="1083" t="s">
        <v>270</v>
      </c>
      <c r="EB36" s="1081" t="s">
        <v>268</v>
      </c>
      <c r="EC36" s="1085" t="s">
        <v>275</v>
      </c>
      <c r="ED36" s="1081" t="s">
        <v>268</v>
      </c>
      <c r="EE36" s="1087">
        <v>7.1</v>
      </c>
      <c r="EF36" s="1123" t="s">
        <v>276</v>
      </c>
      <c r="EG36" s="1089" t="s">
        <v>280</v>
      </c>
      <c r="EH36" s="1090">
        <v>4990</v>
      </c>
      <c r="EI36" s="1092" t="s">
        <v>268</v>
      </c>
      <c r="EJ36" s="1094">
        <v>50</v>
      </c>
      <c r="EK36" s="1081" t="s">
        <v>269</v>
      </c>
      <c r="EL36" s="1083" t="s">
        <v>270</v>
      </c>
      <c r="EM36" s="1081" t="s">
        <v>268</v>
      </c>
      <c r="EN36" s="1085" t="s">
        <v>275</v>
      </c>
      <c r="EO36" s="1081" t="s">
        <v>268</v>
      </c>
      <c r="EP36" s="1087">
        <v>2.2999999999999998</v>
      </c>
      <c r="EQ36" s="1126" t="s">
        <v>276</v>
      </c>
      <c r="ER36" s="1120" t="s">
        <v>281</v>
      </c>
      <c r="ES36" s="1089" t="s">
        <v>280</v>
      </c>
      <c r="ET36" s="89">
        <v>3850</v>
      </c>
      <c r="EU36" s="1125" t="s">
        <v>280</v>
      </c>
      <c r="EV36" s="1140"/>
      <c r="EW36" s="1114"/>
      <c r="EX36" s="1172"/>
      <c r="EY36" s="5"/>
      <c r="EZ36" s="1145"/>
    </row>
    <row r="37" spans="1:156" s="58" customFormat="1" ht="38.450000000000003" customHeight="1">
      <c r="A37" s="132" t="s">
        <v>375</v>
      </c>
      <c r="B37" s="132" t="s">
        <v>775</v>
      </c>
      <c r="C37" s="1170"/>
      <c r="D37" s="1107"/>
      <c r="E37" s="1109"/>
      <c r="F37" s="90" t="s">
        <v>43</v>
      </c>
      <c r="G37" s="120"/>
      <c r="H37" s="91">
        <v>42500</v>
      </c>
      <c r="I37" s="92"/>
      <c r="J37" s="32" t="s">
        <v>268</v>
      </c>
      <c r="K37" s="93">
        <v>400</v>
      </c>
      <c r="L37" s="94"/>
      <c r="M37" s="95" t="s">
        <v>269</v>
      </c>
      <c r="N37" s="96" t="s">
        <v>270</v>
      </c>
      <c r="O37" s="97" t="s">
        <v>268</v>
      </c>
      <c r="P37" s="98" t="s">
        <v>275</v>
      </c>
      <c r="Q37" s="97" t="s">
        <v>268</v>
      </c>
      <c r="R37" s="99">
        <v>2.2999999999999998</v>
      </c>
      <c r="S37" s="100"/>
      <c r="T37" s="1089"/>
      <c r="U37" s="1105"/>
      <c r="V37" s="1089"/>
      <c r="W37" s="1111"/>
      <c r="X37" s="1082"/>
      <c r="Y37" s="1084"/>
      <c r="Z37" s="1084"/>
      <c r="AA37" s="1101"/>
      <c r="AB37" s="1089"/>
      <c r="AC37" s="1105"/>
      <c r="AD37" s="1089"/>
      <c r="AE37" s="1099"/>
      <c r="AF37" s="1082"/>
      <c r="AG37" s="1084"/>
      <c r="AH37" s="1082"/>
      <c r="AI37" s="1086"/>
      <c r="AJ37" s="1082"/>
      <c r="AK37" s="1097"/>
      <c r="AL37" s="32" t="s">
        <v>268</v>
      </c>
      <c r="AM37" s="93">
        <v>9980</v>
      </c>
      <c r="AN37" s="1089"/>
      <c r="AO37" s="101">
        <v>90</v>
      </c>
      <c r="AP37" s="102" t="s">
        <v>269</v>
      </c>
      <c r="AQ37" s="96" t="s">
        <v>270</v>
      </c>
      <c r="AR37" s="103" t="s">
        <v>268</v>
      </c>
      <c r="AS37" s="104" t="s">
        <v>275</v>
      </c>
      <c r="AT37" s="103" t="s">
        <v>268</v>
      </c>
      <c r="AU37" s="105">
        <v>2.6</v>
      </c>
      <c r="AV37" s="106"/>
      <c r="AW37" s="75"/>
      <c r="AX37" s="23"/>
      <c r="AY37" s="23"/>
      <c r="AZ37" s="125"/>
      <c r="BA37" s="23"/>
      <c r="BB37" s="23"/>
      <c r="BC37" s="23"/>
      <c r="BD37" s="23"/>
      <c r="BE37" s="23"/>
      <c r="BF37" s="23"/>
      <c r="BG37" s="112" t="s">
        <v>274</v>
      </c>
      <c r="BH37" s="113">
        <v>69890</v>
      </c>
      <c r="BI37" s="112" t="s">
        <v>268</v>
      </c>
      <c r="BJ37" s="77">
        <v>690</v>
      </c>
      <c r="BK37" s="78" t="s">
        <v>269</v>
      </c>
      <c r="BL37" s="79" t="s">
        <v>270</v>
      </c>
      <c r="BM37" s="78" t="s">
        <v>268</v>
      </c>
      <c r="BN37" s="80" t="s">
        <v>275</v>
      </c>
      <c r="BO37" s="78" t="s">
        <v>268</v>
      </c>
      <c r="BP37" s="81">
        <v>2.2000000000000002</v>
      </c>
      <c r="BQ37" s="46" t="s">
        <v>268</v>
      </c>
      <c r="BR37" s="113">
        <v>59910</v>
      </c>
      <c r="BS37" s="46" t="s">
        <v>274</v>
      </c>
      <c r="BT37" s="77">
        <v>590</v>
      </c>
      <c r="BU37" s="78" t="s">
        <v>269</v>
      </c>
      <c r="BV37" s="79" t="s">
        <v>270</v>
      </c>
      <c r="BW37" s="78" t="s">
        <v>268</v>
      </c>
      <c r="BX37" s="80" t="s">
        <v>275</v>
      </c>
      <c r="BY37" s="78" t="s">
        <v>268</v>
      </c>
      <c r="BZ37" s="81">
        <v>2.2000000000000002</v>
      </c>
      <c r="CA37" s="1103"/>
      <c r="CB37" s="1131"/>
      <c r="CC37" s="1089"/>
      <c r="CD37" s="1099"/>
      <c r="CE37" s="1084"/>
      <c r="CF37" s="1084"/>
      <c r="CG37" s="1093"/>
      <c r="CH37" s="1086"/>
      <c r="CI37" s="1093"/>
      <c r="CJ37" s="1129"/>
      <c r="CK37" s="1089"/>
      <c r="CL37" s="114">
        <v>4990</v>
      </c>
      <c r="CM37" s="1089"/>
      <c r="CN37" s="1112"/>
      <c r="CO37" s="1113"/>
      <c r="CP37" s="1114"/>
      <c r="CQ37" s="1113"/>
      <c r="CR37" s="1115"/>
      <c r="CS37" s="1113"/>
      <c r="CT37" s="1118"/>
      <c r="CU37" s="1119"/>
      <c r="CV37" s="1089"/>
      <c r="CW37" s="1105"/>
      <c r="CX37" s="1089"/>
      <c r="CY37" s="1099"/>
      <c r="CZ37" s="1084"/>
      <c r="DA37" s="1084"/>
      <c r="DB37" s="1093"/>
      <c r="DC37" s="1086"/>
      <c r="DD37" s="1093"/>
      <c r="DE37" s="1097"/>
      <c r="DF37" s="1089"/>
      <c r="DG37" s="115" t="s">
        <v>282</v>
      </c>
      <c r="DH37" s="1089"/>
      <c r="DI37" s="115" t="s">
        <v>283</v>
      </c>
      <c r="DJ37" s="1089"/>
      <c r="DK37" s="116">
        <v>43.7</v>
      </c>
      <c r="DL37" s="1089"/>
      <c r="DM37" s="115" t="s">
        <v>282</v>
      </c>
      <c r="DN37" s="1089"/>
      <c r="DO37" s="115" t="s">
        <v>283</v>
      </c>
      <c r="DP37" s="1089"/>
      <c r="DQ37" s="116">
        <v>29.1</v>
      </c>
      <c r="DR37" s="1145"/>
      <c r="DS37" s="117">
        <v>4250</v>
      </c>
      <c r="DT37" s="1122"/>
      <c r="DU37" s="118" t="s">
        <v>284</v>
      </c>
      <c r="DV37" s="1089"/>
      <c r="DW37" s="1091"/>
      <c r="DX37" s="1093"/>
      <c r="DY37" s="1095"/>
      <c r="DZ37" s="1082"/>
      <c r="EA37" s="1084"/>
      <c r="EB37" s="1082"/>
      <c r="EC37" s="1086"/>
      <c r="ED37" s="1082"/>
      <c r="EE37" s="1088"/>
      <c r="EF37" s="1124"/>
      <c r="EG37" s="1089"/>
      <c r="EH37" s="1091">
        <v>50</v>
      </c>
      <c r="EI37" s="1093"/>
      <c r="EJ37" s="1095"/>
      <c r="EK37" s="1082"/>
      <c r="EL37" s="1084"/>
      <c r="EM37" s="1082"/>
      <c r="EN37" s="1086"/>
      <c r="EO37" s="1082"/>
      <c r="EP37" s="1088"/>
      <c r="EQ37" s="1127"/>
      <c r="ER37" s="1121"/>
      <c r="ES37" s="1089"/>
      <c r="ET37" s="119">
        <v>30</v>
      </c>
      <c r="EU37" s="1125"/>
      <c r="EV37" s="1140"/>
      <c r="EW37" s="1114"/>
      <c r="EX37" s="1172"/>
      <c r="EY37" s="5"/>
      <c r="EZ37" s="1145"/>
    </row>
    <row r="38" spans="1:156" s="58" customFormat="1" ht="38.450000000000003" customHeight="1">
      <c r="A38" s="132" t="s">
        <v>376</v>
      </c>
      <c r="B38" s="132" t="s">
        <v>776</v>
      </c>
      <c r="C38" s="1170"/>
      <c r="D38" s="1106" t="s">
        <v>318</v>
      </c>
      <c r="E38" s="1108" t="s">
        <v>267</v>
      </c>
      <c r="F38" s="57" t="s">
        <v>42</v>
      </c>
      <c r="G38" s="120"/>
      <c r="H38" s="59">
        <v>31640</v>
      </c>
      <c r="I38" s="60">
        <v>41620</v>
      </c>
      <c r="J38" s="32" t="s">
        <v>268</v>
      </c>
      <c r="K38" s="61">
        <v>290</v>
      </c>
      <c r="L38" s="62">
        <v>390</v>
      </c>
      <c r="M38" s="63" t="s">
        <v>269</v>
      </c>
      <c r="N38" s="64" t="s">
        <v>270</v>
      </c>
      <c r="O38" s="65" t="s">
        <v>268</v>
      </c>
      <c r="P38" s="66" t="s">
        <v>271</v>
      </c>
      <c r="Q38" s="65" t="s">
        <v>268</v>
      </c>
      <c r="R38" s="67">
        <v>2.2999999999999998</v>
      </c>
      <c r="S38" s="68">
        <v>2.2999999999999998</v>
      </c>
      <c r="T38" s="1089" t="s">
        <v>268</v>
      </c>
      <c r="U38" s="1104">
        <v>670</v>
      </c>
      <c r="V38" s="1089" t="s">
        <v>268</v>
      </c>
      <c r="W38" s="1110">
        <v>6</v>
      </c>
      <c r="X38" s="1081" t="s">
        <v>272</v>
      </c>
      <c r="Y38" s="1083" t="s">
        <v>270</v>
      </c>
      <c r="Z38" s="1083" t="s">
        <v>268</v>
      </c>
      <c r="AA38" s="1100" t="s">
        <v>273</v>
      </c>
      <c r="AB38" s="1089" t="s">
        <v>268</v>
      </c>
      <c r="AC38" s="1104">
        <v>4430</v>
      </c>
      <c r="AD38" s="1089" t="s">
        <v>274</v>
      </c>
      <c r="AE38" s="1098">
        <v>40</v>
      </c>
      <c r="AF38" s="1081" t="s">
        <v>269</v>
      </c>
      <c r="AG38" s="1083" t="s">
        <v>270</v>
      </c>
      <c r="AH38" s="1081" t="s">
        <v>268</v>
      </c>
      <c r="AI38" s="1085" t="s">
        <v>275</v>
      </c>
      <c r="AJ38" s="1081" t="s">
        <v>268</v>
      </c>
      <c r="AK38" s="1096">
        <v>2.4</v>
      </c>
      <c r="AL38" s="32" t="s">
        <v>268</v>
      </c>
      <c r="AM38" s="69">
        <v>9980</v>
      </c>
      <c r="AN38" s="1089" t="s">
        <v>268</v>
      </c>
      <c r="AO38" s="70">
        <v>90</v>
      </c>
      <c r="AP38" s="71" t="s">
        <v>272</v>
      </c>
      <c r="AQ38" s="64" t="s">
        <v>270</v>
      </c>
      <c r="AR38" s="72" t="s">
        <v>268</v>
      </c>
      <c r="AS38" s="66" t="s">
        <v>275</v>
      </c>
      <c r="AT38" s="72" t="s">
        <v>268</v>
      </c>
      <c r="AU38" s="73">
        <v>2.6</v>
      </c>
      <c r="AV38" s="74" t="s">
        <v>276</v>
      </c>
      <c r="AW38" s="75" t="s">
        <v>268</v>
      </c>
      <c r="AX38" s="76">
        <v>3990</v>
      </c>
      <c r="AY38" s="20" t="s">
        <v>274</v>
      </c>
      <c r="AZ38" s="77">
        <v>30</v>
      </c>
      <c r="BA38" s="78" t="s">
        <v>269</v>
      </c>
      <c r="BB38" s="79" t="s">
        <v>270</v>
      </c>
      <c r="BC38" s="78" t="s">
        <v>268</v>
      </c>
      <c r="BD38" s="80" t="s">
        <v>275</v>
      </c>
      <c r="BE38" s="78" t="s">
        <v>268</v>
      </c>
      <c r="BF38" s="81">
        <v>3.9</v>
      </c>
      <c r="BG38" s="75"/>
      <c r="BH38" s="82"/>
      <c r="BI38" s="112"/>
      <c r="BJ38" s="121"/>
      <c r="BK38" s="121"/>
      <c r="BL38" s="121"/>
      <c r="BM38" s="121"/>
      <c r="BN38" s="121"/>
      <c r="BO38" s="121"/>
      <c r="BP38" s="121"/>
      <c r="BQ38" s="112"/>
      <c r="BR38" s="82" t="s">
        <v>286</v>
      </c>
      <c r="BS38" s="112"/>
      <c r="BT38" s="122"/>
      <c r="BU38" s="121"/>
      <c r="BV38" s="121"/>
      <c r="BW38" s="121"/>
      <c r="BX38" s="121"/>
      <c r="BY38" s="121"/>
      <c r="BZ38" s="121"/>
      <c r="CA38" s="1102" t="s">
        <v>268</v>
      </c>
      <c r="CB38" s="1116">
        <v>730</v>
      </c>
      <c r="CC38" s="1089" t="s">
        <v>268</v>
      </c>
      <c r="CD38" s="1098">
        <v>7</v>
      </c>
      <c r="CE38" s="1083" t="s">
        <v>269</v>
      </c>
      <c r="CF38" s="1083" t="s">
        <v>270</v>
      </c>
      <c r="CG38" s="1092" t="s">
        <v>268</v>
      </c>
      <c r="CH38" s="1085" t="s">
        <v>275</v>
      </c>
      <c r="CI38" s="1092" t="s">
        <v>268</v>
      </c>
      <c r="CJ38" s="1096">
        <v>8.6</v>
      </c>
      <c r="CK38" s="1089"/>
      <c r="CL38" s="123" t="s">
        <v>171</v>
      </c>
      <c r="CM38" s="1089" t="s">
        <v>274</v>
      </c>
      <c r="CN38" s="1112">
        <v>40</v>
      </c>
      <c r="CO38" s="1113" t="s">
        <v>269</v>
      </c>
      <c r="CP38" s="1114" t="s">
        <v>270</v>
      </c>
      <c r="CQ38" s="1113" t="s">
        <v>268</v>
      </c>
      <c r="CR38" s="1115" t="s">
        <v>275</v>
      </c>
      <c r="CS38" s="1113" t="s">
        <v>268</v>
      </c>
      <c r="CT38" s="1118">
        <v>2.4</v>
      </c>
      <c r="CU38" s="1119" t="s">
        <v>277</v>
      </c>
      <c r="CV38" s="1089" t="s">
        <v>274</v>
      </c>
      <c r="CW38" s="1104">
        <v>620</v>
      </c>
      <c r="CX38" s="1089" t="s">
        <v>268</v>
      </c>
      <c r="CY38" s="1098">
        <v>6</v>
      </c>
      <c r="CZ38" s="1083" t="s">
        <v>269</v>
      </c>
      <c r="DA38" s="1083" t="s">
        <v>270</v>
      </c>
      <c r="DB38" s="1092" t="s">
        <v>268</v>
      </c>
      <c r="DC38" s="1085" t="s">
        <v>275</v>
      </c>
      <c r="DD38" s="1092" t="s">
        <v>268</v>
      </c>
      <c r="DE38" s="1096">
        <v>10.1</v>
      </c>
      <c r="DF38" s="1089" t="s">
        <v>274</v>
      </c>
      <c r="DG38" s="85">
        <v>410</v>
      </c>
      <c r="DH38" s="1089" t="s">
        <v>268</v>
      </c>
      <c r="DI38" s="85">
        <v>4</v>
      </c>
      <c r="DJ38" s="1089" t="s">
        <v>274</v>
      </c>
      <c r="DK38" s="86">
        <v>4</v>
      </c>
      <c r="DL38" s="1089" t="s">
        <v>274</v>
      </c>
      <c r="DM38" s="85">
        <v>70</v>
      </c>
      <c r="DN38" s="1089" t="s">
        <v>268</v>
      </c>
      <c r="DO38" s="85">
        <v>1</v>
      </c>
      <c r="DP38" s="1089" t="s">
        <v>274</v>
      </c>
      <c r="DQ38" s="86">
        <v>1</v>
      </c>
      <c r="DR38" s="1145"/>
      <c r="DS38" s="128" t="s">
        <v>319</v>
      </c>
      <c r="DT38" s="1122" t="s">
        <v>278</v>
      </c>
      <c r="DU38" s="88">
        <v>255</v>
      </c>
      <c r="DV38" s="1089" t="s">
        <v>280</v>
      </c>
      <c r="DW38" s="1090">
        <v>950</v>
      </c>
      <c r="DX38" s="1092" t="s">
        <v>268</v>
      </c>
      <c r="DY38" s="1094">
        <v>10</v>
      </c>
      <c r="DZ38" s="1081" t="s">
        <v>269</v>
      </c>
      <c r="EA38" s="1083" t="s">
        <v>270</v>
      </c>
      <c r="EB38" s="1081" t="s">
        <v>268</v>
      </c>
      <c r="EC38" s="1085" t="s">
        <v>275</v>
      </c>
      <c r="ED38" s="1081" t="s">
        <v>268</v>
      </c>
      <c r="EE38" s="1087">
        <v>6.9</v>
      </c>
      <c r="EF38" s="1123" t="s">
        <v>276</v>
      </c>
      <c r="EG38" s="1089" t="s">
        <v>280</v>
      </c>
      <c r="EH38" s="1090">
        <v>4430</v>
      </c>
      <c r="EI38" s="1092" t="s">
        <v>268</v>
      </c>
      <c r="EJ38" s="1094">
        <v>40</v>
      </c>
      <c r="EK38" s="1081" t="s">
        <v>269</v>
      </c>
      <c r="EL38" s="1083" t="s">
        <v>270</v>
      </c>
      <c r="EM38" s="1081" t="s">
        <v>268</v>
      </c>
      <c r="EN38" s="1085" t="s">
        <v>275</v>
      </c>
      <c r="EO38" s="1081" t="s">
        <v>268</v>
      </c>
      <c r="EP38" s="1087">
        <v>2.6</v>
      </c>
      <c r="EQ38" s="1126" t="s">
        <v>276</v>
      </c>
      <c r="ER38" s="1120" t="s">
        <v>281</v>
      </c>
      <c r="ES38" s="1089" t="s">
        <v>280</v>
      </c>
      <c r="ET38" s="89">
        <v>3420</v>
      </c>
      <c r="EU38" s="1125" t="s">
        <v>280</v>
      </c>
      <c r="EV38" s="1140"/>
      <c r="EW38" s="1114"/>
      <c r="EX38" s="1172"/>
      <c r="EY38" s="5"/>
      <c r="EZ38" s="1145"/>
    </row>
    <row r="39" spans="1:156" s="58" customFormat="1" ht="38.450000000000003" customHeight="1">
      <c r="A39" s="132" t="s">
        <v>377</v>
      </c>
      <c r="B39" s="132" t="s">
        <v>777</v>
      </c>
      <c r="C39" s="1170"/>
      <c r="D39" s="1107"/>
      <c r="E39" s="1109"/>
      <c r="F39" s="90" t="s">
        <v>43</v>
      </c>
      <c r="G39" s="120"/>
      <c r="H39" s="91">
        <v>41620</v>
      </c>
      <c r="I39" s="92"/>
      <c r="J39" s="32" t="s">
        <v>268</v>
      </c>
      <c r="K39" s="93">
        <v>390</v>
      </c>
      <c r="L39" s="94"/>
      <c r="M39" s="95" t="s">
        <v>269</v>
      </c>
      <c r="N39" s="96" t="s">
        <v>270</v>
      </c>
      <c r="O39" s="97" t="s">
        <v>268</v>
      </c>
      <c r="P39" s="98" t="s">
        <v>275</v>
      </c>
      <c r="Q39" s="97" t="s">
        <v>268</v>
      </c>
      <c r="R39" s="99">
        <v>2.2999999999999998</v>
      </c>
      <c r="S39" s="100"/>
      <c r="T39" s="1089"/>
      <c r="U39" s="1105"/>
      <c r="V39" s="1089"/>
      <c r="W39" s="1111"/>
      <c r="X39" s="1082"/>
      <c r="Y39" s="1084"/>
      <c r="Z39" s="1084"/>
      <c r="AA39" s="1101"/>
      <c r="AB39" s="1089"/>
      <c r="AC39" s="1105"/>
      <c r="AD39" s="1089"/>
      <c r="AE39" s="1099"/>
      <c r="AF39" s="1082"/>
      <c r="AG39" s="1084"/>
      <c r="AH39" s="1082"/>
      <c r="AI39" s="1086"/>
      <c r="AJ39" s="1082"/>
      <c r="AK39" s="1097"/>
      <c r="AL39" s="32" t="s">
        <v>268</v>
      </c>
      <c r="AM39" s="93">
        <v>9980</v>
      </c>
      <c r="AN39" s="1089"/>
      <c r="AO39" s="101">
        <v>90</v>
      </c>
      <c r="AP39" s="102" t="s">
        <v>269</v>
      </c>
      <c r="AQ39" s="96" t="s">
        <v>270</v>
      </c>
      <c r="AR39" s="103" t="s">
        <v>268</v>
      </c>
      <c r="AS39" s="104" t="s">
        <v>275</v>
      </c>
      <c r="AT39" s="103" t="s">
        <v>268</v>
      </c>
      <c r="AU39" s="105">
        <v>2.6</v>
      </c>
      <c r="AV39" s="106"/>
      <c r="AW39" s="75"/>
      <c r="AX39" s="23"/>
      <c r="AY39" s="23"/>
      <c r="AZ39" s="125"/>
      <c r="BA39" s="23"/>
      <c r="BB39" s="23"/>
      <c r="BC39" s="23"/>
      <c r="BD39" s="23"/>
      <c r="BE39" s="23"/>
      <c r="BF39" s="23"/>
      <c r="BG39" s="112" t="s">
        <v>274</v>
      </c>
      <c r="BH39" s="113">
        <v>69890</v>
      </c>
      <c r="BI39" s="112" t="s">
        <v>268</v>
      </c>
      <c r="BJ39" s="77">
        <v>690</v>
      </c>
      <c r="BK39" s="78" t="s">
        <v>269</v>
      </c>
      <c r="BL39" s="79" t="s">
        <v>270</v>
      </c>
      <c r="BM39" s="78" t="s">
        <v>268</v>
      </c>
      <c r="BN39" s="80" t="s">
        <v>275</v>
      </c>
      <c r="BO39" s="78" t="s">
        <v>268</v>
      </c>
      <c r="BP39" s="81">
        <v>2.2000000000000002</v>
      </c>
      <c r="BQ39" s="46" t="s">
        <v>268</v>
      </c>
      <c r="BR39" s="113">
        <v>59910</v>
      </c>
      <c r="BS39" s="46" t="s">
        <v>274</v>
      </c>
      <c r="BT39" s="77">
        <v>590</v>
      </c>
      <c r="BU39" s="78" t="s">
        <v>269</v>
      </c>
      <c r="BV39" s="79" t="s">
        <v>270</v>
      </c>
      <c r="BW39" s="78" t="s">
        <v>268</v>
      </c>
      <c r="BX39" s="80" t="s">
        <v>275</v>
      </c>
      <c r="BY39" s="78" t="s">
        <v>268</v>
      </c>
      <c r="BZ39" s="81">
        <v>2.2000000000000002</v>
      </c>
      <c r="CA39" s="1103"/>
      <c r="CB39" s="1117"/>
      <c r="CC39" s="1089"/>
      <c r="CD39" s="1099"/>
      <c r="CE39" s="1084"/>
      <c r="CF39" s="1084"/>
      <c r="CG39" s="1093"/>
      <c r="CH39" s="1086"/>
      <c r="CI39" s="1093"/>
      <c r="CJ39" s="1097"/>
      <c r="CK39" s="1089"/>
      <c r="CL39" s="114">
        <v>4430</v>
      </c>
      <c r="CM39" s="1089"/>
      <c r="CN39" s="1112"/>
      <c r="CO39" s="1113"/>
      <c r="CP39" s="1114"/>
      <c r="CQ39" s="1113"/>
      <c r="CR39" s="1115"/>
      <c r="CS39" s="1113"/>
      <c r="CT39" s="1118"/>
      <c r="CU39" s="1119"/>
      <c r="CV39" s="1089"/>
      <c r="CW39" s="1105"/>
      <c r="CX39" s="1089"/>
      <c r="CY39" s="1099"/>
      <c r="CZ39" s="1084"/>
      <c r="DA39" s="1084"/>
      <c r="DB39" s="1093"/>
      <c r="DC39" s="1086"/>
      <c r="DD39" s="1093"/>
      <c r="DE39" s="1097"/>
      <c r="DF39" s="1089"/>
      <c r="DG39" s="115" t="s">
        <v>282</v>
      </c>
      <c r="DH39" s="1089"/>
      <c r="DI39" s="115" t="s">
        <v>283</v>
      </c>
      <c r="DJ39" s="1089"/>
      <c r="DK39" s="116">
        <v>38.799999999999997</v>
      </c>
      <c r="DL39" s="1089"/>
      <c r="DM39" s="115" t="s">
        <v>282</v>
      </c>
      <c r="DN39" s="1089"/>
      <c r="DO39" s="115" t="s">
        <v>283</v>
      </c>
      <c r="DP39" s="1089"/>
      <c r="DQ39" s="116">
        <v>25.9</v>
      </c>
      <c r="DR39" s="1145"/>
      <c r="DS39" s="117">
        <v>3920</v>
      </c>
      <c r="DT39" s="1122"/>
      <c r="DU39" s="118" t="s">
        <v>284</v>
      </c>
      <c r="DV39" s="1089"/>
      <c r="DW39" s="1091"/>
      <c r="DX39" s="1093"/>
      <c r="DY39" s="1095"/>
      <c r="DZ39" s="1082"/>
      <c r="EA39" s="1084"/>
      <c r="EB39" s="1082"/>
      <c r="EC39" s="1086"/>
      <c r="ED39" s="1082"/>
      <c r="EE39" s="1088"/>
      <c r="EF39" s="1124"/>
      <c r="EG39" s="1089"/>
      <c r="EH39" s="1091">
        <v>40</v>
      </c>
      <c r="EI39" s="1093"/>
      <c r="EJ39" s="1095"/>
      <c r="EK39" s="1082"/>
      <c r="EL39" s="1084"/>
      <c r="EM39" s="1082"/>
      <c r="EN39" s="1086"/>
      <c r="EO39" s="1082"/>
      <c r="EP39" s="1088"/>
      <c r="EQ39" s="1127"/>
      <c r="ER39" s="1121"/>
      <c r="ES39" s="1089"/>
      <c r="ET39" s="119">
        <v>30</v>
      </c>
      <c r="EU39" s="1125"/>
      <c r="EV39" s="1140"/>
      <c r="EW39" s="1114"/>
      <c r="EX39" s="1172"/>
      <c r="EY39" s="5"/>
      <c r="EZ39" s="1145"/>
    </row>
    <row r="40" spans="1:156" s="58" customFormat="1" ht="38.450000000000003" customHeight="1">
      <c r="A40" s="132" t="s">
        <v>378</v>
      </c>
      <c r="B40" s="132" t="s">
        <v>778</v>
      </c>
      <c r="C40" s="1170"/>
      <c r="D40" s="1106" t="s">
        <v>320</v>
      </c>
      <c r="E40" s="1108" t="s">
        <v>267</v>
      </c>
      <c r="F40" s="57" t="s">
        <v>42</v>
      </c>
      <c r="G40" s="120"/>
      <c r="H40" s="59">
        <v>30960</v>
      </c>
      <c r="I40" s="60">
        <v>40940</v>
      </c>
      <c r="J40" s="32" t="s">
        <v>268</v>
      </c>
      <c r="K40" s="61">
        <v>280</v>
      </c>
      <c r="L40" s="62">
        <v>380</v>
      </c>
      <c r="M40" s="63" t="s">
        <v>269</v>
      </c>
      <c r="N40" s="64" t="s">
        <v>270</v>
      </c>
      <c r="O40" s="65" t="s">
        <v>268</v>
      </c>
      <c r="P40" s="66" t="s">
        <v>271</v>
      </c>
      <c r="Q40" s="65" t="s">
        <v>268</v>
      </c>
      <c r="R40" s="67">
        <v>2.2999999999999998</v>
      </c>
      <c r="S40" s="68">
        <v>2.2999999999999998</v>
      </c>
      <c r="T40" s="1089" t="s">
        <v>268</v>
      </c>
      <c r="U40" s="1104">
        <v>610</v>
      </c>
      <c r="V40" s="1089" t="s">
        <v>268</v>
      </c>
      <c r="W40" s="1110">
        <v>6</v>
      </c>
      <c r="X40" s="1081" t="s">
        <v>272</v>
      </c>
      <c r="Y40" s="1083" t="s">
        <v>270</v>
      </c>
      <c r="Z40" s="1083" t="s">
        <v>268</v>
      </c>
      <c r="AA40" s="1100" t="s">
        <v>273</v>
      </c>
      <c r="AB40" s="1089" t="s">
        <v>268</v>
      </c>
      <c r="AC40" s="1104">
        <v>3990</v>
      </c>
      <c r="AD40" s="1089" t="s">
        <v>274</v>
      </c>
      <c r="AE40" s="1098">
        <v>30</v>
      </c>
      <c r="AF40" s="1081" t="s">
        <v>269</v>
      </c>
      <c r="AG40" s="1083" t="s">
        <v>270</v>
      </c>
      <c r="AH40" s="1081" t="s">
        <v>268</v>
      </c>
      <c r="AI40" s="1085" t="s">
        <v>275</v>
      </c>
      <c r="AJ40" s="1081" t="s">
        <v>268</v>
      </c>
      <c r="AK40" s="1096">
        <v>2.8</v>
      </c>
      <c r="AL40" s="32" t="s">
        <v>268</v>
      </c>
      <c r="AM40" s="69">
        <v>9980</v>
      </c>
      <c r="AN40" s="1089" t="s">
        <v>268</v>
      </c>
      <c r="AO40" s="70">
        <v>90</v>
      </c>
      <c r="AP40" s="71" t="s">
        <v>272</v>
      </c>
      <c r="AQ40" s="64" t="s">
        <v>270</v>
      </c>
      <c r="AR40" s="72" t="s">
        <v>268</v>
      </c>
      <c r="AS40" s="66" t="s">
        <v>275</v>
      </c>
      <c r="AT40" s="72" t="s">
        <v>268</v>
      </c>
      <c r="AU40" s="73">
        <v>2.6</v>
      </c>
      <c r="AV40" s="74" t="s">
        <v>276</v>
      </c>
      <c r="AW40" s="75" t="s">
        <v>268</v>
      </c>
      <c r="AX40" s="76">
        <v>3990</v>
      </c>
      <c r="AY40" s="20" t="s">
        <v>274</v>
      </c>
      <c r="AZ40" s="77">
        <v>30</v>
      </c>
      <c r="BA40" s="78" t="s">
        <v>269</v>
      </c>
      <c r="BB40" s="79" t="s">
        <v>270</v>
      </c>
      <c r="BC40" s="78" t="s">
        <v>268</v>
      </c>
      <c r="BD40" s="80" t="s">
        <v>275</v>
      </c>
      <c r="BE40" s="78" t="s">
        <v>268</v>
      </c>
      <c r="BF40" s="81">
        <v>3.9</v>
      </c>
      <c r="BG40" s="75"/>
      <c r="BH40" s="82"/>
      <c r="BI40" s="112"/>
      <c r="BJ40" s="121"/>
      <c r="BK40" s="121"/>
      <c r="BL40" s="121"/>
      <c r="BM40" s="121"/>
      <c r="BN40" s="121"/>
      <c r="BO40" s="121"/>
      <c r="BP40" s="121"/>
      <c r="BQ40" s="112"/>
      <c r="BR40" s="82" t="s">
        <v>286</v>
      </c>
      <c r="BS40" s="112"/>
      <c r="BT40" s="122"/>
      <c r="BU40" s="121"/>
      <c r="BV40" s="121"/>
      <c r="BW40" s="121"/>
      <c r="BX40" s="121"/>
      <c r="BY40" s="121"/>
      <c r="BZ40" s="121"/>
      <c r="CA40" s="1102" t="s">
        <v>268</v>
      </c>
      <c r="CB40" s="1116">
        <v>660</v>
      </c>
      <c r="CC40" s="1089" t="s">
        <v>268</v>
      </c>
      <c r="CD40" s="1098">
        <v>6</v>
      </c>
      <c r="CE40" s="1083" t="s">
        <v>269</v>
      </c>
      <c r="CF40" s="1083" t="s">
        <v>270</v>
      </c>
      <c r="CG40" s="1092" t="s">
        <v>268</v>
      </c>
      <c r="CH40" s="1085" t="s">
        <v>275</v>
      </c>
      <c r="CI40" s="1092" t="s">
        <v>268</v>
      </c>
      <c r="CJ40" s="1096">
        <v>9.1</v>
      </c>
      <c r="CK40" s="1089"/>
      <c r="CL40" s="123" t="s">
        <v>172</v>
      </c>
      <c r="CM40" s="1089" t="s">
        <v>274</v>
      </c>
      <c r="CN40" s="1112">
        <v>30</v>
      </c>
      <c r="CO40" s="1113" t="s">
        <v>269</v>
      </c>
      <c r="CP40" s="1114" t="s">
        <v>270</v>
      </c>
      <c r="CQ40" s="1113" t="s">
        <v>268</v>
      </c>
      <c r="CR40" s="1115" t="s">
        <v>275</v>
      </c>
      <c r="CS40" s="1113" t="s">
        <v>268</v>
      </c>
      <c r="CT40" s="1118">
        <v>2.8</v>
      </c>
      <c r="CU40" s="1119" t="s">
        <v>277</v>
      </c>
      <c r="CV40" s="1089" t="s">
        <v>274</v>
      </c>
      <c r="CW40" s="1104">
        <v>560</v>
      </c>
      <c r="CX40" s="1089" t="s">
        <v>268</v>
      </c>
      <c r="CY40" s="1098">
        <v>5</v>
      </c>
      <c r="CZ40" s="1083" t="s">
        <v>269</v>
      </c>
      <c r="DA40" s="1083" t="s">
        <v>270</v>
      </c>
      <c r="DB40" s="1092" t="s">
        <v>268</v>
      </c>
      <c r="DC40" s="1085" t="s">
        <v>275</v>
      </c>
      <c r="DD40" s="1092" t="s">
        <v>268</v>
      </c>
      <c r="DE40" s="1096">
        <v>10.9</v>
      </c>
      <c r="DF40" s="1089" t="s">
        <v>274</v>
      </c>
      <c r="DG40" s="85">
        <v>380</v>
      </c>
      <c r="DH40" s="1089" t="s">
        <v>268</v>
      </c>
      <c r="DI40" s="85">
        <v>3</v>
      </c>
      <c r="DJ40" s="1089" t="s">
        <v>274</v>
      </c>
      <c r="DK40" s="86">
        <v>3</v>
      </c>
      <c r="DL40" s="1089" t="s">
        <v>274</v>
      </c>
      <c r="DM40" s="85">
        <v>60</v>
      </c>
      <c r="DN40" s="1089" t="s">
        <v>268</v>
      </c>
      <c r="DO40" s="85">
        <v>1</v>
      </c>
      <c r="DP40" s="1089" t="s">
        <v>274</v>
      </c>
      <c r="DQ40" s="86">
        <v>1</v>
      </c>
      <c r="DR40" s="1145"/>
      <c r="DS40" s="128" t="s">
        <v>321</v>
      </c>
      <c r="DT40" s="1122" t="s">
        <v>278</v>
      </c>
      <c r="DU40" s="88">
        <v>255</v>
      </c>
      <c r="DV40" s="1089" t="s">
        <v>280</v>
      </c>
      <c r="DW40" s="1090">
        <v>850</v>
      </c>
      <c r="DX40" s="1092" t="s">
        <v>268</v>
      </c>
      <c r="DY40" s="1094">
        <v>9</v>
      </c>
      <c r="DZ40" s="1081" t="s">
        <v>269</v>
      </c>
      <c r="EA40" s="1083" t="s">
        <v>270</v>
      </c>
      <c r="EB40" s="1081" t="s">
        <v>268</v>
      </c>
      <c r="EC40" s="1085" t="s">
        <v>275</v>
      </c>
      <c r="ED40" s="1081" t="s">
        <v>268</v>
      </c>
      <c r="EE40" s="1087">
        <v>6.9</v>
      </c>
      <c r="EF40" s="1123" t="s">
        <v>276</v>
      </c>
      <c r="EG40" s="1089" t="s">
        <v>280</v>
      </c>
      <c r="EH40" s="1090">
        <v>3990</v>
      </c>
      <c r="EI40" s="1092" t="s">
        <v>268</v>
      </c>
      <c r="EJ40" s="1094">
        <v>40</v>
      </c>
      <c r="EK40" s="1081" t="s">
        <v>269</v>
      </c>
      <c r="EL40" s="1083" t="s">
        <v>270</v>
      </c>
      <c r="EM40" s="1081" t="s">
        <v>268</v>
      </c>
      <c r="EN40" s="1085" t="s">
        <v>275</v>
      </c>
      <c r="EO40" s="1081" t="s">
        <v>268</v>
      </c>
      <c r="EP40" s="1087">
        <v>2.2999999999999998</v>
      </c>
      <c r="EQ40" s="1126" t="s">
        <v>276</v>
      </c>
      <c r="ER40" s="1120" t="s">
        <v>281</v>
      </c>
      <c r="ES40" s="1089" t="s">
        <v>280</v>
      </c>
      <c r="ET40" s="89">
        <v>3080</v>
      </c>
      <c r="EU40" s="1125" t="s">
        <v>280</v>
      </c>
      <c r="EV40" s="1140"/>
      <c r="EW40" s="1114"/>
      <c r="EX40" s="1172"/>
      <c r="EY40" s="5"/>
      <c r="EZ40" s="1145"/>
    </row>
    <row r="41" spans="1:156" s="58" customFormat="1" ht="38.450000000000003" customHeight="1">
      <c r="A41" s="132" t="s">
        <v>379</v>
      </c>
      <c r="B41" s="132" t="s">
        <v>779</v>
      </c>
      <c r="C41" s="1170"/>
      <c r="D41" s="1107"/>
      <c r="E41" s="1109"/>
      <c r="F41" s="90" t="s">
        <v>43</v>
      </c>
      <c r="G41" s="120"/>
      <c r="H41" s="91">
        <v>40940</v>
      </c>
      <c r="I41" s="92"/>
      <c r="J41" s="32" t="s">
        <v>268</v>
      </c>
      <c r="K41" s="93">
        <v>380</v>
      </c>
      <c r="L41" s="94"/>
      <c r="M41" s="95" t="s">
        <v>269</v>
      </c>
      <c r="N41" s="96" t="s">
        <v>270</v>
      </c>
      <c r="O41" s="97" t="s">
        <v>268</v>
      </c>
      <c r="P41" s="98" t="s">
        <v>275</v>
      </c>
      <c r="Q41" s="97" t="s">
        <v>268</v>
      </c>
      <c r="R41" s="99">
        <v>2.2999999999999998</v>
      </c>
      <c r="S41" s="100"/>
      <c r="T41" s="1089"/>
      <c r="U41" s="1105"/>
      <c r="V41" s="1089"/>
      <c r="W41" s="1111"/>
      <c r="X41" s="1082"/>
      <c r="Y41" s="1084"/>
      <c r="Z41" s="1084"/>
      <c r="AA41" s="1101"/>
      <c r="AB41" s="1089"/>
      <c r="AC41" s="1105"/>
      <c r="AD41" s="1089"/>
      <c r="AE41" s="1099"/>
      <c r="AF41" s="1082"/>
      <c r="AG41" s="1084"/>
      <c r="AH41" s="1082"/>
      <c r="AI41" s="1086"/>
      <c r="AJ41" s="1082"/>
      <c r="AK41" s="1097"/>
      <c r="AL41" s="32" t="s">
        <v>268</v>
      </c>
      <c r="AM41" s="93">
        <v>9980</v>
      </c>
      <c r="AN41" s="1089"/>
      <c r="AO41" s="101">
        <v>90</v>
      </c>
      <c r="AP41" s="102" t="s">
        <v>269</v>
      </c>
      <c r="AQ41" s="96" t="s">
        <v>270</v>
      </c>
      <c r="AR41" s="103" t="s">
        <v>268</v>
      </c>
      <c r="AS41" s="104" t="s">
        <v>275</v>
      </c>
      <c r="AT41" s="103" t="s">
        <v>268</v>
      </c>
      <c r="AU41" s="105">
        <v>2.6</v>
      </c>
      <c r="AV41" s="106"/>
      <c r="AW41" s="75"/>
      <c r="AX41" s="23"/>
      <c r="AY41" s="23"/>
      <c r="AZ41" s="125"/>
      <c r="BA41" s="23"/>
      <c r="BB41" s="23"/>
      <c r="BC41" s="23"/>
      <c r="BD41" s="23"/>
      <c r="BE41" s="23"/>
      <c r="BF41" s="23"/>
      <c r="BG41" s="112" t="s">
        <v>274</v>
      </c>
      <c r="BH41" s="113">
        <v>69890</v>
      </c>
      <c r="BI41" s="112" t="s">
        <v>268</v>
      </c>
      <c r="BJ41" s="77">
        <v>690</v>
      </c>
      <c r="BK41" s="78" t="s">
        <v>269</v>
      </c>
      <c r="BL41" s="79" t="s">
        <v>270</v>
      </c>
      <c r="BM41" s="78" t="s">
        <v>268</v>
      </c>
      <c r="BN41" s="80" t="s">
        <v>275</v>
      </c>
      <c r="BO41" s="78" t="s">
        <v>268</v>
      </c>
      <c r="BP41" s="81">
        <v>2.2000000000000002</v>
      </c>
      <c r="BQ41" s="46" t="s">
        <v>268</v>
      </c>
      <c r="BR41" s="113">
        <v>59910</v>
      </c>
      <c r="BS41" s="46" t="s">
        <v>274</v>
      </c>
      <c r="BT41" s="77">
        <v>590</v>
      </c>
      <c r="BU41" s="78" t="s">
        <v>269</v>
      </c>
      <c r="BV41" s="79" t="s">
        <v>270</v>
      </c>
      <c r="BW41" s="78" t="s">
        <v>268</v>
      </c>
      <c r="BX41" s="80" t="s">
        <v>275</v>
      </c>
      <c r="BY41" s="78" t="s">
        <v>268</v>
      </c>
      <c r="BZ41" s="81">
        <v>2.2000000000000002</v>
      </c>
      <c r="CA41" s="1103"/>
      <c r="CB41" s="1117"/>
      <c r="CC41" s="1089"/>
      <c r="CD41" s="1099"/>
      <c r="CE41" s="1084"/>
      <c r="CF41" s="1084"/>
      <c r="CG41" s="1093"/>
      <c r="CH41" s="1086"/>
      <c r="CI41" s="1093"/>
      <c r="CJ41" s="1097"/>
      <c r="CK41" s="1089"/>
      <c r="CL41" s="114">
        <v>3990</v>
      </c>
      <c r="CM41" s="1089"/>
      <c r="CN41" s="1112"/>
      <c r="CO41" s="1113"/>
      <c r="CP41" s="1114"/>
      <c r="CQ41" s="1113"/>
      <c r="CR41" s="1115"/>
      <c r="CS41" s="1113"/>
      <c r="CT41" s="1118"/>
      <c r="CU41" s="1119"/>
      <c r="CV41" s="1089"/>
      <c r="CW41" s="1105"/>
      <c r="CX41" s="1089"/>
      <c r="CY41" s="1099"/>
      <c r="CZ41" s="1084"/>
      <c r="DA41" s="1084"/>
      <c r="DB41" s="1093"/>
      <c r="DC41" s="1086"/>
      <c r="DD41" s="1093"/>
      <c r="DE41" s="1097"/>
      <c r="DF41" s="1089"/>
      <c r="DG41" s="115" t="s">
        <v>282</v>
      </c>
      <c r="DH41" s="1089"/>
      <c r="DI41" s="115" t="s">
        <v>283</v>
      </c>
      <c r="DJ41" s="1089"/>
      <c r="DK41" s="116">
        <v>46.6</v>
      </c>
      <c r="DL41" s="1089"/>
      <c r="DM41" s="115" t="s">
        <v>282</v>
      </c>
      <c r="DN41" s="1089"/>
      <c r="DO41" s="115" t="s">
        <v>283</v>
      </c>
      <c r="DP41" s="1089"/>
      <c r="DQ41" s="116">
        <v>23.3</v>
      </c>
      <c r="DR41" s="1145"/>
      <c r="DS41" s="117">
        <v>3660</v>
      </c>
      <c r="DT41" s="1122"/>
      <c r="DU41" s="118" t="s">
        <v>284</v>
      </c>
      <c r="DV41" s="1089"/>
      <c r="DW41" s="1091"/>
      <c r="DX41" s="1093"/>
      <c r="DY41" s="1095"/>
      <c r="DZ41" s="1082"/>
      <c r="EA41" s="1084"/>
      <c r="EB41" s="1082"/>
      <c r="EC41" s="1086"/>
      <c r="ED41" s="1082"/>
      <c r="EE41" s="1088"/>
      <c r="EF41" s="1124"/>
      <c r="EG41" s="1089"/>
      <c r="EH41" s="1091">
        <v>40</v>
      </c>
      <c r="EI41" s="1093"/>
      <c r="EJ41" s="1095"/>
      <c r="EK41" s="1082"/>
      <c r="EL41" s="1084"/>
      <c r="EM41" s="1082"/>
      <c r="EN41" s="1086"/>
      <c r="EO41" s="1082"/>
      <c r="EP41" s="1088"/>
      <c r="EQ41" s="1127"/>
      <c r="ER41" s="1121"/>
      <c r="ES41" s="1089"/>
      <c r="ET41" s="119">
        <v>30</v>
      </c>
      <c r="EU41" s="1125"/>
      <c r="EV41" s="1140"/>
      <c r="EW41" s="1114"/>
      <c r="EX41" s="1172"/>
      <c r="EY41" s="5"/>
      <c r="EZ41" s="1145"/>
    </row>
    <row r="42" spans="1:156" s="58" customFormat="1" ht="38.450000000000003" customHeight="1">
      <c r="A42" s="132" t="s">
        <v>380</v>
      </c>
      <c r="B42" s="132" t="s">
        <v>780</v>
      </c>
      <c r="C42" s="1170"/>
      <c r="D42" s="1106" t="s">
        <v>322</v>
      </c>
      <c r="E42" s="1108" t="s">
        <v>267</v>
      </c>
      <c r="F42" s="57" t="s">
        <v>42</v>
      </c>
      <c r="G42" s="120"/>
      <c r="H42" s="59">
        <v>29910</v>
      </c>
      <c r="I42" s="60">
        <v>39890</v>
      </c>
      <c r="J42" s="32" t="s">
        <v>268</v>
      </c>
      <c r="K42" s="61">
        <v>270</v>
      </c>
      <c r="L42" s="62">
        <v>370</v>
      </c>
      <c r="M42" s="63" t="s">
        <v>269</v>
      </c>
      <c r="N42" s="64" t="s">
        <v>270</v>
      </c>
      <c r="O42" s="65" t="s">
        <v>268</v>
      </c>
      <c r="P42" s="66" t="s">
        <v>271</v>
      </c>
      <c r="Q42" s="65" t="s">
        <v>268</v>
      </c>
      <c r="R42" s="67">
        <v>2.2000000000000002</v>
      </c>
      <c r="S42" s="68">
        <v>2.2999999999999998</v>
      </c>
      <c r="T42" s="1089" t="s">
        <v>268</v>
      </c>
      <c r="U42" s="1104">
        <v>500</v>
      </c>
      <c r="V42" s="1089" t="s">
        <v>268</v>
      </c>
      <c r="W42" s="1110">
        <v>5</v>
      </c>
      <c r="X42" s="1081" t="s">
        <v>272</v>
      </c>
      <c r="Y42" s="1083" t="s">
        <v>270</v>
      </c>
      <c r="Z42" s="1083" t="s">
        <v>268</v>
      </c>
      <c r="AA42" s="1100" t="s">
        <v>273</v>
      </c>
      <c r="AB42" s="1089" t="s">
        <v>268</v>
      </c>
      <c r="AC42" s="1104">
        <v>3320</v>
      </c>
      <c r="AD42" s="1089" t="s">
        <v>274</v>
      </c>
      <c r="AE42" s="1098">
        <v>30</v>
      </c>
      <c r="AF42" s="1081" t="s">
        <v>269</v>
      </c>
      <c r="AG42" s="1083" t="s">
        <v>270</v>
      </c>
      <c r="AH42" s="1081" t="s">
        <v>268</v>
      </c>
      <c r="AI42" s="1085" t="s">
        <v>275</v>
      </c>
      <c r="AJ42" s="1081" t="s">
        <v>268</v>
      </c>
      <c r="AK42" s="1096">
        <v>2.4</v>
      </c>
      <c r="AL42" s="32" t="s">
        <v>268</v>
      </c>
      <c r="AM42" s="69">
        <v>9980</v>
      </c>
      <c r="AN42" s="1089" t="s">
        <v>268</v>
      </c>
      <c r="AO42" s="70">
        <v>90</v>
      </c>
      <c r="AP42" s="71" t="s">
        <v>272</v>
      </c>
      <c r="AQ42" s="64" t="s">
        <v>270</v>
      </c>
      <c r="AR42" s="72" t="s">
        <v>268</v>
      </c>
      <c r="AS42" s="66" t="s">
        <v>275</v>
      </c>
      <c r="AT42" s="72" t="s">
        <v>268</v>
      </c>
      <c r="AU42" s="73">
        <v>2.6</v>
      </c>
      <c r="AV42" s="74" t="s">
        <v>276</v>
      </c>
      <c r="AW42" s="75" t="s">
        <v>268</v>
      </c>
      <c r="AX42" s="76">
        <v>3990</v>
      </c>
      <c r="AY42" s="20" t="s">
        <v>274</v>
      </c>
      <c r="AZ42" s="77">
        <v>30</v>
      </c>
      <c r="BA42" s="78" t="s">
        <v>269</v>
      </c>
      <c r="BB42" s="79" t="s">
        <v>270</v>
      </c>
      <c r="BC42" s="78" t="s">
        <v>268</v>
      </c>
      <c r="BD42" s="80" t="s">
        <v>275</v>
      </c>
      <c r="BE42" s="78" t="s">
        <v>268</v>
      </c>
      <c r="BF42" s="81">
        <v>3.9</v>
      </c>
      <c r="BG42" s="75"/>
      <c r="BH42" s="82"/>
      <c r="BI42" s="112"/>
      <c r="BJ42" s="121"/>
      <c r="BK42" s="121"/>
      <c r="BL42" s="121"/>
      <c r="BM42" s="121"/>
      <c r="BN42" s="121"/>
      <c r="BO42" s="121"/>
      <c r="BP42" s="121"/>
      <c r="BQ42" s="112"/>
      <c r="BR42" s="82" t="s">
        <v>286</v>
      </c>
      <c r="BS42" s="112"/>
      <c r="BT42" s="122"/>
      <c r="BU42" s="121"/>
      <c r="BV42" s="121"/>
      <c r="BW42" s="121"/>
      <c r="BX42" s="121"/>
      <c r="BY42" s="121"/>
      <c r="BZ42" s="121"/>
      <c r="CA42" s="1102" t="s">
        <v>268</v>
      </c>
      <c r="CB42" s="1116">
        <v>550</v>
      </c>
      <c r="CC42" s="1089" t="s">
        <v>268</v>
      </c>
      <c r="CD42" s="1098">
        <v>5</v>
      </c>
      <c r="CE42" s="1083" t="s">
        <v>269</v>
      </c>
      <c r="CF42" s="1083" t="s">
        <v>270</v>
      </c>
      <c r="CG42" s="1092" t="s">
        <v>268</v>
      </c>
      <c r="CH42" s="1085" t="s">
        <v>275</v>
      </c>
      <c r="CI42" s="1092" t="s">
        <v>268</v>
      </c>
      <c r="CJ42" s="1096">
        <v>9.1</v>
      </c>
      <c r="CK42" s="1089"/>
      <c r="CL42" s="123" t="s">
        <v>173</v>
      </c>
      <c r="CM42" s="1089" t="s">
        <v>274</v>
      </c>
      <c r="CN42" s="1112">
        <v>30</v>
      </c>
      <c r="CO42" s="1113" t="s">
        <v>269</v>
      </c>
      <c r="CP42" s="1114" t="s">
        <v>270</v>
      </c>
      <c r="CQ42" s="1113" t="s">
        <v>268</v>
      </c>
      <c r="CR42" s="1115" t="s">
        <v>275</v>
      </c>
      <c r="CS42" s="1113" t="s">
        <v>268</v>
      </c>
      <c r="CT42" s="1118">
        <v>2.4</v>
      </c>
      <c r="CU42" s="1119" t="s">
        <v>277</v>
      </c>
      <c r="CV42" s="1089" t="s">
        <v>274</v>
      </c>
      <c r="CW42" s="1104">
        <v>540</v>
      </c>
      <c r="CX42" s="1089" t="s">
        <v>268</v>
      </c>
      <c r="CY42" s="1098">
        <v>5</v>
      </c>
      <c r="CZ42" s="1083" t="s">
        <v>269</v>
      </c>
      <c r="DA42" s="1083" t="s">
        <v>270</v>
      </c>
      <c r="DB42" s="1092" t="s">
        <v>268</v>
      </c>
      <c r="DC42" s="1085" t="s">
        <v>275</v>
      </c>
      <c r="DD42" s="1092" t="s">
        <v>268</v>
      </c>
      <c r="DE42" s="1096">
        <v>16.8</v>
      </c>
      <c r="DF42" s="1089" t="s">
        <v>274</v>
      </c>
      <c r="DG42" s="85">
        <v>330</v>
      </c>
      <c r="DH42" s="1089" t="s">
        <v>268</v>
      </c>
      <c r="DI42" s="85">
        <v>3</v>
      </c>
      <c r="DJ42" s="1089" t="s">
        <v>274</v>
      </c>
      <c r="DK42" s="86">
        <v>3</v>
      </c>
      <c r="DL42" s="1089" t="s">
        <v>274</v>
      </c>
      <c r="DM42" s="85">
        <v>50</v>
      </c>
      <c r="DN42" s="1089" t="s">
        <v>268</v>
      </c>
      <c r="DO42" s="85">
        <v>1</v>
      </c>
      <c r="DP42" s="1089" t="s">
        <v>274</v>
      </c>
      <c r="DQ42" s="86">
        <v>1</v>
      </c>
      <c r="DR42" s="1145"/>
      <c r="DS42" s="128" t="s">
        <v>323</v>
      </c>
      <c r="DT42" s="1122" t="s">
        <v>278</v>
      </c>
      <c r="DU42" s="88">
        <v>255</v>
      </c>
      <c r="DV42" s="1089" t="s">
        <v>280</v>
      </c>
      <c r="DW42" s="1090">
        <v>710</v>
      </c>
      <c r="DX42" s="1092" t="s">
        <v>268</v>
      </c>
      <c r="DY42" s="1094">
        <v>7</v>
      </c>
      <c r="DZ42" s="1081" t="s">
        <v>269</v>
      </c>
      <c r="EA42" s="1083" t="s">
        <v>270</v>
      </c>
      <c r="EB42" s="1081" t="s">
        <v>268</v>
      </c>
      <c r="EC42" s="1085" t="s">
        <v>275</v>
      </c>
      <c r="ED42" s="1081" t="s">
        <v>268</v>
      </c>
      <c r="EE42" s="1087">
        <v>7.4</v>
      </c>
      <c r="EF42" s="1123" t="s">
        <v>276</v>
      </c>
      <c r="EG42" s="1089" t="s">
        <v>280</v>
      </c>
      <c r="EH42" s="1090">
        <v>3320</v>
      </c>
      <c r="EI42" s="1092" t="s">
        <v>268</v>
      </c>
      <c r="EJ42" s="1094">
        <v>30</v>
      </c>
      <c r="EK42" s="1081" t="s">
        <v>269</v>
      </c>
      <c r="EL42" s="1083" t="s">
        <v>270</v>
      </c>
      <c r="EM42" s="1081" t="s">
        <v>268</v>
      </c>
      <c r="EN42" s="1085" t="s">
        <v>275</v>
      </c>
      <c r="EO42" s="1081" t="s">
        <v>268</v>
      </c>
      <c r="EP42" s="1087">
        <v>2.6</v>
      </c>
      <c r="EQ42" s="1126" t="s">
        <v>276</v>
      </c>
      <c r="ER42" s="1120" t="s">
        <v>281</v>
      </c>
      <c r="ES42" s="1089" t="s">
        <v>280</v>
      </c>
      <c r="ET42" s="89">
        <v>2560</v>
      </c>
      <c r="EU42" s="1125" t="s">
        <v>280</v>
      </c>
      <c r="EV42" s="1140"/>
      <c r="EW42" s="1114"/>
      <c r="EX42" s="1172"/>
      <c r="EY42" s="5"/>
      <c r="EZ42" s="1145"/>
    </row>
    <row r="43" spans="1:156" s="58" customFormat="1" ht="38.450000000000003" customHeight="1">
      <c r="A43" s="132" t="s">
        <v>381</v>
      </c>
      <c r="B43" s="132" t="s">
        <v>781</v>
      </c>
      <c r="C43" s="1170"/>
      <c r="D43" s="1107"/>
      <c r="E43" s="1109"/>
      <c r="F43" s="90" t="s">
        <v>43</v>
      </c>
      <c r="G43" s="120"/>
      <c r="H43" s="91">
        <v>39890</v>
      </c>
      <c r="I43" s="92"/>
      <c r="J43" s="32" t="s">
        <v>268</v>
      </c>
      <c r="K43" s="93">
        <v>370</v>
      </c>
      <c r="L43" s="94"/>
      <c r="M43" s="95" t="s">
        <v>269</v>
      </c>
      <c r="N43" s="96" t="s">
        <v>270</v>
      </c>
      <c r="O43" s="97" t="s">
        <v>268</v>
      </c>
      <c r="P43" s="98" t="s">
        <v>275</v>
      </c>
      <c r="Q43" s="97" t="s">
        <v>268</v>
      </c>
      <c r="R43" s="99">
        <v>2.2999999999999998</v>
      </c>
      <c r="S43" s="100"/>
      <c r="T43" s="1089"/>
      <c r="U43" s="1105"/>
      <c r="V43" s="1089"/>
      <c r="W43" s="1111"/>
      <c r="X43" s="1082"/>
      <c r="Y43" s="1084"/>
      <c r="Z43" s="1084"/>
      <c r="AA43" s="1101"/>
      <c r="AB43" s="1089"/>
      <c r="AC43" s="1105"/>
      <c r="AD43" s="1089"/>
      <c r="AE43" s="1099"/>
      <c r="AF43" s="1082"/>
      <c r="AG43" s="1084"/>
      <c r="AH43" s="1082"/>
      <c r="AI43" s="1086"/>
      <c r="AJ43" s="1082"/>
      <c r="AK43" s="1097"/>
      <c r="AL43" s="32" t="s">
        <v>268</v>
      </c>
      <c r="AM43" s="93">
        <v>9980</v>
      </c>
      <c r="AN43" s="1089"/>
      <c r="AO43" s="101">
        <v>90</v>
      </c>
      <c r="AP43" s="102" t="s">
        <v>269</v>
      </c>
      <c r="AQ43" s="96" t="s">
        <v>270</v>
      </c>
      <c r="AR43" s="103" t="s">
        <v>268</v>
      </c>
      <c r="AS43" s="104" t="s">
        <v>275</v>
      </c>
      <c r="AT43" s="103" t="s">
        <v>268</v>
      </c>
      <c r="AU43" s="105">
        <v>2.6</v>
      </c>
      <c r="AV43" s="106"/>
      <c r="AW43" s="75"/>
      <c r="AX43" s="23"/>
      <c r="AY43" s="23"/>
      <c r="AZ43" s="125"/>
      <c r="BA43" s="23"/>
      <c r="BB43" s="23"/>
      <c r="BC43" s="23"/>
      <c r="BD43" s="23"/>
      <c r="BE43" s="23"/>
      <c r="BF43" s="23"/>
      <c r="BG43" s="112" t="s">
        <v>274</v>
      </c>
      <c r="BH43" s="113">
        <v>69890</v>
      </c>
      <c r="BI43" s="112" t="s">
        <v>268</v>
      </c>
      <c r="BJ43" s="77">
        <v>690</v>
      </c>
      <c r="BK43" s="78" t="s">
        <v>269</v>
      </c>
      <c r="BL43" s="79" t="s">
        <v>270</v>
      </c>
      <c r="BM43" s="78" t="s">
        <v>268</v>
      </c>
      <c r="BN43" s="80" t="s">
        <v>275</v>
      </c>
      <c r="BO43" s="78" t="s">
        <v>268</v>
      </c>
      <c r="BP43" s="81">
        <v>2.2000000000000002</v>
      </c>
      <c r="BQ43" s="46" t="s">
        <v>268</v>
      </c>
      <c r="BR43" s="113">
        <v>59910</v>
      </c>
      <c r="BS43" s="46" t="s">
        <v>274</v>
      </c>
      <c r="BT43" s="77">
        <v>590</v>
      </c>
      <c r="BU43" s="78" t="s">
        <v>269</v>
      </c>
      <c r="BV43" s="79" t="s">
        <v>270</v>
      </c>
      <c r="BW43" s="78" t="s">
        <v>268</v>
      </c>
      <c r="BX43" s="80" t="s">
        <v>275</v>
      </c>
      <c r="BY43" s="78" t="s">
        <v>268</v>
      </c>
      <c r="BZ43" s="81">
        <v>2.2000000000000002</v>
      </c>
      <c r="CA43" s="1103"/>
      <c r="CB43" s="1117"/>
      <c r="CC43" s="1089"/>
      <c r="CD43" s="1099"/>
      <c r="CE43" s="1084"/>
      <c r="CF43" s="1084"/>
      <c r="CG43" s="1093"/>
      <c r="CH43" s="1086"/>
      <c r="CI43" s="1093"/>
      <c r="CJ43" s="1097"/>
      <c r="CK43" s="1089"/>
      <c r="CL43" s="114">
        <v>3320</v>
      </c>
      <c r="CM43" s="1089"/>
      <c r="CN43" s="1112"/>
      <c r="CO43" s="1113"/>
      <c r="CP43" s="1114"/>
      <c r="CQ43" s="1113"/>
      <c r="CR43" s="1115"/>
      <c r="CS43" s="1113"/>
      <c r="CT43" s="1118"/>
      <c r="CU43" s="1119"/>
      <c r="CV43" s="1089"/>
      <c r="CW43" s="1105"/>
      <c r="CX43" s="1089"/>
      <c r="CY43" s="1099"/>
      <c r="CZ43" s="1084"/>
      <c r="DA43" s="1084"/>
      <c r="DB43" s="1093"/>
      <c r="DC43" s="1086"/>
      <c r="DD43" s="1093"/>
      <c r="DE43" s="1097"/>
      <c r="DF43" s="1089"/>
      <c r="DG43" s="115" t="s">
        <v>282</v>
      </c>
      <c r="DH43" s="1089"/>
      <c r="DI43" s="115" t="s">
        <v>283</v>
      </c>
      <c r="DJ43" s="1089"/>
      <c r="DK43" s="116">
        <v>58.3</v>
      </c>
      <c r="DL43" s="1089"/>
      <c r="DM43" s="115" t="s">
        <v>282</v>
      </c>
      <c r="DN43" s="1089"/>
      <c r="DO43" s="115" t="s">
        <v>283</v>
      </c>
      <c r="DP43" s="1089"/>
      <c r="DQ43" s="116">
        <v>32.4</v>
      </c>
      <c r="DR43" s="1145"/>
      <c r="DS43" s="117">
        <v>3160</v>
      </c>
      <c r="DT43" s="1122"/>
      <c r="DU43" s="118" t="s">
        <v>284</v>
      </c>
      <c r="DV43" s="1089"/>
      <c r="DW43" s="1091"/>
      <c r="DX43" s="1093"/>
      <c r="DY43" s="1095"/>
      <c r="DZ43" s="1082"/>
      <c r="EA43" s="1084"/>
      <c r="EB43" s="1082"/>
      <c r="EC43" s="1086"/>
      <c r="ED43" s="1082"/>
      <c r="EE43" s="1088"/>
      <c r="EF43" s="1124"/>
      <c r="EG43" s="1089"/>
      <c r="EH43" s="1091">
        <v>30</v>
      </c>
      <c r="EI43" s="1093"/>
      <c r="EJ43" s="1095"/>
      <c r="EK43" s="1082"/>
      <c r="EL43" s="1084"/>
      <c r="EM43" s="1082"/>
      <c r="EN43" s="1086"/>
      <c r="EO43" s="1082"/>
      <c r="EP43" s="1088"/>
      <c r="EQ43" s="1127"/>
      <c r="ER43" s="1121"/>
      <c r="ES43" s="1089"/>
      <c r="ET43" s="119">
        <v>20</v>
      </c>
      <c r="EU43" s="1125"/>
      <c r="EV43" s="1140"/>
      <c r="EW43" s="1114"/>
      <c r="EX43" s="1172"/>
      <c r="EY43" s="5"/>
      <c r="EZ43" s="1145"/>
    </row>
    <row r="44" spans="1:156" s="58" customFormat="1" ht="38.450000000000003" customHeight="1">
      <c r="A44" s="132" t="s">
        <v>382</v>
      </c>
      <c r="B44" s="132" t="s">
        <v>782</v>
      </c>
      <c r="C44" s="1170"/>
      <c r="D44" s="1106" t="s">
        <v>324</v>
      </c>
      <c r="E44" s="1108" t="s">
        <v>267</v>
      </c>
      <c r="F44" s="57" t="s">
        <v>42</v>
      </c>
      <c r="G44" s="120"/>
      <c r="H44" s="59">
        <v>29150</v>
      </c>
      <c r="I44" s="60">
        <v>39130</v>
      </c>
      <c r="J44" s="32" t="s">
        <v>268</v>
      </c>
      <c r="K44" s="61">
        <v>270</v>
      </c>
      <c r="L44" s="62">
        <v>370</v>
      </c>
      <c r="M44" s="63" t="s">
        <v>269</v>
      </c>
      <c r="N44" s="64" t="s">
        <v>270</v>
      </c>
      <c r="O44" s="65" t="s">
        <v>268</v>
      </c>
      <c r="P44" s="66" t="s">
        <v>271</v>
      </c>
      <c r="Q44" s="65" t="s">
        <v>268</v>
      </c>
      <c r="R44" s="67">
        <v>2.1</v>
      </c>
      <c r="S44" s="68">
        <v>2.2000000000000002</v>
      </c>
      <c r="T44" s="1089" t="s">
        <v>268</v>
      </c>
      <c r="U44" s="1104">
        <v>430</v>
      </c>
      <c r="V44" s="1089" t="s">
        <v>268</v>
      </c>
      <c r="W44" s="1110">
        <v>4</v>
      </c>
      <c r="X44" s="1081" t="s">
        <v>272</v>
      </c>
      <c r="Y44" s="1083" t="s">
        <v>270</v>
      </c>
      <c r="Z44" s="1083" t="s">
        <v>268</v>
      </c>
      <c r="AA44" s="1100" t="s">
        <v>273</v>
      </c>
      <c r="AB44" s="1089" t="s">
        <v>268</v>
      </c>
      <c r="AC44" s="1104">
        <v>2850</v>
      </c>
      <c r="AD44" s="1089" t="s">
        <v>274</v>
      </c>
      <c r="AE44" s="1098">
        <v>20</v>
      </c>
      <c r="AF44" s="1081" t="s">
        <v>269</v>
      </c>
      <c r="AG44" s="1083" t="s">
        <v>270</v>
      </c>
      <c r="AH44" s="1081" t="s">
        <v>268</v>
      </c>
      <c r="AI44" s="1085" t="s">
        <v>275</v>
      </c>
      <c r="AJ44" s="1081" t="s">
        <v>268</v>
      </c>
      <c r="AK44" s="1096">
        <v>3.1</v>
      </c>
      <c r="AL44" s="32" t="s">
        <v>268</v>
      </c>
      <c r="AM44" s="69">
        <v>9980</v>
      </c>
      <c r="AN44" s="1089" t="s">
        <v>268</v>
      </c>
      <c r="AO44" s="70">
        <v>90</v>
      </c>
      <c r="AP44" s="71" t="s">
        <v>272</v>
      </c>
      <c r="AQ44" s="64" t="s">
        <v>270</v>
      </c>
      <c r="AR44" s="72" t="s">
        <v>268</v>
      </c>
      <c r="AS44" s="66" t="s">
        <v>275</v>
      </c>
      <c r="AT44" s="72" t="s">
        <v>268</v>
      </c>
      <c r="AU44" s="73">
        <v>2.6</v>
      </c>
      <c r="AV44" s="74" t="s">
        <v>276</v>
      </c>
      <c r="AW44" s="75" t="s">
        <v>268</v>
      </c>
      <c r="AX44" s="76">
        <v>3990</v>
      </c>
      <c r="AY44" s="20" t="s">
        <v>274</v>
      </c>
      <c r="AZ44" s="77">
        <v>30</v>
      </c>
      <c r="BA44" s="78" t="s">
        <v>269</v>
      </c>
      <c r="BB44" s="79" t="s">
        <v>270</v>
      </c>
      <c r="BC44" s="78" t="s">
        <v>268</v>
      </c>
      <c r="BD44" s="80" t="s">
        <v>275</v>
      </c>
      <c r="BE44" s="78" t="s">
        <v>268</v>
      </c>
      <c r="BF44" s="81">
        <v>3.9</v>
      </c>
      <c r="BG44" s="75"/>
      <c r="BH44" s="82"/>
      <c r="BI44" s="112"/>
      <c r="BJ44" s="121"/>
      <c r="BK44" s="121"/>
      <c r="BL44" s="121"/>
      <c r="BM44" s="121"/>
      <c r="BN44" s="121"/>
      <c r="BO44" s="121"/>
      <c r="BP44" s="121"/>
      <c r="BQ44" s="112"/>
      <c r="BR44" s="82" t="s">
        <v>286</v>
      </c>
      <c r="BS44" s="112"/>
      <c r="BT44" s="122"/>
      <c r="BU44" s="121"/>
      <c r="BV44" s="121"/>
      <c r="BW44" s="121"/>
      <c r="BX44" s="121"/>
      <c r="BY44" s="121"/>
      <c r="BZ44" s="121"/>
      <c r="CA44" s="1102" t="s">
        <v>268</v>
      </c>
      <c r="CB44" s="1116">
        <v>470</v>
      </c>
      <c r="CC44" s="1089" t="s">
        <v>268</v>
      </c>
      <c r="CD44" s="1098">
        <v>4</v>
      </c>
      <c r="CE44" s="1083" t="s">
        <v>269</v>
      </c>
      <c r="CF44" s="1083" t="s">
        <v>270</v>
      </c>
      <c r="CG44" s="1092" t="s">
        <v>268</v>
      </c>
      <c r="CH44" s="1085" t="s">
        <v>275</v>
      </c>
      <c r="CI44" s="1092" t="s">
        <v>268</v>
      </c>
      <c r="CJ44" s="1096">
        <v>9.6999999999999993</v>
      </c>
      <c r="CK44" s="1089"/>
      <c r="CL44" s="123" t="s">
        <v>174</v>
      </c>
      <c r="CM44" s="1089" t="s">
        <v>274</v>
      </c>
      <c r="CN44" s="1112">
        <v>20</v>
      </c>
      <c r="CO44" s="1113" t="s">
        <v>269</v>
      </c>
      <c r="CP44" s="1114" t="s">
        <v>270</v>
      </c>
      <c r="CQ44" s="1113" t="s">
        <v>268</v>
      </c>
      <c r="CR44" s="1115" t="s">
        <v>275</v>
      </c>
      <c r="CS44" s="1113" t="s">
        <v>268</v>
      </c>
      <c r="CT44" s="1118">
        <v>3.1</v>
      </c>
      <c r="CU44" s="1119" t="s">
        <v>277</v>
      </c>
      <c r="CV44" s="1089" t="s">
        <v>274</v>
      </c>
      <c r="CW44" s="1104">
        <v>540</v>
      </c>
      <c r="CX44" s="1089" t="s">
        <v>268</v>
      </c>
      <c r="CY44" s="1098">
        <v>5</v>
      </c>
      <c r="CZ44" s="1083" t="s">
        <v>269</v>
      </c>
      <c r="DA44" s="1083" t="s">
        <v>270</v>
      </c>
      <c r="DB44" s="1092" t="s">
        <v>268</v>
      </c>
      <c r="DC44" s="1085" t="s">
        <v>275</v>
      </c>
      <c r="DD44" s="1092" t="s">
        <v>268</v>
      </c>
      <c r="DE44" s="1096">
        <v>14.4</v>
      </c>
      <c r="DF44" s="1089" t="s">
        <v>274</v>
      </c>
      <c r="DG44" s="85">
        <v>290</v>
      </c>
      <c r="DH44" s="1089" t="s">
        <v>268</v>
      </c>
      <c r="DI44" s="85">
        <v>2</v>
      </c>
      <c r="DJ44" s="1089" t="s">
        <v>274</v>
      </c>
      <c r="DK44" s="86">
        <v>2</v>
      </c>
      <c r="DL44" s="1089" t="s">
        <v>274</v>
      </c>
      <c r="DM44" s="85">
        <v>50</v>
      </c>
      <c r="DN44" s="1089" t="s">
        <v>268</v>
      </c>
      <c r="DO44" s="85">
        <v>1</v>
      </c>
      <c r="DP44" s="1089" t="s">
        <v>274</v>
      </c>
      <c r="DQ44" s="86">
        <v>1</v>
      </c>
      <c r="DR44" s="1145"/>
      <c r="DS44" s="128" t="s">
        <v>325</v>
      </c>
      <c r="DT44" s="1122" t="s">
        <v>278</v>
      </c>
      <c r="DU44" s="88">
        <v>255</v>
      </c>
      <c r="DV44" s="1089" t="s">
        <v>280</v>
      </c>
      <c r="DW44" s="1090">
        <v>610</v>
      </c>
      <c r="DX44" s="1092" t="s">
        <v>268</v>
      </c>
      <c r="DY44" s="1094">
        <v>6</v>
      </c>
      <c r="DZ44" s="1081" t="s">
        <v>269</v>
      </c>
      <c r="EA44" s="1083" t="s">
        <v>270</v>
      </c>
      <c r="EB44" s="1081" t="s">
        <v>268</v>
      </c>
      <c r="EC44" s="1085" t="s">
        <v>275</v>
      </c>
      <c r="ED44" s="1081" t="s">
        <v>268</v>
      </c>
      <c r="EE44" s="1087">
        <v>7.4</v>
      </c>
      <c r="EF44" s="1123" t="s">
        <v>276</v>
      </c>
      <c r="EG44" s="1089" t="s">
        <v>280</v>
      </c>
      <c r="EH44" s="1090">
        <v>2850</v>
      </c>
      <c r="EI44" s="1092" t="s">
        <v>268</v>
      </c>
      <c r="EJ44" s="1094">
        <v>20</v>
      </c>
      <c r="EK44" s="1081" t="s">
        <v>269</v>
      </c>
      <c r="EL44" s="1083" t="s">
        <v>270</v>
      </c>
      <c r="EM44" s="1081" t="s">
        <v>268</v>
      </c>
      <c r="EN44" s="1085" t="s">
        <v>275</v>
      </c>
      <c r="EO44" s="1081" t="s">
        <v>268</v>
      </c>
      <c r="EP44" s="1087">
        <v>3.3</v>
      </c>
      <c r="EQ44" s="1126" t="s">
        <v>276</v>
      </c>
      <c r="ER44" s="1120" t="s">
        <v>281</v>
      </c>
      <c r="ES44" s="1089" t="s">
        <v>280</v>
      </c>
      <c r="ET44" s="89">
        <v>2200</v>
      </c>
      <c r="EU44" s="1125" t="s">
        <v>280</v>
      </c>
      <c r="EV44" s="1140"/>
      <c r="EW44" s="1114"/>
      <c r="EX44" s="1172"/>
      <c r="EY44" s="5"/>
      <c r="EZ44" s="1145"/>
    </row>
    <row r="45" spans="1:156" s="58" customFormat="1" ht="38.450000000000003" customHeight="1">
      <c r="A45" s="132" t="s">
        <v>383</v>
      </c>
      <c r="B45" s="132" t="s">
        <v>783</v>
      </c>
      <c r="C45" s="1170"/>
      <c r="D45" s="1107"/>
      <c r="E45" s="1109"/>
      <c r="F45" s="90" t="s">
        <v>43</v>
      </c>
      <c r="G45" s="120"/>
      <c r="H45" s="91">
        <v>39130</v>
      </c>
      <c r="I45" s="92"/>
      <c r="J45" s="32" t="s">
        <v>268</v>
      </c>
      <c r="K45" s="93">
        <v>370</v>
      </c>
      <c r="L45" s="94"/>
      <c r="M45" s="95" t="s">
        <v>269</v>
      </c>
      <c r="N45" s="96" t="s">
        <v>270</v>
      </c>
      <c r="O45" s="97" t="s">
        <v>268</v>
      </c>
      <c r="P45" s="98" t="s">
        <v>275</v>
      </c>
      <c r="Q45" s="97" t="s">
        <v>268</v>
      </c>
      <c r="R45" s="99">
        <v>2.2000000000000002</v>
      </c>
      <c r="S45" s="100"/>
      <c r="T45" s="1089"/>
      <c r="U45" s="1105"/>
      <c r="V45" s="1089"/>
      <c r="W45" s="1111"/>
      <c r="X45" s="1082"/>
      <c r="Y45" s="1084"/>
      <c r="Z45" s="1084"/>
      <c r="AA45" s="1101"/>
      <c r="AB45" s="1089"/>
      <c r="AC45" s="1105"/>
      <c r="AD45" s="1089"/>
      <c r="AE45" s="1099"/>
      <c r="AF45" s="1082"/>
      <c r="AG45" s="1084"/>
      <c r="AH45" s="1082"/>
      <c r="AI45" s="1086"/>
      <c r="AJ45" s="1082"/>
      <c r="AK45" s="1097"/>
      <c r="AL45" s="32" t="s">
        <v>268</v>
      </c>
      <c r="AM45" s="93">
        <v>9980</v>
      </c>
      <c r="AN45" s="1089"/>
      <c r="AO45" s="101">
        <v>90</v>
      </c>
      <c r="AP45" s="102" t="s">
        <v>269</v>
      </c>
      <c r="AQ45" s="96" t="s">
        <v>270</v>
      </c>
      <c r="AR45" s="103" t="s">
        <v>268</v>
      </c>
      <c r="AS45" s="104" t="s">
        <v>275</v>
      </c>
      <c r="AT45" s="103" t="s">
        <v>268</v>
      </c>
      <c r="AU45" s="105">
        <v>2.6</v>
      </c>
      <c r="AV45" s="106"/>
      <c r="AW45" s="75"/>
      <c r="AX45" s="23"/>
      <c r="AY45" s="23"/>
      <c r="AZ45" s="125"/>
      <c r="BA45" s="23"/>
      <c r="BB45" s="23"/>
      <c r="BC45" s="23"/>
      <c r="BD45" s="23"/>
      <c r="BE45" s="23"/>
      <c r="BF45" s="23"/>
      <c r="BG45" s="112" t="s">
        <v>274</v>
      </c>
      <c r="BH45" s="113">
        <v>69890</v>
      </c>
      <c r="BI45" s="112" t="s">
        <v>268</v>
      </c>
      <c r="BJ45" s="77">
        <v>690</v>
      </c>
      <c r="BK45" s="78" t="s">
        <v>269</v>
      </c>
      <c r="BL45" s="79" t="s">
        <v>270</v>
      </c>
      <c r="BM45" s="78" t="s">
        <v>268</v>
      </c>
      <c r="BN45" s="80" t="s">
        <v>275</v>
      </c>
      <c r="BO45" s="78" t="s">
        <v>268</v>
      </c>
      <c r="BP45" s="81">
        <v>2.2000000000000002</v>
      </c>
      <c r="BQ45" s="46" t="s">
        <v>268</v>
      </c>
      <c r="BR45" s="113">
        <v>59910</v>
      </c>
      <c r="BS45" s="46" t="s">
        <v>274</v>
      </c>
      <c r="BT45" s="77">
        <v>590</v>
      </c>
      <c r="BU45" s="78" t="s">
        <v>269</v>
      </c>
      <c r="BV45" s="79" t="s">
        <v>270</v>
      </c>
      <c r="BW45" s="78" t="s">
        <v>268</v>
      </c>
      <c r="BX45" s="80" t="s">
        <v>275</v>
      </c>
      <c r="BY45" s="78" t="s">
        <v>268</v>
      </c>
      <c r="BZ45" s="81">
        <v>2.2000000000000002</v>
      </c>
      <c r="CA45" s="1103"/>
      <c r="CB45" s="1117"/>
      <c r="CC45" s="1089"/>
      <c r="CD45" s="1099"/>
      <c r="CE45" s="1084"/>
      <c r="CF45" s="1084"/>
      <c r="CG45" s="1093"/>
      <c r="CH45" s="1086"/>
      <c r="CI45" s="1093"/>
      <c r="CJ45" s="1097"/>
      <c r="CK45" s="1089"/>
      <c r="CL45" s="114">
        <v>2850</v>
      </c>
      <c r="CM45" s="1089"/>
      <c r="CN45" s="1112"/>
      <c r="CO45" s="1113"/>
      <c r="CP45" s="1114"/>
      <c r="CQ45" s="1113"/>
      <c r="CR45" s="1115"/>
      <c r="CS45" s="1113"/>
      <c r="CT45" s="1118"/>
      <c r="CU45" s="1119"/>
      <c r="CV45" s="1089"/>
      <c r="CW45" s="1105"/>
      <c r="CX45" s="1089"/>
      <c r="CY45" s="1099"/>
      <c r="CZ45" s="1084"/>
      <c r="DA45" s="1084"/>
      <c r="DB45" s="1093"/>
      <c r="DC45" s="1086"/>
      <c r="DD45" s="1093"/>
      <c r="DE45" s="1097"/>
      <c r="DF45" s="1089"/>
      <c r="DG45" s="115" t="s">
        <v>282</v>
      </c>
      <c r="DH45" s="1089"/>
      <c r="DI45" s="115" t="s">
        <v>283</v>
      </c>
      <c r="DJ45" s="1089"/>
      <c r="DK45" s="116">
        <v>74.900000000000006</v>
      </c>
      <c r="DL45" s="1089"/>
      <c r="DM45" s="115" t="s">
        <v>282</v>
      </c>
      <c r="DN45" s="1089"/>
      <c r="DO45" s="115" t="s">
        <v>283</v>
      </c>
      <c r="DP45" s="1089"/>
      <c r="DQ45" s="116">
        <v>27.7</v>
      </c>
      <c r="DR45" s="1145"/>
      <c r="DS45" s="117">
        <v>2810</v>
      </c>
      <c r="DT45" s="1122"/>
      <c r="DU45" s="118" t="s">
        <v>284</v>
      </c>
      <c r="DV45" s="1089"/>
      <c r="DW45" s="1091"/>
      <c r="DX45" s="1093"/>
      <c r="DY45" s="1095"/>
      <c r="DZ45" s="1082"/>
      <c r="EA45" s="1084"/>
      <c r="EB45" s="1082"/>
      <c r="EC45" s="1086"/>
      <c r="ED45" s="1082"/>
      <c r="EE45" s="1088"/>
      <c r="EF45" s="1124"/>
      <c r="EG45" s="1089"/>
      <c r="EH45" s="1091">
        <v>20</v>
      </c>
      <c r="EI45" s="1093"/>
      <c r="EJ45" s="1095"/>
      <c r="EK45" s="1082"/>
      <c r="EL45" s="1084"/>
      <c r="EM45" s="1082"/>
      <c r="EN45" s="1086"/>
      <c r="EO45" s="1082"/>
      <c r="EP45" s="1088"/>
      <c r="EQ45" s="1127"/>
      <c r="ER45" s="1121"/>
      <c r="ES45" s="1089"/>
      <c r="ET45" s="119">
        <v>20</v>
      </c>
      <c r="EU45" s="1125"/>
      <c r="EV45" s="1140"/>
      <c r="EW45" s="1114"/>
      <c r="EX45" s="1172"/>
      <c r="EY45" s="5"/>
      <c r="EZ45" s="1145"/>
    </row>
    <row r="46" spans="1:156" s="58" customFormat="1" ht="38.450000000000003" customHeight="1">
      <c r="A46" s="132" t="s">
        <v>384</v>
      </c>
      <c r="B46" s="132" t="s">
        <v>784</v>
      </c>
      <c r="C46" s="1170"/>
      <c r="D46" s="1106" t="s">
        <v>326</v>
      </c>
      <c r="E46" s="1108" t="s">
        <v>267</v>
      </c>
      <c r="F46" s="57" t="s">
        <v>42</v>
      </c>
      <c r="G46" s="120"/>
      <c r="H46" s="59">
        <v>28590</v>
      </c>
      <c r="I46" s="60">
        <v>38570</v>
      </c>
      <c r="J46" s="32" t="s">
        <v>268</v>
      </c>
      <c r="K46" s="61">
        <v>260</v>
      </c>
      <c r="L46" s="62">
        <v>360</v>
      </c>
      <c r="M46" s="63" t="s">
        <v>269</v>
      </c>
      <c r="N46" s="64" t="s">
        <v>270</v>
      </c>
      <c r="O46" s="65" t="s">
        <v>268</v>
      </c>
      <c r="P46" s="66" t="s">
        <v>271</v>
      </c>
      <c r="Q46" s="65" t="s">
        <v>268</v>
      </c>
      <c r="R46" s="67">
        <v>2.1</v>
      </c>
      <c r="S46" s="68">
        <v>2.2000000000000002</v>
      </c>
      <c r="T46" s="1089" t="s">
        <v>268</v>
      </c>
      <c r="U46" s="1104">
        <v>380</v>
      </c>
      <c r="V46" s="1089" t="s">
        <v>268</v>
      </c>
      <c r="W46" s="1110">
        <v>3</v>
      </c>
      <c r="X46" s="1081" t="s">
        <v>272</v>
      </c>
      <c r="Y46" s="1083" t="s">
        <v>270</v>
      </c>
      <c r="Z46" s="1083" t="s">
        <v>268</v>
      </c>
      <c r="AA46" s="1100" t="s">
        <v>273</v>
      </c>
      <c r="AB46" s="1089" t="s">
        <v>268</v>
      </c>
      <c r="AC46" s="1104">
        <v>2490</v>
      </c>
      <c r="AD46" s="1089" t="s">
        <v>274</v>
      </c>
      <c r="AE46" s="1098">
        <v>20</v>
      </c>
      <c r="AF46" s="1081" t="s">
        <v>269</v>
      </c>
      <c r="AG46" s="1083" t="s">
        <v>270</v>
      </c>
      <c r="AH46" s="1081" t="s">
        <v>268</v>
      </c>
      <c r="AI46" s="1085" t="s">
        <v>275</v>
      </c>
      <c r="AJ46" s="1081" t="s">
        <v>268</v>
      </c>
      <c r="AK46" s="1096">
        <v>2.7</v>
      </c>
      <c r="AL46" s="32" t="s">
        <v>268</v>
      </c>
      <c r="AM46" s="69">
        <v>9980</v>
      </c>
      <c r="AN46" s="1089" t="s">
        <v>268</v>
      </c>
      <c r="AO46" s="70">
        <v>90</v>
      </c>
      <c r="AP46" s="71" t="s">
        <v>272</v>
      </c>
      <c r="AQ46" s="64" t="s">
        <v>270</v>
      </c>
      <c r="AR46" s="72" t="s">
        <v>268</v>
      </c>
      <c r="AS46" s="66" t="s">
        <v>275</v>
      </c>
      <c r="AT46" s="72" t="s">
        <v>268</v>
      </c>
      <c r="AU46" s="73">
        <v>2.6</v>
      </c>
      <c r="AV46" s="74" t="s">
        <v>276</v>
      </c>
      <c r="AW46" s="75" t="s">
        <v>268</v>
      </c>
      <c r="AX46" s="76">
        <v>3990</v>
      </c>
      <c r="AY46" s="20" t="s">
        <v>274</v>
      </c>
      <c r="AZ46" s="77">
        <v>30</v>
      </c>
      <c r="BA46" s="78" t="s">
        <v>269</v>
      </c>
      <c r="BB46" s="79" t="s">
        <v>270</v>
      </c>
      <c r="BC46" s="78" t="s">
        <v>268</v>
      </c>
      <c r="BD46" s="80" t="s">
        <v>275</v>
      </c>
      <c r="BE46" s="78" t="s">
        <v>268</v>
      </c>
      <c r="BF46" s="81">
        <v>3.9</v>
      </c>
      <c r="BG46" s="75"/>
      <c r="BH46" s="82"/>
      <c r="BI46" s="112"/>
      <c r="BJ46" s="121"/>
      <c r="BK46" s="121"/>
      <c r="BL46" s="121"/>
      <c r="BM46" s="121"/>
      <c r="BN46" s="121"/>
      <c r="BO46" s="121"/>
      <c r="BP46" s="121"/>
      <c r="BQ46" s="112"/>
      <c r="BR46" s="82" t="s">
        <v>286</v>
      </c>
      <c r="BS46" s="112"/>
      <c r="BT46" s="122"/>
      <c r="BU46" s="121"/>
      <c r="BV46" s="121"/>
      <c r="BW46" s="121"/>
      <c r="BX46" s="121"/>
      <c r="BY46" s="121"/>
      <c r="BZ46" s="121"/>
      <c r="CA46" s="1102" t="s">
        <v>268</v>
      </c>
      <c r="CB46" s="1116">
        <v>410</v>
      </c>
      <c r="CC46" s="1089" t="s">
        <v>268</v>
      </c>
      <c r="CD46" s="1098">
        <v>4</v>
      </c>
      <c r="CE46" s="1083" t="s">
        <v>269</v>
      </c>
      <c r="CF46" s="1083" t="s">
        <v>270</v>
      </c>
      <c r="CG46" s="1092" t="s">
        <v>268</v>
      </c>
      <c r="CH46" s="1085" t="s">
        <v>275</v>
      </c>
      <c r="CI46" s="1092" t="s">
        <v>268</v>
      </c>
      <c r="CJ46" s="1096">
        <v>8.5</v>
      </c>
      <c r="CK46" s="1089"/>
      <c r="CL46" s="123" t="s">
        <v>175</v>
      </c>
      <c r="CM46" s="1089" t="s">
        <v>274</v>
      </c>
      <c r="CN46" s="1112">
        <v>20</v>
      </c>
      <c r="CO46" s="1113" t="s">
        <v>269</v>
      </c>
      <c r="CP46" s="1114" t="s">
        <v>270</v>
      </c>
      <c r="CQ46" s="1113" t="s">
        <v>268</v>
      </c>
      <c r="CR46" s="1115" t="s">
        <v>275</v>
      </c>
      <c r="CS46" s="1113" t="s">
        <v>268</v>
      </c>
      <c r="CT46" s="1118">
        <v>2.7</v>
      </c>
      <c r="CU46" s="1119" t="s">
        <v>277</v>
      </c>
      <c r="CV46" s="1089" t="s">
        <v>274</v>
      </c>
      <c r="CW46" s="1104">
        <v>540</v>
      </c>
      <c r="CX46" s="1089" t="s">
        <v>268</v>
      </c>
      <c r="CY46" s="1098">
        <v>5</v>
      </c>
      <c r="CZ46" s="1083" t="s">
        <v>269</v>
      </c>
      <c r="DA46" s="1083" t="s">
        <v>270</v>
      </c>
      <c r="DB46" s="1092" t="s">
        <v>268</v>
      </c>
      <c r="DC46" s="1085" t="s">
        <v>275</v>
      </c>
      <c r="DD46" s="1092" t="s">
        <v>268</v>
      </c>
      <c r="DE46" s="1096">
        <v>12.6</v>
      </c>
      <c r="DF46" s="1089" t="s">
        <v>274</v>
      </c>
      <c r="DG46" s="85">
        <v>270</v>
      </c>
      <c r="DH46" s="1089" t="s">
        <v>268</v>
      </c>
      <c r="DI46" s="85">
        <v>2</v>
      </c>
      <c r="DJ46" s="1089" t="s">
        <v>274</v>
      </c>
      <c r="DK46" s="86">
        <v>2</v>
      </c>
      <c r="DL46" s="1089" t="s">
        <v>274</v>
      </c>
      <c r="DM46" s="85">
        <v>40</v>
      </c>
      <c r="DN46" s="1089" t="s">
        <v>268</v>
      </c>
      <c r="DO46" s="85">
        <v>1</v>
      </c>
      <c r="DP46" s="1089" t="s">
        <v>274</v>
      </c>
      <c r="DQ46" s="86">
        <v>1</v>
      </c>
      <c r="DR46" s="1145"/>
      <c r="DS46" s="128" t="s">
        <v>327</v>
      </c>
      <c r="DT46" s="1122" t="s">
        <v>278</v>
      </c>
      <c r="DU46" s="88">
        <v>255</v>
      </c>
      <c r="DV46" s="1089" t="s">
        <v>280</v>
      </c>
      <c r="DW46" s="1090">
        <v>530</v>
      </c>
      <c r="DX46" s="1092" t="s">
        <v>268</v>
      </c>
      <c r="DY46" s="1094">
        <v>5</v>
      </c>
      <c r="DZ46" s="1081" t="s">
        <v>269</v>
      </c>
      <c r="EA46" s="1083" t="s">
        <v>270</v>
      </c>
      <c r="EB46" s="1081" t="s">
        <v>268</v>
      </c>
      <c r="EC46" s="1085" t="s">
        <v>275</v>
      </c>
      <c r="ED46" s="1081" t="s">
        <v>268</v>
      </c>
      <c r="EE46" s="1087">
        <v>7.8</v>
      </c>
      <c r="EF46" s="1123" t="s">
        <v>276</v>
      </c>
      <c r="EG46" s="1089" t="s">
        <v>280</v>
      </c>
      <c r="EH46" s="1090">
        <v>2490</v>
      </c>
      <c r="EI46" s="1092" t="s">
        <v>268</v>
      </c>
      <c r="EJ46" s="1094">
        <v>20</v>
      </c>
      <c r="EK46" s="1081" t="s">
        <v>269</v>
      </c>
      <c r="EL46" s="1083" t="s">
        <v>270</v>
      </c>
      <c r="EM46" s="1081" t="s">
        <v>268</v>
      </c>
      <c r="EN46" s="1085" t="s">
        <v>275</v>
      </c>
      <c r="EO46" s="1081" t="s">
        <v>268</v>
      </c>
      <c r="EP46" s="1087">
        <v>2.9</v>
      </c>
      <c r="EQ46" s="1126" t="s">
        <v>276</v>
      </c>
      <c r="ER46" s="1120" t="s">
        <v>281</v>
      </c>
      <c r="ES46" s="1089" t="s">
        <v>280</v>
      </c>
      <c r="ET46" s="89">
        <v>1920</v>
      </c>
      <c r="EU46" s="1125" t="s">
        <v>280</v>
      </c>
      <c r="EV46" s="1140"/>
      <c r="EW46" s="1114"/>
      <c r="EX46" s="1172"/>
      <c r="EY46" s="5"/>
      <c r="EZ46" s="1145"/>
    </row>
    <row r="47" spans="1:156" s="58" customFormat="1" ht="38.450000000000003" customHeight="1">
      <c r="A47" s="132" t="s">
        <v>385</v>
      </c>
      <c r="B47" s="132" t="s">
        <v>785</v>
      </c>
      <c r="C47" s="1170"/>
      <c r="D47" s="1107"/>
      <c r="E47" s="1109"/>
      <c r="F47" s="90" t="s">
        <v>43</v>
      </c>
      <c r="G47" s="120"/>
      <c r="H47" s="91">
        <v>38570</v>
      </c>
      <c r="I47" s="92"/>
      <c r="J47" s="32" t="s">
        <v>268</v>
      </c>
      <c r="K47" s="93">
        <v>360</v>
      </c>
      <c r="L47" s="94"/>
      <c r="M47" s="95" t="s">
        <v>269</v>
      </c>
      <c r="N47" s="96" t="s">
        <v>270</v>
      </c>
      <c r="O47" s="97" t="s">
        <v>268</v>
      </c>
      <c r="P47" s="98" t="s">
        <v>275</v>
      </c>
      <c r="Q47" s="97" t="s">
        <v>268</v>
      </c>
      <c r="R47" s="99">
        <v>2.2000000000000002</v>
      </c>
      <c r="S47" s="100"/>
      <c r="T47" s="1089"/>
      <c r="U47" s="1105"/>
      <c r="V47" s="1089"/>
      <c r="W47" s="1111"/>
      <c r="X47" s="1082"/>
      <c r="Y47" s="1084"/>
      <c r="Z47" s="1084"/>
      <c r="AA47" s="1101"/>
      <c r="AB47" s="1089"/>
      <c r="AC47" s="1105"/>
      <c r="AD47" s="1089"/>
      <c r="AE47" s="1099"/>
      <c r="AF47" s="1082"/>
      <c r="AG47" s="1084"/>
      <c r="AH47" s="1082"/>
      <c r="AI47" s="1086"/>
      <c r="AJ47" s="1082"/>
      <c r="AK47" s="1097"/>
      <c r="AL47" s="32" t="s">
        <v>268</v>
      </c>
      <c r="AM47" s="93">
        <v>9980</v>
      </c>
      <c r="AN47" s="1089"/>
      <c r="AO47" s="101">
        <v>90</v>
      </c>
      <c r="AP47" s="102" t="s">
        <v>269</v>
      </c>
      <c r="AQ47" s="96" t="s">
        <v>270</v>
      </c>
      <c r="AR47" s="103" t="s">
        <v>268</v>
      </c>
      <c r="AS47" s="104" t="s">
        <v>275</v>
      </c>
      <c r="AT47" s="103" t="s">
        <v>268</v>
      </c>
      <c r="AU47" s="105">
        <v>2.6</v>
      </c>
      <c r="AV47" s="106"/>
      <c r="AW47" s="75"/>
      <c r="AX47" s="23"/>
      <c r="AY47" s="23"/>
      <c r="AZ47" s="125"/>
      <c r="BA47" s="23"/>
      <c r="BB47" s="23"/>
      <c r="BC47" s="23"/>
      <c r="BD47" s="23"/>
      <c r="BE47" s="23"/>
      <c r="BF47" s="23"/>
      <c r="BG47" s="112" t="s">
        <v>274</v>
      </c>
      <c r="BH47" s="113">
        <v>69890</v>
      </c>
      <c r="BI47" s="112" t="s">
        <v>268</v>
      </c>
      <c r="BJ47" s="77">
        <v>690</v>
      </c>
      <c r="BK47" s="78" t="s">
        <v>269</v>
      </c>
      <c r="BL47" s="79" t="s">
        <v>270</v>
      </c>
      <c r="BM47" s="78" t="s">
        <v>268</v>
      </c>
      <c r="BN47" s="80" t="s">
        <v>275</v>
      </c>
      <c r="BO47" s="78" t="s">
        <v>268</v>
      </c>
      <c r="BP47" s="81">
        <v>2.2000000000000002</v>
      </c>
      <c r="BQ47" s="46" t="s">
        <v>268</v>
      </c>
      <c r="BR47" s="113">
        <v>59910</v>
      </c>
      <c r="BS47" s="46" t="s">
        <v>274</v>
      </c>
      <c r="BT47" s="77">
        <v>590</v>
      </c>
      <c r="BU47" s="78" t="s">
        <v>269</v>
      </c>
      <c r="BV47" s="79" t="s">
        <v>270</v>
      </c>
      <c r="BW47" s="78" t="s">
        <v>268</v>
      </c>
      <c r="BX47" s="80" t="s">
        <v>275</v>
      </c>
      <c r="BY47" s="78" t="s">
        <v>268</v>
      </c>
      <c r="BZ47" s="81">
        <v>2.2000000000000002</v>
      </c>
      <c r="CA47" s="1103"/>
      <c r="CB47" s="1117"/>
      <c r="CC47" s="1089"/>
      <c r="CD47" s="1099"/>
      <c r="CE47" s="1084"/>
      <c r="CF47" s="1084"/>
      <c r="CG47" s="1093"/>
      <c r="CH47" s="1086"/>
      <c r="CI47" s="1093"/>
      <c r="CJ47" s="1097"/>
      <c r="CK47" s="1089"/>
      <c r="CL47" s="114">
        <v>2490</v>
      </c>
      <c r="CM47" s="1089"/>
      <c r="CN47" s="1112"/>
      <c r="CO47" s="1113"/>
      <c r="CP47" s="1114"/>
      <c r="CQ47" s="1113"/>
      <c r="CR47" s="1115"/>
      <c r="CS47" s="1113"/>
      <c r="CT47" s="1118"/>
      <c r="CU47" s="1119"/>
      <c r="CV47" s="1089"/>
      <c r="CW47" s="1105"/>
      <c r="CX47" s="1089"/>
      <c r="CY47" s="1099"/>
      <c r="CZ47" s="1084"/>
      <c r="DA47" s="1084"/>
      <c r="DB47" s="1093"/>
      <c r="DC47" s="1086"/>
      <c r="DD47" s="1093"/>
      <c r="DE47" s="1097"/>
      <c r="DF47" s="1089"/>
      <c r="DG47" s="115" t="s">
        <v>282</v>
      </c>
      <c r="DH47" s="1089"/>
      <c r="DI47" s="115" t="s">
        <v>283</v>
      </c>
      <c r="DJ47" s="1089"/>
      <c r="DK47" s="116">
        <v>65.5</v>
      </c>
      <c r="DL47" s="1089"/>
      <c r="DM47" s="115" t="s">
        <v>282</v>
      </c>
      <c r="DN47" s="1089"/>
      <c r="DO47" s="115" t="s">
        <v>283</v>
      </c>
      <c r="DP47" s="1089"/>
      <c r="DQ47" s="116">
        <v>24.3</v>
      </c>
      <c r="DR47" s="1145"/>
      <c r="DS47" s="117">
        <v>2540</v>
      </c>
      <c r="DT47" s="1122"/>
      <c r="DU47" s="118" t="s">
        <v>284</v>
      </c>
      <c r="DV47" s="1089"/>
      <c r="DW47" s="1091"/>
      <c r="DX47" s="1093"/>
      <c r="DY47" s="1095"/>
      <c r="DZ47" s="1082"/>
      <c r="EA47" s="1084"/>
      <c r="EB47" s="1082"/>
      <c r="EC47" s="1086"/>
      <c r="ED47" s="1082"/>
      <c r="EE47" s="1088"/>
      <c r="EF47" s="1124"/>
      <c r="EG47" s="1089"/>
      <c r="EH47" s="1091">
        <v>20</v>
      </c>
      <c r="EI47" s="1093"/>
      <c r="EJ47" s="1095"/>
      <c r="EK47" s="1082"/>
      <c r="EL47" s="1084"/>
      <c r="EM47" s="1082"/>
      <c r="EN47" s="1086"/>
      <c r="EO47" s="1082"/>
      <c r="EP47" s="1088"/>
      <c r="EQ47" s="1127"/>
      <c r="ER47" s="1121"/>
      <c r="ES47" s="1089"/>
      <c r="ET47" s="119">
        <v>10</v>
      </c>
      <c r="EU47" s="1125"/>
      <c r="EV47" s="1140"/>
      <c r="EW47" s="1114"/>
      <c r="EX47" s="1172"/>
      <c r="EY47" s="5"/>
      <c r="EZ47" s="1145"/>
    </row>
    <row r="48" spans="1:156" s="58" customFormat="1" ht="38.450000000000003" customHeight="1">
      <c r="A48" s="132" t="s">
        <v>386</v>
      </c>
      <c r="B48" s="132" t="s">
        <v>786</v>
      </c>
      <c r="C48" s="1170"/>
      <c r="D48" s="1106" t="s">
        <v>328</v>
      </c>
      <c r="E48" s="1108" t="s">
        <v>267</v>
      </c>
      <c r="F48" s="57" t="s">
        <v>42</v>
      </c>
      <c r="G48" s="120"/>
      <c r="H48" s="59">
        <v>28150</v>
      </c>
      <c r="I48" s="60">
        <v>38130</v>
      </c>
      <c r="J48" s="32" t="s">
        <v>268</v>
      </c>
      <c r="K48" s="61">
        <v>260</v>
      </c>
      <c r="L48" s="62">
        <v>360</v>
      </c>
      <c r="M48" s="63" t="s">
        <v>269</v>
      </c>
      <c r="N48" s="64" t="s">
        <v>270</v>
      </c>
      <c r="O48" s="65" t="s">
        <v>268</v>
      </c>
      <c r="P48" s="66" t="s">
        <v>271</v>
      </c>
      <c r="Q48" s="65" t="s">
        <v>268</v>
      </c>
      <c r="R48" s="67">
        <v>2.1</v>
      </c>
      <c r="S48" s="68">
        <v>2.2000000000000002</v>
      </c>
      <c r="T48" s="1089" t="s">
        <v>268</v>
      </c>
      <c r="U48" s="1104">
        <v>330</v>
      </c>
      <c r="V48" s="1089" t="s">
        <v>268</v>
      </c>
      <c r="W48" s="1110">
        <v>3</v>
      </c>
      <c r="X48" s="1081" t="s">
        <v>272</v>
      </c>
      <c r="Y48" s="1083" t="s">
        <v>270</v>
      </c>
      <c r="Z48" s="1083" t="s">
        <v>268</v>
      </c>
      <c r="AA48" s="1100" t="s">
        <v>273</v>
      </c>
      <c r="AB48" s="1089" t="s">
        <v>268</v>
      </c>
      <c r="AC48" s="1104">
        <v>2210</v>
      </c>
      <c r="AD48" s="1089" t="s">
        <v>274</v>
      </c>
      <c r="AE48" s="1098">
        <v>20</v>
      </c>
      <c r="AF48" s="1081" t="s">
        <v>269</v>
      </c>
      <c r="AG48" s="1083" t="s">
        <v>270</v>
      </c>
      <c r="AH48" s="1081" t="s">
        <v>268</v>
      </c>
      <c r="AI48" s="1085" t="s">
        <v>275</v>
      </c>
      <c r="AJ48" s="1081" t="s">
        <v>268</v>
      </c>
      <c r="AK48" s="1096">
        <v>2.4</v>
      </c>
      <c r="AL48" s="32" t="s">
        <v>268</v>
      </c>
      <c r="AM48" s="69">
        <v>9980</v>
      </c>
      <c r="AN48" s="1089" t="s">
        <v>268</v>
      </c>
      <c r="AO48" s="70">
        <v>90</v>
      </c>
      <c r="AP48" s="71" t="s">
        <v>272</v>
      </c>
      <c r="AQ48" s="64" t="s">
        <v>270</v>
      </c>
      <c r="AR48" s="72" t="s">
        <v>268</v>
      </c>
      <c r="AS48" s="66" t="s">
        <v>275</v>
      </c>
      <c r="AT48" s="72" t="s">
        <v>268</v>
      </c>
      <c r="AU48" s="73">
        <v>2.6</v>
      </c>
      <c r="AV48" s="74" t="s">
        <v>276</v>
      </c>
      <c r="AW48" s="75" t="s">
        <v>268</v>
      </c>
      <c r="AX48" s="76">
        <v>3990</v>
      </c>
      <c r="AY48" s="20" t="s">
        <v>274</v>
      </c>
      <c r="AZ48" s="77">
        <v>30</v>
      </c>
      <c r="BA48" s="78" t="s">
        <v>269</v>
      </c>
      <c r="BB48" s="79" t="s">
        <v>270</v>
      </c>
      <c r="BC48" s="78" t="s">
        <v>268</v>
      </c>
      <c r="BD48" s="80" t="s">
        <v>275</v>
      </c>
      <c r="BE48" s="78" t="s">
        <v>268</v>
      </c>
      <c r="BF48" s="81">
        <v>3.9</v>
      </c>
      <c r="BG48" s="75"/>
      <c r="BH48" s="82"/>
      <c r="BI48" s="112"/>
      <c r="BJ48" s="121"/>
      <c r="BK48" s="121"/>
      <c r="BL48" s="121"/>
      <c r="BM48" s="121"/>
      <c r="BN48" s="121"/>
      <c r="BO48" s="121"/>
      <c r="BP48" s="121"/>
      <c r="BQ48" s="112"/>
      <c r="BR48" s="82" t="s">
        <v>286</v>
      </c>
      <c r="BS48" s="112"/>
      <c r="BT48" s="122"/>
      <c r="BU48" s="121"/>
      <c r="BV48" s="121"/>
      <c r="BW48" s="121"/>
      <c r="BX48" s="121"/>
      <c r="BY48" s="121"/>
      <c r="BZ48" s="121"/>
      <c r="CA48" s="1102" t="s">
        <v>268</v>
      </c>
      <c r="CB48" s="1116">
        <v>360</v>
      </c>
      <c r="CC48" s="1089" t="s">
        <v>268</v>
      </c>
      <c r="CD48" s="1098">
        <v>3</v>
      </c>
      <c r="CE48" s="1083" t="s">
        <v>269</v>
      </c>
      <c r="CF48" s="1083" t="s">
        <v>270</v>
      </c>
      <c r="CG48" s="1092" t="s">
        <v>268</v>
      </c>
      <c r="CH48" s="1085" t="s">
        <v>275</v>
      </c>
      <c r="CI48" s="1092" t="s">
        <v>268</v>
      </c>
      <c r="CJ48" s="1096">
        <v>10.1</v>
      </c>
      <c r="CK48" s="1089"/>
      <c r="CL48" s="123" t="s">
        <v>176</v>
      </c>
      <c r="CM48" s="1089" t="s">
        <v>274</v>
      </c>
      <c r="CN48" s="1112">
        <v>20</v>
      </c>
      <c r="CO48" s="1113" t="s">
        <v>269</v>
      </c>
      <c r="CP48" s="1114" t="s">
        <v>270</v>
      </c>
      <c r="CQ48" s="1113" t="s">
        <v>268</v>
      </c>
      <c r="CR48" s="1115" t="s">
        <v>275</v>
      </c>
      <c r="CS48" s="1113" t="s">
        <v>268</v>
      </c>
      <c r="CT48" s="1118">
        <v>2.4</v>
      </c>
      <c r="CU48" s="1119" t="s">
        <v>277</v>
      </c>
      <c r="CV48" s="1089" t="s">
        <v>274</v>
      </c>
      <c r="CW48" s="1104">
        <v>540</v>
      </c>
      <c r="CX48" s="1089" t="s">
        <v>268</v>
      </c>
      <c r="CY48" s="1098">
        <v>5</v>
      </c>
      <c r="CZ48" s="1083" t="s">
        <v>269</v>
      </c>
      <c r="DA48" s="1083" t="s">
        <v>270</v>
      </c>
      <c r="DB48" s="1092" t="s">
        <v>268</v>
      </c>
      <c r="DC48" s="1085" t="s">
        <v>275</v>
      </c>
      <c r="DD48" s="1092" t="s">
        <v>268</v>
      </c>
      <c r="DE48" s="1096">
        <v>11.2</v>
      </c>
      <c r="DF48" s="1089" t="s">
        <v>274</v>
      </c>
      <c r="DG48" s="85">
        <v>240</v>
      </c>
      <c r="DH48" s="1089" t="s">
        <v>268</v>
      </c>
      <c r="DI48" s="85">
        <v>2</v>
      </c>
      <c r="DJ48" s="1089" t="s">
        <v>274</v>
      </c>
      <c r="DK48" s="86">
        <v>2</v>
      </c>
      <c r="DL48" s="1089" t="s">
        <v>274</v>
      </c>
      <c r="DM48" s="85">
        <v>40</v>
      </c>
      <c r="DN48" s="1089" t="s">
        <v>268</v>
      </c>
      <c r="DO48" s="85">
        <v>1</v>
      </c>
      <c r="DP48" s="1089" t="s">
        <v>274</v>
      </c>
      <c r="DQ48" s="86">
        <v>1</v>
      </c>
      <c r="DR48" s="1145"/>
      <c r="DS48" s="128" t="s">
        <v>329</v>
      </c>
      <c r="DT48" s="1122" t="s">
        <v>278</v>
      </c>
      <c r="DU48" s="88">
        <v>255</v>
      </c>
      <c r="DV48" s="1089" t="s">
        <v>280</v>
      </c>
      <c r="DW48" s="1090">
        <v>470</v>
      </c>
      <c r="DX48" s="1092" t="s">
        <v>268</v>
      </c>
      <c r="DY48" s="1094">
        <v>5</v>
      </c>
      <c r="DZ48" s="1081" t="s">
        <v>269</v>
      </c>
      <c r="EA48" s="1083" t="s">
        <v>270</v>
      </c>
      <c r="EB48" s="1081" t="s">
        <v>268</v>
      </c>
      <c r="EC48" s="1085" t="s">
        <v>275</v>
      </c>
      <c r="ED48" s="1081" t="s">
        <v>268</v>
      </c>
      <c r="EE48" s="1087">
        <v>6.9</v>
      </c>
      <c r="EF48" s="1123" t="s">
        <v>276</v>
      </c>
      <c r="EG48" s="1089" t="s">
        <v>280</v>
      </c>
      <c r="EH48" s="1090">
        <v>2210</v>
      </c>
      <c r="EI48" s="1092" t="s">
        <v>268</v>
      </c>
      <c r="EJ48" s="1094">
        <v>20</v>
      </c>
      <c r="EK48" s="1081" t="s">
        <v>269</v>
      </c>
      <c r="EL48" s="1083" t="s">
        <v>270</v>
      </c>
      <c r="EM48" s="1081" t="s">
        <v>268</v>
      </c>
      <c r="EN48" s="1085" t="s">
        <v>275</v>
      </c>
      <c r="EO48" s="1081" t="s">
        <v>268</v>
      </c>
      <c r="EP48" s="1087">
        <v>2.6</v>
      </c>
      <c r="EQ48" s="1126" t="s">
        <v>276</v>
      </c>
      <c r="ER48" s="1120" t="s">
        <v>281</v>
      </c>
      <c r="ES48" s="1089" t="s">
        <v>280</v>
      </c>
      <c r="ET48" s="89">
        <v>1710</v>
      </c>
      <c r="EU48" s="1125" t="s">
        <v>280</v>
      </c>
      <c r="EV48" s="1140"/>
      <c r="EW48" s="1114"/>
      <c r="EX48" s="1172"/>
      <c r="EY48" s="5"/>
      <c r="EZ48" s="1145"/>
    </row>
    <row r="49" spans="1:156" s="58" customFormat="1" ht="38.450000000000003" customHeight="1">
      <c r="A49" s="132" t="s">
        <v>387</v>
      </c>
      <c r="B49" s="132" t="s">
        <v>787</v>
      </c>
      <c r="C49" s="1170"/>
      <c r="D49" s="1107"/>
      <c r="E49" s="1109"/>
      <c r="F49" s="90" t="s">
        <v>43</v>
      </c>
      <c r="G49" s="120"/>
      <c r="H49" s="91">
        <v>38130</v>
      </c>
      <c r="I49" s="92"/>
      <c r="J49" s="32" t="s">
        <v>268</v>
      </c>
      <c r="K49" s="93">
        <v>360</v>
      </c>
      <c r="L49" s="94"/>
      <c r="M49" s="95" t="s">
        <v>269</v>
      </c>
      <c r="N49" s="96" t="s">
        <v>270</v>
      </c>
      <c r="O49" s="97" t="s">
        <v>268</v>
      </c>
      <c r="P49" s="98" t="s">
        <v>275</v>
      </c>
      <c r="Q49" s="97" t="s">
        <v>268</v>
      </c>
      <c r="R49" s="99">
        <v>2.2000000000000002</v>
      </c>
      <c r="S49" s="100"/>
      <c r="T49" s="1089"/>
      <c r="U49" s="1105"/>
      <c r="V49" s="1089"/>
      <c r="W49" s="1111"/>
      <c r="X49" s="1082"/>
      <c r="Y49" s="1084"/>
      <c r="Z49" s="1084"/>
      <c r="AA49" s="1101"/>
      <c r="AB49" s="1089"/>
      <c r="AC49" s="1105"/>
      <c r="AD49" s="1089"/>
      <c r="AE49" s="1099"/>
      <c r="AF49" s="1082"/>
      <c r="AG49" s="1084"/>
      <c r="AH49" s="1082"/>
      <c r="AI49" s="1086"/>
      <c r="AJ49" s="1082"/>
      <c r="AK49" s="1097"/>
      <c r="AL49" s="32" t="s">
        <v>268</v>
      </c>
      <c r="AM49" s="93">
        <v>9980</v>
      </c>
      <c r="AN49" s="1089"/>
      <c r="AO49" s="101">
        <v>90</v>
      </c>
      <c r="AP49" s="102" t="s">
        <v>269</v>
      </c>
      <c r="AQ49" s="96" t="s">
        <v>270</v>
      </c>
      <c r="AR49" s="103" t="s">
        <v>268</v>
      </c>
      <c r="AS49" s="104" t="s">
        <v>275</v>
      </c>
      <c r="AT49" s="103" t="s">
        <v>268</v>
      </c>
      <c r="AU49" s="105">
        <v>2.6</v>
      </c>
      <c r="AV49" s="106"/>
      <c r="AW49" s="75"/>
      <c r="AX49" s="23"/>
      <c r="AY49" s="23"/>
      <c r="AZ49" s="125"/>
      <c r="BA49" s="23"/>
      <c r="BB49" s="23"/>
      <c r="BC49" s="23"/>
      <c r="BD49" s="23"/>
      <c r="BE49" s="23"/>
      <c r="BF49" s="23"/>
      <c r="BG49" s="112" t="s">
        <v>274</v>
      </c>
      <c r="BH49" s="113">
        <v>69890</v>
      </c>
      <c r="BI49" s="112" t="s">
        <v>268</v>
      </c>
      <c r="BJ49" s="77">
        <v>690</v>
      </c>
      <c r="BK49" s="78" t="s">
        <v>269</v>
      </c>
      <c r="BL49" s="79" t="s">
        <v>270</v>
      </c>
      <c r="BM49" s="78" t="s">
        <v>268</v>
      </c>
      <c r="BN49" s="80" t="s">
        <v>275</v>
      </c>
      <c r="BO49" s="78" t="s">
        <v>268</v>
      </c>
      <c r="BP49" s="81">
        <v>2.2000000000000002</v>
      </c>
      <c r="BQ49" s="46" t="s">
        <v>268</v>
      </c>
      <c r="BR49" s="113">
        <v>59910</v>
      </c>
      <c r="BS49" s="46" t="s">
        <v>274</v>
      </c>
      <c r="BT49" s="77">
        <v>590</v>
      </c>
      <c r="BU49" s="78" t="s">
        <v>269</v>
      </c>
      <c r="BV49" s="79" t="s">
        <v>270</v>
      </c>
      <c r="BW49" s="78" t="s">
        <v>268</v>
      </c>
      <c r="BX49" s="80" t="s">
        <v>275</v>
      </c>
      <c r="BY49" s="78" t="s">
        <v>268</v>
      </c>
      <c r="BZ49" s="81">
        <v>2.2000000000000002</v>
      </c>
      <c r="CA49" s="1103"/>
      <c r="CB49" s="1117"/>
      <c r="CC49" s="1089"/>
      <c r="CD49" s="1099"/>
      <c r="CE49" s="1084"/>
      <c r="CF49" s="1084"/>
      <c r="CG49" s="1093"/>
      <c r="CH49" s="1086"/>
      <c r="CI49" s="1093"/>
      <c r="CJ49" s="1097"/>
      <c r="CK49" s="1089"/>
      <c r="CL49" s="114">
        <v>2210</v>
      </c>
      <c r="CM49" s="1089"/>
      <c r="CN49" s="1112"/>
      <c r="CO49" s="1113"/>
      <c r="CP49" s="1114"/>
      <c r="CQ49" s="1113"/>
      <c r="CR49" s="1115"/>
      <c r="CS49" s="1113"/>
      <c r="CT49" s="1118"/>
      <c r="CU49" s="1119"/>
      <c r="CV49" s="1089"/>
      <c r="CW49" s="1105"/>
      <c r="CX49" s="1089"/>
      <c r="CY49" s="1099"/>
      <c r="CZ49" s="1084"/>
      <c r="DA49" s="1084"/>
      <c r="DB49" s="1093"/>
      <c r="DC49" s="1086"/>
      <c r="DD49" s="1093"/>
      <c r="DE49" s="1097"/>
      <c r="DF49" s="1089"/>
      <c r="DG49" s="115" t="s">
        <v>282</v>
      </c>
      <c r="DH49" s="1089"/>
      <c r="DI49" s="115" t="s">
        <v>283</v>
      </c>
      <c r="DJ49" s="1089"/>
      <c r="DK49" s="116">
        <v>58.3</v>
      </c>
      <c r="DL49" s="1089"/>
      <c r="DM49" s="115" t="s">
        <v>282</v>
      </c>
      <c r="DN49" s="1089"/>
      <c r="DO49" s="115" t="s">
        <v>283</v>
      </c>
      <c r="DP49" s="1089"/>
      <c r="DQ49" s="116">
        <v>21.6</v>
      </c>
      <c r="DR49" s="1145"/>
      <c r="DS49" s="117">
        <v>2440</v>
      </c>
      <c r="DT49" s="1122"/>
      <c r="DU49" s="118" t="s">
        <v>284</v>
      </c>
      <c r="DV49" s="1089"/>
      <c r="DW49" s="1091"/>
      <c r="DX49" s="1093"/>
      <c r="DY49" s="1095"/>
      <c r="DZ49" s="1082"/>
      <c r="EA49" s="1084"/>
      <c r="EB49" s="1082"/>
      <c r="EC49" s="1086"/>
      <c r="ED49" s="1082"/>
      <c r="EE49" s="1088"/>
      <c r="EF49" s="1124"/>
      <c r="EG49" s="1089"/>
      <c r="EH49" s="1091">
        <v>20</v>
      </c>
      <c r="EI49" s="1093"/>
      <c r="EJ49" s="1095"/>
      <c r="EK49" s="1082"/>
      <c r="EL49" s="1084"/>
      <c r="EM49" s="1082"/>
      <c r="EN49" s="1086"/>
      <c r="EO49" s="1082"/>
      <c r="EP49" s="1088"/>
      <c r="EQ49" s="1127"/>
      <c r="ER49" s="1121"/>
      <c r="ES49" s="1089"/>
      <c r="ET49" s="119">
        <v>10</v>
      </c>
      <c r="EU49" s="1125"/>
      <c r="EV49" s="1140"/>
      <c r="EW49" s="1114"/>
      <c r="EX49" s="1172"/>
      <c r="EY49" s="5"/>
      <c r="EZ49" s="1145"/>
    </row>
    <row r="50" spans="1:156" s="58" customFormat="1" ht="38.450000000000003" customHeight="1">
      <c r="A50" s="132" t="s">
        <v>388</v>
      </c>
      <c r="B50" s="132" t="s">
        <v>788</v>
      </c>
      <c r="C50" s="1170"/>
      <c r="D50" s="1106" t="s">
        <v>330</v>
      </c>
      <c r="E50" s="1108" t="s">
        <v>267</v>
      </c>
      <c r="F50" s="57" t="s">
        <v>42</v>
      </c>
      <c r="G50" s="120"/>
      <c r="H50" s="59">
        <v>27810</v>
      </c>
      <c r="I50" s="60">
        <v>37790</v>
      </c>
      <c r="J50" s="32" t="s">
        <v>268</v>
      </c>
      <c r="K50" s="61">
        <v>250</v>
      </c>
      <c r="L50" s="62">
        <v>350</v>
      </c>
      <c r="M50" s="63" t="s">
        <v>269</v>
      </c>
      <c r="N50" s="64" t="s">
        <v>270</v>
      </c>
      <c r="O50" s="65" t="s">
        <v>268</v>
      </c>
      <c r="P50" s="66" t="s">
        <v>271</v>
      </c>
      <c r="Q50" s="65" t="s">
        <v>268</v>
      </c>
      <c r="R50" s="67">
        <v>2.1</v>
      </c>
      <c r="S50" s="68">
        <v>2.2000000000000002</v>
      </c>
      <c r="T50" s="1089" t="s">
        <v>268</v>
      </c>
      <c r="U50" s="1104">
        <v>300</v>
      </c>
      <c r="V50" s="1089" t="s">
        <v>268</v>
      </c>
      <c r="W50" s="1110">
        <v>3</v>
      </c>
      <c r="X50" s="1081" t="s">
        <v>272</v>
      </c>
      <c r="Y50" s="1083" t="s">
        <v>270</v>
      </c>
      <c r="Z50" s="1083" t="s">
        <v>268</v>
      </c>
      <c r="AA50" s="1100" t="s">
        <v>273</v>
      </c>
      <c r="AB50" s="1089" t="s">
        <v>268</v>
      </c>
      <c r="AC50" s="1104">
        <v>1990</v>
      </c>
      <c r="AD50" s="1089" t="s">
        <v>274</v>
      </c>
      <c r="AE50" s="1098">
        <v>10</v>
      </c>
      <c r="AF50" s="1081" t="s">
        <v>269</v>
      </c>
      <c r="AG50" s="1083" t="s">
        <v>270</v>
      </c>
      <c r="AH50" s="1081" t="s">
        <v>268</v>
      </c>
      <c r="AI50" s="1085" t="s">
        <v>275</v>
      </c>
      <c r="AJ50" s="1081" t="s">
        <v>268</v>
      </c>
      <c r="AK50" s="1096">
        <v>4.3</v>
      </c>
      <c r="AL50" s="32" t="s">
        <v>268</v>
      </c>
      <c r="AM50" s="69">
        <v>9980</v>
      </c>
      <c r="AN50" s="1089" t="s">
        <v>268</v>
      </c>
      <c r="AO50" s="70">
        <v>90</v>
      </c>
      <c r="AP50" s="71" t="s">
        <v>272</v>
      </c>
      <c r="AQ50" s="64" t="s">
        <v>270</v>
      </c>
      <c r="AR50" s="72" t="s">
        <v>268</v>
      </c>
      <c r="AS50" s="66" t="s">
        <v>275</v>
      </c>
      <c r="AT50" s="72" t="s">
        <v>268</v>
      </c>
      <c r="AU50" s="73">
        <v>2.6</v>
      </c>
      <c r="AV50" s="74" t="s">
        <v>276</v>
      </c>
      <c r="AW50" s="75" t="s">
        <v>268</v>
      </c>
      <c r="AX50" s="76">
        <v>3990</v>
      </c>
      <c r="AY50" s="20" t="s">
        <v>274</v>
      </c>
      <c r="AZ50" s="77">
        <v>30</v>
      </c>
      <c r="BA50" s="78" t="s">
        <v>269</v>
      </c>
      <c r="BB50" s="79" t="s">
        <v>270</v>
      </c>
      <c r="BC50" s="78" t="s">
        <v>268</v>
      </c>
      <c r="BD50" s="80" t="s">
        <v>275</v>
      </c>
      <c r="BE50" s="78" t="s">
        <v>268</v>
      </c>
      <c r="BF50" s="81">
        <v>3.9</v>
      </c>
      <c r="BG50" s="75"/>
      <c r="BH50" s="82"/>
      <c r="BI50" s="112"/>
      <c r="BJ50" s="121"/>
      <c r="BK50" s="121"/>
      <c r="BL50" s="121"/>
      <c r="BM50" s="121"/>
      <c r="BN50" s="121"/>
      <c r="BO50" s="121"/>
      <c r="BP50" s="121"/>
      <c r="BQ50" s="112"/>
      <c r="BR50" s="82" t="s">
        <v>286</v>
      </c>
      <c r="BS50" s="112"/>
      <c r="BT50" s="122"/>
      <c r="BU50" s="121"/>
      <c r="BV50" s="121"/>
      <c r="BW50" s="121"/>
      <c r="BX50" s="121"/>
      <c r="BY50" s="121"/>
      <c r="BZ50" s="121"/>
      <c r="CA50" s="1102" t="s">
        <v>268</v>
      </c>
      <c r="CB50" s="1116">
        <v>330</v>
      </c>
      <c r="CC50" s="1089" t="s">
        <v>268</v>
      </c>
      <c r="CD50" s="1098">
        <v>3</v>
      </c>
      <c r="CE50" s="1083" t="s">
        <v>269</v>
      </c>
      <c r="CF50" s="1083" t="s">
        <v>270</v>
      </c>
      <c r="CG50" s="1092" t="s">
        <v>268</v>
      </c>
      <c r="CH50" s="1085" t="s">
        <v>275</v>
      </c>
      <c r="CI50" s="1092" t="s">
        <v>268</v>
      </c>
      <c r="CJ50" s="1096">
        <v>9.1</v>
      </c>
      <c r="CK50" s="1089"/>
      <c r="CL50" s="123" t="s">
        <v>177</v>
      </c>
      <c r="CM50" s="1089" t="s">
        <v>274</v>
      </c>
      <c r="CN50" s="1112">
        <v>10</v>
      </c>
      <c r="CO50" s="1113" t="s">
        <v>269</v>
      </c>
      <c r="CP50" s="1114" t="s">
        <v>270</v>
      </c>
      <c r="CQ50" s="1113" t="s">
        <v>268</v>
      </c>
      <c r="CR50" s="1115" t="s">
        <v>275</v>
      </c>
      <c r="CS50" s="1113" t="s">
        <v>268</v>
      </c>
      <c r="CT50" s="1118">
        <v>4.3</v>
      </c>
      <c r="CU50" s="1119" t="s">
        <v>277</v>
      </c>
      <c r="CV50" s="1089" t="s">
        <v>274</v>
      </c>
      <c r="CW50" s="1104">
        <v>540</v>
      </c>
      <c r="CX50" s="1089" t="s">
        <v>268</v>
      </c>
      <c r="CY50" s="1098">
        <v>5</v>
      </c>
      <c r="CZ50" s="1083" t="s">
        <v>269</v>
      </c>
      <c r="DA50" s="1083" t="s">
        <v>270</v>
      </c>
      <c r="DB50" s="1092" t="s">
        <v>268</v>
      </c>
      <c r="DC50" s="1085" t="s">
        <v>275</v>
      </c>
      <c r="DD50" s="1092" t="s">
        <v>268</v>
      </c>
      <c r="DE50" s="1096">
        <v>10.1</v>
      </c>
      <c r="DF50" s="1089" t="s">
        <v>274</v>
      </c>
      <c r="DG50" s="85">
        <v>220</v>
      </c>
      <c r="DH50" s="1089" t="s">
        <v>268</v>
      </c>
      <c r="DI50" s="85">
        <v>2</v>
      </c>
      <c r="DJ50" s="1089" t="s">
        <v>274</v>
      </c>
      <c r="DK50" s="86">
        <v>2</v>
      </c>
      <c r="DL50" s="1089" t="s">
        <v>274</v>
      </c>
      <c r="DM50" s="85">
        <v>40</v>
      </c>
      <c r="DN50" s="1089" t="s">
        <v>268</v>
      </c>
      <c r="DO50" s="85">
        <v>1</v>
      </c>
      <c r="DP50" s="1089" t="s">
        <v>274</v>
      </c>
      <c r="DQ50" s="86">
        <v>1</v>
      </c>
      <c r="DR50" s="1145"/>
      <c r="DS50" s="128" t="s">
        <v>331</v>
      </c>
      <c r="DT50" s="1122" t="s">
        <v>278</v>
      </c>
      <c r="DU50" s="88">
        <v>255</v>
      </c>
      <c r="DV50" s="1089" t="s">
        <v>280</v>
      </c>
      <c r="DW50" s="1090">
        <v>420</v>
      </c>
      <c r="DX50" s="1092" t="s">
        <v>268</v>
      </c>
      <c r="DY50" s="1094">
        <v>4</v>
      </c>
      <c r="DZ50" s="1081" t="s">
        <v>269</v>
      </c>
      <c r="EA50" s="1083" t="s">
        <v>270</v>
      </c>
      <c r="EB50" s="1081" t="s">
        <v>268</v>
      </c>
      <c r="EC50" s="1085" t="s">
        <v>275</v>
      </c>
      <c r="ED50" s="1081" t="s">
        <v>268</v>
      </c>
      <c r="EE50" s="1087">
        <v>7.8</v>
      </c>
      <c r="EF50" s="1123" t="s">
        <v>276</v>
      </c>
      <c r="EG50" s="1089" t="s">
        <v>280</v>
      </c>
      <c r="EH50" s="1090">
        <v>1990</v>
      </c>
      <c r="EI50" s="1092" t="s">
        <v>268</v>
      </c>
      <c r="EJ50" s="1094">
        <v>20</v>
      </c>
      <c r="EK50" s="1081" t="s">
        <v>269</v>
      </c>
      <c r="EL50" s="1083" t="s">
        <v>270</v>
      </c>
      <c r="EM50" s="1081" t="s">
        <v>268</v>
      </c>
      <c r="EN50" s="1085" t="s">
        <v>275</v>
      </c>
      <c r="EO50" s="1081" t="s">
        <v>268</v>
      </c>
      <c r="EP50" s="1087">
        <v>2.2999999999999998</v>
      </c>
      <c r="EQ50" s="1126" t="s">
        <v>276</v>
      </c>
      <c r="ER50" s="1120" t="s">
        <v>281</v>
      </c>
      <c r="ES50" s="1089" t="s">
        <v>280</v>
      </c>
      <c r="ET50" s="89">
        <v>1540</v>
      </c>
      <c r="EU50" s="1125" t="s">
        <v>280</v>
      </c>
      <c r="EV50" s="1140"/>
      <c r="EW50" s="1114"/>
      <c r="EX50" s="1172"/>
      <c r="EY50" s="5"/>
      <c r="EZ50" s="1145"/>
    </row>
    <row r="51" spans="1:156" s="58" customFormat="1" ht="38.450000000000003" customHeight="1">
      <c r="A51" s="132" t="s">
        <v>389</v>
      </c>
      <c r="B51" s="132" t="s">
        <v>789</v>
      </c>
      <c r="C51" s="1170"/>
      <c r="D51" s="1107"/>
      <c r="E51" s="1109"/>
      <c r="F51" s="90" t="s">
        <v>43</v>
      </c>
      <c r="G51" s="120"/>
      <c r="H51" s="91">
        <v>37790</v>
      </c>
      <c r="I51" s="92"/>
      <c r="J51" s="32" t="s">
        <v>268</v>
      </c>
      <c r="K51" s="93">
        <v>350</v>
      </c>
      <c r="L51" s="94"/>
      <c r="M51" s="95" t="s">
        <v>269</v>
      </c>
      <c r="N51" s="96" t="s">
        <v>270</v>
      </c>
      <c r="O51" s="97" t="s">
        <v>268</v>
      </c>
      <c r="P51" s="98" t="s">
        <v>275</v>
      </c>
      <c r="Q51" s="97" t="s">
        <v>268</v>
      </c>
      <c r="R51" s="99">
        <v>2.2000000000000002</v>
      </c>
      <c r="S51" s="100"/>
      <c r="T51" s="1089"/>
      <c r="U51" s="1105"/>
      <c r="V51" s="1089"/>
      <c r="W51" s="1111"/>
      <c r="X51" s="1082"/>
      <c r="Y51" s="1084"/>
      <c r="Z51" s="1084"/>
      <c r="AA51" s="1101"/>
      <c r="AB51" s="1089"/>
      <c r="AC51" s="1105"/>
      <c r="AD51" s="1089"/>
      <c r="AE51" s="1099"/>
      <c r="AF51" s="1082"/>
      <c r="AG51" s="1084"/>
      <c r="AH51" s="1082"/>
      <c r="AI51" s="1086"/>
      <c r="AJ51" s="1082"/>
      <c r="AK51" s="1097"/>
      <c r="AL51" s="32" t="s">
        <v>268</v>
      </c>
      <c r="AM51" s="93">
        <v>9980</v>
      </c>
      <c r="AN51" s="1089"/>
      <c r="AO51" s="101">
        <v>90</v>
      </c>
      <c r="AP51" s="102" t="s">
        <v>269</v>
      </c>
      <c r="AQ51" s="96" t="s">
        <v>270</v>
      </c>
      <c r="AR51" s="103" t="s">
        <v>268</v>
      </c>
      <c r="AS51" s="104" t="s">
        <v>275</v>
      </c>
      <c r="AT51" s="103" t="s">
        <v>268</v>
      </c>
      <c r="AU51" s="105">
        <v>2.6</v>
      </c>
      <c r="AV51" s="106"/>
      <c r="AW51" s="75"/>
      <c r="AX51" s="23"/>
      <c r="AY51" s="23"/>
      <c r="AZ51" s="125"/>
      <c r="BA51" s="23"/>
      <c r="BB51" s="23"/>
      <c r="BC51" s="23"/>
      <c r="BD51" s="23"/>
      <c r="BE51" s="23"/>
      <c r="BF51" s="23"/>
      <c r="BG51" s="112" t="s">
        <v>274</v>
      </c>
      <c r="BH51" s="113">
        <v>69890</v>
      </c>
      <c r="BI51" s="112" t="s">
        <v>268</v>
      </c>
      <c r="BJ51" s="77">
        <v>690</v>
      </c>
      <c r="BK51" s="78" t="s">
        <v>269</v>
      </c>
      <c r="BL51" s="79" t="s">
        <v>270</v>
      </c>
      <c r="BM51" s="78" t="s">
        <v>268</v>
      </c>
      <c r="BN51" s="80" t="s">
        <v>275</v>
      </c>
      <c r="BO51" s="78" t="s">
        <v>268</v>
      </c>
      <c r="BP51" s="81">
        <v>2.2000000000000002</v>
      </c>
      <c r="BQ51" s="46" t="s">
        <v>268</v>
      </c>
      <c r="BR51" s="113">
        <v>59910</v>
      </c>
      <c r="BS51" s="46" t="s">
        <v>274</v>
      </c>
      <c r="BT51" s="77">
        <v>590</v>
      </c>
      <c r="BU51" s="78" t="s">
        <v>269</v>
      </c>
      <c r="BV51" s="79" t="s">
        <v>270</v>
      </c>
      <c r="BW51" s="78" t="s">
        <v>268</v>
      </c>
      <c r="BX51" s="80" t="s">
        <v>275</v>
      </c>
      <c r="BY51" s="78" t="s">
        <v>268</v>
      </c>
      <c r="BZ51" s="81">
        <v>2.2000000000000002</v>
      </c>
      <c r="CA51" s="1103"/>
      <c r="CB51" s="1117"/>
      <c r="CC51" s="1089"/>
      <c r="CD51" s="1099"/>
      <c r="CE51" s="1084"/>
      <c r="CF51" s="1084"/>
      <c r="CG51" s="1093"/>
      <c r="CH51" s="1086"/>
      <c r="CI51" s="1093"/>
      <c r="CJ51" s="1097"/>
      <c r="CK51" s="1089"/>
      <c r="CL51" s="114">
        <v>1990</v>
      </c>
      <c r="CM51" s="1089"/>
      <c r="CN51" s="1112"/>
      <c r="CO51" s="1113"/>
      <c r="CP51" s="1114"/>
      <c r="CQ51" s="1113"/>
      <c r="CR51" s="1115"/>
      <c r="CS51" s="1113"/>
      <c r="CT51" s="1118"/>
      <c r="CU51" s="1119"/>
      <c r="CV51" s="1089"/>
      <c r="CW51" s="1105"/>
      <c r="CX51" s="1089"/>
      <c r="CY51" s="1099"/>
      <c r="CZ51" s="1084"/>
      <c r="DA51" s="1084"/>
      <c r="DB51" s="1093"/>
      <c r="DC51" s="1086"/>
      <c r="DD51" s="1093"/>
      <c r="DE51" s="1097"/>
      <c r="DF51" s="1089"/>
      <c r="DG51" s="115" t="s">
        <v>282</v>
      </c>
      <c r="DH51" s="1089"/>
      <c r="DI51" s="115" t="s">
        <v>283</v>
      </c>
      <c r="DJ51" s="1089"/>
      <c r="DK51" s="116">
        <v>52.4</v>
      </c>
      <c r="DL51" s="1089"/>
      <c r="DM51" s="115" t="s">
        <v>282</v>
      </c>
      <c r="DN51" s="1089"/>
      <c r="DO51" s="115" t="s">
        <v>283</v>
      </c>
      <c r="DP51" s="1089"/>
      <c r="DQ51" s="116">
        <v>19.399999999999999</v>
      </c>
      <c r="DR51" s="1145"/>
      <c r="DS51" s="117">
        <v>2360</v>
      </c>
      <c r="DT51" s="1122"/>
      <c r="DU51" s="118" t="s">
        <v>284</v>
      </c>
      <c r="DV51" s="1089"/>
      <c r="DW51" s="1091"/>
      <c r="DX51" s="1093"/>
      <c r="DY51" s="1095"/>
      <c r="DZ51" s="1082"/>
      <c r="EA51" s="1084"/>
      <c r="EB51" s="1082"/>
      <c r="EC51" s="1086"/>
      <c r="ED51" s="1082"/>
      <c r="EE51" s="1088"/>
      <c r="EF51" s="1124"/>
      <c r="EG51" s="1089"/>
      <c r="EH51" s="1091">
        <v>20</v>
      </c>
      <c r="EI51" s="1093"/>
      <c r="EJ51" s="1095"/>
      <c r="EK51" s="1082"/>
      <c r="EL51" s="1084"/>
      <c r="EM51" s="1082"/>
      <c r="EN51" s="1086"/>
      <c r="EO51" s="1082"/>
      <c r="EP51" s="1088"/>
      <c r="EQ51" s="1127"/>
      <c r="ER51" s="1121"/>
      <c r="ES51" s="1089"/>
      <c r="ET51" s="119">
        <v>10</v>
      </c>
      <c r="EU51" s="1125"/>
      <c r="EV51" s="1140"/>
      <c r="EW51" s="1114"/>
      <c r="EX51" s="1172"/>
      <c r="EY51" s="5"/>
      <c r="EZ51" s="1145"/>
    </row>
    <row r="52" spans="1:156" s="58" customFormat="1" ht="38.450000000000003" customHeight="1">
      <c r="A52" s="132" t="s">
        <v>390</v>
      </c>
      <c r="B52" s="132" t="s">
        <v>790</v>
      </c>
      <c r="C52" s="1170"/>
      <c r="D52" s="1106" t="s">
        <v>332</v>
      </c>
      <c r="E52" s="1108" t="s">
        <v>267</v>
      </c>
      <c r="F52" s="57" t="s">
        <v>42</v>
      </c>
      <c r="G52" s="120"/>
      <c r="H52" s="59">
        <v>27520</v>
      </c>
      <c r="I52" s="60">
        <v>37500</v>
      </c>
      <c r="J52" s="32" t="s">
        <v>268</v>
      </c>
      <c r="K52" s="61">
        <v>250</v>
      </c>
      <c r="L52" s="62">
        <v>350</v>
      </c>
      <c r="M52" s="63" t="s">
        <v>269</v>
      </c>
      <c r="N52" s="64" t="s">
        <v>270</v>
      </c>
      <c r="O52" s="65" t="s">
        <v>268</v>
      </c>
      <c r="P52" s="66" t="s">
        <v>271</v>
      </c>
      <c r="Q52" s="65" t="s">
        <v>268</v>
      </c>
      <c r="R52" s="67">
        <v>2.1</v>
      </c>
      <c r="S52" s="68">
        <v>2.2000000000000002</v>
      </c>
      <c r="T52" s="1089" t="s">
        <v>268</v>
      </c>
      <c r="U52" s="1104">
        <v>270</v>
      </c>
      <c r="V52" s="1089" t="s">
        <v>268</v>
      </c>
      <c r="W52" s="1110">
        <v>2</v>
      </c>
      <c r="X52" s="1081" t="s">
        <v>272</v>
      </c>
      <c r="Y52" s="1083" t="s">
        <v>270</v>
      </c>
      <c r="Z52" s="1083" t="s">
        <v>268</v>
      </c>
      <c r="AA52" s="1100" t="s">
        <v>273</v>
      </c>
      <c r="AB52" s="129"/>
      <c r="AC52" s="129"/>
      <c r="AD52" s="129"/>
      <c r="AE52" s="129"/>
      <c r="AF52" s="129"/>
      <c r="AG52" s="129"/>
      <c r="AH52" s="129"/>
      <c r="AI52" s="129"/>
      <c r="AJ52" s="129"/>
      <c r="AK52" s="129"/>
      <c r="AL52" s="32" t="s">
        <v>268</v>
      </c>
      <c r="AM52" s="69">
        <v>9980</v>
      </c>
      <c r="AN52" s="1089" t="s">
        <v>268</v>
      </c>
      <c r="AO52" s="70">
        <v>90</v>
      </c>
      <c r="AP52" s="71" t="s">
        <v>272</v>
      </c>
      <c r="AQ52" s="64" t="s">
        <v>270</v>
      </c>
      <c r="AR52" s="72" t="s">
        <v>268</v>
      </c>
      <c r="AS52" s="66" t="s">
        <v>275</v>
      </c>
      <c r="AT52" s="72" t="s">
        <v>268</v>
      </c>
      <c r="AU52" s="73">
        <v>2.6</v>
      </c>
      <c r="AV52" s="74" t="s">
        <v>276</v>
      </c>
      <c r="AW52" s="75" t="s">
        <v>268</v>
      </c>
      <c r="AX52" s="76">
        <v>3990</v>
      </c>
      <c r="AY52" s="20" t="s">
        <v>274</v>
      </c>
      <c r="AZ52" s="77">
        <v>30</v>
      </c>
      <c r="BA52" s="78" t="s">
        <v>269</v>
      </c>
      <c r="BB52" s="79" t="s">
        <v>270</v>
      </c>
      <c r="BC52" s="78" t="s">
        <v>268</v>
      </c>
      <c r="BD52" s="80" t="s">
        <v>275</v>
      </c>
      <c r="BE52" s="78" t="s">
        <v>268</v>
      </c>
      <c r="BF52" s="81">
        <v>3.9</v>
      </c>
      <c r="BG52" s="75"/>
      <c r="BH52" s="82"/>
      <c r="BI52" s="112"/>
      <c r="BJ52" s="121"/>
      <c r="BK52" s="121"/>
      <c r="BL52" s="121"/>
      <c r="BM52" s="121"/>
      <c r="BN52" s="121"/>
      <c r="BO52" s="121"/>
      <c r="BP52" s="121"/>
      <c r="BQ52" s="112"/>
      <c r="BR52" s="82" t="s">
        <v>286</v>
      </c>
      <c r="BS52" s="112"/>
      <c r="BT52" s="122"/>
      <c r="BU52" s="121"/>
      <c r="BV52" s="121"/>
      <c r="BW52" s="121"/>
      <c r="BX52" s="121"/>
      <c r="BY52" s="121"/>
      <c r="BZ52" s="121"/>
      <c r="CA52" s="1102" t="s">
        <v>268</v>
      </c>
      <c r="CB52" s="1116">
        <v>300</v>
      </c>
      <c r="CC52" s="1089" t="s">
        <v>268</v>
      </c>
      <c r="CD52" s="1098">
        <v>3</v>
      </c>
      <c r="CE52" s="1083" t="s">
        <v>269</v>
      </c>
      <c r="CF52" s="1083" t="s">
        <v>270</v>
      </c>
      <c r="CG52" s="1092" t="s">
        <v>268</v>
      </c>
      <c r="CH52" s="1085" t="s">
        <v>275</v>
      </c>
      <c r="CI52" s="1092" t="s">
        <v>268</v>
      </c>
      <c r="CJ52" s="1096">
        <v>8.1999999999999993</v>
      </c>
      <c r="CK52" s="1089"/>
      <c r="CL52" s="123" t="s">
        <v>178</v>
      </c>
      <c r="CM52" s="1089" t="s">
        <v>274</v>
      </c>
      <c r="CN52" s="1112">
        <v>10</v>
      </c>
      <c r="CO52" s="1113" t="s">
        <v>269</v>
      </c>
      <c r="CP52" s="1114" t="s">
        <v>270</v>
      </c>
      <c r="CQ52" s="1113" t="s">
        <v>268</v>
      </c>
      <c r="CR52" s="1115" t="s">
        <v>275</v>
      </c>
      <c r="CS52" s="1113" t="s">
        <v>268</v>
      </c>
      <c r="CT52" s="1118">
        <v>3.9</v>
      </c>
      <c r="CU52" s="1119" t="s">
        <v>277</v>
      </c>
      <c r="CV52" s="1089" t="s">
        <v>274</v>
      </c>
      <c r="CW52" s="1104">
        <v>540</v>
      </c>
      <c r="CX52" s="1089" t="s">
        <v>268</v>
      </c>
      <c r="CY52" s="1098">
        <v>5</v>
      </c>
      <c r="CZ52" s="1083" t="s">
        <v>269</v>
      </c>
      <c r="DA52" s="1083" t="s">
        <v>270</v>
      </c>
      <c r="DB52" s="1092" t="s">
        <v>268</v>
      </c>
      <c r="DC52" s="1085" t="s">
        <v>275</v>
      </c>
      <c r="DD52" s="1092" t="s">
        <v>268</v>
      </c>
      <c r="DE52" s="1096">
        <v>9.1999999999999993</v>
      </c>
      <c r="DF52" s="1089" t="s">
        <v>274</v>
      </c>
      <c r="DG52" s="85">
        <v>200</v>
      </c>
      <c r="DH52" s="1089" t="s">
        <v>268</v>
      </c>
      <c r="DI52" s="85">
        <v>2</v>
      </c>
      <c r="DJ52" s="1089" t="s">
        <v>274</v>
      </c>
      <c r="DK52" s="86">
        <v>2</v>
      </c>
      <c r="DL52" s="1089" t="s">
        <v>274</v>
      </c>
      <c r="DM52" s="85">
        <v>30</v>
      </c>
      <c r="DN52" s="1089" t="s">
        <v>268</v>
      </c>
      <c r="DO52" s="85">
        <v>1</v>
      </c>
      <c r="DP52" s="1089" t="s">
        <v>274</v>
      </c>
      <c r="DQ52" s="86">
        <v>1</v>
      </c>
      <c r="DR52" s="1145"/>
      <c r="DS52" s="128" t="s">
        <v>333</v>
      </c>
      <c r="DT52" s="1122" t="s">
        <v>278</v>
      </c>
      <c r="DU52" s="88">
        <v>255</v>
      </c>
      <c r="DV52" s="1089" t="s">
        <v>280</v>
      </c>
      <c r="DW52" s="1090">
        <v>390</v>
      </c>
      <c r="DX52" s="1092" t="s">
        <v>268</v>
      </c>
      <c r="DY52" s="1094">
        <v>4</v>
      </c>
      <c r="DZ52" s="1081" t="s">
        <v>269</v>
      </c>
      <c r="EA52" s="1083" t="s">
        <v>270</v>
      </c>
      <c r="EB52" s="1081" t="s">
        <v>268</v>
      </c>
      <c r="EC52" s="1085" t="s">
        <v>275</v>
      </c>
      <c r="ED52" s="1081" t="s">
        <v>268</v>
      </c>
      <c r="EE52" s="1087">
        <v>7.1</v>
      </c>
      <c r="EF52" s="1123" t="s">
        <v>276</v>
      </c>
      <c r="EG52" s="1089" t="s">
        <v>280</v>
      </c>
      <c r="EH52" s="1090">
        <v>1810</v>
      </c>
      <c r="EI52" s="1092" t="s">
        <v>268</v>
      </c>
      <c r="EJ52" s="1094">
        <v>10</v>
      </c>
      <c r="EK52" s="1081" t="s">
        <v>269</v>
      </c>
      <c r="EL52" s="1083" t="s">
        <v>270</v>
      </c>
      <c r="EM52" s="1081" t="s">
        <v>268</v>
      </c>
      <c r="EN52" s="1085" t="s">
        <v>275</v>
      </c>
      <c r="EO52" s="1081" t="s">
        <v>268</v>
      </c>
      <c r="EP52" s="1087">
        <v>4.2</v>
      </c>
      <c r="EQ52" s="1126" t="s">
        <v>276</v>
      </c>
      <c r="ER52" s="1120" t="s">
        <v>281</v>
      </c>
      <c r="ES52" s="1089" t="s">
        <v>280</v>
      </c>
      <c r="ET52" s="89">
        <v>1400</v>
      </c>
      <c r="EU52" s="1125" t="s">
        <v>280</v>
      </c>
      <c r="EV52" s="1140"/>
      <c r="EW52" s="1114"/>
      <c r="EX52" s="1172"/>
      <c r="EY52" s="5"/>
      <c r="EZ52" s="1145"/>
    </row>
    <row r="53" spans="1:156" s="58" customFormat="1" ht="38.450000000000003" customHeight="1">
      <c r="A53" s="132" t="s">
        <v>391</v>
      </c>
      <c r="B53" s="132" t="s">
        <v>791</v>
      </c>
      <c r="C53" s="1107"/>
      <c r="D53" s="1107"/>
      <c r="E53" s="1138"/>
      <c r="F53" s="90" t="s">
        <v>43</v>
      </c>
      <c r="G53" s="120"/>
      <c r="H53" s="91">
        <v>37500</v>
      </c>
      <c r="I53" s="92"/>
      <c r="J53" s="32" t="s">
        <v>268</v>
      </c>
      <c r="K53" s="93">
        <v>350</v>
      </c>
      <c r="L53" s="94"/>
      <c r="M53" s="95" t="s">
        <v>269</v>
      </c>
      <c r="N53" s="96" t="s">
        <v>270</v>
      </c>
      <c r="O53" s="97" t="s">
        <v>268</v>
      </c>
      <c r="P53" s="104" t="s">
        <v>275</v>
      </c>
      <c r="Q53" s="97" t="s">
        <v>268</v>
      </c>
      <c r="R53" s="99">
        <v>2.2000000000000002</v>
      </c>
      <c r="S53" s="100"/>
      <c r="T53" s="1089"/>
      <c r="U53" s="1105"/>
      <c r="V53" s="1089"/>
      <c r="W53" s="1111"/>
      <c r="X53" s="1082"/>
      <c r="Y53" s="1084"/>
      <c r="Z53" s="1084"/>
      <c r="AA53" s="1101"/>
      <c r="AB53" s="129"/>
      <c r="AC53" s="129"/>
      <c r="AD53" s="129"/>
      <c r="AE53" s="129"/>
      <c r="AF53" s="129"/>
      <c r="AG53" s="129"/>
      <c r="AH53" s="129"/>
      <c r="AI53" s="129"/>
      <c r="AJ53" s="129"/>
      <c r="AK53" s="129"/>
      <c r="AL53" s="32" t="s">
        <v>268</v>
      </c>
      <c r="AM53" s="93">
        <v>9980</v>
      </c>
      <c r="AN53" s="1089"/>
      <c r="AO53" s="101">
        <v>90</v>
      </c>
      <c r="AP53" s="102" t="s">
        <v>269</v>
      </c>
      <c r="AQ53" s="96" t="s">
        <v>270</v>
      </c>
      <c r="AR53" s="103" t="s">
        <v>268</v>
      </c>
      <c r="AS53" s="104" t="s">
        <v>275</v>
      </c>
      <c r="AT53" s="103" t="s">
        <v>268</v>
      </c>
      <c r="AU53" s="105">
        <v>2.6</v>
      </c>
      <c r="AV53" s="106"/>
      <c r="AW53" s="129"/>
      <c r="AX53" s="129"/>
      <c r="AY53" s="129"/>
      <c r="AZ53" s="129"/>
      <c r="BA53" s="129"/>
      <c r="BB53" s="129"/>
      <c r="BC53" s="129"/>
      <c r="BD53" s="129"/>
      <c r="BE53" s="129"/>
      <c r="BF53" s="129"/>
      <c r="BG53" s="112" t="s">
        <v>274</v>
      </c>
      <c r="BH53" s="113">
        <v>69890</v>
      </c>
      <c r="BI53" s="112" t="s">
        <v>268</v>
      </c>
      <c r="BJ53" s="77">
        <v>690</v>
      </c>
      <c r="BK53" s="78" t="s">
        <v>269</v>
      </c>
      <c r="BL53" s="79" t="s">
        <v>270</v>
      </c>
      <c r="BM53" s="78" t="s">
        <v>268</v>
      </c>
      <c r="BN53" s="80" t="s">
        <v>275</v>
      </c>
      <c r="BO53" s="78" t="s">
        <v>268</v>
      </c>
      <c r="BP53" s="81">
        <v>2.2000000000000002</v>
      </c>
      <c r="BQ53" s="46" t="s">
        <v>268</v>
      </c>
      <c r="BR53" s="113">
        <v>59910</v>
      </c>
      <c r="BS53" s="46" t="s">
        <v>274</v>
      </c>
      <c r="BT53" s="77">
        <v>590</v>
      </c>
      <c r="BU53" s="78" t="s">
        <v>269</v>
      </c>
      <c r="BV53" s="79" t="s">
        <v>270</v>
      </c>
      <c r="BW53" s="78" t="s">
        <v>268</v>
      </c>
      <c r="BX53" s="80" t="s">
        <v>275</v>
      </c>
      <c r="BY53" s="78" t="s">
        <v>268</v>
      </c>
      <c r="BZ53" s="81">
        <v>2.2000000000000002</v>
      </c>
      <c r="CA53" s="1103"/>
      <c r="CB53" s="1117"/>
      <c r="CC53" s="1089"/>
      <c r="CD53" s="1099"/>
      <c r="CE53" s="1084"/>
      <c r="CF53" s="1084"/>
      <c r="CG53" s="1093"/>
      <c r="CH53" s="1086"/>
      <c r="CI53" s="1093"/>
      <c r="CJ53" s="1097"/>
      <c r="CK53" s="1089"/>
      <c r="CL53" s="130">
        <v>1810</v>
      </c>
      <c r="CM53" s="1089"/>
      <c r="CN53" s="1099"/>
      <c r="CO53" s="1093"/>
      <c r="CP53" s="1084"/>
      <c r="CQ53" s="1093"/>
      <c r="CR53" s="1086"/>
      <c r="CS53" s="1093"/>
      <c r="CT53" s="1088"/>
      <c r="CU53" s="1121"/>
      <c r="CV53" s="1089"/>
      <c r="CW53" s="1105"/>
      <c r="CX53" s="1089"/>
      <c r="CY53" s="1099"/>
      <c r="CZ53" s="1084"/>
      <c r="DA53" s="1084"/>
      <c r="DB53" s="1093"/>
      <c r="DC53" s="1086"/>
      <c r="DD53" s="1093"/>
      <c r="DE53" s="1097"/>
      <c r="DF53" s="1089"/>
      <c r="DG53" s="115" t="s">
        <v>282</v>
      </c>
      <c r="DH53" s="1089"/>
      <c r="DI53" s="115" t="s">
        <v>283</v>
      </c>
      <c r="DJ53" s="1089"/>
      <c r="DK53" s="116">
        <v>47.7</v>
      </c>
      <c r="DL53" s="1089"/>
      <c r="DM53" s="115" t="s">
        <v>282</v>
      </c>
      <c r="DN53" s="1089"/>
      <c r="DO53" s="115" t="s">
        <v>283</v>
      </c>
      <c r="DP53" s="1089"/>
      <c r="DQ53" s="116">
        <v>17.7</v>
      </c>
      <c r="DR53" s="1145"/>
      <c r="DS53" s="131">
        <v>2150</v>
      </c>
      <c r="DT53" s="1122"/>
      <c r="DU53" s="118" t="s">
        <v>284</v>
      </c>
      <c r="DV53" s="1089"/>
      <c r="DW53" s="1091"/>
      <c r="DX53" s="1093"/>
      <c r="DY53" s="1095"/>
      <c r="DZ53" s="1082"/>
      <c r="EA53" s="1084"/>
      <c r="EB53" s="1082"/>
      <c r="EC53" s="1086"/>
      <c r="ED53" s="1082"/>
      <c r="EE53" s="1088"/>
      <c r="EF53" s="1124"/>
      <c r="EG53" s="1089"/>
      <c r="EH53" s="1091">
        <v>10</v>
      </c>
      <c r="EI53" s="1093"/>
      <c r="EJ53" s="1095"/>
      <c r="EK53" s="1082"/>
      <c r="EL53" s="1084"/>
      <c r="EM53" s="1082"/>
      <c r="EN53" s="1086"/>
      <c r="EO53" s="1082"/>
      <c r="EP53" s="1088"/>
      <c r="EQ53" s="1127"/>
      <c r="ER53" s="1121"/>
      <c r="ES53" s="1089"/>
      <c r="ET53" s="119">
        <v>10</v>
      </c>
      <c r="EU53" s="1125"/>
      <c r="EV53" s="1141"/>
      <c r="EW53" s="1114"/>
      <c r="EX53" s="1173"/>
      <c r="EY53" s="5"/>
      <c r="EZ53" s="1146"/>
    </row>
    <row r="54" spans="1:156" s="58" customFormat="1" ht="38.450000000000003" customHeight="1">
      <c r="A54" s="132" t="s">
        <v>392</v>
      </c>
      <c r="B54" s="132" t="s">
        <v>792</v>
      </c>
      <c r="C54" s="1106" t="s">
        <v>334</v>
      </c>
      <c r="D54" s="1136" t="s">
        <v>266</v>
      </c>
      <c r="E54" s="1108" t="s">
        <v>267</v>
      </c>
      <c r="F54" s="57" t="s">
        <v>42</v>
      </c>
      <c r="H54" s="59">
        <v>146550</v>
      </c>
      <c r="I54" s="60">
        <v>156220</v>
      </c>
      <c r="J54" s="5" t="s">
        <v>268</v>
      </c>
      <c r="K54" s="61">
        <v>1440</v>
      </c>
      <c r="L54" s="62">
        <v>1540</v>
      </c>
      <c r="M54" s="63" t="s">
        <v>269</v>
      </c>
      <c r="N54" s="64" t="s">
        <v>270</v>
      </c>
      <c r="O54" s="65" t="s">
        <v>268</v>
      </c>
      <c r="P54" s="66" t="s">
        <v>271</v>
      </c>
      <c r="Q54" s="65" t="s">
        <v>268</v>
      </c>
      <c r="R54" s="67">
        <v>2.5</v>
      </c>
      <c r="S54" s="68">
        <v>2.5</v>
      </c>
      <c r="T54" s="1089" t="s">
        <v>268</v>
      </c>
      <c r="U54" s="1104">
        <v>8830</v>
      </c>
      <c r="V54" s="1089" t="s">
        <v>268</v>
      </c>
      <c r="W54" s="1110">
        <v>80</v>
      </c>
      <c r="X54" s="1081" t="s">
        <v>272</v>
      </c>
      <c r="Y54" s="1083" t="s">
        <v>270</v>
      </c>
      <c r="Z54" s="1083" t="s">
        <v>268</v>
      </c>
      <c r="AA54" s="1100" t="s">
        <v>273</v>
      </c>
      <c r="AB54" s="1089" t="s">
        <v>268</v>
      </c>
      <c r="AC54" s="1104">
        <v>58060</v>
      </c>
      <c r="AD54" s="1089" t="s">
        <v>274</v>
      </c>
      <c r="AE54" s="1098">
        <v>580</v>
      </c>
      <c r="AF54" s="1081" t="s">
        <v>269</v>
      </c>
      <c r="AG54" s="1083" t="s">
        <v>270</v>
      </c>
      <c r="AH54" s="1081" t="s">
        <v>268</v>
      </c>
      <c r="AI54" s="1085" t="s">
        <v>275</v>
      </c>
      <c r="AJ54" s="1081" t="s">
        <v>268</v>
      </c>
      <c r="AK54" s="1096">
        <v>2.2000000000000002</v>
      </c>
      <c r="AL54" s="32" t="s">
        <v>268</v>
      </c>
      <c r="AM54" s="69">
        <v>9670</v>
      </c>
      <c r="AN54" s="1089" t="s">
        <v>268</v>
      </c>
      <c r="AO54" s="70">
        <v>90</v>
      </c>
      <c r="AP54" s="71" t="s">
        <v>272</v>
      </c>
      <c r="AQ54" s="64" t="s">
        <v>270</v>
      </c>
      <c r="AR54" s="72" t="s">
        <v>268</v>
      </c>
      <c r="AS54" s="66" t="s">
        <v>275</v>
      </c>
      <c r="AT54" s="72" t="s">
        <v>268</v>
      </c>
      <c r="AU54" s="73">
        <v>2.6</v>
      </c>
      <c r="AV54" s="74" t="s">
        <v>276</v>
      </c>
      <c r="AW54" s="75" t="s">
        <v>268</v>
      </c>
      <c r="AX54" s="76">
        <v>3870</v>
      </c>
      <c r="AY54" s="20" t="s">
        <v>274</v>
      </c>
      <c r="AZ54" s="77">
        <v>30</v>
      </c>
      <c r="BA54" s="78" t="s">
        <v>269</v>
      </c>
      <c r="BB54" s="79" t="s">
        <v>270</v>
      </c>
      <c r="BC54" s="78" t="s">
        <v>268</v>
      </c>
      <c r="BD54" s="80" t="s">
        <v>275</v>
      </c>
      <c r="BE54" s="78" t="s">
        <v>268</v>
      </c>
      <c r="BF54" s="81">
        <v>3.9</v>
      </c>
      <c r="BG54" s="11"/>
      <c r="BH54" s="82"/>
      <c r="BI54" s="5"/>
      <c r="BJ54" s="83"/>
      <c r="BK54" s="83"/>
      <c r="BL54" s="83"/>
      <c r="BM54" s="83"/>
      <c r="BN54" s="83"/>
      <c r="BO54" s="83"/>
      <c r="BP54" s="83"/>
      <c r="BQ54" s="11"/>
      <c r="BR54" s="82"/>
      <c r="BS54" s="5"/>
      <c r="BT54" s="83"/>
      <c r="BU54" s="83"/>
      <c r="BV54" s="83"/>
      <c r="BW54" s="83"/>
      <c r="BX54" s="83"/>
      <c r="BY54" s="83"/>
      <c r="BZ54" s="83"/>
      <c r="CA54" s="1102" t="s">
        <v>268</v>
      </c>
      <c r="CB54" s="1116">
        <v>9970</v>
      </c>
      <c r="CC54" s="1089" t="s">
        <v>268</v>
      </c>
      <c r="CD54" s="1098">
        <v>90</v>
      </c>
      <c r="CE54" s="1083" t="s">
        <v>269</v>
      </c>
      <c r="CF54" s="1083" t="s">
        <v>270</v>
      </c>
      <c r="CG54" s="1092" t="s">
        <v>268</v>
      </c>
      <c r="CH54" s="1085" t="s">
        <v>275</v>
      </c>
      <c r="CI54" s="1092" t="s">
        <v>268</v>
      </c>
      <c r="CJ54" s="1096">
        <v>9.1</v>
      </c>
      <c r="CK54" s="11"/>
      <c r="CL54" s="84" t="s">
        <v>193</v>
      </c>
      <c r="CM54" s="1089" t="s">
        <v>274</v>
      </c>
      <c r="CN54" s="1098">
        <v>580</v>
      </c>
      <c r="CO54" s="1092" t="s">
        <v>269</v>
      </c>
      <c r="CP54" s="1083" t="s">
        <v>270</v>
      </c>
      <c r="CQ54" s="1092" t="s">
        <v>268</v>
      </c>
      <c r="CR54" s="1085" t="s">
        <v>275</v>
      </c>
      <c r="CS54" s="1092" t="s">
        <v>268</v>
      </c>
      <c r="CT54" s="1087">
        <v>2.2000000000000002</v>
      </c>
      <c r="CU54" s="1120" t="s">
        <v>277</v>
      </c>
      <c r="CV54" s="1089" t="s">
        <v>274</v>
      </c>
      <c r="CW54" s="1104">
        <v>5480</v>
      </c>
      <c r="CX54" s="1089" t="s">
        <v>268</v>
      </c>
      <c r="CY54" s="1098">
        <v>50</v>
      </c>
      <c r="CZ54" s="1083" t="s">
        <v>269</v>
      </c>
      <c r="DA54" s="1083" t="s">
        <v>270</v>
      </c>
      <c r="DB54" s="1092" t="s">
        <v>268</v>
      </c>
      <c r="DC54" s="1085" t="s">
        <v>275</v>
      </c>
      <c r="DD54" s="1092" t="s">
        <v>268</v>
      </c>
      <c r="DE54" s="1096">
        <v>16.3</v>
      </c>
      <c r="DF54" s="1089" t="s">
        <v>274</v>
      </c>
      <c r="DG54" s="85">
        <v>4420</v>
      </c>
      <c r="DH54" s="1089" t="s">
        <v>268</v>
      </c>
      <c r="DI54" s="85">
        <v>40</v>
      </c>
      <c r="DJ54" s="1089" t="s">
        <v>274</v>
      </c>
      <c r="DK54" s="86">
        <v>40</v>
      </c>
      <c r="DL54" s="1089" t="s">
        <v>268</v>
      </c>
      <c r="DM54" s="85">
        <v>790</v>
      </c>
      <c r="DN54" s="1089" t="s">
        <v>268</v>
      </c>
      <c r="DO54" s="85">
        <v>7</v>
      </c>
      <c r="DP54" s="1089" t="s">
        <v>274</v>
      </c>
      <c r="DQ54" s="86">
        <v>7</v>
      </c>
      <c r="DR54" s="1145" t="s">
        <v>278</v>
      </c>
      <c r="DS54" s="87" t="s">
        <v>193</v>
      </c>
      <c r="DT54" s="1122" t="s">
        <v>278</v>
      </c>
      <c r="DU54" s="88">
        <v>255</v>
      </c>
      <c r="DV54" s="1089" t="s">
        <v>280</v>
      </c>
      <c r="DW54" s="1090">
        <v>12870</v>
      </c>
      <c r="DX54" s="1092" t="s">
        <v>268</v>
      </c>
      <c r="DY54" s="1094">
        <v>120</v>
      </c>
      <c r="DZ54" s="1081" t="s">
        <v>269</v>
      </c>
      <c r="EA54" s="1083" t="s">
        <v>270</v>
      </c>
      <c r="EB54" s="1081" t="s">
        <v>268</v>
      </c>
      <c r="EC54" s="1085" t="s">
        <v>275</v>
      </c>
      <c r="ED54" s="1081" t="s">
        <v>268</v>
      </c>
      <c r="EE54" s="1087">
        <v>7.8</v>
      </c>
      <c r="EF54" s="1123" t="s">
        <v>276</v>
      </c>
      <c r="EG54" s="1089" t="s">
        <v>280</v>
      </c>
      <c r="EH54" s="1090">
        <v>58060</v>
      </c>
      <c r="EI54" s="1092" t="s">
        <v>268</v>
      </c>
      <c r="EJ54" s="1094">
        <v>580</v>
      </c>
      <c r="EK54" s="1081" t="s">
        <v>269</v>
      </c>
      <c r="EL54" s="1083" t="s">
        <v>270</v>
      </c>
      <c r="EM54" s="1081" t="s">
        <v>268</v>
      </c>
      <c r="EN54" s="1085" t="s">
        <v>275</v>
      </c>
      <c r="EO54" s="1081" t="s">
        <v>268</v>
      </c>
      <c r="EP54" s="1087">
        <v>2.4</v>
      </c>
      <c r="EQ54" s="1126" t="s">
        <v>276</v>
      </c>
      <c r="ER54" s="1120" t="s">
        <v>281</v>
      </c>
      <c r="ES54" s="1089" t="s">
        <v>280</v>
      </c>
      <c r="ET54" s="89">
        <v>44400</v>
      </c>
      <c r="EU54" s="1125" t="s">
        <v>280</v>
      </c>
      <c r="EV54" s="1139">
        <v>1350</v>
      </c>
      <c r="EW54" s="1114" t="s">
        <v>280</v>
      </c>
      <c r="EX54" s="1142" t="s">
        <v>2473</v>
      </c>
      <c r="EY54" s="11"/>
      <c r="EZ54" s="1144" t="s">
        <v>2472</v>
      </c>
    </row>
    <row r="55" spans="1:156" s="58" customFormat="1" ht="38.450000000000003" customHeight="1">
      <c r="A55" s="132" t="s">
        <v>393</v>
      </c>
      <c r="B55" s="132" t="s">
        <v>793</v>
      </c>
      <c r="C55" s="1170"/>
      <c r="D55" s="1137"/>
      <c r="E55" s="1109"/>
      <c r="F55" s="90" t="s">
        <v>43</v>
      </c>
      <c r="H55" s="91">
        <v>156220</v>
      </c>
      <c r="I55" s="92"/>
      <c r="J55" s="5" t="s">
        <v>268</v>
      </c>
      <c r="K55" s="93">
        <v>1540</v>
      </c>
      <c r="L55" s="94"/>
      <c r="M55" s="95" t="s">
        <v>269</v>
      </c>
      <c r="N55" s="96" t="s">
        <v>270</v>
      </c>
      <c r="O55" s="97" t="s">
        <v>268</v>
      </c>
      <c r="P55" s="98" t="s">
        <v>275</v>
      </c>
      <c r="Q55" s="97" t="s">
        <v>268</v>
      </c>
      <c r="R55" s="99">
        <v>2.5</v>
      </c>
      <c r="S55" s="100"/>
      <c r="T55" s="1089"/>
      <c r="U55" s="1105"/>
      <c r="V55" s="1089"/>
      <c r="W55" s="1111"/>
      <c r="X55" s="1082"/>
      <c r="Y55" s="1084"/>
      <c r="Z55" s="1084"/>
      <c r="AA55" s="1101"/>
      <c r="AB55" s="1089"/>
      <c r="AC55" s="1105"/>
      <c r="AD55" s="1089"/>
      <c r="AE55" s="1099"/>
      <c r="AF55" s="1082"/>
      <c r="AG55" s="1084"/>
      <c r="AH55" s="1082"/>
      <c r="AI55" s="1086"/>
      <c r="AJ55" s="1082"/>
      <c r="AK55" s="1097"/>
      <c r="AL55" s="32" t="s">
        <v>268</v>
      </c>
      <c r="AM55" s="93">
        <v>9670</v>
      </c>
      <c r="AN55" s="1089"/>
      <c r="AO55" s="101">
        <v>90</v>
      </c>
      <c r="AP55" s="102" t="s">
        <v>269</v>
      </c>
      <c r="AQ55" s="96" t="s">
        <v>270</v>
      </c>
      <c r="AR55" s="103" t="s">
        <v>268</v>
      </c>
      <c r="AS55" s="104" t="s">
        <v>275</v>
      </c>
      <c r="AT55" s="103" t="s">
        <v>268</v>
      </c>
      <c r="AU55" s="105">
        <v>2.6</v>
      </c>
      <c r="AV55" s="106"/>
      <c r="AW55" s="11"/>
      <c r="AX55" s="107"/>
      <c r="AY55" s="108"/>
      <c r="AZ55" s="109"/>
      <c r="BA55" s="110"/>
      <c r="BB55" s="111"/>
      <c r="BC55" s="110"/>
      <c r="BD55" s="111"/>
      <c r="BE55" s="110"/>
      <c r="BF55" s="111"/>
      <c r="BG55" s="112" t="s">
        <v>274</v>
      </c>
      <c r="BH55" s="113">
        <v>67740</v>
      </c>
      <c r="BI55" s="112" t="s">
        <v>268</v>
      </c>
      <c r="BJ55" s="77">
        <v>670</v>
      </c>
      <c r="BK55" s="78" t="s">
        <v>269</v>
      </c>
      <c r="BL55" s="79" t="s">
        <v>270</v>
      </c>
      <c r="BM55" s="78" t="s">
        <v>268</v>
      </c>
      <c r="BN55" s="80" t="s">
        <v>275</v>
      </c>
      <c r="BO55" s="78" t="s">
        <v>268</v>
      </c>
      <c r="BP55" s="81">
        <v>2.2999999999999998</v>
      </c>
      <c r="BQ55" s="46" t="s">
        <v>268</v>
      </c>
      <c r="BR55" s="113">
        <v>58070</v>
      </c>
      <c r="BS55" s="46" t="s">
        <v>268</v>
      </c>
      <c r="BT55" s="77">
        <v>580</v>
      </c>
      <c r="BU55" s="78" t="s">
        <v>269</v>
      </c>
      <c r="BV55" s="79" t="s">
        <v>270</v>
      </c>
      <c r="BW55" s="78" t="s">
        <v>268</v>
      </c>
      <c r="BX55" s="80" t="s">
        <v>275</v>
      </c>
      <c r="BY55" s="78" t="s">
        <v>268</v>
      </c>
      <c r="BZ55" s="81">
        <v>2.2000000000000002</v>
      </c>
      <c r="CA55" s="1103"/>
      <c r="CB55" s="1117"/>
      <c r="CC55" s="1089"/>
      <c r="CD55" s="1099"/>
      <c r="CE55" s="1084"/>
      <c r="CF55" s="1084"/>
      <c r="CG55" s="1093"/>
      <c r="CH55" s="1086"/>
      <c r="CI55" s="1093"/>
      <c r="CJ55" s="1097"/>
      <c r="CK55" s="11"/>
      <c r="CL55" s="114">
        <v>58060</v>
      </c>
      <c r="CM55" s="1089"/>
      <c r="CN55" s="1112"/>
      <c r="CO55" s="1113"/>
      <c r="CP55" s="1114"/>
      <c r="CQ55" s="1113"/>
      <c r="CR55" s="1115"/>
      <c r="CS55" s="1113"/>
      <c r="CT55" s="1118"/>
      <c r="CU55" s="1119"/>
      <c r="CV55" s="1089"/>
      <c r="CW55" s="1105"/>
      <c r="CX55" s="1089"/>
      <c r="CY55" s="1099"/>
      <c r="CZ55" s="1084"/>
      <c r="DA55" s="1084"/>
      <c r="DB55" s="1093"/>
      <c r="DC55" s="1086"/>
      <c r="DD55" s="1093"/>
      <c r="DE55" s="1097"/>
      <c r="DF55" s="1089"/>
      <c r="DG55" s="115" t="s">
        <v>282</v>
      </c>
      <c r="DH55" s="1089"/>
      <c r="DI55" s="115" t="s">
        <v>335</v>
      </c>
      <c r="DJ55" s="1089"/>
      <c r="DK55" s="116">
        <v>52.4</v>
      </c>
      <c r="DL55" s="1089"/>
      <c r="DM55" s="115" t="s">
        <v>282</v>
      </c>
      <c r="DN55" s="1089"/>
      <c r="DO55" s="115" t="s">
        <v>335</v>
      </c>
      <c r="DP55" s="1089"/>
      <c r="DQ55" s="116">
        <v>49.9</v>
      </c>
      <c r="DR55" s="1145"/>
      <c r="DS55" s="117">
        <v>40500</v>
      </c>
      <c r="DT55" s="1122"/>
      <c r="DU55" s="118" t="s">
        <v>284</v>
      </c>
      <c r="DV55" s="1089"/>
      <c r="DW55" s="1091"/>
      <c r="DX55" s="1093"/>
      <c r="DY55" s="1095"/>
      <c r="DZ55" s="1082"/>
      <c r="EA55" s="1084"/>
      <c r="EB55" s="1082"/>
      <c r="EC55" s="1086"/>
      <c r="ED55" s="1082"/>
      <c r="EE55" s="1088"/>
      <c r="EF55" s="1124"/>
      <c r="EG55" s="1089"/>
      <c r="EH55" s="1091">
        <v>580</v>
      </c>
      <c r="EI55" s="1093"/>
      <c r="EJ55" s="1095"/>
      <c r="EK55" s="1082"/>
      <c r="EL55" s="1084"/>
      <c r="EM55" s="1082"/>
      <c r="EN55" s="1086"/>
      <c r="EO55" s="1082"/>
      <c r="EP55" s="1088"/>
      <c r="EQ55" s="1127"/>
      <c r="ER55" s="1121"/>
      <c r="ES55" s="1089"/>
      <c r="ET55" s="119">
        <v>440</v>
      </c>
      <c r="EU55" s="1125"/>
      <c r="EV55" s="1140"/>
      <c r="EW55" s="1114"/>
      <c r="EX55" s="1122"/>
      <c r="EY55" s="11"/>
      <c r="EZ55" s="1145"/>
    </row>
    <row r="56" spans="1:156" s="23" customFormat="1" ht="38.450000000000003" customHeight="1">
      <c r="A56" s="145" t="s">
        <v>394</v>
      </c>
      <c r="B56" s="145" t="s">
        <v>794</v>
      </c>
      <c r="C56" s="1170"/>
      <c r="D56" s="1136" t="s">
        <v>285</v>
      </c>
      <c r="E56" s="1108" t="s">
        <v>267</v>
      </c>
      <c r="F56" s="57" t="s">
        <v>42</v>
      </c>
      <c r="G56" s="120"/>
      <c r="H56" s="59">
        <v>99930</v>
      </c>
      <c r="I56" s="60">
        <v>109600</v>
      </c>
      <c r="J56" s="32" t="s">
        <v>268</v>
      </c>
      <c r="K56" s="61">
        <v>970</v>
      </c>
      <c r="L56" s="62">
        <v>1070</v>
      </c>
      <c r="M56" s="63" t="s">
        <v>269</v>
      </c>
      <c r="N56" s="64" t="s">
        <v>270</v>
      </c>
      <c r="O56" s="65" t="s">
        <v>268</v>
      </c>
      <c r="P56" s="66" t="s">
        <v>271</v>
      </c>
      <c r="Q56" s="65" t="s">
        <v>268</v>
      </c>
      <c r="R56" s="67">
        <v>2.5</v>
      </c>
      <c r="S56" s="68">
        <v>2.5</v>
      </c>
      <c r="T56" s="1089" t="s">
        <v>268</v>
      </c>
      <c r="U56" s="1104">
        <v>5880</v>
      </c>
      <c r="V56" s="1089" t="s">
        <v>268</v>
      </c>
      <c r="W56" s="1110">
        <v>50</v>
      </c>
      <c r="X56" s="1081" t="s">
        <v>272</v>
      </c>
      <c r="Y56" s="1083" t="s">
        <v>270</v>
      </c>
      <c r="Z56" s="1083" t="s">
        <v>268</v>
      </c>
      <c r="AA56" s="1100" t="s">
        <v>273</v>
      </c>
      <c r="AB56" s="1089" t="s">
        <v>268</v>
      </c>
      <c r="AC56" s="1104">
        <v>38710</v>
      </c>
      <c r="AD56" s="1089" t="s">
        <v>274</v>
      </c>
      <c r="AE56" s="1098">
        <v>380</v>
      </c>
      <c r="AF56" s="1081" t="s">
        <v>269</v>
      </c>
      <c r="AG56" s="1083" t="s">
        <v>270</v>
      </c>
      <c r="AH56" s="1081" t="s">
        <v>268</v>
      </c>
      <c r="AI56" s="1085" t="s">
        <v>275</v>
      </c>
      <c r="AJ56" s="1081" t="s">
        <v>268</v>
      </c>
      <c r="AK56" s="1096">
        <v>2.2000000000000002</v>
      </c>
      <c r="AL56" s="32" t="s">
        <v>268</v>
      </c>
      <c r="AM56" s="69">
        <v>9670</v>
      </c>
      <c r="AN56" s="1089" t="s">
        <v>268</v>
      </c>
      <c r="AO56" s="70">
        <v>90</v>
      </c>
      <c r="AP56" s="71" t="s">
        <v>272</v>
      </c>
      <c r="AQ56" s="64" t="s">
        <v>270</v>
      </c>
      <c r="AR56" s="72" t="s">
        <v>268</v>
      </c>
      <c r="AS56" s="66" t="s">
        <v>275</v>
      </c>
      <c r="AT56" s="72" t="s">
        <v>268</v>
      </c>
      <c r="AU56" s="73">
        <v>2.6</v>
      </c>
      <c r="AV56" s="74" t="s">
        <v>276</v>
      </c>
      <c r="AW56" s="75" t="s">
        <v>268</v>
      </c>
      <c r="AX56" s="76">
        <v>3870</v>
      </c>
      <c r="AY56" s="20" t="s">
        <v>274</v>
      </c>
      <c r="AZ56" s="77">
        <v>30</v>
      </c>
      <c r="BA56" s="78" t="s">
        <v>269</v>
      </c>
      <c r="BB56" s="79" t="s">
        <v>270</v>
      </c>
      <c r="BC56" s="78" t="s">
        <v>268</v>
      </c>
      <c r="BD56" s="80" t="s">
        <v>275</v>
      </c>
      <c r="BE56" s="78" t="s">
        <v>268</v>
      </c>
      <c r="BF56" s="81">
        <v>3.9</v>
      </c>
      <c r="BG56" s="75"/>
      <c r="BH56" s="82"/>
      <c r="BI56" s="112"/>
      <c r="BJ56" s="121"/>
      <c r="BK56" s="121"/>
      <c r="BL56" s="121"/>
      <c r="BM56" s="121"/>
      <c r="BN56" s="121"/>
      <c r="BO56" s="121"/>
      <c r="BP56" s="121"/>
      <c r="BQ56" s="112"/>
      <c r="BR56" s="82" t="s">
        <v>286</v>
      </c>
      <c r="BS56" s="112"/>
      <c r="BT56" s="122"/>
      <c r="BU56" s="121"/>
      <c r="BV56" s="121"/>
      <c r="BW56" s="121"/>
      <c r="BX56" s="121"/>
      <c r="BY56" s="121"/>
      <c r="BZ56" s="121"/>
      <c r="CA56" s="1102" t="s">
        <v>268</v>
      </c>
      <c r="CB56" s="1116">
        <v>6640</v>
      </c>
      <c r="CC56" s="1089" t="s">
        <v>268</v>
      </c>
      <c r="CD56" s="1098">
        <v>60</v>
      </c>
      <c r="CE56" s="1083" t="s">
        <v>269</v>
      </c>
      <c r="CF56" s="1083" t="s">
        <v>270</v>
      </c>
      <c r="CG56" s="1092" t="s">
        <v>268</v>
      </c>
      <c r="CH56" s="1085" t="s">
        <v>275</v>
      </c>
      <c r="CI56" s="1092" t="s">
        <v>268</v>
      </c>
      <c r="CJ56" s="1096">
        <v>9.1</v>
      </c>
      <c r="CK56" s="1089" t="s">
        <v>278</v>
      </c>
      <c r="CL56" s="123" t="s">
        <v>194</v>
      </c>
      <c r="CM56" s="1089" t="s">
        <v>274</v>
      </c>
      <c r="CN56" s="1112">
        <v>380</v>
      </c>
      <c r="CO56" s="1113" t="s">
        <v>269</v>
      </c>
      <c r="CP56" s="1114" t="s">
        <v>270</v>
      </c>
      <c r="CQ56" s="1113" t="s">
        <v>268</v>
      </c>
      <c r="CR56" s="1115" t="s">
        <v>275</v>
      </c>
      <c r="CS56" s="1113" t="s">
        <v>268</v>
      </c>
      <c r="CT56" s="1118">
        <v>2.2000000000000002</v>
      </c>
      <c r="CU56" s="1119" t="s">
        <v>277</v>
      </c>
      <c r="CV56" s="1089" t="s">
        <v>274</v>
      </c>
      <c r="CW56" s="1104">
        <v>3930</v>
      </c>
      <c r="CX56" s="1089" t="s">
        <v>268</v>
      </c>
      <c r="CY56" s="1098">
        <v>30</v>
      </c>
      <c r="CZ56" s="1083" t="s">
        <v>269</v>
      </c>
      <c r="DA56" s="1083" t="s">
        <v>270</v>
      </c>
      <c r="DB56" s="1092" t="s">
        <v>268</v>
      </c>
      <c r="DC56" s="1085" t="s">
        <v>275</v>
      </c>
      <c r="DD56" s="1092" t="s">
        <v>268</v>
      </c>
      <c r="DE56" s="1096">
        <v>18.100000000000001</v>
      </c>
      <c r="DF56" s="1089" t="s">
        <v>274</v>
      </c>
      <c r="DG56" s="85">
        <v>2950</v>
      </c>
      <c r="DH56" s="1089" t="s">
        <v>268</v>
      </c>
      <c r="DI56" s="85">
        <v>20</v>
      </c>
      <c r="DJ56" s="1089" t="s">
        <v>274</v>
      </c>
      <c r="DK56" s="86">
        <v>20</v>
      </c>
      <c r="DL56" s="1089" t="s">
        <v>268</v>
      </c>
      <c r="DM56" s="85">
        <v>520</v>
      </c>
      <c r="DN56" s="1089" t="s">
        <v>268</v>
      </c>
      <c r="DO56" s="85">
        <v>5</v>
      </c>
      <c r="DP56" s="1089" t="s">
        <v>274</v>
      </c>
      <c r="DQ56" s="86">
        <v>5</v>
      </c>
      <c r="DR56" s="1145"/>
      <c r="DS56" s="124" t="s">
        <v>194</v>
      </c>
      <c r="DT56" s="1122" t="s">
        <v>278</v>
      </c>
      <c r="DU56" s="88">
        <v>255</v>
      </c>
      <c r="DV56" s="1089" t="s">
        <v>280</v>
      </c>
      <c r="DW56" s="1090">
        <v>8580</v>
      </c>
      <c r="DX56" s="1092" t="s">
        <v>268</v>
      </c>
      <c r="DY56" s="1094">
        <v>80</v>
      </c>
      <c r="DZ56" s="1081" t="s">
        <v>269</v>
      </c>
      <c r="EA56" s="1083" t="s">
        <v>270</v>
      </c>
      <c r="EB56" s="1081" t="s">
        <v>268</v>
      </c>
      <c r="EC56" s="1085" t="s">
        <v>275</v>
      </c>
      <c r="ED56" s="1081" t="s">
        <v>268</v>
      </c>
      <c r="EE56" s="1087">
        <v>7.8</v>
      </c>
      <c r="EF56" s="1123" t="s">
        <v>276</v>
      </c>
      <c r="EG56" s="1089" t="s">
        <v>280</v>
      </c>
      <c r="EH56" s="1090">
        <v>38710</v>
      </c>
      <c r="EI56" s="1092" t="s">
        <v>268</v>
      </c>
      <c r="EJ56" s="1094">
        <v>380</v>
      </c>
      <c r="EK56" s="1081" t="s">
        <v>269</v>
      </c>
      <c r="EL56" s="1083" t="s">
        <v>270</v>
      </c>
      <c r="EM56" s="1081" t="s">
        <v>268</v>
      </c>
      <c r="EN56" s="1085" t="s">
        <v>275</v>
      </c>
      <c r="EO56" s="1081" t="s">
        <v>268</v>
      </c>
      <c r="EP56" s="1087">
        <v>2.5</v>
      </c>
      <c r="EQ56" s="1126" t="s">
        <v>276</v>
      </c>
      <c r="ER56" s="1120" t="s">
        <v>281</v>
      </c>
      <c r="ES56" s="1089" t="s">
        <v>280</v>
      </c>
      <c r="ET56" s="89">
        <v>29600</v>
      </c>
      <c r="EU56" s="1125" t="s">
        <v>280</v>
      </c>
      <c r="EV56" s="1140"/>
      <c r="EW56" s="1114"/>
      <c r="EX56" s="1122"/>
      <c r="EY56" s="11"/>
      <c r="EZ56" s="1145"/>
    </row>
    <row r="57" spans="1:156" s="23" customFormat="1" ht="38.450000000000003" customHeight="1">
      <c r="A57" s="145" t="s">
        <v>395</v>
      </c>
      <c r="B57" s="145" t="s">
        <v>795</v>
      </c>
      <c r="C57" s="1170"/>
      <c r="D57" s="1137"/>
      <c r="E57" s="1109"/>
      <c r="F57" s="90" t="s">
        <v>43</v>
      </c>
      <c r="G57" s="120"/>
      <c r="H57" s="91">
        <v>109600</v>
      </c>
      <c r="I57" s="92"/>
      <c r="J57" s="32" t="s">
        <v>268</v>
      </c>
      <c r="K57" s="93">
        <v>1070</v>
      </c>
      <c r="L57" s="94"/>
      <c r="M57" s="95" t="s">
        <v>269</v>
      </c>
      <c r="N57" s="96" t="s">
        <v>270</v>
      </c>
      <c r="O57" s="97" t="s">
        <v>268</v>
      </c>
      <c r="P57" s="98" t="s">
        <v>275</v>
      </c>
      <c r="Q57" s="97" t="s">
        <v>268</v>
      </c>
      <c r="R57" s="99">
        <v>2.5</v>
      </c>
      <c r="S57" s="100"/>
      <c r="T57" s="1089"/>
      <c r="U57" s="1105"/>
      <c r="V57" s="1089"/>
      <c r="W57" s="1111"/>
      <c r="X57" s="1082"/>
      <c r="Y57" s="1084"/>
      <c r="Z57" s="1084"/>
      <c r="AA57" s="1101"/>
      <c r="AB57" s="1089"/>
      <c r="AC57" s="1105"/>
      <c r="AD57" s="1089"/>
      <c r="AE57" s="1099"/>
      <c r="AF57" s="1082"/>
      <c r="AG57" s="1084"/>
      <c r="AH57" s="1082"/>
      <c r="AI57" s="1086"/>
      <c r="AJ57" s="1082"/>
      <c r="AK57" s="1097"/>
      <c r="AL57" s="32" t="s">
        <v>268</v>
      </c>
      <c r="AM57" s="93">
        <v>9670</v>
      </c>
      <c r="AN57" s="1089"/>
      <c r="AO57" s="101">
        <v>90</v>
      </c>
      <c r="AP57" s="102" t="s">
        <v>269</v>
      </c>
      <c r="AQ57" s="96" t="s">
        <v>270</v>
      </c>
      <c r="AR57" s="103" t="s">
        <v>268</v>
      </c>
      <c r="AS57" s="104" t="s">
        <v>275</v>
      </c>
      <c r="AT57" s="103" t="s">
        <v>268</v>
      </c>
      <c r="AU57" s="105">
        <v>2.6</v>
      </c>
      <c r="AV57" s="106"/>
      <c r="AW57" s="75"/>
      <c r="AZ57" s="125"/>
      <c r="BG57" s="112" t="s">
        <v>274</v>
      </c>
      <c r="BH57" s="113">
        <v>67740</v>
      </c>
      <c r="BI57" s="112" t="s">
        <v>268</v>
      </c>
      <c r="BJ57" s="77">
        <v>670</v>
      </c>
      <c r="BK57" s="78" t="s">
        <v>269</v>
      </c>
      <c r="BL57" s="79" t="s">
        <v>270</v>
      </c>
      <c r="BM57" s="78" t="s">
        <v>268</v>
      </c>
      <c r="BN57" s="80" t="s">
        <v>275</v>
      </c>
      <c r="BO57" s="78" t="s">
        <v>268</v>
      </c>
      <c r="BP57" s="81">
        <v>2.2999999999999998</v>
      </c>
      <c r="BQ57" s="46" t="s">
        <v>268</v>
      </c>
      <c r="BR57" s="113">
        <v>58070</v>
      </c>
      <c r="BS57" s="46" t="s">
        <v>268</v>
      </c>
      <c r="BT57" s="77">
        <v>580</v>
      </c>
      <c r="BU57" s="78" t="s">
        <v>269</v>
      </c>
      <c r="BV57" s="79" t="s">
        <v>270</v>
      </c>
      <c r="BW57" s="78" t="s">
        <v>268</v>
      </c>
      <c r="BX57" s="80" t="s">
        <v>275</v>
      </c>
      <c r="BY57" s="78" t="s">
        <v>268</v>
      </c>
      <c r="BZ57" s="81">
        <v>2.2000000000000002</v>
      </c>
      <c r="CA57" s="1103"/>
      <c r="CB57" s="1117"/>
      <c r="CC57" s="1089"/>
      <c r="CD57" s="1099"/>
      <c r="CE57" s="1084"/>
      <c r="CF57" s="1084"/>
      <c r="CG57" s="1093"/>
      <c r="CH57" s="1086"/>
      <c r="CI57" s="1093"/>
      <c r="CJ57" s="1097"/>
      <c r="CK57" s="1089"/>
      <c r="CL57" s="114">
        <v>38710</v>
      </c>
      <c r="CM57" s="1089"/>
      <c r="CN57" s="1112"/>
      <c r="CO57" s="1113"/>
      <c r="CP57" s="1114"/>
      <c r="CQ57" s="1113"/>
      <c r="CR57" s="1115"/>
      <c r="CS57" s="1113"/>
      <c r="CT57" s="1118"/>
      <c r="CU57" s="1119"/>
      <c r="CV57" s="1089"/>
      <c r="CW57" s="1105"/>
      <c r="CX57" s="1089"/>
      <c r="CY57" s="1099"/>
      <c r="CZ57" s="1084"/>
      <c r="DA57" s="1084"/>
      <c r="DB57" s="1093"/>
      <c r="DC57" s="1086"/>
      <c r="DD57" s="1093"/>
      <c r="DE57" s="1097"/>
      <c r="DF57" s="1089"/>
      <c r="DG57" s="115" t="s">
        <v>282</v>
      </c>
      <c r="DH57" s="1089"/>
      <c r="DI57" s="115" t="s">
        <v>335</v>
      </c>
      <c r="DJ57" s="1089"/>
      <c r="DK57" s="116">
        <v>69.900000000000006</v>
      </c>
      <c r="DL57" s="1089"/>
      <c r="DM57" s="115" t="s">
        <v>282</v>
      </c>
      <c r="DN57" s="1089"/>
      <c r="DO57" s="115" t="s">
        <v>335</v>
      </c>
      <c r="DP57" s="1089"/>
      <c r="DQ57" s="116">
        <v>46.6</v>
      </c>
      <c r="DR57" s="1145"/>
      <c r="DS57" s="117">
        <v>27330</v>
      </c>
      <c r="DT57" s="1122"/>
      <c r="DU57" s="118" t="s">
        <v>284</v>
      </c>
      <c r="DV57" s="1089"/>
      <c r="DW57" s="1091"/>
      <c r="DX57" s="1093"/>
      <c r="DY57" s="1095"/>
      <c r="DZ57" s="1082"/>
      <c r="EA57" s="1084"/>
      <c r="EB57" s="1082"/>
      <c r="EC57" s="1086"/>
      <c r="ED57" s="1082"/>
      <c r="EE57" s="1088"/>
      <c r="EF57" s="1124"/>
      <c r="EG57" s="1089"/>
      <c r="EH57" s="1091">
        <v>380</v>
      </c>
      <c r="EI57" s="1093"/>
      <c r="EJ57" s="1095"/>
      <c r="EK57" s="1082"/>
      <c r="EL57" s="1084"/>
      <c r="EM57" s="1082"/>
      <c r="EN57" s="1086"/>
      <c r="EO57" s="1082"/>
      <c r="EP57" s="1088"/>
      <c r="EQ57" s="1127"/>
      <c r="ER57" s="1121"/>
      <c r="ES57" s="1089"/>
      <c r="ET57" s="119">
        <v>290</v>
      </c>
      <c r="EU57" s="1125"/>
      <c r="EV57" s="1140"/>
      <c r="EW57" s="1114"/>
      <c r="EX57" s="1122"/>
      <c r="EY57" s="11"/>
      <c r="EZ57" s="1145"/>
    </row>
    <row r="58" spans="1:156" s="23" customFormat="1" ht="38.450000000000003" customHeight="1">
      <c r="A58" s="145" t="s">
        <v>396</v>
      </c>
      <c r="B58" s="145" t="s">
        <v>796</v>
      </c>
      <c r="C58" s="1170"/>
      <c r="D58" s="1132" t="s">
        <v>290</v>
      </c>
      <c r="E58" s="1134" t="s">
        <v>267</v>
      </c>
      <c r="F58" s="126" t="s">
        <v>42</v>
      </c>
      <c r="G58" s="120"/>
      <c r="H58" s="59">
        <v>76110</v>
      </c>
      <c r="I58" s="60">
        <v>85780</v>
      </c>
      <c r="J58" s="32" t="s">
        <v>268</v>
      </c>
      <c r="K58" s="61">
        <v>740</v>
      </c>
      <c r="L58" s="62">
        <v>830</v>
      </c>
      <c r="M58" s="63" t="s">
        <v>269</v>
      </c>
      <c r="N58" s="64" t="s">
        <v>270</v>
      </c>
      <c r="O58" s="65" t="s">
        <v>268</v>
      </c>
      <c r="P58" s="66" t="s">
        <v>271</v>
      </c>
      <c r="Q58" s="65" t="s">
        <v>268</v>
      </c>
      <c r="R58" s="67">
        <v>2.4</v>
      </c>
      <c r="S58" s="68">
        <v>2.5</v>
      </c>
      <c r="T58" s="1089" t="s">
        <v>268</v>
      </c>
      <c r="U58" s="1104">
        <v>4410</v>
      </c>
      <c r="V58" s="1089" t="s">
        <v>268</v>
      </c>
      <c r="W58" s="1110">
        <v>40</v>
      </c>
      <c r="X58" s="1081" t="s">
        <v>272</v>
      </c>
      <c r="Y58" s="1083" t="s">
        <v>270</v>
      </c>
      <c r="Z58" s="1083" t="s">
        <v>268</v>
      </c>
      <c r="AA58" s="1100" t="s">
        <v>273</v>
      </c>
      <c r="AB58" s="1089" t="s">
        <v>268</v>
      </c>
      <c r="AC58" s="1104">
        <v>29030</v>
      </c>
      <c r="AD58" s="1089" t="s">
        <v>274</v>
      </c>
      <c r="AE58" s="1098">
        <v>290</v>
      </c>
      <c r="AF58" s="1081" t="s">
        <v>269</v>
      </c>
      <c r="AG58" s="1083" t="s">
        <v>270</v>
      </c>
      <c r="AH58" s="1081" t="s">
        <v>268</v>
      </c>
      <c r="AI58" s="1085" t="s">
        <v>275</v>
      </c>
      <c r="AJ58" s="1081" t="s">
        <v>268</v>
      </c>
      <c r="AK58" s="1096">
        <v>2.2000000000000002</v>
      </c>
      <c r="AL58" s="32" t="s">
        <v>268</v>
      </c>
      <c r="AM58" s="69">
        <v>9670</v>
      </c>
      <c r="AN58" s="1089" t="s">
        <v>268</v>
      </c>
      <c r="AO58" s="70">
        <v>90</v>
      </c>
      <c r="AP58" s="71" t="s">
        <v>272</v>
      </c>
      <c r="AQ58" s="64" t="s">
        <v>270</v>
      </c>
      <c r="AR58" s="72" t="s">
        <v>268</v>
      </c>
      <c r="AS58" s="66" t="s">
        <v>275</v>
      </c>
      <c r="AT58" s="72" t="s">
        <v>268</v>
      </c>
      <c r="AU58" s="73">
        <v>2.6</v>
      </c>
      <c r="AV58" s="74" t="s">
        <v>276</v>
      </c>
      <c r="AW58" s="75" t="s">
        <v>268</v>
      </c>
      <c r="AX58" s="76">
        <v>3870</v>
      </c>
      <c r="AY58" s="20" t="s">
        <v>274</v>
      </c>
      <c r="AZ58" s="77">
        <v>30</v>
      </c>
      <c r="BA58" s="78" t="s">
        <v>269</v>
      </c>
      <c r="BB58" s="79" t="s">
        <v>270</v>
      </c>
      <c r="BC58" s="78" t="s">
        <v>268</v>
      </c>
      <c r="BD58" s="80" t="s">
        <v>275</v>
      </c>
      <c r="BE58" s="78" t="s">
        <v>268</v>
      </c>
      <c r="BF58" s="81">
        <v>3.9</v>
      </c>
      <c r="BG58" s="75"/>
      <c r="BH58" s="82"/>
      <c r="BI58" s="112"/>
      <c r="BJ58" s="121"/>
      <c r="BK58" s="121"/>
      <c r="BL58" s="121"/>
      <c r="BM58" s="121"/>
      <c r="BN58" s="121"/>
      <c r="BO58" s="121"/>
      <c r="BP58" s="121"/>
      <c r="BQ58" s="112"/>
      <c r="BR58" s="82" t="s">
        <v>286</v>
      </c>
      <c r="BS58" s="112"/>
      <c r="BT58" s="122"/>
      <c r="BU58" s="121"/>
      <c r="BV58" s="121"/>
      <c r="BW58" s="121"/>
      <c r="BX58" s="121"/>
      <c r="BY58" s="121"/>
      <c r="BZ58" s="121"/>
      <c r="CA58" s="1102" t="s">
        <v>268</v>
      </c>
      <c r="CB58" s="1116">
        <v>4980</v>
      </c>
      <c r="CC58" s="1089" t="s">
        <v>268</v>
      </c>
      <c r="CD58" s="1098">
        <v>40</v>
      </c>
      <c r="CE58" s="1083" t="s">
        <v>269</v>
      </c>
      <c r="CF58" s="1083" t="s">
        <v>270</v>
      </c>
      <c r="CG58" s="1092" t="s">
        <v>268</v>
      </c>
      <c r="CH58" s="1085" t="s">
        <v>275</v>
      </c>
      <c r="CI58" s="1092" t="s">
        <v>268</v>
      </c>
      <c r="CJ58" s="1096">
        <v>10.199999999999999</v>
      </c>
      <c r="CK58" s="1089"/>
      <c r="CL58" s="123" t="s">
        <v>291</v>
      </c>
      <c r="CM58" s="1089" t="s">
        <v>274</v>
      </c>
      <c r="CN58" s="1112">
        <v>290</v>
      </c>
      <c r="CO58" s="1113" t="s">
        <v>269</v>
      </c>
      <c r="CP58" s="1114" t="s">
        <v>270</v>
      </c>
      <c r="CQ58" s="1113" t="s">
        <v>268</v>
      </c>
      <c r="CR58" s="1115" t="s">
        <v>275</v>
      </c>
      <c r="CS58" s="1113" t="s">
        <v>268</v>
      </c>
      <c r="CT58" s="1118">
        <v>2.2000000000000002</v>
      </c>
      <c r="CU58" s="1119" t="s">
        <v>277</v>
      </c>
      <c r="CV58" s="1089" t="s">
        <v>274</v>
      </c>
      <c r="CW58" s="1104">
        <v>3160</v>
      </c>
      <c r="CX58" s="1089" t="s">
        <v>268</v>
      </c>
      <c r="CY58" s="1098">
        <v>30</v>
      </c>
      <c r="CZ58" s="1083" t="s">
        <v>269</v>
      </c>
      <c r="DA58" s="1083" t="s">
        <v>270</v>
      </c>
      <c r="DB58" s="1092" t="s">
        <v>268</v>
      </c>
      <c r="DC58" s="1085" t="s">
        <v>275</v>
      </c>
      <c r="DD58" s="1092" t="s">
        <v>268</v>
      </c>
      <c r="DE58" s="1096">
        <v>13.6</v>
      </c>
      <c r="DF58" s="1089" t="s">
        <v>274</v>
      </c>
      <c r="DG58" s="85">
        <v>2210</v>
      </c>
      <c r="DH58" s="1089" t="s">
        <v>268</v>
      </c>
      <c r="DI58" s="85">
        <v>20</v>
      </c>
      <c r="DJ58" s="1089" t="s">
        <v>274</v>
      </c>
      <c r="DK58" s="86">
        <v>20</v>
      </c>
      <c r="DL58" s="1089" t="s">
        <v>268</v>
      </c>
      <c r="DM58" s="85">
        <v>390</v>
      </c>
      <c r="DN58" s="1089" t="s">
        <v>268</v>
      </c>
      <c r="DO58" s="85">
        <v>3</v>
      </c>
      <c r="DP58" s="1089" t="s">
        <v>274</v>
      </c>
      <c r="DQ58" s="86">
        <v>3</v>
      </c>
      <c r="DR58" s="1145"/>
      <c r="DS58" s="124" t="s">
        <v>291</v>
      </c>
      <c r="DT58" s="1122" t="s">
        <v>278</v>
      </c>
      <c r="DU58" s="88">
        <v>255</v>
      </c>
      <c r="DV58" s="1089" t="s">
        <v>280</v>
      </c>
      <c r="DW58" s="1090">
        <v>6430</v>
      </c>
      <c r="DX58" s="1092" t="s">
        <v>268</v>
      </c>
      <c r="DY58" s="1094">
        <v>60</v>
      </c>
      <c r="DZ58" s="1081" t="s">
        <v>269</v>
      </c>
      <c r="EA58" s="1083" t="s">
        <v>270</v>
      </c>
      <c r="EB58" s="1081" t="s">
        <v>268</v>
      </c>
      <c r="EC58" s="1085" t="s">
        <v>275</v>
      </c>
      <c r="ED58" s="1081" t="s">
        <v>268</v>
      </c>
      <c r="EE58" s="1087">
        <v>7.8</v>
      </c>
      <c r="EF58" s="1123" t="s">
        <v>276</v>
      </c>
      <c r="EG58" s="1089" t="s">
        <v>280</v>
      </c>
      <c r="EH58" s="1090">
        <v>29030</v>
      </c>
      <c r="EI58" s="1092" t="s">
        <v>268</v>
      </c>
      <c r="EJ58" s="1094">
        <v>290</v>
      </c>
      <c r="EK58" s="1081" t="s">
        <v>269</v>
      </c>
      <c r="EL58" s="1083" t="s">
        <v>270</v>
      </c>
      <c r="EM58" s="1081" t="s">
        <v>268</v>
      </c>
      <c r="EN58" s="1085" t="s">
        <v>275</v>
      </c>
      <c r="EO58" s="1081" t="s">
        <v>268</v>
      </c>
      <c r="EP58" s="1087">
        <v>2.4</v>
      </c>
      <c r="EQ58" s="1126" t="s">
        <v>276</v>
      </c>
      <c r="ER58" s="1120" t="s">
        <v>281</v>
      </c>
      <c r="ES58" s="1089" t="s">
        <v>280</v>
      </c>
      <c r="ET58" s="89">
        <v>22200</v>
      </c>
      <c r="EU58" s="1125" t="s">
        <v>280</v>
      </c>
      <c r="EV58" s="1140"/>
      <c r="EW58" s="1114"/>
      <c r="EX58" s="1122"/>
      <c r="EY58" s="11"/>
      <c r="EZ58" s="1145"/>
    </row>
    <row r="59" spans="1:156" s="23" customFormat="1" ht="38.450000000000003" customHeight="1">
      <c r="A59" s="145" t="s">
        <v>397</v>
      </c>
      <c r="B59" s="145" t="s">
        <v>797</v>
      </c>
      <c r="C59" s="1170"/>
      <c r="D59" s="1133"/>
      <c r="E59" s="1135"/>
      <c r="F59" s="127" t="s">
        <v>43</v>
      </c>
      <c r="G59" s="120"/>
      <c r="H59" s="91">
        <v>85780</v>
      </c>
      <c r="I59" s="92"/>
      <c r="J59" s="32" t="s">
        <v>268</v>
      </c>
      <c r="K59" s="93">
        <v>830</v>
      </c>
      <c r="L59" s="94"/>
      <c r="M59" s="95" t="s">
        <v>269</v>
      </c>
      <c r="N59" s="96" t="s">
        <v>270</v>
      </c>
      <c r="O59" s="97" t="s">
        <v>268</v>
      </c>
      <c r="P59" s="98" t="s">
        <v>275</v>
      </c>
      <c r="Q59" s="97" t="s">
        <v>268</v>
      </c>
      <c r="R59" s="99">
        <v>2.5</v>
      </c>
      <c r="S59" s="100"/>
      <c r="T59" s="1089"/>
      <c r="U59" s="1105"/>
      <c r="V59" s="1089"/>
      <c r="W59" s="1111"/>
      <c r="X59" s="1082"/>
      <c r="Y59" s="1084"/>
      <c r="Z59" s="1084"/>
      <c r="AA59" s="1101"/>
      <c r="AB59" s="1089"/>
      <c r="AC59" s="1105"/>
      <c r="AD59" s="1089"/>
      <c r="AE59" s="1099"/>
      <c r="AF59" s="1082"/>
      <c r="AG59" s="1084"/>
      <c r="AH59" s="1082"/>
      <c r="AI59" s="1086"/>
      <c r="AJ59" s="1082"/>
      <c r="AK59" s="1097"/>
      <c r="AL59" s="32" t="s">
        <v>268</v>
      </c>
      <c r="AM59" s="93">
        <v>9670</v>
      </c>
      <c r="AN59" s="1089"/>
      <c r="AO59" s="101">
        <v>90</v>
      </c>
      <c r="AP59" s="102" t="s">
        <v>269</v>
      </c>
      <c r="AQ59" s="96" t="s">
        <v>270</v>
      </c>
      <c r="AR59" s="103" t="s">
        <v>268</v>
      </c>
      <c r="AS59" s="104" t="s">
        <v>275</v>
      </c>
      <c r="AT59" s="103" t="s">
        <v>268</v>
      </c>
      <c r="AU59" s="105">
        <v>2.6</v>
      </c>
      <c r="AV59" s="106"/>
      <c r="AW59" s="75"/>
      <c r="AZ59" s="125"/>
      <c r="BG59" s="112" t="s">
        <v>274</v>
      </c>
      <c r="BH59" s="113">
        <v>67740</v>
      </c>
      <c r="BI59" s="112" t="s">
        <v>268</v>
      </c>
      <c r="BJ59" s="77">
        <v>670</v>
      </c>
      <c r="BK59" s="78" t="s">
        <v>269</v>
      </c>
      <c r="BL59" s="79" t="s">
        <v>270</v>
      </c>
      <c r="BM59" s="78" t="s">
        <v>268</v>
      </c>
      <c r="BN59" s="80" t="s">
        <v>275</v>
      </c>
      <c r="BO59" s="78" t="s">
        <v>268</v>
      </c>
      <c r="BP59" s="81">
        <v>2.2999999999999998</v>
      </c>
      <c r="BQ59" s="46" t="s">
        <v>268</v>
      </c>
      <c r="BR59" s="113">
        <v>58070</v>
      </c>
      <c r="BS59" s="46" t="s">
        <v>274</v>
      </c>
      <c r="BT59" s="77">
        <v>580</v>
      </c>
      <c r="BU59" s="78" t="s">
        <v>269</v>
      </c>
      <c r="BV59" s="79" t="s">
        <v>270</v>
      </c>
      <c r="BW59" s="78" t="s">
        <v>268</v>
      </c>
      <c r="BX59" s="80" t="s">
        <v>275</v>
      </c>
      <c r="BY59" s="78" t="s">
        <v>268</v>
      </c>
      <c r="BZ59" s="81">
        <v>2.2000000000000002</v>
      </c>
      <c r="CA59" s="1103"/>
      <c r="CB59" s="1117"/>
      <c r="CC59" s="1089"/>
      <c r="CD59" s="1099"/>
      <c r="CE59" s="1084"/>
      <c r="CF59" s="1084"/>
      <c r="CG59" s="1093"/>
      <c r="CH59" s="1086"/>
      <c r="CI59" s="1093"/>
      <c r="CJ59" s="1097"/>
      <c r="CK59" s="1089"/>
      <c r="CL59" s="114">
        <v>29030</v>
      </c>
      <c r="CM59" s="1089"/>
      <c r="CN59" s="1112"/>
      <c r="CO59" s="1113"/>
      <c r="CP59" s="1114"/>
      <c r="CQ59" s="1113"/>
      <c r="CR59" s="1115"/>
      <c r="CS59" s="1113"/>
      <c r="CT59" s="1118"/>
      <c r="CU59" s="1119"/>
      <c r="CV59" s="1089"/>
      <c r="CW59" s="1105"/>
      <c r="CX59" s="1089"/>
      <c r="CY59" s="1099"/>
      <c r="CZ59" s="1084"/>
      <c r="DA59" s="1084"/>
      <c r="DB59" s="1093"/>
      <c r="DC59" s="1086"/>
      <c r="DD59" s="1093"/>
      <c r="DE59" s="1097"/>
      <c r="DF59" s="1089"/>
      <c r="DG59" s="115" t="s">
        <v>282</v>
      </c>
      <c r="DH59" s="1089"/>
      <c r="DI59" s="115" t="s">
        <v>335</v>
      </c>
      <c r="DJ59" s="1089"/>
      <c r="DK59" s="116">
        <v>52.4</v>
      </c>
      <c r="DL59" s="1089"/>
      <c r="DM59" s="115" t="s">
        <v>282</v>
      </c>
      <c r="DN59" s="1089"/>
      <c r="DO59" s="115" t="s">
        <v>335</v>
      </c>
      <c r="DP59" s="1089"/>
      <c r="DQ59" s="116">
        <v>58.3</v>
      </c>
      <c r="DR59" s="1145"/>
      <c r="DS59" s="117">
        <v>20750</v>
      </c>
      <c r="DT59" s="1122"/>
      <c r="DU59" s="118" t="s">
        <v>284</v>
      </c>
      <c r="DV59" s="1089"/>
      <c r="DW59" s="1091"/>
      <c r="DX59" s="1093"/>
      <c r="DY59" s="1095"/>
      <c r="DZ59" s="1082"/>
      <c r="EA59" s="1084"/>
      <c r="EB59" s="1082"/>
      <c r="EC59" s="1086"/>
      <c r="ED59" s="1082"/>
      <c r="EE59" s="1088"/>
      <c r="EF59" s="1124"/>
      <c r="EG59" s="1089"/>
      <c r="EH59" s="1091">
        <v>290</v>
      </c>
      <c r="EI59" s="1093"/>
      <c r="EJ59" s="1095"/>
      <c r="EK59" s="1082"/>
      <c r="EL59" s="1084"/>
      <c r="EM59" s="1082"/>
      <c r="EN59" s="1086"/>
      <c r="EO59" s="1082"/>
      <c r="EP59" s="1088"/>
      <c r="EQ59" s="1127"/>
      <c r="ER59" s="1121"/>
      <c r="ES59" s="1089"/>
      <c r="ET59" s="119">
        <v>220</v>
      </c>
      <c r="EU59" s="1125"/>
      <c r="EV59" s="1140"/>
      <c r="EW59" s="1114"/>
      <c r="EX59" s="1122"/>
      <c r="EY59" s="11"/>
      <c r="EZ59" s="1145"/>
    </row>
    <row r="60" spans="1:156" s="23" customFormat="1" ht="38.450000000000003" customHeight="1">
      <c r="A60" s="145" t="s">
        <v>398</v>
      </c>
      <c r="B60" s="145" t="s">
        <v>798</v>
      </c>
      <c r="C60" s="1170"/>
      <c r="D60" s="1132" t="s">
        <v>293</v>
      </c>
      <c r="E60" s="1134" t="s">
        <v>267</v>
      </c>
      <c r="F60" s="126" t="s">
        <v>42</v>
      </c>
      <c r="G60" s="120"/>
      <c r="H60" s="59">
        <v>61820</v>
      </c>
      <c r="I60" s="60">
        <v>71490</v>
      </c>
      <c r="J60" s="32" t="s">
        <v>268</v>
      </c>
      <c r="K60" s="61">
        <v>590</v>
      </c>
      <c r="L60" s="62">
        <v>690</v>
      </c>
      <c r="M60" s="63" t="s">
        <v>269</v>
      </c>
      <c r="N60" s="64" t="s">
        <v>270</v>
      </c>
      <c r="O60" s="65" t="s">
        <v>268</v>
      </c>
      <c r="P60" s="66" t="s">
        <v>271</v>
      </c>
      <c r="Q60" s="65" t="s">
        <v>268</v>
      </c>
      <c r="R60" s="67">
        <v>2.4</v>
      </c>
      <c r="S60" s="68">
        <v>2.4</v>
      </c>
      <c r="T60" s="1089" t="s">
        <v>268</v>
      </c>
      <c r="U60" s="1104">
        <v>3530</v>
      </c>
      <c r="V60" s="1089" t="s">
        <v>268</v>
      </c>
      <c r="W60" s="1110">
        <v>30</v>
      </c>
      <c r="X60" s="1081" t="s">
        <v>272</v>
      </c>
      <c r="Y60" s="1083" t="s">
        <v>270</v>
      </c>
      <c r="Z60" s="1083" t="s">
        <v>268</v>
      </c>
      <c r="AA60" s="1100" t="s">
        <v>273</v>
      </c>
      <c r="AB60" s="1089" t="s">
        <v>268</v>
      </c>
      <c r="AC60" s="1104">
        <v>23220</v>
      </c>
      <c r="AD60" s="1089" t="s">
        <v>274</v>
      </c>
      <c r="AE60" s="1098">
        <v>230</v>
      </c>
      <c r="AF60" s="1081" t="s">
        <v>269</v>
      </c>
      <c r="AG60" s="1083" t="s">
        <v>270</v>
      </c>
      <c r="AH60" s="1081" t="s">
        <v>268</v>
      </c>
      <c r="AI60" s="1085" t="s">
        <v>275</v>
      </c>
      <c r="AJ60" s="1081" t="s">
        <v>268</v>
      </c>
      <c r="AK60" s="1096">
        <v>2.2000000000000002</v>
      </c>
      <c r="AL60" s="32" t="s">
        <v>268</v>
      </c>
      <c r="AM60" s="69">
        <v>9670</v>
      </c>
      <c r="AN60" s="1089" t="s">
        <v>268</v>
      </c>
      <c r="AO60" s="70">
        <v>90</v>
      </c>
      <c r="AP60" s="71" t="s">
        <v>272</v>
      </c>
      <c r="AQ60" s="64" t="s">
        <v>270</v>
      </c>
      <c r="AR60" s="72" t="s">
        <v>268</v>
      </c>
      <c r="AS60" s="66" t="s">
        <v>275</v>
      </c>
      <c r="AT60" s="72" t="s">
        <v>268</v>
      </c>
      <c r="AU60" s="73">
        <v>2.6</v>
      </c>
      <c r="AV60" s="74" t="s">
        <v>276</v>
      </c>
      <c r="AW60" s="75" t="s">
        <v>268</v>
      </c>
      <c r="AX60" s="76">
        <v>3870</v>
      </c>
      <c r="AY60" s="20" t="s">
        <v>274</v>
      </c>
      <c r="AZ60" s="77">
        <v>30</v>
      </c>
      <c r="BA60" s="78" t="s">
        <v>269</v>
      </c>
      <c r="BB60" s="79" t="s">
        <v>270</v>
      </c>
      <c r="BC60" s="78" t="s">
        <v>268</v>
      </c>
      <c r="BD60" s="80" t="s">
        <v>275</v>
      </c>
      <c r="BE60" s="78" t="s">
        <v>268</v>
      </c>
      <c r="BF60" s="81">
        <v>3.9</v>
      </c>
      <c r="BG60" s="75"/>
      <c r="BH60" s="82"/>
      <c r="BI60" s="112"/>
      <c r="BJ60" s="121"/>
      <c r="BK60" s="121"/>
      <c r="BL60" s="121"/>
      <c r="BM60" s="121"/>
      <c r="BN60" s="121"/>
      <c r="BO60" s="121"/>
      <c r="BP60" s="121"/>
      <c r="BQ60" s="112"/>
      <c r="BR60" s="82" t="s">
        <v>286</v>
      </c>
      <c r="BS60" s="112"/>
      <c r="BT60" s="122"/>
      <c r="BU60" s="121"/>
      <c r="BV60" s="121"/>
      <c r="BW60" s="121"/>
      <c r="BX60" s="121"/>
      <c r="BY60" s="121"/>
      <c r="BZ60" s="121"/>
      <c r="CA60" s="1102" t="s">
        <v>268</v>
      </c>
      <c r="CB60" s="1116">
        <v>3980</v>
      </c>
      <c r="CC60" s="1089" t="s">
        <v>268</v>
      </c>
      <c r="CD60" s="1098">
        <v>30</v>
      </c>
      <c r="CE60" s="1083" t="s">
        <v>269</v>
      </c>
      <c r="CF60" s="1083" t="s">
        <v>270</v>
      </c>
      <c r="CG60" s="1092" t="s">
        <v>268</v>
      </c>
      <c r="CH60" s="1085" t="s">
        <v>275</v>
      </c>
      <c r="CI60" s="1092" t="s">
        <v>268</v>
      </c>
      <c r="CJ60" s="1096">
        <v>10.9</v>
      </c>
      <c r="CK60" s="1089"/>
      <c r="CL60" s="123" t="s">
        <v>195</v>
      </c>
      <c r="CM60" s="1089" t="s">
        <v>274</v>
      </c>
      <c r="CN60" s="1112">
        <v>230</v>
      </c>
      <c r="CO60" s="1113" t="s">
        <v>269</v>
      </c>
      <c r="CP60" s="1114" t="s">
        <v>270</v>
      </c>
      <c r="CQ60" s="1113" t="s">
        <v>268</v>
      </c>
      <c r="CR60" s="1115" t="s">
        <v>275</v>
      </c>
      <c r="CS60" s="1113" t="s">
        <v>268</v>
      </c>
      <c r="CT60" s="1118">
        <v>2.2000000000000002</v>
      </c>
      <c r="CU60" s="1119" t="s">
        <v>277</v>
      </c>
      <c r="CV60" s="1089" t="s">
        <v>274</v>
      </c>
      <c r="CW60" s="1104">
        <v>2690</v>
      </c>
      <c r="CX60" s="1089" t="s">
        <v>268</v>
      </c>
      <c r="CY60" s="1098">
        <v>20</v>
      </c>
      <c r="CZ60" s="1083" t="s">
        <v>269</v>
      </c>
      <c r="DA60" s="1083" t="s">
        <v>270</v>
      </c>
      <c r="DB60" s="1092" t="s">
        <v>268</v>
      </c>
      <c r="DC60" s="1085" t="s">
        <v>275</v>
      </c>
      <c r="DD60" s="1092" t="s">
        <v>268</v>
      </c>
      <c r="DE60" s="1096">
        <v>16.3</v>
      </c>
      <c r="DF60" s="1089" t="s">
        <v>274</v>
      </c>
      <c r="DG60" s="85">
        <v>1770</v>
      </c>
      <c r="DH60" s="1089" t="s">
        <v>268</v>
      </c>
      <c r="DI60" s="85">
        <v>10</v>
      </c>
      <c r="DJ60" s="1089" t="s">
        <v>274</v>
      </c>
      <c r="DK60" s="86">
        <v>10</v>
      </c>
      <c r="DL60" s="1089" t="s">
        <v>268</v>
      </c>
      <c r="DM60" s="85">
        <v>310</v>
      </c>
      <c r="DN60" s="1089" t="s">
        <v>268</v>
      </c>
      <c r="DO60" s="85">
        <v>3</v>
      </c>
      <c r="DP60" s="1089" t="s">
        <v>274</v>
      </c>
      <c r="DQ60" s="86">
        <v>3</v>
      </c>
      <c r="DR60" s="1145"/>
      <c r="DS60" s="124" t="s">
        <v>195</v>
      </c>
      <c r="DT60" s="1122" t="s">
        <v>278</v>
      </c>
      <c r="DU60" s="88">
        <v>255</v>
      </c>
      <c r="DV60" s="1089" t="s">
        <v>280</v>
      </c>
      <c r="DW60" s="1090">
        <v>5140</v>
      </c>
      <c r="DX60" s="1092" t="s">
        <v>268</v>
      </c>
      <c r="DY60" s="1094">
        <v>50</v>
      </c>
      <c r="DZ60" s="1081" t="s">
        <v>269</v>
      </c>
      <c r="EA60" s="1083" t="s">
        <v>270</v>
      </c>
      <c r="EB60" s="1081" t="s">
        <v>268</v>
      </c>
      <c r="EC60" s="1085" t="s">
        <v>275</v>
      </c>
      <c r="ED60" s="1081" t="s">
        <v>268</v>
      </c>
      <c r="EE60" s="1087">
        <v>7.5</v>
      </c>
      <c r="EF60" s="1123" t="s">
        <v>276</v>
      </c>
      <c r="EG60" s="1089" t="s">
        <v>280</v>
      </c>
      <c r="EH60" s="1090">
        <v>23220</v>
      </c>
      <c r="EI60" s="1092" t="s">
        <v>268</v>
      </c>
      <c r="EJ60" s="1094">
        <v>230</v>
      </c>
      <c r="EK60" s="1081" t="s">
        <v>269</v>
      </c>
      <c r="EL60" s="1083" t="s">
        <v>270</v>
      </c>
      <c r="EM60" s="1081" t="s">
        <v>268</v>
      </c>
      <c r="EN60" s="1085" t="s">
        <v>275</v>
      </c>
      <c r="EO60" s="1081" t="s">
        <v>268</v>
      </c>
      <c r="EP60" s="1087">
        <v>2.4</v>
      </c>
      <c r="EQ60" s="1126" t="s">
        <v>276</v>
      </c>
      <c r="ER60" s="1120" t="s">
        <v>281</v>
      </c>
      <c r="ES60" s="1089" t="s">
        <v>280</v>
      </c>
      <c r="ET60" s="89">
        <v>17760</v>
      </c>
      <c r="EU60" s="1125" t="s">
        <v>280</v>
      </c>
      <c r="EV60" s="1140"/>
      <c r="EW60" s="1114"/>
      <c r="EX60" s="1122"/>
      <c r="EY60" s="11"/>
      <c r="EZ60" s="1145"/>
    </row>
    <row r="61" spans="1:156" s="23" customFormat="1" ht="38.450000000000003" customHeight="1">
      <c r="A61" s="145" t="s">
        <v>399</v>
      </c>
      <c r="B61" s="145" t="s">
        <v>799</v>
      </c>
      <c r="C61" s="1170"/>
      <c r="D61" s="1133"/>
      <c r="E61" s="1135"/>
      <c r="F61" s="127" t="s">
        <v>43</v>
      </c>
      <c r="G61" s="120"/>
      <c r="H61" s="91">
        <v>71490</v>
      </c>
      <c r="I61" s="92"/>
      <c r="J61" s="32" t="s">
        <v>268</v>
      </c>
      <c r="K61" s="93">
        <v>690</v>
      </c>
      <c r="L61" s="94"/>
      <c r="M61" s="95" t="s">
        <v>269</v>
      </c>
      <c r="N61" s="96" t="s">
        <v>270</v>
      </c>
      <c r="O61" s="97" t="s">
        <v>268</v>
      </c>
      <c r="P61" s="98" t="s">
        <v>275</v>
      </c>
      <c r="Q61" s="97" t="s">
        <v>268</v>
      </c>
      <c r="R61" s="99">
        <v>2.4</v>
      </c>
      <c r="S61" s="100"/>
      <c r="T61" s="1089"/>
      <c r="U61" s="1105"/>
      <c r="V61" s="1089"/>
      <c r="W61" s="1111"/>
      <c r="X61" s="1082"/>
      <c r="Y61" s="1084"/>
      <c r="Z61" s="1084"/>
      <c r="AA61" s="1101"/>
      <c r="AB61" s="1089"/>
      <c r="AC61" s="1105"/>
      <c r="AD61" s="1089"/>
      <c r="AE61" s="1099"/>
      <c r="AF61" s="1082"/>
      <c r="AG61" s="1084"/>
      <c r="AH61" s="1082"/>
      <c r="AI61" s="1086"/>
      <c r="AJ61" s="1082"/>
      <c r="AK61" s="1097"/>
      <c r="AL61" s="32" t="s">
        <v>268</v>
      </c>
      <c r="AM61" s="93">
        <v>9670</v>
      </c>
      <c r="AN61" s="1089"/>
      <c r="AO61" s="101">
        <v>90</v>
      </c>
      <c r="AP61" s="102" t="s">
        <v>269</v>
      </c>
      <c r="AQ61" s="96" t="s">
        <v>270</v>
      </c>
      <c r="AR61" s="103" t="s">
        <v>268</v>
      </c>
      <c r="AS61" s="104" t="s">
        <v>275</v>
      </c>
      <c r="AT61" s="103" t="s">
        <v>268</v>
      </c>
      <c r="AU61" s="105">
        <v>2.6</v>
      </c>
      <c r="AV61" s="106"/>
      <c r="AW61" s="75"/>
      <c r="AZ61" s="125"/>
      <c r="BG61" s="112" t="s">
        <v>274</v>
      </c>
      <c r="BH61" s="113">
        <v>67740</v>
      </c>
      <c r="BI61" s="112" t="s">
        <v>268</v>
      </c>
      <c r="BJ61" s="77">
        <v>670</v>
      </c>
      <c r="BK61" s="78" t="s">
        <v>269</v>
      </c>
      <c r="BL61" s="79" t="s">
        <v>270</v>
      </c>
      <c r="BM61" s="78" t="s">
        <v>268</v>
      </c>
      <c r="BN61" s="80" t="s">
        <v>275</v>
      </c>
      <c r="BO61" s="78" t="s">
        <v>268</v>
      </c>
      <c r="BP61" s="81">
        <v>2.2999999999999998</v>
      </c>
      <c r="BQ61" s="46" t="s">
        <v>268</v>
      </c>
      <c r="BR61" s="113">
        <v>58070</v>
      </c>
      <c r="BS61" s="46" t="s">
        <v>274</v>
      </c>
      <c r="BT61" s="77">
        <v>580</v>
      </c>
      <c r="BU61" s="78" t="s">
        <v>269</v>
      </c>
      <c r="BV61" s="79" t="s">
        <v>270</v>
      </c>
      <c r="BW61" s="78" t="s">
        <v>268</v>
      </c>
      <c r="BX61" s="80" t="s">
        <v>275</v>
      </c>
      <c r="BY61" s="78" t="s">
        <v>268</v>
      </c>
      <c r="BZ61" s="81">
        <v>2.2000000000000002</v>
      </c>
      <c r="CA61" s="1103"/>
      <c r="CB61" s="1117"/>
      <c r="CC61" s="1089"/>
      <c r="CD61" s="1099"/>
      <c r="CE61" s="1084"/>
      <c r="CF61" s="1084"/>
      <c r="CG61" s="1093"/>
      <c r="CH61" s="1086"/>
      <c r="CI61" s="1093"/>
      <c r="CJ61" s="1097"/>
      <c r="CK61" s="1089"/>
      <c r="CL61" s="114">
        <v>23220</v>
      </c>
      <c r="CM61" s="1089"/>
      <c r="CN61" s="1112"/>
      <c r="CO61" s="1113"/>
      <c r="CP61" s="1114"/>
      <c r="CQ61" s="1113"/>
      <c r="CR61" s="1115"/>
      <c r="CS61" s="1113"/>
      <c r="CT61" s="1118"/>
      <c r="CU61" s="1119"/>
      <c r="CV61" s="1089"/>
      <c r="CW61" s="1105"/>
      <c r="CX61" s="1089"/>
      <c r="CY61" s="1099"/>
      <c r="CZ61" s="1084"/>
      <c r="DA61" s="1084"/>
      <c r="DB61" s="1093"/>
      <c r="DC61" s="1086"/>
      <c r="DD61" s="1093"/>
      <c r="DE61" s="1097"/>
      <c r="DF61" s="1089"/>
      <c r="DG61" s="115" t="s">
        <v>282</v>
      </c>
      <c r="DH61" s="1089"/>
      <c r="DI61" s="115" t="s">
        <v>335</v>
      </c>
      <c r="DJ61" s="1089"/>
      <c r="DK61" s="116">
        <v>83.9</v>
      </c>
      <c r="DL61" s="1089"/>
      <c r="DM61" s="115" t="s">
        <v>282</v>
      </c>
      <c r="DN61" s="1089"/>
      <c r="DO61" s="115" t="s">
        <v>335</v>
      </c>
      <c r="DP61" s="1089"/>
      <c r="DQ61" s="116">
        <v>46.6</v>
      </c>
      <c r="DR61" s="1145"/>
      <c r="DS61" s="117">
        <v>16800</v>
      </c>
      <c r="DT61" s="1122"/>
      <c r="DU61" s="118" t="s">
        <v>284</v>
      </c>
      <c r="DV61" s="1089"/>
      <c r="DW61" s="1091"/>
      <c r="DX61" s="1093"/>
      <c r="DY61" s="1095"/>
      <c r="DZ61" s="1082"/>
      <c r="EA61" s="1084"/>
      <c r="EB61" s="1082"/>
      <c r="EC61" s="1086"/>
      <c r="ED61" s="1082"/>
      <c r="EE61" s="1088"/>
      <c r="EF61" s="1124"/>
      <c r="EG61" s="1089"/>
      <c r="EH61" s="1091">
        <v>230</v>
      </c>
      <c r="EI61" s="1093"/>
      <c r="EJ61" s="1095"/>
      <c r="EK61" s="1082"/>
      <c r="EL61" s="1084"/>
      <c r="EM61" s="1082"/>
      <c r="EN61" s="1086"/>
      <c r="EO61" s="1082"/>
      <c r="EP61" s="1088"/>
      <c r="EQ61" s="1127"/>
      <c r="ER61" s="1121"/>
      <c r="ES61" s="1089"/>
      <c r="ET61" s="119">
        <v>170</v>
      </c>
      <c r="EU61" s="1125"/>
      <c r="EV61" s="1140"/>
      <c r="EW61" s="1114"/>
      <c r="EX61" s="1122"/>
      <c r="EY61" s="11"/>
      <c r="EZ61" s="1145"/>
    </row>
    <row r="62" spans="1:156" s="23" customFormat="1" ht="38.450000000000003" customHeight="1">
      <c r="A62" s="145" t="s">
        <v>400</v>
      </c>
      <c r="B62" s="145" t="s">
        <v>800</v>
      </c>
      <c r="C62" s="1170"/>
      <c r="D62" s="1132" t="s">
        <v>295</v>
      </c>
      <c r="E62" s="1134" t="s">
        <v>267</v>
      </c>
      <c r="F62" s="126" t="s">
        <v>42</v>
      </c>
      <c r="G62" s="120"/>
      <c r="H62" s="59">
        <v>52290</v>
      </c>
      <c r="I62" s="60">
        <v>61960</v>
      </c>
      <c r="J62" s="32" t="s">
        <v>268</v>
      </c>
      <c r="K62" s="61">
        <v>500</v>
      </c>
      <c r="L62" s="62">
        <v>590</v>
      </c>
      <c r="M62" s="63" t="s">
        <v>269</v>
      </c>
      <c r="N62" s="64" t="s">
        <v>270</v>
      </c>
      <c r="O62" s="65" t="s">
        <v>268</v>
      </c>
      <c r="P62" s="66" t="s">
        <v>271</v>
      </c>
      <c r="Q62" s="65" t="s">
        <v>268</v>
      </c>
      <c r="R62" s="67">
        <v>2.4</v>
      </c>
      <c r="S62" s="68">
        <v>2.4</v>
      </c>
      <c r="T62" s="1089" t="s">
        <v>268</v>
      </c>
      <c r="U62" s="1104">
        <v>2940</v>
      </c>
      <c r="V62" s="1089" t="s">
        <v>268</v>
      </c>
      <c r="W62" s="1110">
        <v>20</v>
      </c>
      <c r="X62" s="1081" t="s">
        <v>272</v>
      </c>
      <c r="Y62" s="1083" t="s">
        <v>270</v>
      </c>
      <c r="Z62" s="1083" t="s">
        <v>268</v>
      </c>
      <c r="AA62" s="1100" t="s">
        <v>273</v>
      </c>
      <c r="AB62" s="1089" t="s">
        <v>268</v>
      </c>
      <c r="AC62" s="1104">
        <v>19350</v>
      </c>
      <c r="AD62" s="1089" t="s">
        <v>274</v>
      </c>
      <c r="AE62" s="1098">
        <v>190</v>
      </c>
      <c r="AF62" s="1081" t="s">
        <v>269</v>
      </c>
      <c r="AG62" s="1083" t="s">
        <v>270</v>
      </c>
      <c r="AH62" s="1081" t="s">
        <v>268</v>
      </c>
      <c r="AI62" s="1085" t="s">
        <v>275</v>
      </c>
      <c r="AJ62" s="1081" t="s">
        <v>268</v>
      </c>
      <c r="AK62" s="1096">
        <v>2.2000000000000002</v>
      </c>
      <c r="AL62" s="32" t="s">
        <v>268</v>
      </c>
      <c r="AM62" s="69">
        <v>9670</v>
      </c>
      <c r="AN62" s="1089" t="s">
        <v>268</v>
      </c>
      <c r="AO62" s="70">
        <v>90</v>
      </c>
      <c r="AP62" s="71" t="s">
        <v>272</v>
      </c>
      <c r="AQ62" s="64" t="s">
        <v>270</v>
      </c>
      <c r="AR62" s="72" t="s">
        <v>268</v>
      </c>
      <c r="AS62" s="66" t="s">
        <v>275</v>
      </c>
      <c r="AT62" s="72" t="s">
        <v>268</v>
      </c>
      <c r="AU62" s="73">
        <v>2.6</v>
      </c>
      <c r="AV62" s="74" t="s">
        <v>276</v>
      </c>
      <c r="AW62" s="75" t="s">
        <v>268</v>
      </c>
      <c r="AX62" s="76">
        <v>3870</v>
      </c>
      <c r="AY62" s="20" t="s">
        <v>274</v>
      </c>
      <c r="AZ62" s="77">
        <v>30</v>
      </c>
      <c r="BA62" s="78" t="s">
        <v>269</v>
      </c>
      <c r="BB62" s="79" t="s">
        <v>270</v>
      </c>
      <c r="BC62" s="78" t="s">
        <v>268</v>
      </c>
      <c r="BD62" s="80" t="s">
        <v>275</v>
      </c>
      <c r="BE62" s="78" t="s">
        <v>268</v>
      </c>
      <c r="BF62" s="81">
        <v>3.9</v>
      </c>
      <c r="BG62" s="75"/>
      <c r="BH62" s="82"/>
      <c r="BI62" s="112"/>
      <c r="BJ62" s="121"/>
      <c r="BK62" s="121"/>
      <c r="BL62" s="121"/>
      <c r="BM62" s="121"/>
      <c r="BN62" s="121"/>
      <c r="BO62" s="121"/>
      <c r="BP62" s="121"/>
      <c r="BQ62" s="112"/>
      <c r="BR62" s="82" t="s">
        <v>286</v>
      </c>
      <c r="BS62" s="112"/>
      <c r="BT62" s="122"/>
      <c r="BU62" s="121"/>
      <c r="BV62" s="121"/>
      <c r="BW62" s="121"/>
      <c r="BX62" s="121"/>
      <c r="BY62" s="121"/>
      <c r="BZ62" s="121"/>
      <c r="CA62" s="1102" t="s">
        <v>268</v>
      </c>
      <c r="CB62" s="1116">
        <v>3320</v>
      </c>
      <c r="CC62" s="1089" t="s">
        <v>268</v>
      </c>
      <c r="CD62" s="1098">
        <v>30</v>
      </c>
      <c r="CE62" s="1083" t="s">
        <v>269</v>
      </c>
      <c r="CF62" s="1083" t="s">
        <v>270</v>
      </c>
      <c r="CG62" s="1092" t="s">
        <v>268</v>
      </c>
      <c r="CH62" s="1085" t="s">
        <v>275</v>
      </c>
      <c r="CI62" s="1092" t="s">
        <v>268</v>
      </c>
      <c r="CJ62" s="1096">
        <v>9.1</v>
      </c>
      <c r="CK62" s="1089"/>
      <c r="CL62" s="123" t="s">
        <v>196</v>
      </c>
      <c r="CM62" s="1089" t="s">
        <v>274</v>
      </c>
      <c r="CN62" s="1112">
        <v>190</v>
      </c>
      <c r="CO62" s="1113" t="s">
        <v>269</v>
      </c>
      <c r="CP62" s="1114" t="s">
        <v>270</v>
      </c>
      <c r="CQ62" s="1113" t="s">
        <v>268</v>
      </c>
      <c r="CR62" s="1115" t="s">
        <v>275</v>
      </c>
      <c r="CS62" s="1113" t="s">
        <v>268</v>
      </c>
      <c r="CT62" s="1118">
        <v>2.2000000000000002</v>
      </c>
      <c r="CU62" s="1119" t="s">
        <v>277</v>
      </c>
      <c r="CV62" s="1089" t="s">
        <v>274</v>
      </c>
      <c r="CW62" s="1104">
        <v>2380</v>
      </c>
      <c r="CX62" s="1089" t="s">
        <v>268</v>
      </c>
      <c r="CY62" s="1098">
        <v>20</v>
      </c>
      <c r="CZ62" s="1083" t="s">
        <v>269</v>
      </c>
      <c r="DA62" s="1083" t="s">
        <v>270</v>
      </c>
      <c r="DB62" s="1092" t="s">
        <v>268</v>
      </c>
      <c r="DC62" s="1085" t="s">
        <v>275</v>
      </c>
      <c r="DD62" s="1092" t="s">
        <v>268</v>
      </c>
      <c r="DE62" s="1096">
        <v>13.6</v>
      </c>
      <c r="DF62" s="1089" t="s">
        <v>274</v>
      </c>
      <c r="DG62" s="85">
        <v>1470</v>
      </c>
      <c r="DH62" s="1089" t="s">
        <v>268</v>
      </c>
      <c r="DI62" s="85">
        <v>10</v>
      </c>
      <c r="DJ62" s="1089" t="s">
        <v>274</v>
      </c>
      <c r="DK62" s="86">
        <v>10</v>
      </c>
      <c r="DL62" s="1089" t="s">
        <v>268</v>
      </c>
      <c r="DM62" s="85">
        <v>260</v>
      </c>
      <c r="DN62" s="1089" t="s">
        <v>268</v>
      </c>
      <c r="DO62" s="85">
        <v>2</v>
      </c>
      <c r="DP62" s="1089" t="s">
        <v>274</v>
      </c>
      <c r="DQ62" s="86">
        <v>2</v>
      </c>
      <c r="DR62" s="1145"/>
      <c r="DS62" s="124" t="s">
        <v>196</v>
      </c>
      <c r="DT62" s="1122" t="s">
        <v>278</v>
      </c>
      <c r="DU62" s="88">
        <v>255</v>
      </c>
      <c r="DV62" s="1089" t="s">
        <v>280</v>
      </c>
      <c r="DW62" s="1090">
        <v>4290</v>
      </c>
      <c r="DX62" s="1092" t="s">
        <v>268</v>
      </c>
      <c r="DY62" s="1094">
        <v>40</v>
      </c>
      <c r="DZ62" s="1081" t="s">
        <v>269</v>
      </c>
      <c r="EA62" s="1083" t="s">
        <v>270</v>
      </c>
      <c r="EB62" s="1081" t="s">
        <v>268</v>
      </c>
      <c r="EC62" s="1085" t="s">
        <v>275</v>
      </c>
      <c r="ED62" s="1081" t="s">
        <v>268</v>
      </c>
      <c r="EE62" s="1087">
        <v>7.8</v>
      </c>
      <c r="EF62" s="1123" t="s">
        <v>276</v>
      </c>
      <c r="EG62" s="1089" t="s">
        <v>280</v>
      </c>
      <c r="EH62" s="1090">
        <v>19350</v>
      </c>
      <c r="EI62" s="1092" t="s">
        <v>268</v>
      </c>
      <c r="EJ62" s="1094">
        <v>190</v>
      </c>
      <c r="EK62" s="1081" t="s">
        <v>269</v>
      </c>
      <c r="EL62" s="1083" t="s">
        <v>270</v>
      </c>
      <c r="EM62" s="1081" t="s">
        <v>268</v>
      </c>
      <c r="EN62" s="1085" t="s">
        <v>275</v>
      </c>
      <c r="EO62" s="1081" t="s">
        <v>268</v>
      </c>
      <c r="EP62" s="1087">
        <v>2.5</v>
      </c>
      <c r="EQ62" s="1126" t="s">
        <v>276</v>
      </c>
      <c r="ER62" s="1120" t="s">
        <v>281</v>
      </c>
      <c r="ES62" s="1089" t="s">
        <v>280</v>
      </c>
      <c r="ET62" s="89">
        <v>14800</v>
      </c>
      <c r="EU62" s="1125" t="s">
        <v>280</v>
      </c>
      <c r="EV62" s="1140"/>
      <c r="EW62" s="1114"/>
      <c r="EX62" s="1122"/>
      <c r="EY62" s="11"/>
      <c r="EZ62" s="1145"/>
    </row>
    <row r="63" spans="1:156" s="23" customFormat="1" ht="38.450000000000003" customHeight="1">
      <c r="A63" s="145" t="s">
        <v>401</v>
      </c>
      <c r="B63" s="145" t="s">
        <v>801</v>
      </c>
      <c r="C63" s="1170"/>
      <c r="D63" s="1133"/>
      <c r="E63" s="1135"/>
      <c r="F63" s="127" t="s">
        <v>43</v>
      </c>
      <c r="G63" s="120"/>
      <c r="H63" s="91">
        <v>61960</v>
      </c>
      <c r="I63" s="92"/>
      <c r="J63" s="32" t="s">
        <v>268</v>
      </c>
      <c r="K63" s="93">
        <v>590</v>
      </c>
      <c r="L63" s="94"/>
      <c r="M63" s="95" t="s">
        <v>269</v>
      </c>
      <c r="N63" s="96" t="s">
        <v>270</v>
      </c>
      <c r="O63" s="97" t="s">
        <v>268</v>
      </c>
      <c r="P63" s="98" t="s">
        <v>275</v>
      </c>
      <c r="Q63" s="97" t="s">
        <v>268</v>
      </c>
      <c r="R63" s="99">
        <v>2.4</v>
      </c>
      <c r="S63" s="100"/>
      <c r="T63" s="1089"/>
      <c r="U63" s="1105"/>
      <c r="V63" s="1089"/>
      <c r="W63" s="1111"/>
      <c r="X63" s="1082"/>
      <c r="Y63" s="1084"/>
      <c r="Z63" s="1084"/>
      <c r="AA63" s="1101"/>
      <c r="AB63" s="1089"/>
      <c r="AC63" s="1105"/>
      <c r="AD63" s="1089"/>
      <c r="AE63" s="1099"/>
      <c r="AF63" s="1082"/>
      <c r="AG63" s="1084"/>
      <c r="AH63" s="1082"/>
      <c r="AI63" s="1086"/>
      <c r="AJ63" s="1082"/>
      <c r="AK63" s="1097"/>
      <c r="AL63" s="32" t="s">
        <v>268</v>
      </c>
      <c r="AM63" s="93">
        <v>9670</v>
      </c>
      <c r="AN63" s="1089"/>
      <c r="AO63" s="101">
        <v>90</v>
      </c>
      <c r="AP63" s="102" t="s">
        <v>269</v>
      </c>
      <c r="AQ63" s="96" t="s">
        <v>270</v>
      </c>
      <c r="AR63" s="103" t="s">
        <v>268</v>
      </c>
      <c r="AS63" s="104" t="s">
        <v>275</v>
      </c>
      <c r="AT63" s="103" t="s">
        <v>268</v>
      </c>
      <c r="AU63" s="105">
        <v>2.6</v>
      </c>
      <c r="AV63" s="106"/>
      <c r="AW63" s="75"/>
      <c r="AZ63" s="125"/>
      <c r="BG63" s="112" t="s">
        <v>274</v>
      </c>
      <c r="BH63" s="113">
        <v>67740</v>
      </c>
      <c r="BI63" s="112" t="s">
        <v>268</v>
      </c>
      <c r="BJ63" s="77">
        <v>670</v>
      </c>
      <c r="BK63" s="78" t="s">
        <v>269</v>
      </c>
      <c r="BL63" s="79" t="s">
        <v>270</v>
      </c>
      <c r="BM63" s="78" t="s">
        <v>268</v>
      </c>
      <c r="BN63" s="80" t="s">
        <v>275</v>
      </c>
      <c r="BO63" s="78" t="s">
        <v>268</v>
      </c>
      <c r="BP63" s="81">
        <v>2.2999999999999998</v>
      </c>
      <c r="BQ63" s="46" t="s">
        <v>268</v>
      </c>
      <c r="BR63" s="113">
        <v>58070</v>
      </c>
      <c r="BS63" s="46" t="s">
        <v>274</v>
      </c>
      <c r="BT63" s="77">
        <v>580</v>
      </c>
      <c r="BU63" s="78" t="s">
        <v>269</v>
      </c>
      <c r="BV63" s="79" t="s">
        <v>270</v>
      </c>
      <c r="BW63" s="78" t="s">
        <v>268</v>
      </c>
      <c r="BX63" s="80" t="s">
        <v>275</v>
      </c>
      <c r="BY63" s="78" t="s">
        <v>268</v>
      </c>
      <c r="BZ63" s="81">
        <v>2.2000000000000002</v>
      </c>
      <c r="CA63" s="1103"/>
      <c r="CB63" s="1117"/>
      <c r="CC63" s="1089"/>
      <c r="CD63" s="1099"/>
      <c r="CE63" s="1084"/>
      <c r="CF63" s="1084"/>
      <c r="CG63" s="1093"/>
      <c r="CH63" s="1086"/>
      <c r="CI63" s="1093"/>
      <c r="CJ63" s="1097"/>
      <c r="CK63" s="1089"/>
      <c r="CL63" s="114">
        <v>19350</v>
      </c>
      <c r="CM63" s="1089"/>
      <c r="CN63" s="1112"/>
      <c r="CO63" s="1113"/>
      <c r="CP63" s="1114"/>
      <c r="CQ63" s="1113"/>
      <c r="CR63" s="1115"/>
      <c r="CS63" s="1113"/>
      <c r="CT63" s="1118"/>
      <c r="CU63" s="1119"/>
      <c r="CV63" s="1089"/>
      <c r="CW63" s="1105"/>
      <c r="CX63" s="1089"/>
      <c r="CY63" s="1099"/>
      <c r="CZ63" s="1084"/>
      <c r="DA63" s="1084"/>
      <c r="DB63" s="1093"/>
      <c r="DC63" s="1086"/>
      <c r="DD63" s="1093"/>
      <c r="DE63" s="1097"/>
      <c r="DF63" s="1089"/>
      <c r="DG63" s="115" t="s">
        <v>282</v>
      </c>
      <c r="DH63" s="1089"/>
      <c r="DI63" s="115" t="s">
        <v>335</v>
      </c>
      <c r="DJ63" s="1089"/>
      <c r="DK63" s="116">
        <v>69.900000000000006</v>
      </c>
      <c r="DL63" s="1089"/>
      <c r="DM63" s="115" t="s">
        <v>282</v>
      </c>
      <c r="DN63" s="1089"/>
      <c r="DO63" s="115" t="s">
        <v>335</v>
      </c>
      <c r="DP63" s="1089"/>
      <c r="DQ63" s="116">
        <v>58.3</v>
      </c>
      <c r="DR63" s="1145"/>
      <c r="DS63" s="117">
        <v>14160</v>
      </c>
      <c r="DT63" s="1122"/>
      <c r="DU63" s="118" t="s">
        <v>284</v>
      </c>
      <c r="DV63" s="1089"/>
      <c r="DW63" s="1091"/>
      <c r="DX63" s="1093"/>
      <c r="DY63" s="1095"/>
      <c r="DZ63" s="1082"/>
      <c r="EA63" s="1084"/>
      <c r="EB63" s="1082"/>
      <c r="EC63" s="1086"/>
      <c r="ED63" s="1082"/>
      <c r="EE63" s="1088"/>
      <c r="EF63" s="1124"/>
      <c r="EG63" s="1089"/>
      <c r="EH63" s="1091">
        <v>190</v>
      </c>
      <c r="EI63" s="1093"/>
      <c r="EJ63" s="1095"/>
      <c r="EK63" s="1082"/>
      <c r="EL63" s="1084"/>
      <c r="EM63" s="1082"/>
      <c r="EN63" s="1086"/>
      <c r="EO63" s="1082"/>
      <c r="EP63" s="1088"/>
      <c r="EQ63" s="1127"/>
      <c r="ER63" s="1121"/>
      <c r="ES63" s="1089"/>
      <c r="ET63" s="119">
        <v>140</v>
      </c>
      <c r="EU63" s="1125"/>
      <c r="EV63" s="1140"/>
      <c r="EW63" s="1114"/>
      <c r="EX63" s="1122"/>
      <c r="EY63" s="11"/>
      <c r="EZ63" s="1145"/>
    </row>
    <row r="64" spans="1:156" s="23" customFormat="1" ht="38.450000000000003" customHeight="1">
      <c r="A64" s="145" t="s">
        <v>402</v>
      </c>
      <c r="B64" s="145" t="s">
        <v>802</v>
      </c>
      <c r="C64" s="1170"/>
      <c r="D64" s="1132" t="s">
        <v>297</v>
      </c>
      <c r="E64" s="1134" t="s">
        <v>267</v>
      </c>
      <c r="F64" s="126" t="s">
        <v>42</v>
      </c>
      <c r="G64" s="120"/>
      <c r="H64" s="59">
        <v>48300</v>
      </c>
      <c r="I64" s="60">
        <v>57970</v>
      </c>
      <c r="J64" s="32" t="s">
        <v>268</v>
      </c>
      <c r="K64" s="61">
        <v>460</v>
      </c>
      <c r="L64" s="62">
        <v>550</v>
      </c>
      <c r="M64" s="63" t="s">
        <v>269</v>
      </c>
      <c r="N64" s="64" t="s">
        <v>270</v>
      </c>
      <c r="O64" s="65" t="s">
        <v>268</v>
      </c>
      <c r="P64" s="66" t="s">
        <v>271</v>
      </c>
      <c r="Q64" s="65" t="s">
        <v>268</v>
      </c>
      <c r="R64" s="67">
        <v>2.4</v>
      </c>
      <c r="S64" s="68">
        <v>2.4</v>
      </c>
      <c r="T64" s="1089" t="s">
        <v>268</v>
      </c>
      <c r="U64" s="1104">
        <v>2520</v>
      </c>
      <c r="V64" s="1089" t="s">
        <v>268</v>
      </c>
      <c r="W64" s="1110">
        <v>20</v>
      </c>
      <c r="X64" s="1081" t="s">
        <v>272</v>
      </c>
      <c r="Y64" s="1083" t="s">
        <v>270</v>
      </c>
      <c r="Z64" s="1083" t="s">
        <v>268</v>
      </c>
      <c r="AA64" s="1100" t="s">
        <v>273</v>
      </c>
      <c r="AB64" s="1089" t="s">
        <v>268</v>
      </c>
      <c r="AC64" s="1104">
        <v>16590</v>
      </c>
      <c r="AD64" s="1089" t="s">
        <v>274</v>
      </c>
      <c r="AE64" s="1098">
        <v>160</v>
      </c>
      <c r="AF64" s="1081" t="s">
        <v>269</v>
      </c>
      <c r="AG64" s="1083" t="s">
        <v>270</v>
      </c>
      <c r="AH64" s="1081" t="s">
        <v>268</v>
      </c>
      <c r="AI64" s="1085" t="s">
        <v>275</v>
      </c>
      <c r="AJ64" s="1081" t="s">
        <v>268</v>
      </c>
      <c r="AK64" s="1096">
        <v>2.2999999999999998</v>
      </c>
      <c r="AL64" s="32" t="s">
        <v>268</v>
      </c>
      <c r="AM64" s="69">
        <v>9670</v>
      </c>
      <c r="AN64" s="1089" t="s">
        <v>268</v>
      </c>
      <c r="AO64" s="70">
        <v>90</v>
      </c>
      <c r="AP64" s="71" t="s">
        <v>272</v>
      </c>
      <c r="AQ64" s="64" t="s">
        <v>270</v>
      </c>
      <c r="AR64" s="72" t="s">
        <v>268</v>
      </c>
      <c r="AS64" s="66" t="s">
        <v>275</v>
      </c>
      <c r="AT64" s="72" t="s">
        <v>268</v>
      </c>
      <c r="AU64" s="73">
        <v>2.6</v>
      </c>
      <c r="AV64" s="74" t="s">
        <v>276</v>
      </c>
      <c r="AW64" s="75" t="s">
        <v>268</v>
      </c>
      <c r="AX64" s="76">
        <v>3870</v>
      </c>
      <c r="AY64" s="20" t="s">
        <v>274</v>
      </c>
      <c r="AZ64" s="77">
        <v>30</v>
      </c>
      <c r="BA64" s="78" t="s">
        <v>269</v>
      </c>
      <c r="BB64" s="79" t="s">
        <v>270</v>
      </c>
      <c r="BC64" s="78" t="s">
        <v>268</v>
      </c>
      <c r="BD64" s="80" t="s">
        <v>275</v>
      </c>
      <c r="BE64" s="78" t="s">
        <v>268</v>
      </c>
      <c r="BF64" s="81">
        <v>3.9</v>
      </c>
      <c r="BG64" s="75"/>
      <c r="BH64" s="82"/>
      <c r="BI64" s="112"/>
      <c r="BJ64" s="121"/>
      <c r="BK64" s="121"/>
      <c r="BL64" s="121"/>
      <c r="BM64" s="121"/>
      <c r="BN64" s="121"/>
      <c r="BO64" s="121"/>
      <c r="BP64" s="121"/>
      <c r="BQ64" s="112"/>
      <c r="BR64" s="82" t="s">
        <v>286</v>
      </c>
      <c r="BS64" s="112"/>
      <c r="BT64" s="122"/>
      <c r="BU64" s="121"/>
      <c r="BV64" s="121"/>
      <c r="BW64" s="121"/>
      <c r="BX64" s="121"/>
      <c r="BY64" s="121"/>
      <c r="BZ64" s="121"/>
      <c r="CA64" s="1102" t="s">
        <v>268</v>
      </c>
      <c r="CB64" s="1116">
        <v>2850</v>
      </c>
      <c r="CC64" s="1089" t="s">
        <v>268</v>
      </c>
      <c r="CD64" s="1098">
        <v>20</v>
      </c>
      <c r="CE64" s="1083" t="s">
        <v>269</v>
      </c>
      <c r="CF64" s="1083" t="s">
        <v>270</v>
      </c>
      <c r="CG64" s="1092" t="s">
        <v>268</v>
      </c>
      <c r="CH64" s="1085" t="s">
        <v>275</v>
      </c>
      <c r="CI64" s="1092" t="s">
        <v>268</v>
      </c>
      <c r="CJ64" s="1096">
        <v>11.7</v>
      </c>
      <c r="CK64" s="1089"/>
      <c r="CL64" s="123" t="s">
        <v>197</v>
      </c>
      <c r="CM64" s="1089" t="s">
        <v>274</v>
      </c>
      <c r="CN64" s="1112">
        <v>160</v>
      </c>
      <c r="CO64" s="1113" t="s">
        <v>269</v>
      </c>
      <c r="CP64" s="1114" t="s">
        <v>270</v>
      </c>
      <c r="CQ64" s="1113" t="s">
        <v>268</v>
      </c>
      <c r="CR64" s="1115" t="s">
        <v>275</v>
      </c>
      <c r="CS64" s="1113" t="s">
        <v>268</v>
      </c>
      <c r="CT64" s="1118">
        <v>2.2999999999999998</v>
      </c>
      <c r="CU64" s="1119" t="s">
        <v>277</v>
      </c>
      <c r="CV64" s="1089" t="s">
        <v>274</v>
      </c>
      <c r="CW64" s="1104">
        <v>2160</v>
      </c>
      <c r="CX64" s="1089" t="s">
        <v>268</v>
      </c>
      <c r="CY64" s="1098">
        <v>20</v>
      </c>
      <c r="CZ64" s="1083" t="s">
        <v>269</v>
      </c>
      <c r="DA64" s="1083" t="s">
        <v>270</v>
      </c>
      <c r="DB64" s="1092" t="s">
        <v>268</v>
      </c>
      <c r="DC64" s="1085" t="s">
        <v>275</v>
      </c>
      <c r="DD64" s="1092" t="s">
        <v>268</v>
      </c>
      <c r="DE64" s="1096">
        <v>11.7</v>
      </c>
      <c r="DF64" s="1089" t="s">
        <v>274</v>
      </c>
      <c r="DG64" s="85">
        <v>1260</v>
      </c>
      <c r="DH64" s="1089" t="s">
        <v>268</v>
      </c>
      <c r="DI64" s="85">
        <v>10</v>
      </c>
      <c r="DJ64" s="1089" t="s">
        <v>274</v>
      </c>
      <c r="DK64" s="86">
        <v>10</v>
      </c>
      <c r="DL64" s="1089" t="s">
        <v>268</v>
      </c>
      <c r="DM64" s="85">
        <v>220</v>
      </c>
      <c r="DN64" s="1089" t="s">
        <v>268</v>
      </c>
      <c r="DO64" s="85">
        <v>2</v>
      </c>
      <c r="DP64" s="1089" t="s">
        <v>274</v>
      </c>
      <c r="DQ64" s="86">
        <v>2</v>
      </c>
      <c r="DR64" s="1145"/>
      <c r="DS64" s="124" t="s">
        <v>197</v>
      </c>
      <c r="DT64" s="1122" t="s">
        <v>278</v>
      </c>
      <c r="DU64" s="88">
        <v>255</v>
      </c>
      <c r="DV64" s="1089" t="s">
        <v>280</v>
      </c>
      <c r="DW64" s="1090">
        <v>3670</v>
      </c>
      <c r="DX64" s="1092" t="s">
        <v>268</v>
      </c>
      <c r="DY64" s="1094">
        <v>30</v>
      </c>
      <c r="DZ64" s="1081" t="s">
        <v>269</v>
      </c>
      <c r="EA64" s="1083" t="s">
        <v>270</v>
      </c>
      <c r="EB64" s="1081" t="s">
        <v>268</v>
      </c>
      <c r="EC64" s="1085" t="s">
        <v>275</v>
      </c>
      <c r="ED64" s="1081" t="s">
        <v>268</v>
      </c>
      <c r="EE64" s="1087">
        <v>8.9</v>
      </c>
      <c r="EF64" s="1123" t="s">
        <v>276</v>
      </c>
      <c r="EG64" s="1089" t="s">
        <v>280</v>
      </c>
      <c r="EH64" s="1090">
        <v>16590</v>
      </c>
      <c r="EI64" s="1092" t="s">
        <v>268</v>
      </c>
      <c r="EJ64" s="1094">
        <v>160</v>
      </c>
      <c r="EK64" s="1081" t="s">
        <v>269</v>
      </c>
      <c r="EL64" s="1083" t="s">
        <v>270</v>
      </c>
      <c r="EM64" s="1081" t="s">
        <v>268</v>
      </c>
      <c r="EN64" s="1085" t="s">
        <v>275</v>
      </c>
      <c r="EO64" s="1081" t="s">
        <v>268</v>
      </c>
      <c r="EP64" s="1087">
        <v>2.5</v>
      </c>
      <c r="EQ64" s="1126" t="s">
        <v>276</v>
      </c>
      <c r="ER64" s="1120" t="s">
        <v>281</v>
      </c>
      <c r="ES64" s="1089" t="s">
        <v>280</v>
      </c>
      <c r="ET64" s="89">
        <v>12680</v>
      </c>
      <c r="EU64" s="1125" t="s">
        <v>280</v>
      </c>
      <c r="EV64" s="1140"/>
      <c r="EW64" s="1114"/>
      <c r="EX64" s="1122"/>
      <c r="EY64" s="11"/>
      <c r="EZ64" s="1145"/>
    </row>
    <row r="65" spans="1:156" s="23" customFormat="1" ht="38.450000000000003" customHeight="1">
      <c r="A65" s="145" t="s">
        <v>403</v>
      </c>
      <c r="B65" s="145" t="s">
        <v>803</v>
      </c>
      <c r="C65" s="1170"/>
      <c r="D65" s="1133"/>
      <c r="E65" s="1135"/>
      <c r="F65" s="127" t="s">
        <v>43</v>
      </c>
      <c r="G65" s="120"/>
      <c r="H65" s="91">
        <v>57970</v>
      </c>
      <c r="I65" s="92"/>
      <c r="J65" s="32" t="s">
        <v>268</v>
      </c>
      <c r="K65" s="93">
        <v>550</v>
      </c>
      <c r="L65" s="94"/>
      <c r="M65" s="95" t="s">
        <v>269</v>
      </c>
      <c r="N65" s="96" t="s">
        <v>270</v>
      </c>
      <c r="O65" s="97" t="s">
        <v>268</v>
      </c>
      <c r="P65" s="98" t="s">
        <v>275</v>
      </c>
      <c r="Q65" s="97" t="s">
        <v>268</v>
      </c>
      <c r="R65" s="99">
        <v>2.4</v>
      </c>
      <c r="S65" s="100"/>
      <c r="T65" s="1089"/>
      <c r="U65" s="1105"/>
      <c r="V65" s="1089"/>
      <c r="W65" s="1111"/>
      <c r="X65" s="1082"/>
      <c r="Y65" s="1084"/>
      <c r="Z65" s="1084"/>
      <c r="AA65" s="1101"/>
      <c r="AB65" s="1089"/>
      <c r="AC65" s="1105"/>
      <c r="AD65" s="1089"/>
      <c r="AE65" s="1099"/>
      <c r="AF65" s="1082"/>
      <c r="AG65" s="1084"/>
      <c r="AH65" s="1082"/>
      <c r="AI65" s="1086"/>
      <c r="AJ65" s="1082"/>
      <c r="AK65" s="1097"/>
      <c r="AL65" s="32" t="s">
        <v>268</v>
      </c>
      <c r="AM65" s="93">
        <v>9670</v>
      </c>
      <c r="AN65" s="1089"/>
      <c r="AO65" s="101">
        <v>90</v>
      </c>
      <c r="AP65" s="102" t="s">
        <v>269</v>
      </c>
      <c r="AQ65" s="96" t="s">
        <v>270</v>
      </c>
      <c r="AR65" s="103" t="s">
        <v>268</v>
      </c>
      <c r="AS65" s="104" t="s">
        <v>275</v>
      </c>
      <c r="AT65" s="103" t="s">
        <v>268</v>
      </c>
      <c r="AU65" s="105">
        <v>2.6</v>
      </c>
      <c r="AV65" s="106"/>
      <c r="AW65" s="75"/>
      <c r="AZ65" s="125"/>
      <c r="BG65" s="112" t="s">
        <v>274</v>
      </c>
      <c r="BH65" s="113">
        <v>67740</v>
      </c>
      <c r="BI65" s="112" t="s">
        <v>268</v>
      </c>
      <c r="BJ65" s="77">
        <v>670</v>
      </c>
      <c r="BK65" s="78" t="s">
        <v>269</v>
      </c>
      <c r="BL65" s="79" t="s">
        <v>270</v>
      </c>
      <c r="BM65" s="78" t="s">
        <v>268</v>
      </c>
      <c r="BN65" s="80" t="s">
        <v>275</v>
      </c>
      <c r="BO65" s="78" t="s">
        <v>268</v>
      </c>
      <c r="BP65" s="81">
        <v>2.2999999999999998</v>
      </c>
      <c r="BQ65" s="46" t="s">
        <v>268</v>
      </c>
      <c r="BR65" s="113">
        <v>58070</v>
      </c>
      <c r="BS65" s="46" t="s">
        <v>274</v>
      </c>
      <c r="BT65" s="77">
        <v>580</v>
      </c>
      <c r="BU65" s="78" t="s">
        <v>269</v>
      </c>
      <c r="BV65" s="79" t="s">
        <v>270</v>
      </c>
      <c r="BW65" s="78" t="s">
        <v>268</v>
      </c>
      <c r="BX65" s="80" t="s">
        <v>275</v>
      </c>
      <c r="BY65" s="78" t="s">
        <v>268</v>
      </c>
      <c r="BZ65" s="81">
        <v>2.2000000000000002</v>
      </c>
      <c r="CA65" s="1103"/>
      <c r="CB65" s="1117"/>
      <c r="CC65" s="1089"/>
      <c r="CD65" s="1099"/>
      <c r="CE65" s="1084"/>
      <c r="CF65" s="1084"/>
      <c r="CG65" s="1093"/>
      <c r="CH65" s="1086"/>
      <c r="CI65" s="1093"/>
      <c r="CJ65" s="1097"/>
      <c r="CK65" s="1089"/>
      <c r="CL65" s="114">
        <v>16590</v>
      </c>
      <c r="CM65" s="1089"/>
      <c r="CN65" s="1112"/>
      <c r="CO65" s="1113"/>
      <c r="CP65" s="1114"/>
      <c r="CQ65" s="1113"/>
      <c r="CR65" s="1115"/>
      <c r="CS65" s="1113"/>
      <c r="CT65" s="1118"/>
      <c r="CU65" s="1119"/>
      <c r="CV65" s="1089"/>
      <c r="CW65" s="1105"/>
      <c r="CX65" s="1089"/>
      <c r="CY65" s="1099"/>
      <c r="CZ65" s="1084"/>
      <c r="DA65" s="1084"/>
      <c r="DB65" s="1093"/>
      <c r="DC65" s="1086"/>
      <c r="DD65" s="1093"/>
      <c r="DE65" s="1097"/>
      <c r="DF65" s="1089"/>
      <c r="DG65" s="115" t="s">
        <v>282</v>
      </c>
      <c r="DH65" s="1089"/>
      <c r="DI65" s="115" t="s">
        <v>335</v>
      </c>
      <c r="DJ65" s="1089"/>
      <c r="DK65" s="116">
        <v>59.9</v>
      </c>
      <c r="DL65" s="1089"/>
      <c r="DM65" s="115" t="s">
        <v>282</v>
      </c>
      <c r="DN65" s="1089"/>
      <c r="DO65" s="115" t="s">
        <v>335</v>
      </c>
      <c r="DP65" s="1089"/>
      <c r="DQ65" s="116">
        <v>49.9</v>
      </c>
      <c r="DR65" s="1145"/>
      <c r="DS65" s="117">
        <v>12280</v>
      </c>
      <c r="DT65" s="1122"/>
      <c r="DU65" s="118" t="s">
        <v>284</v>
      </c>
      <c r="DV65" s="1089"/>
      <c r="DW65" s="1091"/>
      <c r="DX65" s="1093"/>
      <c r="DY65" s="1095"/>
      <c r="DZ65" s="1082"/>
      <c r="EA65" s="1084"/>
      <c r="EB65" s="1082"/>
      <c r="EC65" s="1086"/>
      <c r="ED65" s="1082"/>
      <c r="EE65" s="1088"/>
      <c r="EF65" s="1124"/>
      <c r="EG65" s="1089"/>
      <c r="EH65" s="1091">
        <v>160</v>
      </c>
      <c r="EI65" s="1093"/>
      <c r="EJ65" s="1095"/>
      <c r="EK65" s="1082"/>
      <c r="EL65" s="1084"/>
      <c r="EM65" s="1082"/>
      <c r="EN65" s="1086"/>
      <c r="EO65" s="1082"/>
      <c r="EP65" s="1088"/>
      <c r="EQ65" s="1127"/>
      <c r="ER65" s="1121"/>
      <c r="ES65" s="1089"/>
      <c r="ET65" s="119">
        <v>120</v>
      </c>
      <c r="EU65" s="1125"/>
      <c r="EV65" s="1140"/>
      <c r="EW65" s="1114"/>
      <c r="EX65" s="1122"/>
      <c r="EY65" s="11"/>
      <c r="EZ65" s="1145"/>
    </row>
    <row r="66" spans="1:156" s="23" customFormat="1" ht="38.450000000000003" customHeight="1">
      <c r="A66" s="145" t="s">
        <v>404</v>
      </c>
      <c r="B66" s="145" t="s">
        <v>804</v>
      </c>
      <c r="C66" s="1170"/>
      <c r="D66" s="1132" t="s">
        <v>299</v>
      </c>
      <c r="E66" s="1134" t="s">
        <v>267</v>
      </c>
      <c r="F66" s="126" t="s">
        <v>42</v>
      </c>
      <c r="G66" s="120"/>
      <c r="H66" s="59">
        <v>45270</v>
      </c>
      <c r="I66" s="60">
        <v>54940</v>
      </c>
      <c r="J66" s="32" t="s">
        <v>268</v>
      </c>
      <c r="K66" s="61">
        <v>430</v>
      </c>
      <c r="L66" s="62">
        <v>520</v>
      </c>
      <c r="M66" s="63" t="s">
        <v>269</v>
      </c>
      <c r="N66" s="64" t="s">
        <v>270</v>
      </c>
      <c r="O66" s="65" t="s">
        <v>268</v>
      </c>
      <c r="P66" s="66" t="s">
        <v>271</v>
      </c>
      <c r="Q66" s="65" t="s">
        <v>268</v>
      </c>
      <c r="R66" s="67">
        <v>2.2999999999999998</v>
      </c>
      <c r="S66" s="68">
        <v>2.4</v>
      </c>
      <c r="T66" s="1089" t="s">
        <v>268</v>
      </c>
      <c r="U66" s="1104">
        <v>2200</v>
      </c>
      <c r="V66" s="1089" t="s">
        <v>268</v>
      </c>
      <c r="W66" s="1110">
        <v>20</v>
      </c>
      <c r="X66" s="1081" t="s">
        <v>272</v>
      </c>
      <c r="Y66" s="1083" t="s">
        <v>270</v>
      </c>
      <c r="Z66" s="1083" t="s">
        <v>268</v>
      </c>
      <c r="AA66" s="1100" t="s">
        <v>273</v>
      </c>
      <c r="AB66" s="1089" t="s">
        <v>268</v>
      </c>
      <c r="AC66" s="1104">
        <v>14510</v>
      </c>
      <c r="AD66" s="1089" t="s">
        <v>274</v>
      </c>
      <c r="AE66" s="1098">
        <v>140</v>
      </c>
      <c r="AF66" s="1081" t="s">
        <v>269</v>
      </c>
      <c r="AG66" s="1083" t="s">
        <v>270</v>
      </c>
      <c r="AH66" s="1081" t="s">
        <v>268</v>
      </c>
      <c r="AI66" s="1085" t="s">
        <v>275</v>
      </c>
      <c r="AJ66" s="1081" t="s">
        <v>268</v>
      </c>
      <c r="AK66" s="1096">
        <v>2.2999999999999998</v>
      </c>
      <c r="AL66" s="32" t="s">
        <v>268</v>
      </c>
      <c r="AM66" s="69">
        <v>9670</v>
      </c>
      <c r="AN66" s="1089" t="s">
        <v>268</v>
      </c>
      <c r="AO66" s="70">
        <v>90</v>
      </c>
      <c r="AP66" s="71" t="s">
        <v>272</v>
      </c>
      <c r="AQ66" s="64" t="s">
        <v>270</v>
      </c>
      <c r="AR66" s="72" t="s">
        <v>268</v>
      </c>
      <c r="AS66" s="66" t="s">
        <v>275</v>
      </c>
      <c r="AT66" s="72" t="s">
        <v>268</v>
      </c>
      <c r="AU66" s="73">
        <v>2.6</v>
      </c>
      <c r="AV66" s="74" t="s">
        <v>276</v>
      </c>
      <c r="AW66" s="75" t="s">
        <v>268</v>
      </c>
      <c r="AX66" s="76">
        <v>3870</v>
      </c>
      <c r="AY66" s="20" t="s">
        <v>274</v>
      </c>
      <c r="AZ66" s="77">
        <v>30</v>
      </c>
      <c r="BA66" s="78" t="s">
        <v>269</v>
      </c>
      <c r="BB66" s="79" t="s">
        <v>270</v>
      </c>
      <c r="BC66" s="78" t="s">
        <v>268</v>
      </c>
      <c r="BD66" s="80" t="s">
        <v>275</v>
      </c>
      <c r="BE66" s="78" t="s">
        <v>268</v>
      </c>
      <c r="BF66" s="81">
        <v>3.9</v>
      </c>
      <c r="BG66" s="75"/>
      <c r="BH66" s="82"/>
      <c r="BI66" s="112"/>
      <c r="BJ66" s="121"/>
      <c r="BK66" s="121"/>
      <c r="BL66" s="121"/>
      <c r="BM66" s="121"/>
      <c r="BN66" s="121"/>
      <c r="BO66" s="121"/>
      <c r="BP66" s="121"/>
      <c r="BQ66" s="112"/>
      <c r="BR66" s="82" t="s">
        <v>286</v>
      </c>
      <c r="BS66" s="112"/>
      <c r="BT66" s="122"/>
      <c r="BU66" s="121"/>
      <c r="BV66" s="121"/>
      <c r="BW66" s="121"/>
      <c r="BX66" s="121"/>
      <c r="BY66" s="121"/>
      <c r="BZ66" s="121"/>
      <c r="CA66" s="1102" t="s">
        <v>268</v>
      </c>
      <c r="CB66" s="1130" t="s">
        <v>203</v>
      </c>
      <c r="CC66" s="1089" t="s">
        <v>268</v>
      </c>
      <c r="CD66" s="1098"/>
      <c r="CE66" s="1083"/>
      <c r="CF66" s="1083"/>
      <c r="CG66" s="1092"/>
      <c r="CH66" s="1085"/>
      <c r="CI66" s="1092"/>
      <c r="CJ66" s="1128" t="s">
        <v>203</v>
      </c>
      <c r="CK66" s="1089"/>
      <c r="CL66" s="123" t="s">
        <v>198</v>
      </c>
      <c r="CM66" s="1089" t="s">
        <v>274</v>
      </c>
      <c r="CN66" s="1112">
        <v>140</v>
      </c>
      <c r="CO66" s="1113" t="s">
        <v>269</v>
      </c>
      <c r="CP66" s="1114" t="s">
        <v>270</v>
      </c>
      <c r="CQ66" s="1113" t="s">
        <v>268</v>
      </c>
      <c r="CR66" s="1115" t="s">
        <v>275</v>
      </c>
      <c r="CS66" s="1113" t="s">
        <v>268</v>
      </c>
      <c r="CT66" s="1118">
        <v>2.2999999999999998</v>
      </c>
      <c r="CU66" s="1119" t="s">
        <v>277</v>
      </c>
      <c r="CV66" s="1089" t="s">
        <v>274</v>
      </c>
      <c r="CW66" s="1104">
        <v>2000</v>
      </c>
      <c r="CX66" s="1089" t="s">
        <v>268</v>
      </c>
      <c r="CY66" s="1098">
        <v>20</v>
      </c>
      <c r="CZ66" s="1083" t="s">
        <v>269</v>
      </c>
      <c r="DA66" s="1083" t="s">
        <v>270</v>
      </c>
      <c r="DB66" s="1092" t="s">
        <v>268</v>
      </c>
      <c r="DC66" s="1085" t="s">
        <v>275</v>
      </c>
      <c r="DD66" s="1092" t="s">
        <v>268</v>
      </c>
      <c r="DE66" s="1096">
        <v>10.199999999999999</v>
      </c>
      <c r="DF66" s="1089" t="s">
        <v>274</v>
      </c>
      <c r="DG66" s="85">
        <v>1100</v>
      </c>
      <c r="DH66" s="1089" t="s">
        <v>268</v>
      </c>
      <c r="DI66" s="85">
        <v>10</v>
      </c>
      <c r="DJ66" s="1089" t="s">
        <v>274</v>
      </c>
      <c r="DK66" s="86">
        <v>10</v>
      </c>
      <c r="DL66" s="1089" t="s">
        <v>268</v>
      </c>
      <c r="DM66" s="85">
        <v>190</v>
      </c>
      <c r="DN66" s="1089" t="s">
        <v>268</v>
      </c>
      <c r="DO66" s="85">
        <v>1</v>
      </c>
      <c r="DP66" s="1089" t="s">
        <v>274</v>
      </c>
      <c r="DQ66" s="86">
        <v>1</v>
      </c>
      <c r="DR66" s="1145"/>
      <c r="DS66" s="124" t="s">
        <v>198</v>
      </c>
      <c r="DT66" s="1122" t="s">
        <v>278</v>
      </c>
      <c r="DU66" s="88">
        <v>255</v>
      </c>
      <c r="DV66" s="1089" t="s">
        <v>280</v>
      </c>
      <c r="DW66" s="1090">
        <v>3210</v>
      </c>
      <c r="DX66" s="1092" t="s">
        <v>268</v>
      </c>
      <c r="DY66" s="1094">
        <v>30</v>
      </c>
      <c r="DZ66" s="1081" t="s">
        <v>269</v>
      </c>
      <c r="EA66" s="1083" t="s">
        <v>270</v>
      </c>
      <c r="EB66" s="1081" t="s">
        <v>268</v>
      </c>
      <c r="EC66" s="1085" t="s">
        <v>275</v>
      </c>
      <c r="ED66" s="1081" t="s">
        <v>268</v>
      </c>
      <c r="EE66" s="1087">
        <v>7.8</v>
      </c>
      <c r="EF66" s="1123" t="s">
        <v>276</v>
      </c>
      <c r="EG66" s="1089" t="s">
        <v>280</v>
      </c>
      <c r="EH66" s="1090">
        <v>14510</v>
      </c>
      <c r="EI66" s="1092" t="s">
        <v>268</v>
      </c>
      <c r="EJ66" s="1094">
        <v>140</v>
      </c>
      <c r="EK66" s="1081" t="s">
        <v>269</v>
      </c>
      <c r="EL66" s="1083" t="s">
        <v>270</v>
      </c>
      <c r="EM66" s="1081" t="s">
        <v>268</v>
      </c>
      <c r="EN66" s="1085" t="s">
        <v>275</v>
      </c>
      <c r="EO66" s="1081" t="s">
        <v>268</v>
      </c>
      <c r="EP66" s="1087">
        <v>2.5</v>
      </c>
      <c r="EQ66" s="1126" t="s">
        <v>276</v>
      </c>
      <c r="ER66" s="1120" t="s">
        <v>281</v>
      </c>
      <c r="ES66" s="1089" t="s">
        <v>280</v>
      </c>
      <c r="ET66" s="89">
        <v>11100</v>
      </c>
      <c r="EU66" s="1125" t="s">
        <v>280</v>
      </c>
      <c r="EV66" s="1140"/>
      <c r="EW66" s="1114"/>
      <c r="EX66" s="1122"/>
      <c r="EY66" s="11"/>
      <c r="EZ66" s="1145"/>
    </row>
    <row r="67" spans="1:156" s="23" customFormat="1" ht="38.450000000000003" customHeight="1">
      <c r="A67" s="145" t="s">
        <v>405</v>
      </c>
      <c r="B67" s="145" t="s">
        <v>805</v>
      </c>
      <c r="C67" s="1170"/>
      <c r="D67" s="1133"/>
      <c r="E67" s="1135"/>
      <c r="F67" s="127" t="s">
        <v>43</v>
      </c>
      <c r="G67" s="120"/>
      <c r="H67" s="91">
        <v>54940</v>
      </c>
      <c r="I67" s="92"/>
      <c r="J67" s="32" t="s">
        <v>268</v>
      </c>
      <c r="K67" s="93">
        <v>520</v>
      </c>
      <c r="L67" s="94"/>
      <c r="M67" s="95" t="s">
        <v>269</v>
      </c>
      <c r="N67" s="96" t="s">
        <v>270</v>
      </c>
      <c r="O67" s="97" t="s">
        <v>268</v>
      </c>
      <c r="P67" s="98" t="s">
        <v>275</v>
      </c>
      <c r="Q67" s="97" t="s">
        <v>268</v>
      </c>
      <c r="R67" s="99">
        <v>2.4</v>
      </c>
      <c r="S67" s="100"/>
      <c r="T67" s="1089"/>
      <c r="U67" s="1105"/>
      <c r="V67" s="1089"/>
      <c r="W67" s="1111"/>
      <c r="X67" s="1082"/>
      <c r="Y67" s="1084"/>
      <c r="Z67" s="1084"/>
      <c r="AA67" s="1101"/>
      <c r="AB67" s="1089"/>
      <c r="AC67" s="1105"/>
      <c r="AD67" s="1089"/>
      <c r="AE67" s="1099"/>
      <c r="AF67" s="1082"/>
      <c r="AG67" s="1084"/>
      <c r="AH67" s="1082"/>
      <c r="AI67" s="1086"/>
      <c r="AJ67" s="1082"/>
      <c r="AK67" s="1097"/>
      <c r="AL67" s="32" t="s">
        <v>268</v>
      </c>
      <c r="AM67" s="93">
        <v>9670</v>
      </c>
      <c r="AN67" s="1089"/>
      <c r="AO67" s="101">
        <v>90</v>
      </c>
      <c r="AP67" s="102" t="s">
        <v>269</v>
      </c>
      <c r="AQ67" s="96" t="s">
        <v>270</v>
      </c>
      <c r="AR67" s="103" t="s">
        <v>268</v>
      </c>
      <c r="AS67" s="104" t="s">
        <v>275</v>
      </c>
      <c r="AT67" s="103" t="s">
        <v>268</v>
      </c>
      <c r="AU67" s="105">
        <v>2.6</v>
      </c>
      <c r="AV67" s="106"/>
      <c r="AW67" s="75"/>
      <c r="AZ67" s="125"/>
      <c r="BG67" s="112" t="s">
        <v>274</v>
      </c>
      <c r="BH67" s="113">
        <v>67740</v>
      </c>
      <c r="BI67" s="112" t="s">
        <v>268</v>
      </c>
      <c r="BJ67" s="77">
        <v>670</v>
      </c>
      <c r="BK67" s="78" t="s">
        <v>269</v>
      </c>
      <c r="BL67" s="79" t="s">
        <v>270</v>
      </c>
      <c r="BM67" s="78" t="s">
        <v>268</v>
      </c>
      <c r="BN67" s="80" t="s">
        <v>275</v>
      </c>
      <c r="BO67" s="78" t="s">
        <v>268</v>
      </c>
      <c r="BP67" s="81">
        <v>2.2999999999999998</v>
      </c>
      <c r="BQ67" s="46" t="s">
        <v>268</v>
      </c>
      <c r="BR67" s="113">
        <v>58070</v>
      </c>
      <c r="BS67" s="46" t="s">
        <v>274</v>
      </c>
      <c r="BT67" s="77">
        <v>580</v>
      </c>
      <c r="BU67" s="78" t="s">
        <v>269</v>
      </c>
      <c r="BV67" s="79" t="s">
        <v>270</v>
      </c>
      <c r="BW67" s="78" t="s">
        <v>268</v>
      </c>
      <c r="BX67" s="80" t="s">
        <v>275</v>
      </c>
      <c r="BY67" s="78" t="s">
        <v>268</v>
      </c>
      <c r="BZ67" s="81">
        <v>2.2000000000000002</v>
      </c>
      <c r="CA67" s="1103"/>
      <c r="CB67" s="1131"/>
      <c r="CC67" s="1089"/>
      <c r="CD67" s="1099"/>
      <c r="CE67" s="1084"/>
      <c r="CF67" s="1084"/>
      <c r="CG67" s="1093"/>
      <c r="CH67" s="1086"/>
      <c r="CI67" s="1093"/>
      <c r="CJ67" s="1129"/>
      <c r="CK67" s="1089"/>
      <c r="CL67" s="114">
        <v>14510</v>
      </c>
      <c r="CM67" s="1089"/>
      <c r="CN67" s="1112"/>
      <c r="CO67" s="1113"/>
      <c r="CP67" s="1114"/>
      <c r="CQ67" s="1113"/>
      <c r="CR67" s="1115"/>
      <c r="CS67" s="1113"/>
      <c r="CT67" s="1118"/>
      <c r="CU67" s="1119"/>
      <c r="CV67" s="1089"/>
      <c r="CW67" s="1105"/>
      <c r="CX67" s="1089"/>
      <c r="CY67" s="1099"/>
      <c r="CZ67" s="1084"/>
      <c r="DA67" s="1084"/>
      <c r="DB67" s="1093"/>
      <c r="DC67" s="1086"/>
      <c r="DD67" s="1093"/>
      <c r="DE67" s="1097"/>
      <c r="DF67" s="1089"/>
      <c r="DG67" s="115" t="s">
        <v>282</v>
      </c>
      <c r="DH67" s="1089"/>
      <c r="DI67" s="115" t="s">
        <v>335</v>
      </c>
      <c r="DJ67" s="1089"/>
      <c r="DK67" s="116">
        <v>52.4</v>
      </c>
      <c r="DL67" s="1089"/>
      <c r="DM67" s="115" t="s">
        <v>282</v>
      </c>
      <c r="DN67" s="1089"/>
      <c r="DO67" s="115" t="s">
        <v>335</v>
      </c>
      <c r="DP67" s="1089"/>
      <c r="DQ67" s="116">
        <v>87.4</v>
      </c>
      <c r="DR67" s="1145"/>
      <c r="DS67" s="117">
        <v>10870</v>
      </c>
      <c r="DT67" s="1122"/>
      <c r="DU67" s="118" t="s">
        <v>284</v>
      </c>
      <c r="DV67" s="1089"/>
      <c r="DW67" s="1091"/>
      <c r="DX67" s="1093"/>
      <c r="DY67" s="1095"/>
      <c r="DZ67" s="1082"/>
      <c r="EA67" s="1084"/>
      <c r="EB67" s="1082"/>
      <c r="EC67" s="1086"/>
      <c r="ED67" s="1082"/>
      <c r="EE67" s="1088"/>
      <c r="EF67" s="1124"/>
      <c r="EG67" s="1089"/>
      <c r="EH67" s="1091">
        <v>140</v>
      </c>
      <c r="EI67" s="1093"/>
      <c r="EJ67" s="1095"/>
      <c r="EK67" s="1082"/>
      <c r="EL67" s="1084"/>
      <c r="EM67" s="1082"/>
      <c r="EN67" s="1086"/>
      <c r="EO67" s="1082"/>
      <c r="EP67" s="1088"/>
      <c r="EQ67" s="1127"/>
      <c r="ER67" s="1121"/>
      <c r="ES67" s="1089"/>
      <c r="ET67" s="119">
        <v>110</v>
      </c>
      <c r="EU67" s="1125"/>
      <c r="EV67" s="1140"/>
      <c r="EW67" s="1114"/>
      <c r="EX67" s="1122"/>
      <c r="EY67" s="11"/>
      <c r="EZ67" s="1145"/>
    </row>
    <row r="68" spans="1:156" s="23" customFormat="1" ht="38.450000000000003" customHeight="1">
      <c r="A68" s="145" t="s">
        <v>406</v>
      </c>
      <c r="B68" s="145" t="s">
        <v>806</v>
      </c>
      <c r="C68" s="1170"/>
      <c r="D68" s="1132" t="s">
        <v>302</v>
      </c>
      <c r="E68" s="1134" t="s">
        <v>267</v>
      </c>
      <c r="F68" s="126" t="s">
        <v>42</v>
      </c>
      <c r="G68" s="120"/>
      <c r="H68" s="59">
        <v>42950</v>
      </c>
      <c r="I68" s="60">
        <v>52620</v>
      </c>
      <c r="J68" s="32" t="s">
        <v>268</v>
      </c>
      <c r="K68" s="61">
        <v>400</v>
      </c>
      <c r="L68" s="62">
        <v>500</v>
      </c>
      <c r="M68" s="63" t="s">
        <v>269</v>
      </c>
      <c r="N68" s="64" t="s">
        <v>270</v>
      </c>
      <c r="O68" s="65" t="s">
        <v>268</v>
      </c>
      <c r="P68" s="66" t="s">
        <v>271</v>
      </c>
      <c r="Q68" s="65" t="s">
        <v>268</v>
      </c>
      <c r="R68" s="67">
        <v>2.4</v>
      </c>
      <c r="S68" s="68">
        <v>2.4</v>
      </c>
      <c r="T68" s="1089" t="s">
        <v>268</v>
      </c>
      <c r="U68" s="1104">
        <v>1960</v>
      </c>
      <c r="V68" s="1089" t="s">
        <v>268</v>
      </c>
      <c r="W68" s="1110">
        <v>10</v>
      </c>
      <c r="X68" s="1081" t="s">
        <v>272</v>
      </c>
      <c r="Y68" s="1083" t="s">
        <v>270</v>
      </c>
      <c r="Z68" s="1083" t="s">
        <v>268</v>
      </c>
      <c r="AA68" s="1100" t="s">
        <v>273</v>
      </c>
      <c r="AB68" s="1089" t="s">
        <v>268</v>
      </c>
      <c r="AC68" s="1104">
        <v>12900</v>
      </c>
      <c r="AD68" s="1089" t="s">
        <v>274</v>
      </c>
      <c r="AE68" s="1098">
        <v>120</v>
      </c>
      <c r="AF68" s="1081" t="s">
        <v>269</v>
      </c>
      <c r="AG68" s="1083" t="s">
        <v>270</v>
      </c>
      <c r="AH68" s="1081" t="s">
        <v>268</v>
      </c>
      <c r="AI68" s="1085" t="s">
        <v>275</v>
      </c>
      <c r="AJ68" s="1081" t="s">
        <v>268</v>
      </c>
      <c r="AK68" s="1096">
        <v>2.4</v>
      </c>
      <c r="AL68" s="32" t="s">
        <v>268</v>
      </c>
      <c r="AM68" s="69">
        <v>9670</v>
      </c>
      <c r="AN68" s="1089" t="s">
        <v>268</v>
      </c>
      <c r="AO68" s="70">
        <v>90</v>
      </c>
      <c r="AP68" s="71" t="s">
        <v>272</v>
      </c>
      <c r="AQ68" s="64" t="s">
        <v>270</v>
      </c>
      <c r="AR68" s="72" t="s">
        <v>268</v>
      </c>
      <c r="AS68" s="66" t="s">
        <v>275</v>
      </c>
      <c r="AT68" s="72" t="s">
        <v>268</v>
      </c>
      <c r="AU68" s="73">
        <v>2.6</v>
      </c>
      <c r="AV68" s="74" t="s">
        <v>276</v>
      </c>
      <c r="AW68" s="75" t="s">
        <v>268</v>
      </c>
      <c r="AX68" s="76">
        <v>3870</v>
      </c>
      <c r="AY68" s="20" t="s">
        <v>274</v>
      </c>
      <c r="AZ68" s="77">
        <v>30</v>
      </c>
      <c r="BA68" s="78" t="s">
        <v>269</v>
      </c>
      <c r="BB68" s="79" t="s">
        <v>270</v>
      </c>
      <c r="BC68" s="78" t="s">
        <v>268</v>
      </c>
      <c r="BD68" s="80" t="s">
        <v>275</v>
      </c>
      <c r="BE68" s="78" t="s">
        <v>268</v>
      </c>
      <c r="BF68" s="81">
        <v>3.9</v>
      </c>
      <c r="BG68" s="75"/>
      <c r="BH68" s="82"/>
      <c r="BI68" s="112"/>
      <c r="BJ68" s="121"/>
      <c r="BK68" s="121"/>
      <c r="BL68" s="121"/>
      <c r="BM68" s="121"/>
      <c r="BN68" s="121"/>
      <c r="BO68" s="121"/>
      <c r="BP68" s="121"/>
      <c r="BQ68" s="112"/>
      <c r="BR68" s="82" t="s">
        <v>286</v>
      </c>
      <c r="BS68" s="112"/>
      <c r="BT68" s="122"/>
      <c r="BU68" s="121"/>
      <c r="BV68" s="121"/>
      <c r="BW68" s="121"/>
      <c r="BX68" s="121"/>
      <c r="BY68" s="121"/>
      <c r="BZ68" s="121"/>
      <c r="CA68" s="1102" t="s">
        <v>268</v>
      </c>
      <c r="CB68" s="1130" t="s">
        <v>203</v>
      </c>
      <c r="CC68" s="1089" t="s">
        <v>268</v>
      </c>
      <c r="CD68" s="1098"/>
      <c r="CE68" s="1083"/>
      <c r="CF68" s="1083"/>
      <c r="CG68" s="1092"/>
      <c r="CH68" s="1085"/>
      <c r="CI68" s="1092"/>
      <c r="CJ68" s="1128" t="s">
        <v>203</v>
      </c>
      <c r="CK68" s="1089"/>
      <c r="CL68" s="123" t="s">
        <v>199</v>
      </c>
      <c r="CM68" s="1089" t="s">
        <v>274</v>
      </c>
      <c r="CN68" s="1112">
        <v>120</v>
      </c>
      <c r="CO68" s="1113" t="s">
        <v>269</v>
      </c>
      <c r="CP68" s="1114" t="s">
        <v>270</v>
      </c>
      <c r="CQ68" s="1113" t="s">
        <v>268</v>
      </c>
      <c r="CR68" s="1115" t="s">
        <v>275</v>
      </c>
      <c r="CS68" s="1113" t="s">
        <v>268</v>
      </c>
      <c r="CT68" s="1118">
        <v>2.4</v>
      </c>
      <c r="CU68" s="1119" t="s">
        <v>277</v>
      </c>
      <c r="CV68" s="1089" t="s">
        <v>274</v>
      </c>
      <c r="CW68" s="1104">
        <v>1870</v>
      </c>
      <c r="CX68" s="1089" t="s">
        <v>268</v>
      </c>
      <c r="CY68" s="1098">
        <v>10</v>
      </c>
      <c r="CZ68" s="1083" t="s">
        <v>269</v>
      </c>
      <c r="DA68" s="1083" t="s">
        <v>270</v>
      </c>
      <c r="DB68" s="1092" t="s">
        <v>268</v>
      </c>
      <c r="DC68" s="1085" t="s">
        <v>275</v>
      </c>
      <c r="DD68" s="1092" t="s">
        <v>268</v>
      </c>
      <c r="DE68" s="1096">
        <v>18.100000000000001</v>
      </c>
      <c r="DF68" s="1089" t="s">
        <v>274</v>
      </c>
      <c r="DG68" s="85">
        <v>980</v>
      </c>
      <c r="DH68" s="1089" t="s">
        <v>268</v>
      </c>
      <c r="DI68" s="85">
        <v>9</v>
      </c>
      <c r="DJ68" s="1089" t="s">
        <v>274</v>
      </c>
      <c r="DK68" s="86">
        <v>9</v>
      </c>
      <c r="DL68" s="1089" t="s">
        <v>268</v>
      </c>
      <c r="DM68" s="85">
        <v>170</v>
      </c>
      <c r="DN68" s="1089" t="s">
        <v>268</v>
      </c>
      <c r="DO68" s="85">
        <v>1</v>
      </c>
      <c r="DP68" s="1089" t="s">
        <v>274</v>
      </c>
      <c r="DQ68" s="86">
        <v>1</v>
      </c>
      <c r="DR68" s="1145"/>
      <c r="DS68" s="128" t="s">
        <v>199</v>
      </c>
      <c r="DT68" s="1122" t="s">
        <v>278</v>
      </c>
      <c r="DU68" s="88">
        <v>255</v>
      </c>
      <c r="DV68" s="1089" t="s">
        <v>280</v>
      </c>
      <c r="DW68" s="1090">
        <v>2860</v>
      </c>
      <c r="DX68" s="1092" t="s">
        <v>268</v>
      </c>
      <c r="DY68" s="1094">
        <v>20</v>
      </c>
      <c r="DZ68" s="1081" t="s">
        <v>269</v>
      </c>
      <c r="EA68" s="1083" t="s">
        <v>270</v>
      </c>
      <c r="EB68" s="1081" t="s">
        <v>268</v>
      </c>
      <c r="EC68" s="1085" t="s">
        <v>275</v>
      </c>
      <c r="ED68" s="1081" t="s">
        <v>268</v>
      </c>
      <c r="EE68" s="1087">
        <v>10.4</v>
      </c>
      <c r="EF68" s="1123" t="s">
        <v>276</v>
      </c>
      <c r="EG68" s="1089" t="s">
        <v>280</v>
      </c>
      <c r="EH68" s="1090">
        <v>12900</v>
      </c>
      <c r="EI68" s="1092" t="s">
        <v>268</v>
      </c>
      <c r="EJ68" s="1094">
        <v>120</v>
      </c>
      <c r="EK68" s="1081" t="s">
        <v>269</v>
      </c>
      <c r="EL68" s="1083" t="s">
        <v>270</v>
      </c>
      <c r="EM68" s="1081" t="s">
        <v>268</v>
      </c>
      <c r="EN68" s="1085" t="s">
        <v>275</v>
      </c>
      <c r="EO68" s="1081" t="s">
        <v>268</v>
      </c>
      <c r="EP68" s="1087">
        <v>2.6</v>
      </c>
      <c r="EQ68" s="1126" t="s">
        <v>276</v>
      </c>
      <c r="ER68" s="1120" t="s">
        <v>281</v>
      </c>
      <c r="ES68" s="1089" t="s">
        <v>280</v>
      </c>
      <c r="ET68" s="89">
        <v>9860</v>
      </c>
      <c r="EU68" s="1125" t="s">
        <v>280</v>
      </c>
      <c r="EV68" s="1140"/>
      <c r="EW68" s="1114"/>
      <c r="EX68" s="1122"/>
      <c r="EY68" s="11"/>
      <c r="EZ68" s="1145"/>
    </row>
    <row r="69" spans="1:156" s="23" customFormat="1" ht="38.450000000000003" customHeight="1">
      <c r="A69" s="145" t="s">
        <v>407</v>
      </c>
      <c r="B69" s="145" t="s">
        <v>807</v>
      </c>
      <c r="C69" s="1170"/>
      <c r="D69" s="1133"/>
      <c r="E69" s="1135"/>
      <c r="F69" s="127" t="s">
        <v>43</v>
      </c>
      <c r="G69" s="120"/>
      <c r="H69" s="91">
        <v>52620</v>
      </c>
      <c r="I69" s="92"/>
      <c r="J69" s="32" t="s">
        <v>268</v>
      </c>
      <c r="K69" s="93">
        <v>500</v>
      </c>
      <c r="L69" s="94"/>
      <c r="M69" s="95" t="s">
        <v>269</v>
      </c>
      <c r="N69" s="96" t="s">
        <v>270</v>
      </c>
      <c r="O69" s="97" t="s">
        <v>268</v>
      </c>
      <c r="P69" s="98" t="s">
        <v>275</v>
      </c>
      <c r="Q69" s="97" t="s">
        <v>268</v>
      </c>
      <c r="R69" s="99">
        <v>2.4</v>
      </c>
      <c r="S69" s="100"/>
      <c r="T69" s="1089"/>
      <c r="U69" s="1105"/>
      <c r="V69" s="1089"/>
      <c r="W69" s="1111"/>
      <c r="X69" s="1082"/>
      <c r="Y69" s="1084"/>
      <c r="Z69" s="1084"/>
      <c r="AA69" s="1101"/>
      <c r="AB69" s="1089"/>
      <c r="AC69" s="1105"/>
      <c r="AD69" s="1089"/>
      <c r="AE69" s="1099"/>
      <c r="AF69" s="1082"/>
      <c r="AG69" s="1084"/>
      <c r="AH69" s="1082"/>
      <c r="AI69" s="1086"/>
      <c r="AJ69" s="1082"/>
      <c r="AK69" s="1097"/>
      <c r="AL69" s="32" t="s">
        <v>268</v>
      </c>
      <c r="AM69" s="93">
        <v>9670</v>
      </c>
      <c r="AN69" s="1089"/>
      <c r="AO69" s="101">
        <v>90</v>
      </c>
      <c r="AP69" s="102" t="s">
        <v>269</v>
      </c>
      <c r="AQ69" s="96" t="s">
        <v>270</v>
      </c>
      <c r="AR69" s="103" t="s">
        <v>268</v>
      </c>
      <c r="AS69" s="104" t="s">
        <v>275</v>
      </c>
      <c r="AT69" s="103" t="s">
        <v>268</v>
      </c>
      <c r="AU69" s="105">
        <v>2.6</v>
      </c>
      <c r="AV69" s="106"/>
      <c r="AW69" s="75"/>
      <c r="AZ69" s="125"/>
      <c r="BG69" s="112" t="s">
        <v>274</v>
      </c>
      <c r="BH69" s="113">
        <v>67740</v>
      </c>
      <c r="BI69" s="112" t="s">
        <v>268</v>
      </c>
      <c r="BJ69" s="77">
        <v>670</v>
      </c>
      <c r="BK69" s="78" t="s">
        <v>269</v>
      </c>
      <c r="BL69" s="79" t="s">
        <v>270</v>
      </c>
      <c r="BM69" s="78" t="s">
        <v>268</v>
      </c>
      <c r="BN69" s="80" t="s">
        <v>275</v>
      </c>
      <c r="BO69" s="78" t="s">
        <v>268</v>
      </c>
      <c r="BP69" s="81">
        <v>2.2999999999999998</v>
      </c>
      <c r="BQ69" s="46" t="s">
        <v>268</v>
      </c>
      <c r="BR69" s="113">
        <v>58070</v>
      </c>
      <c r="BS69" s="46" t="s">
        <v>274</v>
      </c>
      <c r="BT69" s="77">
        <v>580</v>
      </c>
      <c r="BU69" s="78" t="s">
        <v>269</v>
      </c>
      <c r="BV69" s="79" t="s">
        <v>270</v>
      </c>
      <c r="BW69" s="78" t="s">
        <v>268</v>
      </c>
      <c r="BX69" s="80" t="s">
        <v>275</v>
      </c>
      <c r="BY69" s="78" t="s">
        <v>268</v>
      </c>
      <c r="BZ69" s="81">
        <v>2.2000000000000002</v>
      </c>
      <c r="CA69" s="1103"/>
      <c r="CB69" s="1131"/>
      <c r="CC69" s="1089"/>
      <c r="CD69" s="1099"/>
      <c r="CE69" s="1084"/>
      <c r="CF69" s="1084"/>
      <c r="CG69" s="1093"/>
      <c r="CH69" s="1086"/>
      <c r="CI69" s="1093"/>
      <c r="CJ69" s="1129"/>
      <c r="CK69" s="1089"/>
      <c r="CL69" s="114">
        <v>12900</v>
      </c>
      <c r="CM69" s="1089"/>
      <c r="CN69" s="1112"/>
      <c r="CO69" s="1113"/>
      <c r="CP69" s="1114"/>
      <c r="CQ69" s="1113"/>
      <c r="CR69" s="1115"/>
      <c r="CS69" s="1113"/>
      <c r="CT69" s="1118"/>
      <c r="CU69" s="1119"/>
      <c r="CV69" s="1089"/>
      <c r="CW69" s="1105"/>
      <c r="CX69" s="1089"/>
      <c r="CY69" s="1099"/>
      <c r="CZ69" s="1084"/>
      <c r="DA69" s="1084"/>
      <c r="DB69" s="1093"/>
      <c r="DC69" s="1086"/>
      <c r="DD69" s="1093"/>
      <c r="DE69" s="1097"/>
      <c r="DF69" s="1089"/>
      <c r="DG69" s="115" t="s">
        <v>282</v>
      </c>
      <c r="DH69" s="1089"/>
      <c r="DI69" s="115" t="s">
        <v>335</v>
      </c>
      <c r="DJ69" s="1089"/>
      <c r="DK69" s="116">
        <v>51.8</v>
      </c>
      <c r="DL69" s="1089"/>
      <c r="DM69" s="115" t="s">
        <v>282</v>
      </c>
      <c r="DN69" s="1089"/>
      <c r="DO69" s="115" t="s">
        <v>335</v>
      </c>
      <c r="DP69" s="1089"/>
      <c r="DQ69" s="116">
        <v>77.7</v>
      </c>
      <c r="DR69" s="1145"/>
      <c r="DS69" s="117">
        <v>9770</v>
      </c>
      <c r="DT69" s="1122"/>
      <c r="DU69" s="118" t="s">
        <v>284</v>
      </c>
      <c r="DV69" s="1089"/>
      <c r="DW69" s="1091"/>
      <c r="DX69" s="1093"/>
      <c r="DY69" s="1095"/>
      <c r="DZ69" s="1082"/>
      <c r="EA69" s="1084"/>
      <c r="EB69" s="1082"/>
      <c r="EC69" s="1086"/>
      <c r="ED69" s="1082"/>
      <c r="EE69" s="1088"/>
      <c r="EF69" s="1124"/>
      <c r="EG69" s="1089"/>
      <c r="EH69" s="1091">
        <v>120</v>
      </c>
      <c r="EI69" s="1093"/>
      <c r="EJ69" s="1095"/>
      <c r="EK69" s="1082"/>
      <c r="EL69" s="1084"/>
      <c r="EM69" s="1082"/>
      <c r="EN69" s="1086"/>
      <c r="EO69" s="1082"/>
      <c r="EP69" s="1088"/>
      <c r="EQ69" s="1127"/>
      <c r="ER69" s="1121"/>
      <c r="ES69" s="1089"/>
      <c r="ET69" s="119">
        <v>90</v>
      </c>
      <c r="EU69" s="1125"/>
      <c r="EV69" s="1140"/>
      <c r="EW69" s="1114"/>
      <c r="EX69" s="1122"/>
      <c r="EY69" s="11"/>
      <c r="EZ69" s="1145"/>
    </row>
    <row r="70" spans="1:156" s="23" customFormat="1" ht="38.450000000000003" customHeight="1">
      <c r="A70" s="145" t="s">
        <v>408</v>
      </c>
      <c r="B70" s="145" t="s">
        <v>808</v>
      </c>
      <c r="C70" s="1170"/>
      <c r="D70" s="1132" t="s">
        <v>304</v>
      </c>
      <c r="E70" s="1134" t="s">
        <v>267</v>
      </c>
      <c r="F70" s="126" t="s">
        <v>42</v>
      </c>
      <c r="G70" s="120"/>
      <c r="H70" s="59">
        <v>41090</v>
      </c>
      <c r="I70" s="60">
        <v>50760</v>
      </c>
      <c r="J70" s="32" t="s">
        <v>268</v>
      </c>
      <c r="K70" s="61">
        <v>390</v>
      </c>
      <c r="L70" s="62">
        <v>480</v>
      </c>
      <c r="M70" s="63" t="s">
        <v>269</v>
      </c>
      <c r="N70" s="64" t="s">
        <v>270</v>
      </c>
      <c r="O70" s="65" t="s">
        <v>268</v>
      </c>
      <c r="P70" s="66" t="s">
        <v>271</v>
      </c>
      <c r="Q70" s="65" t="s">
        <v>268</v>
      </c>
      <c r="R70" s="67">
        <v>2.2999999999999998</v>
      </c>
      <c r="S70" s="68">
        <v>2.2999999999999998</v>
      </c>
      <c r="T70" s="1089" t="s">
        <v>268</v>
      </c>
      <c r="U70" s="1104">
        <v>1760</v>
      </c>
      <c r="V70" s="1089" t="s">
        <v>268</v>
      </c>
      <c r="W70" s="1110">
        <v>10</v>
      </c>
      <c r="X70" s="1081" t="s">
        <v>272</v>
      </c>
      <c r="Y70" s="1083" t="s">
        <v>270</v>
      </c>
      <c r="Z70" s="1083" t="s">
        <v>268</v>
      </c>
      <c r="AA70" s="1100" t="s">
        <v>273</v>
      </c>
      <c r="AB70" s="1089" t="s">
        <v>268</v>
      </c>
      <c r="AC70" s="1104">
        <v>11610</v>
      </c>
      <c r="AD70" s="1089" t="s">
        <v>274</v>
      </c>
      <c r="AE70" s="1098">
        <v>110</v>
      </c>
      <c r="AF70" s="1081" t="s">
        <v>269</v>
      </c>
      <c r="AG70" s="1083" t="s">
        <v>270</v>
      </c>
      <c r="AH70" s="1081" t="s">
        <v>268</v>
      </c>
      <c r="AI70" s="1085" t="s">
        <v>275</v>
      </c>
      <c r="AJ70" s="1081" t="s">
        <v>268</v>
      </c>
      <c r="AK70" s="1096">
        <v>2.2999999999999998</v>
      </c>
      <c r="AL70" s="32" t="s">
        <v>268</v>
      </c>
      <c r="AM70" s="69">
        <v>9670</v>
      </c>
      <c r="AN70" s="1089" t="s">
        <v>268</v>
      </c>
      <c r="AO70" s="70">
        <v>90</v>
      </c>
      <c r="AP70" s="71" t="s">
        <v>272</v>
      </c>
      <c r="AQ70" s="64" t="s">
        <v>270</v>
      </c>
      <c r="AR70" s="72" t="s">
        <v>268</v>
      </c>
      <c r="AS70" s="66" t="s">
        <v>275</v>
      </c>
      <c r="AT70" s="72" t="s">
        <v>268</v>
      </c>
      <c r="AU70" s="73">
        <v>2.6</v>
      </c>
      <c r="AV70" s="74" t="s">
        <v>276</v>
      </c>
      <c r="AW70" s="75" t="s">
        <v>268</v>
      </c>
      <c r="AX70" s="76">
        <v>3870</v>
      </c>
      <c r="AY70" s="20" t="s">
        <v>274</v>
      </c>
      <c r="AZ70" s="77">
        <v>30</v>
      </c>
      <c r="BA70" s="78" t="s">
        <v>269</v>
      </c>
      <c r="BB70" s="79" t="s">
        <v>270</v>
      </c>
      <c r="BC70" s="78" t="s">
        <v>268</v>
      </c>
      <c r="BD70" s="80" t="s">
        <v>275</v>
      </c>
      <c r="BE70" s="78" t="s">
        <v>268</v>
      </c>
      <c r="BF70" s="81">
        <v>3.9</v>
      </c>
      <c r="BG70" s="75"/>
      <c r="BH70" s="82"/>
      <c r="BI70" s="112"/>
      <c r="BJ70" s="121"/>
      <c r="BK70" s="121"/>
      <c r="BL70" s="121"/>
      <c r="BM70" s="121"/>
      <c r="BN70" s="121"/>
      <c r="BO70" s="121"/>
      <c r="BP70" s="121"/>
      <c r="BQ70" s="112"/>
      <c r="BR70" s="82" t="s">
        <v>286</v>
      </c>
      <c r="BS70" s="112"/>
      <c r="BT70" s="122"/>
      <c r="BU70" s="121"/>
      <c r="BV70" s="121"/>
      <c r="BW70" s="121"/>
      <c r="BX70" s="121"/>
      <c r="BY70" s="121"/>
      <c r="BZ70" s="121"/>
      <c r="CA70" s="1102" t="s">
        <v>268</v>
      </c>
      <c r="CB70" s="1130" t="s">
        <v>203</v>
      </c>
      <c r="CC70" s="1089" t="s">
        <v>268</v>
      </c>
      <c r="CD70" s="1098"/>
      <c r="CE70" s="1083"/>
      <c r="CF70" s="1083"/>
      <c r="CG70" s="1092"/>
      <c r="CH70" s="1085"/>
      <c r="CI70" s="1092"/>
      <c r="CJ70" s="1128" t="s">
        <v>203</v>
      </c>
      <c r="CK70" s="1089"/>
      <c r="CL70" s="123" t="s">
        <v>200</v>
      </c>
      <c r="CM70" s="1089" t="s">
        <v>274</v>
      </c>
      <c r="CN70" s="1112">
        <v>110</v>
      </c>
      <c r="CO70" s="1113" t="s">
        <v>269</v>
      </c>
      <c r="CP70" s="1114" t="s">
        <v>270</v>
      </c>
      <c r="CQ70" s="1113" t="s">
        <v>268</v>
      </c>
      <c r="CR70" s="1115" t="s">
        <v>275</v>
      </c>
      <c r="CS70" s="1113" t="s">
        <v>268</v>
      </c>
      <c r="CT70" s="1118">
        <v>2.2999999999999998</v>
      </c>
      <c r="CU70" s="1119" t="s">
        <v>277</v>
      </c>
      <c r="CV70" s="1089" t="s">
        <v>274</v>
      </c>
      <c r="CW70" s="1104">
        <v>1680</v>
      </c>
      <c r="CX70" s="1089" t="s">
        <v>268</v>
      </c>
      <c r="CY70" s="1098">
        <v>10</v>
      </c>
      <c r="CZ70" s="1083" t="s">
        <v>269</v>
      </c>
      <c r="DA70" s="1083" t="s">
        <v>270</v>
      </c>
      <c r="DB70" s="1092" t="s">
        <v>268</v>
      </c>
      <c r="DC70" s="1085" t="s">
        <v>275</v>
      </c>
      <c r="DD70" s="1092" t="s">
        <v>268</v>
      </c>
      <c r="DE70" s="1096">
        <v>16.3</v>
      </c>
      <c r="DF70" s="1089" t="s">
        <v>274</v>
      </c>
      <c r="DG70" s="85">
        <v>880</v>
      </c>
      <c r="DH70" s="1089" t="s">
        <v>268</v>
      </c>
      <c r="DI70" s="85">
        <v>8</v>
      </c>
      <c r="DJ70" s="1089" t="s">
        <v>274</v>
      </c>
      <c r="DK70" s="86">
        <v>8</v>
      </c>
      <c r="DL70" s="1089" t="s">
        <v>268</v>
      </c>
      <c r="DM70" s="85">
        <v>150</v>
      </c>
      <c r="DN70" s="1089" t="s">
        <v>268</v>
      </c>
      <c r="DO70" s="85">
        <v>1</v>
      </c>
      <c r="DP70" s="1089" t="s">
        <v>274</v>
      </c>
      <c r="DQ70" s="86">
        <v>1</v>
      </c>
      <c r="DR70" s="1145"/>
      <c r="DS70" s="124" t="s">
        <v>200</v>
      </c>
      <c r="DT70" s="1122" t="s">
        <v>278</v>
      </c>
      <c r="DU70" s="88">
        <v>255</v>
      </c>
      <c r="DV70" s="1089" t="s">
        <v>280</v>
      </c>
      <c r="DW70" s="1090">
        <v>2570</v>
      </c>
      <c r="DX70" s="1092" t="s">
        <v>268</v>
      </c>
      <c r="DY70" s="1094">
        <v>20</v>
      </c>
      <c r="DZ70" s="1081" t="s">
        <v>269</v>
      </c>
      <c r="EA70" s="1083" t="s">
        <v>270</v>
      </c>
      <c r="EB70" s="1081" t="s">
        <v>268</v>
      </c>
      <c r="EC70" s="1085" t="s">
        <v>275</v>
      </c>
      <c r="ED70" s="1081" t="s">
        <v>268</v>
      </c>
      <c r="EE70" s="1087">
        <v>9.3000000000000007</v>
      </c>
      <c r="EF70" s="1123" t="s">
        <v>276</v>
      </c>
      <c r="EG70" s="1089" t="s">
        <v>280</v>
      </c>
      <c r="EH70" s="1090">
        <v>11610</v>
      </c>
      <c r="EI70" s="1092" t="s">
        <v>268</v>
      </c>
      <c r="EJ70" s="1094">
        <v>110</v>
      </c>
      <c r="EK70" s="1081" t="s">
        <v>269</v>
      </c>
      <c r="EL70" s="1083" t="s">
        <v>270</v>
      </c>
      <c r="EM70" s="1081" t="s">
        <v>268</v>
      </c>
      <c r="EN70" s="1085" t="s">
        <v>275</v>
      </c>
      <c r="EO70" s="1081" t="s">
        <v>268</v>
      </c>
      <c r="EP70" s="1087">
        <v>2.5</v>
      </c>
      <c r="EQ70" s="1126" t="s">
        <v>276</v>
      </c>
      <c r="ER70" s="1120" t="s">
        <v>281</v>
      </c>
      <c r="ES70" s="1089" t="s">
        <v>280</v>
      </c>
      <c r="ET70" s="89">
        <v>8880</v>
      </c>
      <c r="EU70" s="1125" t="s">
        <v>280</v>
      </c>
      <c r="EV70" s="1140"/>
      <c r="EW70" s="1114"/>
      <c r="EX70" s="1122"/>
      <c r="EY70" s="11"/>
      <c r="EZ70" s="1145"/>
    </row>
    <row r="71" spans="1:156" s="23" customFormat="1" ht="38.450000000000003" customHeight="1">
      <c r="A71" s="145" t="s">
        <v>409</v>
      </c>
      <c r="B71" s="145" t="s">
        <v>809</v>
      </c>
      <c r="C71" s="1170"/>
      <c r="D71" s="1133"/>
      <c r="E71" s="1135"/>
      <c r="F71" s="127" t="s">
        <v>43</v>
      </c>
      <c r="G71" s="120"/>
      <c r="H71" s="91">
        <v>50760</v>
      </c>
      <c r="I71" s="92"/>
      <c r="J71" s="32" t="s">
        <v>268</v>
      </c>
      <c r="K71" s="93">
        <v>480</v>
      </c>
      <c r="L71" s="94"/>
      <c r="M71" s="95" t="s">
        <v>269</v>
      </c>
      <c r="N71" s="96" t="s">
        <v>270</v>
      </c>
      <c r="O71" s="97" t="s">
        <v>268</v>
      </c>
      <c r="P71" s="98" t="s">
        <v>275</v>
      </c>
      <c r="Q71" s="97" t="s">
        <v>268</v>
      </c>
      <c r="R71" s="99">
        <v>2.2999999999999998</v>
      </c>
      <c r="S71" s="100"/>
      <c r="T71" s="1089"/>
      <c r="U71" s="1105"/>
      <c r="V71" s="1089"/>
      <c r="W71" s="1111"/>
      <c r="X71" s="1082"/>
      <c r="Y71" s="1084"/>
      <c r="Z71" s="1084"/>
      <c r="AA71" s="1101"/>
      <c r="AB71" s="1089"/>
      <c r="AC71" s="1105"/>
      <c r="AD71" s="1089"/>
      <c r="AE71" s="1099"/>
      <c r="AF71" s="1082"/>
      <c r="AG71" s="1084"/>
      <c r="AH71" s="1082"/>
      <c r="AI71" s="1086"/>
      <c r="AJ71" s="1082"/>
      <c r="AK71" s="1097"/>
      <c r="AL71" s="32" t="s">
        <v>268</v>
      </c>
      <c r="AM71" s="93">
        <v>9670</v>
      </c>
      <c r="AN71" s="1089"/>
      <c r="AO71" s="101">
        <v>90</v>
      </c>
      <c r="AP71" s="102" t="s">
        <v>269</v>
      </c>
      <c r="AQ71" s="96" t="s">
        <v>270</v>
      </c>
      <c r="AR71" s="103" t="s">
        <v>268</v>
      </c>
      <c r="AS71" s="104" t="s">
        <v>275</v>
      </c>
      <c r="AT71" s="103" t="s">
        <v>268</v>
      </c>
      <c r="AU71" s="105">
        <v>2.6</v>
      </c>
      <c r="AV71" s="106"/>
      <c r="AW71" s="75"/>
      <c r="AZ71" s="125"/>
      <c r="BG71" s="112" t="s">
        <v>274</v>
      </c>
      <c r="BH71" s="113">
        <v>67740</v>
      </c>
      <c r="BI71" s="112" t="s">
        <v>268</v>
      </c>
      <c r="BJ71" s="77">
        <v>670</v>
      </c>
      <c r="BK71" s="78" t="s">
        <v>269</v>
      </c>
      <c r="BL71" s="79" t="s">
        <v>270</v>
      </c>
      <c r="BM71" s="78" t="s">
        <v>268</v>
      </c>
      <c r="BN71" s="80" t="s">
        <v>275</v>
      </c>
      <c r="BO71" s="78" t="s">
        <v>268</v>
      </c>
      <c r="BP71" s="81">
        <v>2.2999999999999998</v>
      </c>
      <c r="BQ71" s="46" t="s">
        <v>268</v>
      </c>
      <c r="BR71" s="113">
        <v>58070</v>
      </c>
      <c r="BS71" s="46" t="s">
        <v>274</v>
      </c>
      <c r="BT71" s="77">
        <v>580</v>
      </c>
      <c r="BU71" s="78" t="s">
        <v>269</v>
      </c>
      <c r="BV71" s="79" t="s">
        <v>270</v>
      </c>
      <c r="BW71" s="78" t="s">
        <v>268</v>
      </c>
      <c r="BX71" s="80" t="s">
        <v>275</v>
      </c>
      <c r="BY71" s="78" t="s">
        <v>268</v>
      </c>
      <c r="BZ71" s="81">
        <v>2.2000000000000002</v>
      </c>
      <c r="CA71" s="1103"/>
      <c r="CB71" s="1131"/>
      <c r="CC71" s="1089"/>
      <c r="CD71" s="1099"/>
      <c r="CE71" s="1084"/>
      <c r="CF71" s="1084"/>
      <c r="CG71" s="1093"/>
      <c r="CH71" s="1086"/>
      <c r="CI71" s="1093"/>
      <c r="CJ71" s="1129"/>
      <c r="CK71" s="1089"/>
      <c r="CL71" s="114">
        <v>11610</v>
      </c>
      <c r="CM71" s="1089"/>
      <c r="CN71" s="1112"/>
      <c r="CO71" s="1113"/>
      <c r="CP71" s="1114"/>
      <c r="CQ71" s="1113"/>
      <c r="CR71" s="1115"/>
      <c r="CS71" s="1113"/>
      <c r="CT71" s="1118"/>
      <c r="CU71" s="1119"/>
      <c r="CV71" s="1089"/>
      <c r="CW71" s="1105"/>
      <c r="CX71" s="1089"/>
      <c r="CY71" s="1099"/>
      <c r="CZ71" s="1084"/>
      <c r="DA71" s="1084"/>
      <c r="DB71" s="1093"/>
      <c r="DC71" s="1086"/>
      <c r="DD71" s="1093"/>
      <c r="DE71" s="1097"/>
      <c r="DF71" s="1089"/>
      <c r="DG71" s="115" t="s">
        <v>282</v>
      </c>
      <c r="DH71" s="1089"/>
      <c r="DI71" s="115" t="s">
        <v>335</v>
      </c>
      <c r="DJ71" s="1089"/>
      <c r="DK71" s="116">
        <v>52.4</v>
      </c>
      <c r="DL71" s="1089"/>
      <c r="DM71" s="115" t="s">
        <v>282</v>
      </c>
      <c r="DN71" s="1089"/>
      <c r="DO71" s="115" t="s">
        <v>335</v>
      </c>
      <c r="DP71" s="1089"/>
      <c r="DQ71" s="116">
        <v>69.900000000000006</v>
      </c>
      <c r="DR71" s="1145"/>
      <c r="DS71" s="117">
        <v>8860</v>
      </c>
      <c r="DT71" s="1122"/>
      <c r="DU71" s="118" t="s">
        <v>284</v>
      </c>
      <c r="DV71" s="1089"/>
      <c r="DW71" s="1091"/>
      <c r="DX71" s="1093"/>
      <c r="DY71" s="1095"/>
      <c r="DZ71" s="1082"/>
      <c r="EA71" s="1084"/>
      <c r="EB71" s="1082"/>
      <c r="EC71" s="1086"/>
      <c r="ED71" s="1082"/>
      <c r="EE71" s="1088"/>
      <c r="EF71" s="1124"/>
      <c r="EG71" s="1089"/>
      <c r="EH71" s="1091">
        <v>110</v>
      </c>
      <c r="EI71" s="1093"/>
      <c r="EJ71" s="1095"/>
      <c r="EK71" s="1082"/>
      <c r="EL71" s="1084"/>
      <c r="EM71" s="1082"/>
      <c r="EN71" s="1086"/>
      <c r="EO71" s="1082"/>
      <c r="EP71" s="1088"/>
      <c r="EQ71" s="1127"/>
      <c r="ER71" s="1121"/>
      <c r="ES71" s="1089"/>
      <c r="ET71" s="119">
        <v>80</v>
      </c>
      <c r="EU71" s="1125"/>
      <c r="EV71" s="1140"/>
      <c r="EW71" s="1114"/>
      <c r="EX71" s="1122"/>
      <c r="EY71" s="11"/>
      <c r="EZ71" s="1145"/>
    </row>
    <row r="72" spans="1:156" s="23" customFormat="1" ht="38.450000000000003" customHeight="1">
      <c r="A72" s="145" t="s">
        <v>410</v>
      </c>
      <c r="B72" s="145" t="s">
        <v>810</v>
      </c>
      <c r="C72" s="1170"/>
      <c r="D72" s="1132" t="s">
        <v>306</v>
      </c>
      <c r="E72" s="1134" t="s">
        <v>267</v>
      </c>
      <c r="F72" s="126" t="s">
        <v>42</v>
      </c>
      <c r="G72" s="120"/>
      <c r="H72" s="59">
        <v>39460</v>
      </c>
      <c r="I72" s="60">
        <v>49130</v>
      </c>
      <c r="J72" s="32" t="s">
        <v>268</v>
      </c>
      <c r="K72" s="61">
        <v>370</v>
      </c>
      <c r="L72" s="62">
        <v>470</v>
      </c>
      <c r="M72" s="63" t="s">
        <v>269</v>
      </c>
      <c r="N72" s="64" t="s">
        <v>270</v>
      </c>
      <c r="O72" s="65" t="s">
        <v>268</v>
      </c>
      <c r="P72" s="66" t="s">
        <v>271</v>
      </c>
      <c r="Q72" s="65" t="s">
        <v>268</v>
      </c>
      <c r="R72" s="67">
        <v>2.2999999999999998</v>
      </c>
      <c r="S72" s="68">
        <v>2.2999999999999998</v>
      </c>
      <c r="T72" s="1089" t="s">
        <v>268</v>
      </c>
      <c r="U72" s="1104">
        <v>1600</v>
      </c>
      <c r="V72" s="1089" t="s">
        <v>268</v>
      </c>
      <c r="W72" s="1110">
        <v>10</v>
      </c>
      <c r="X72" s="1081" t="s">
        <v>272</v>
      </c>
      <c r="Y72" s="1083" t="s">
        <v>270</v>
      </c>
      <c r="Z72" s="1083" t="s">
        <v>268</v>
      </c>
      <c r="AA72" s="1100" t="s">
        <v>273</v>
      </c>
      <c r="AB72" s="1089" t="s">
        <v>268</v>
      </c>
      <c r="AC72" s="1104">
        <v>10550</v>
      </c>
      <c r="AD72" s="1089" t="s">
        <v>274</v>
      </c>
      <c r="AE72" s="1098">
        <v>100</v>
      </c>
      <c r="AF72" s="1081" t="s">
        <v>269</v>
      </c>
      <c r="AG72" s="1083" t="s">
        <v>270</v>
      </c>
      <c r="AH72" s="1081" t="s">
        <v>268</v>
      </c>
      <c r="AI72" s="1085" t="s">
        <v>275</v>
      </c>
      <c r="AJ72" s="1081" t="s">
        <v>268</v>
      </c>
      <c r="AK72" s="1096">
        <v>2.2999999999999998</v>
      </c>
      <c r="AL72" s="32" t="s">
        <v>268</v>
      </c>
      <c r="AM72" s="69">
        <v>9670</v>
      </c>
      <c r="AN72" s="1089" t="s">
        <v>268</v>
      </c>
      <c r="AO72" s="70">
        <v>90</v>
      </c>
      <c r="AP72" s="71" t="s">
        <v>272</v>
      </c>
      <c r="AQ72" s="64" t="s">
        <v>270</v>
      </c>
      <c r="AR72" s="72" t="s">
        <v>268</v>
      </c>
      <c r="AS72" s="66" t="s">
        <v>275</v>
      </c>
      <c r="AT72" s="72" t="s">
        <v>268</v>
      </c>
      <c r="AU72" s="73">
        <v>2.6</v>
      </c>
      <c r="AV72" s="74" t="s">
        <v>276</v>
      </c>
      <c r="AW72" s="75" t="s">
        <v>268</v>
      </c>
      <c r="AX72" s="76">
        <v>3870</v>
      </c>
      <c r="AY72" s="20" t="s">
        <v>274</v>
      </c>
      <c r="AZ72" s="77">
        <v>30</v>
      </c>
      <c r="BA72" s="78" t="s">
        <v>269</v>
      </c>
      <c r="BB72" s="79" t="s">
        <v>270</v>
      </c>
      <c r="BC72" s="78" t="s">
        <v>268</v>
      </c>
      <c r="BD72" s="80" t="s">
        <v>275</v>
      </c>
      <c r="BE72" s="78" t="s">
        <v>268</v>
      </c>
      <c r="BF72" s="81">
        <v>3.9</v>
      </c>
      <c r="BG72" s="75"/>
      <c r="BH72" s="82"/>
      <c r="BI72" s="112"/>
      <c r="BJ72" s="121"/>
      <c r="BK72" s="121"/>
      <c r="BL72" s="121"/>
      <c r="BM72" s="121"/>
      <c r="BN72" s="121"/>
      <c r="BO72" s="121"/>
      <c r="BP72" s="121"/>
      <c r="BQ72" s="112"/>
      <c r="BR72" s="82" t="s">
        <v>286</v>
      </c>
      <c r="BS72" s="112"/>
      <c r="BT72" s="122"/>
      <c r="BU72" s="121"/>
      <c r="BV72" s="121"/>
      <c r="BW72" s="121"/>
      <c r="BX72" s="121"/>
      <c r="BY72" s="121"/>
      <c r="BZ72" s="121"/>
      <c r="CA72" s="1102" t="s">
        <v>268</v>
      </c>
      <c r="CB72" s="1130" t="s">
        <v>203</v>
      </c>
      <c r="CC72" s="1089" t="s">
        <v>268</v>
      </c>
      <c r="CD72" s="1098"/>
      <c r="CE72" s="1083"/>
      <c r="CF72" s="1083"/>
      <c r="CG72" s="1092"/>
      <c r="CH72" s="1085"/>
      <c r="CI72" s="1092"/>
      <c r="CJ72" s="1128" t="s">
        <v>203</v>
      </c>
      <c r="CK72" s="1089"/>
      <c r="CL72" s="123" t="s">
        <v>201</v>
      </c>
      <c r="CM72" s="1089" t="s">
        <v>274</v>
      </c>
      <c r="CN72" s="1112">
        <v>100</v>
      </c>
      <c r="CO72" s="1113" t="s">
        <v>269</v>
      </c>
      <c r="CP72" s="1114" t="s">
        <v>270</v>
      </c>
      <c r="CQ72" s="1113" t="s">
        <v>268</v>
      </c>
      <c r="CR72" s="1115" t="s">
        <v>275</v>
      </c>
      <c r="CS72" s="1113" t="s">
        <v>268</v>
      </c>
      <c r="CT72" s="1118">
        <v>2.2999999999999998</v>
      </c>
      <c r="CU72" s="1119" t="s">
        <v>277</v>
      </c>
      <c r="CV72" s="1089" t="s">
        <v>274</v>
      </c>
      <c r="CW72" s="1104">
        <v>1530</v>
      </c>
      <c r="CX72" s="1089" t="s">
        <v>268</v>
      </c>
      <c r="CY72" s="1098">
        <v>10</v>
      </c>
      <c r="CZ72" s="1083" t="s">
        <v>269</v>
      </c>
      <c r="DA72" s="1083" t="s">
        <v>270</v>
      </c>
      <c r="DB72" s="1092" t="s">
        <v>268</v>
      </c>
      <c r="DC72" s="1085" t="s">
        <v>275</v>
      </c>
      <c r="DD72" s="1092" t="s">
        <v>268</v>
      </c>
      <c r="DE72" s="1096">
        <v>14.8</v>
      </c>
      <c r="DF72" s="1089" t="s">
        <v>274</v>
      </c>
      <c r="DG72" s="85">
        <v>800</v>
      </c>
      <c r="DH72" s="1089" t="s">
        <v>268</v>
      </c>
      <c r="DI72" s="85">
        <v>8</v>
      </c>
      <c r="DJ72" s="1089" t="s">
        <v>274</v>
      </c>
      <c r="DK72" s="86">
        <v>8</v>
      </c>
      <c r="DL72" s="1089" t="s">
        <v>268</v>
      </c>
      <c r="DM72" s="85">
        <v>140</v>
      </c>
      <c r="DN72" s="1089" t="s">
        <v>268</v>
      </c>
      <c r="DO72" s="85">
        <v>1</v>
      </c>
      <c r="DP72" s="1089" t="s">
        <v>274</v>
      </c>
      <c r="DQ72" s="86">
        <v>1</v>
      </c>
      <c r="DR72" s="1145"/>
      <c r="DS72" s="124" t="s">
        <v>201</v>
      </c>
      <c r="DT72" s="1122" t="s">
        <v>278</v>
      </c>
      <c r="DU72" s="88">
        <v>255</v>
      </c>
      <c r="DV72" s="1089" t="s">
        <v>280</v>
      </c>
      <c r="DW72" s="1090">
        <v>2340</v>
      </c>
      <c r="DX72" s="1092" t="s">
        <v>268</v>
      </c>
      <c r="DY72" s="1094">
        <v>20</v>
      </c>
      <c r="DZ72" s="1081" t="s">
        <v>269</v>
      </c>
      <c r="EA72" s="1083" t="s">
        <v>270</v>
      </c>
      <c r="EB72" s="1081" t="s">
        <v>268</v>
      </c>
      <c r="EC72" s="1085" t="s">
        <v>275</v>
      </c>
      <c r="ED72" s="1081" t="s">
        <v>268</v>
      </c>
      <c r="EE72" s="1087">
        <v>8.5</v>
      </c>
      <c r="EF72" s="1123" t="s">
        <v>276</v>
      </c>
      <c r="EG72" s="1089" t="s">
        <v>280</v>
      </c>
      <c r="EH72" s="1090">
        <v>10550</v>
      </c>
      <c r="EI72" s="1092" t="s">
        <v>268</v>
      </c>
      <c r="EJ72" s="1094">
        <v>100</v>
      </c>
      <c r="EK72" s="1081" t="s">
        <v>269</v>
      </c>
      <c r="EL72" s="1083" t="s">
        <v>270</v>
      </c>
      <c r="EM72" s="1081" t="s">
        <v>268</v>
      </c>
      <c r="EN72" s="1085" t="s">
        <v>275</v>
      </c>
      <c r="EO72" s="1081" t="s">
        <v>268</v>
      </c>
      <c r="EP72" s="1087">
        <v>2.5</v>
      </c>
      <c r="EQ72" s="1126" t="s">
        <v>276</v>
      </c>
      <c r="ER72" s="1120" t="s">
        <v>281</v>
      </c>
      <c r="ES72" s="1089" t="s">
        <v>280</v>
      </c>
      <c r="ET72" s="89">
        <v>8070</v>
      </c>
      <c r="EU72" s="1125" t="s">
        <v>280</v>
      </c>
      <c r="EV72" s="1140"/>
      <c r="EW72" s="1114"/>
      <c r="EX72" s="1122"/>
      <c r="EY72" s="11"/>
      <c r="EZ72" s="1145"/>
    </row>
    <row r="73" spans="1:156" s="23" customFormat="1" ht="38.450000000000003" customHeight="1">
      <c r="A73" s="145" t="s">
        <v>411</v>
      </c>
      <c r="B73" s="145" t="s">
        <v>811</v>
      </c>
      <c r="C73" s="1170"/>
      <c r="D73" s="1133"/>
      <c r="E73" s="1135"/>
      <c r="F73" s="127" t="s">
        <v>43</v>
      </c>
      <c r="G73" s="120"/>
      <c r="H73" s="91">
        <v>49130</v>
      </c>
      <c r="I73" s="92"/>
      <c r="J73" s="32" t="s">
        <v>268</v>
      </c>
      <c r="K73" s="93">
        <v>470</v>
      </c>
      <c r="L73" s="94"/>
      <c r="M73" s="95" t="s">
        <v>269</v>
      </c>
      <c r="N73" s="96" t="s">
        <v>270</v>
      </c>
      <c r="O73" s="97" t="s">
        <v>268</v>
      </c>
      <c r="P73" s="98" t="s">
        <v>275</v>
      </c>
      <c r="Q73" s="97" t="s">
        <v>268</v>
      </c>
      <c r="R73" s="99">
        <v>2.2999999999999998</v>
      </c>
      <c r="S73" s="100"/>
      <c r="T73" s="1089"/>
      <c r="U73" s="1105"/>
      <c r="V73" s="1089"/>
      <c r="W73" s="1111"/>
      <c r="X73" s="1082"/>
      <c r="Y73" s="1084"/>
      <c r="Z73" s="1084"/>
      <c r="AA73" s="1101"/>
      <c r="AB73" s="1089"/>
      <c r="AC73" s="1105"/>
      <c r="AD73" s="1089"/>
      <c r="AE73" s="1099"/>
      <c r="AF73" s="1082"/>
      <c r="AG73" s="1084"/>
      <c r="AH73" s="1082"/>
      <c r="AI73" s="1086"/>
      <c r="AJ73" s="1082"/>
      <c r="AK73" s="1097"/>
      <c r="AL73" s="32" t="s">
        <v>268</v>
      </c>
      <c r="AM73" s="93">
        <v>9670</v>
      </c>
      <c r="AN73" s="1089"/>
      <c r="AO73" s="101">
        <v>90</v>
      </c>
      <c r="AP73" s="102" t="s">
        <v>269</v>
      </c>
      <c r="AQ73" s="96" t="s">
        <v>270</v>
      </c>
      <c r="AR73" s="103" t="s">
        <v>268</v>
      </c>
      <c r="AS73" s="104" t="s">
        <v>275</v>
      </c>
      <c r="AT73" s="103" t="s">
        <v>268</v>
      </c>
      <c r="AU73" s="105">
        <v>2.6</v>
      </c>
      <c r="AV73" s="106"/>
      <c r="AW73" s="75"/>
      <c r="AZ73" s="125"/>
      <c r="BG73" s="112" t="s">
        <v>274</v>
      </c>
      <c r="BH73" s="113">
        <v>67740</v>
      </c>
      <c r="BI73" s="112" t="s">
        <v>268</v>
      </c>
      <c r="BJ73" s="77">
        <v>670</v>
      </c>
      <c r="BK73" s="78" t="s">
        <v>269</v>
      </c>
      <c r="BL73" s="79" t="s">
        <v>270</v>
      </c>
      <c r="BM73" s="78" t="s">
        <v>268</v>
      </c>
      <c r="BN73" s="80" t="s">
        <v>275</v>
      </c>
      <c r="BO73" s="78" t="s">
        <v>268</v>
      </c>
      <c r="BP73" s="81">
        <v>2.2999999999999998</v>
      </c>
      <c r="BQ73" s="46" t="s">
        <v>268</v>
      </c>
      <c r="BR73" s="113">
        <v>58070</v>
      </c>
      <c r="BS73" s="46" t="s">
        <v>274</v>
      </c>
      <c r="BT73" s="77">
        <v>580</v>
      </c>
      <c r="BU73" s="78" t="s">
        <v>269</v>
      </c>
      <c r="BV73" s="79" t="s">
        <v>270</v>
      </c>
      <c r="BW73" s="78" t="s">
        <v>268</v>
      </c>
      <c r="BX73" s="80" t="s">
        <v>275</v>
      </c>
      <c r="BY73" s="78" t="s">
        <v>268</v>
      </c>
      <c r="BZ73" s="81">
        <v>2.2000000000000002</v>
      </c>
      <c r="CA73" s="1103"/>
      <c r="CB73" s="1131"/>
      <c r="CC73" s="1089"/>
      <c r="CD73" s="1099"/>
      <c r="CE73" s="1084"/>
      <c r="CF73" s="1084"/>
      <c r="CG73" s="1093"/>
      <c r="CH73" s="1086"/>
      <c r="CI73" s="1093"/>
      <c r="CJ73" s="1129"/>
      <c r="CK73" s="1089"/>
      <c r="CL73" s="114">
        <v>10550</v>
      </c>
      <c r="CM73" s="1089"/>
      <c r="CN73" s="1112"/>
      <c r="CO73" s="1113"/>
      <c r="CP73" s="1114"/>
      <c r="CQ73" s="1113"/>
      <c r="CR73" s="1115"/>
      <c r="CS73" s="1113"/>
      <c r="CT73" s="1118"/>
      <c r="CU73" s="1119"/>
      <c r="CV73" s="1089"/>
      <c r="CW73" s="1105"/>
      <c r="CX73" s="1089"/>
      <c r="CY73" s="1099"/>
      <c r="CZ73" s="1084"/>
      <c r="DA73" s="1084"/>
      <c r="DB73" s="1093"/>
      <c r="DC73" s="1086"/>
      <c r="DD73" s="1093"/>
      <c r="DE73" s="1097"/>
      <c r="DF73" s="1089"/>
      <c r="DG73" s="115" t="s">
        <v>282</v>
      </c>
      <c r="DH73" s="1089"/>
      <c r="DI73" s="115" t="s">
        <v>335</v>
      </c>
      <c r="DJ73" s="1089"/>
      <c r="DK73" s="116">
        <v>47.7</v>
      </c>
      <c r="DL73" s="1089"/>
      <c r="DM73" s="115" t="s">
        <v>282</v>
      </c>
      <c r="DN73" s="1089"/>
      <c r="DO73" s="115" t="s">
        <v>335</v>
      </c>
      <c r="DP73" s="1089"/>
      <c r="DQ73" s="116">
        <v>63.5</v>
      </c>
      <c r="DR73" s="1145"/>
      <c r="DS73" s="117">
        <v>8120</v>
      </c>
      <c r="DT73" s="1122"/>
      <c r="DU73" s="118" t="s">
        <v>284</v>
      </c>
      <c r="DV73" s="1089"/>
      <c r="DW73" s="1091"/>
      <c r="DX73" s="1093"/>
      <c r="DY73" s="1095"/>
      <c r="DZ73" s="1082"/>
      <c r="EA73" s="1084"/>
      <c r="EB73" s="1082"/>
      <c r="EC73" s="1086"/>
      <c r="ED73" s="1082"/>
      <c r="EE73" s="1088"/>
      <c r="EF73" s="1124"/>
      <c r="EG73" s="1089"/>
      <c r="EH73" s="1091">
        <v>100</v>
      </c>
      <c r="EI73" s="1093"/>
      <c r="EJ73" s="1095"/>
      <c r="EK73" s="1082"/>
      <c r="EL73" s="1084"/>
      <c r="EM73" s="1082"/>
      <c r="EN73" s="1086"/>
      <c r="EO73" s="1082"/>
      <c r="EP73" s="1088"/>
      <c r="EQ73" s="1127"/>
      <c r="ER73" s="1121"/>
      <c r="ES73" s="1089"/>
      <c r="ET73" s="119">
        <v>80</v>
      </c>
      <c r="EU73" s="1125"/>
      <c r="EV73" s="1140"/>
      <c r="EW73" s="1114"/>
      <c r="EX73" s="1122"/>
      <c r="EY73" s="11"/>
      <c r="EZ73" s="1145"/>
    </row>
    <row r="74" spans="1:156" s="23" customFormat="1" ht="38.450000000000003" customHeight="1">
      <c r="A74" s="145" t="s">
        <v>412</v>
      </c>
      <c r="B74" s="145" t="s">
        <v>812</v>
      </c>
      <c r="C74" s="1170"/>
      <c r="D74" s="1132" t="s">
        <v>308</v>
      </c>
      <c r="E74" s="1134" t="s">
        <v>267</v>
      </c>
      <c r="F74" s="126" t="s">
        <v>42</v>
      </c>
      <c r="G74" s="120"/>
      <c r="H74" s="59">
        <v>38200</v>
      </c>
      <c r="I74" s="60">
        <v>47870</v>
      </c>
      <c r="J74" s="32" t="s">
        <v>268</v>
      </c>
      <c r="K74" s="61">
        <v>360</v>
      </c>
      <c r="L74" s="62">
        <v>450</v>
      </c>
      <c r="M74" s="63" t="s">
        <v>269</v>
      </c>
      <c r="N74" s="64" t="s">
        <v>270</v>
      </c>
      <c r="O74" s="65" t="s">
        <v>268</v>
      </c>
      <c r="P74" s="66" t="s">
        <v>271</v>
      </c>
      <c r="Q74" s="65" t="s">
        <v>268</v>
      </c>
      <c r="R74" s="67">
        <v>2.2999999999999998</v>
      </c>
      <c r="S74" s="68">
        <v>2.2999999999999998</v>
      </c>
      <c r="T74" s="1089" t="s">
        <v>268</v>
      </c>
      <c r="U74" s="1104">
        <v>1470</v>
      </c>
      <c r="V74" s="1089" t="s">
        <v>268</v>
      </c>
      <c r="W74" s="1110">
        <v>10</v>
      </c>
      <c r="X74" s="1081" t="s">
        <v>272</v>
      </c>
      <c r="Y74" s="1083" t="s">
        <v>270</v>
      </c>
      <c r="Z74" s="1083" t="s">
        <v>268</v>
      </c>
      <c r="AA74" s="1100" t="s">
        <v>273</v>
      </c>
      <c r="AB74" s="1089" t="s">
        <v>268</v>
      </c>
      <c r="AC74" s="1104">
        <v>9670</v>
      </c>
      <c r="AD74" s="1089" t="s">
        <v>274</v>
      </c>
      <c r="AE74" s="1098">
        <v>90</v>
      </c>
      <c r="AF74" s="1081" t="s">
        <v>269</v>
      </c>
      <c r="AG74" s="1083" t="s">
        <v>270</v>
      </c>
      <c r="AH74" s="1081" t="s">
        <v>268</v>
      </c>
      <c r="AI74" s="1085" t="s">
        <v>275</v>
      </c>
      <c r="AJ74" s="1081" t="s">
        <v>268</v>
      </c>
      <c r="AK74" s="1096">
        <v>2.4</v>
      </c>
      <c r="AL74" s="32" t="s">
        <v>268</v>
      </c>
      <c r="AM74" s="69">
        <v>9670</v>
      </c>
      <c r="AN74" s="1089" t="s">
        <v>268</v>
      </c>
      <c r="AO74" s="70">
        <v>90</v>
      </c>
      <c r="AP74" s="71" t="s">
        <v>272</v>
      </c>
      <c r="AQ74" s="64" t="s">
        <v>270</v>
      </c>
      <c r="AR74" s="72" t="s">
        <v>268</v>
      </c>
      <c r="AS74" s="66" t="s">
        <v>275</v>
      </c>
      <c r="AT74" s="72" t="s">
        <v>268</v>
      </c>
      <c r="AU74" s="73">
        <v>2.6</v>
      </c>
      <c r="AV74" s="74" t="s">
        <v>276</v>
      </c>
      <c r="AW74" s="75" t="s">
        <v>268</v>
      </c>
      <c r="AX74" s="76">
        <v>3870</v>
      </c>
      <c r="AY74" s="20" t="s">
        <v>274</v>
      </c>
      <c r="AZ74" s="77">
        <v>30</v>
      </c>
      <c r="BA74" s="78" t="s">
        <v>269</v>
      </c>
      <c r="BB74" s="79" t="s">
        <v>270</v>
      </c>
      <c r="BC74" s="78" t="s">
        <v>268</v>
      </c>
      <c r="BD74" s="80" t="s">
        <v>275</v>
      </c>
      <c r="BE74" s="78" t="s">
        <v>268</v>
      </c>
      <c r="BF74" s="81">
        <v>3.9</v>
      </c>
      <c r="BG74" s="75"/>
      <c r="BH74" s="82"/>
      <c r="BI74" s="112"/>
      <c r="BJ74" s="121"/>
      <c r="BK74" s="121"/>
      <c r="BL74" s="121"/>
      <c r="BM74" s="121"/>
      <c r="BN74" s="121"/>
      <c r="BO74" s="121"/>
      <c r="BP74" s="121"/>
      <c r="BQ74" s="112"/>
      <c r="BR74" s="82" t="s">
        <v>286</v>
      </c>
      <c r="BS74" s="112"/>
      <c r="BT74" s="122"/>
      <c r="BU74" s="121"/>
      <c r="BV74" s="121"/>
      <c r="BW74" s="121"/>
      <c r="BX74" s="121"/>
      <c r="BY74" s="121"/>
      <c r="BZ74" s="121"/>
      <c r="CA74" s="1102" t="s">
        <v>268</v>
      </c>
      <c r="CB74" s="1130" t="s">
        <v>203</v>
      </c>
      <c r="CC74" s="1089" t="s">
        <v>268</v>
      </c>
      <c r="CD74" s="1098"/>
      <c r="CE74" s="1083"/>
      <c r="CF74" s="1083"/>
      <c r="CG74" s="1092"/>
      <c r="CH74" s="1085"/>
      <c r="CI74" s="1092"/>
      <c r="CJ74" s="1128" t="s">
        <v>203</v>
      </c>
      <c r="CK74" s="1089"/>
      <c r="CL74" s="123" t="s">
        <v>202</v>
      </c>
      <c r="CM74" s="1089" t="s">
        <v>274</v>
      </c>
      <c r="CN74" s="1112">
        <v>90</v>
      </c>
      <c r="CO74" s="1113" t="s">
        <v>269</v>
      </c>
      <c r="CP74" s="1114" t="s">
        <v>270</v>
      </c>
      <c r="CQ74" s="1113" t="s">
        <v>268</v>
      </c>
      <c r="CR74" s="1115" t="s">
        <v>275</v>
      </c>
      <c r="CS74" s="1113" t="s">
        <v>268</v>
      </c>
      <c r="CT74" s="1118">
        <v>2.4</v>
      </c>
      <c r="CU74" s="1119" t="s">
        <v>277</v>
      </c>
      <c r="CV74" s="1089" t="s">
        <v>274</v>
      </c>
      <c r="CW74" s="1104">
        <v>1400</v>
      </c>
      <c r="CX74" s="1089" t="s">
        <v>268</v>
      </c>
      <c r="CY74" s="1098">
        <v>10</v>
      </c>
      <c r="CZ74" s="1083" t="s">
        <v>269</v>
      </c>
      <c r="DA74" s="1083" t="s">
        <v>270</v>
      </c>
      <c r="DB74" s="1092" t="s">
        <v>268</v>
      </c>
      <c r="DC74" s="1085" t="s">
        <v>275</v>
      </c>
      <c r="DD74" s="1092" t="s">
        <v>268</v>
      </c>
      <c r="DE74" s="1096">
        <v>13.6</v>
      </c>
      <c r="DF74" s="1089" t="s">
        <v>274</v>
      </c>
      <c r="DG74" s="85">
        <v>730</v>
      </c>
      <c r="DH74" s="1089" t="s">
        <v>268</v>
      </c>
      <c r="DI74" s="85">
        <v>7</v>
      </c>
      <c r="DJ74" s="1089" t="s">
        <v>274</v>
      </c>
      <c r="DK74" s="86">
        <v>7</v>
      </c>
      <c r="DL74" s="1089" t="s">
        <v>268</v>
      </c>
      <c r="DM74" s="85">
        <v>130</v>
      </c>
      <c r="DN74" s="1089" t="s">
        <v>268</v>
      </c>
      <c r="DO74" s="85">
        <v>1</v>
      </c>
      <c r="DP74" s="1089" t="s">
        <v>274</v>
      </c>
      <c r="DQ74" s="86">
        <v>1</v>
      </c>
      <c r="DR74" s="1145"/>
      <c r="DS74" s="128" t="s">
        <v>202</v>
      </c>
      <c r="DT74" s="1122" t="s">
        <v>278</v>
      </c>
      <c r="DU74" s="88">
        <v>255</v>
      </c>
      <c r="DV74" s="1089" t="s">
        <v>280</v>
      </c>
      <c r="DW74" s="1090">
        <v>2140</v>
      </c>
      <c r="DX74" s="1092" t="s">
        <v>268</v>
      </c>
      <c r="DY74" s="1094">
        <v>20</v>
      </c>
      <c r="DZ74" s="1081" t="s">
        <v>269</v>
      </c>
      <c r="EA74" s="1083" t="s">
        <v>270</v>
      </c>
      <c r="EB74" s="1081" t="s">
        <v>268</v>
      </c>
      <c r="EC74" s="1085" t="s">
        <v>275</v>
      </c>
      <c r="ED74" s="1081" t="s">
        <v>268</v>
      </c>
      <c r="EE74" s="1087">
        <v>7.8</v>
      </c>
      <c r="EF74" s="1123" t="s">
        <v>276</v>
      </c>
      <c r="EG74" s="1089" t="s">
        <v>280</v>
      </c>
      <c r="EH74" s="1090">
        <v>9670</v>
      </c>
      <c r="EI74" s="1092" t="s">
        <v>268</v>
      </c>
      <c r="EJ74" s="1094">
        <v>90</v>
      </c>
      <c r="EK74" s="1081" t="s">
        <v>269</v>
      </c>
      <c r="EL74" s="1083" t="s">
        <v>270</v>
      </c>
      <c r="EM74" s="1081" t="s">
        <v>268</v>
      </c>
      <c r="EN74" s="1085" t="s">
        <v>275</v>
      </c>
      <c r="EO74" s="1081" t="s">
        <v>268</v>
      </c>
      <c r="EP74" s="1087">
        <v>2.6</v>
      </c>
      <c r="EQ74" s="1126" t="s">
        <v>276</v>
      </c>
      <c r="ER74" s="1120" t="s">
        <v>281</v>
      </c>
      <c r="ES74" s="1089" t="s">
        <v>280</v>
      </c>
      <c r="ET74" s="89">
        <v>7400</v>
      </c>
      <c r="EU74" s="1125" t="s">
        <v>280</v>
      </c>
      <c r="EV74" s="1140"/>
      <c r="EW74" s="1114"/>
      <c r="EX74" s="1122"/>
      <c r="EY74" s="11"/>
      <c r="EZ74" s="1145"/>
    </row>
    <row r="75" spans="1:156" s="23" customFormat="1" ht="38.450000000000003" customHeight="1">
      <c r="A75" s="145" t="s">
        <v>413</v>
      </c>
      <c r="B75" s="145" t="s">
        <v>813</v>
      </c>
      <c r="C75" s="1170"/>
      <c r="D75" s="1133"/>
      <c r="E75" s="1135"/>
      <c r="F75" s="127" t="s">
        <v>43</v>
      </c>
      <c r="G75" s="120"/>
      <c r="H75" s="91">
        <v>47870</v>
      </c>
      <c r="I75" s="92"/>
      <c r="J75" s="32" t="s">
        <v>268</v>
      </c>
      <c r="K75" s="93">
        <v>450</v>
      </c>
      <c r="L75" s="94"/>
      <c r="M75" s="95" t="s">
        <v>269</v>
      </c>
      <c r="N75" s="96" t="s">
        <v>270</v>
      </c>
      <c r="O75" s="97" t="s">
        <v>268</v>
      </c>
      <c r="P75" s="98" t="s">
        <v>275</v>
      </c>
      <c r="Q75" s="97" t="s">
        <v>268</v>
      </c>
      <c r="R75" s="99">
        <v>2.2999999999999998</v>
      </c>
      <c r="S75" s="100"/>
      <c r="T75" s="1089"/>
      <c r="U75" s="1105"/>
      <c r="V75" s="1089"/>
      <c r="W75" s="1111"/>
      <c r="X75" s="1082"/>
      <c r="Y75" s="1084"/>
      <c r="Z75" s="1084"/>
      <c r="AA75" s="1101"/>
      <c r="AB75" s="1089"/>
      <c r="AC75" s="1105"/>
      <c r="AD75" s="1089"/>
      <c r="AE75" s="1099"/>
      <c r="AF75" s="1082"/>
      <c r="AG75" s="1084"/>
      <c r="AH75" s="1082"/>
      <c r="AI75" s="1086"/>
      <c r="AJ75" s="1082"/>
      <c r="AK75" s="1097"/>
      <c r="AL75" s="32" t="s">
        <v>268</v>
      </c>
      <c r="AM75" s="93">
        <v>9670</v>
      </c>
      <c r="AN75" s="1089"/>
      <c r="AO75" s="101">
        <v>90</v>
      </c>
      <c r="AP75" s="102" t="s">
        <v>269</v>
      </c>
      <c r="AQ75" s="96" t="s">
        <v>270</v>
      </c>
      <c r="AR75" s="103" t="s">
        <v>268</v>
      </c>
      <c r="AS75" s="104" t="s">
        <v>275</v>
      </c>
      <c r="AT75" s="103" t="s">
        <v>268</v>
      </c>
      <c r="AU75" s="105">
        <v>2.6</v>
      </c>
      <c r="AV75" s="106"/>
      <c r="AW75" s="75"/>
      <c r="AZ75" s="125"/>
      <c r="BG75" s="112" t="s">
        <v>274</v>
      </c>
      <c r="BH75" s="113">
        <v>67740</v>
      </c>
      <c r="BI75" s="112" t="s">
        <v>268</v>
      </c>
      <c r="BJ75" s="77">
        <v>670</v>
      </c>
      <c r="BK75" s="78" t="s">
        <v>269</v>
      </c>
      <c r="BL75" s="79" t="s">
        <v>270</v>
      </c>
      <c r="BM75" s="78" t="s">
        <v>268</v>
      </c>
      <c r="BN75" s="80" t="s">
        <v>275</v>
      </c>
      <c r="BO75" s="78" t="s">
        <v>268</v>
      </c>
      <c r="BP75" s="81">
        <v>2.2999999999999998</v>
      </c>
      <c r="BQ75" s="46" t="s">
        <v>268</v>
      </c>
      <c r="BR75" s="113">
        <v>58070</v>
      </c>
      <c r="BS75" s="46" t="s">
        <v>274</v>
      </c>
      <c r="BT75" s="77">
        <v>580</v>
      </c>
      <c r="BU75" s="78" t="s">
        <v>269</v>
      </c>
      <c r="BV75" s="79" t="s">
        <v>270</v>
      </c>
      <c r="BW75" s="78" t="s">
        <v>268</v>
      </c>
      <c r="BX75" s="80" t="s">
        <v>275</v>
      </c>
      <c r="BY75" s="78" t="s">
        <v>268</v>
      </c>
      <c r="BZ75" s="81">
        <v>2.2000000000000002</v>
      </c>
      <c r="CA75" s="1103"/>
      <c r="CB75" s="1131"/>
      <c r="CC75" s="1089"/>
      <c r="CD75" s="1099"/>
      <c r="CE75" s="1084"/>
      <c r="CF75" s="1084"/>
      <c r="CG75" s="1093"/>
      <c r="CH75" s="1086"/>
      <c r="CI75" s="1093"/>
      <c r="CJ75" s="1129"/>
      <c r="CK75" s="1089"/>
      <c r="CL75" s="114">
        <v>9670</v>
      </c>
      <c r="CM75" s="1089"/>
      <c r="CN75" s="1112"/>
      <c r="CO75" s="1113"/>
      <c r="CP75" s="1114"/>
      <c r="CQ75" s="1113"/>
      <c r="CR75" s="1115"/>
      <c r="CS75" s="1113"/>
      <c r="CT75" s="1118"/>
      <c r="CU75" s="1119"/>
      <c r="CV75" s="1089"/>
      <c r="CW75" s="1105"/>
      <c r="CX75" s="1089"/>
      <c r="CY75" s="1099"/>
      <c r="CZ75" s="1084"/>
      <c r="DA75" s="1084"/>
      <c r="DB75" s="1093"/>
      <c r="DC75" s="1086"/>
      <c r="DD75" s="1093"/>
      <c r="DE75" s="1097"/>
      <c r="DF75" s="1089"/>
      <c r="DG75" s="115" t="s">
        <v>282</v>
      </c>
      <c r="DH75" s="1089"/>
      <c r="DI75" s="115" t="s">
        <v>335</v>
      </c>
      <c r="DJ75" s="1089"/>
      <c r="DK75" s="116">
        <v>49.9</v>
      </c>
      <c r="DL75" s="1089"/>
      <c r="DM75" s="115" t="s">
        <v>282</v>
      </c>
      <c r="DN75" s="1089"/>
      <c r="DO75" s="115" t="s">
        <v>335</v>
      </c>
      <c r="DP75" s="1089"/>
      <c r="DQ75" s="116">
        <v>58.3</v>
      </c>
      <c r="DR75" s="1145"/>
      <c r="DS75" s="117">
        <v>7500</v>
      </c>
      <c r="DT75" s="1122"/>
      <c r="DU75" s="118" t="s">
        <v>284</v>
      </c>
      <c r="DV75" s="1089"/>
      <c r="DW75" s="1091"/>
      <c r="DX75" s="1093"/>
      <c r="DY75" s="1095"/>
      <c r="DZ75" s="1082"/>
      <c r="EA75" s="1084"/>
      <c r="EB75" s="1082"/>
      <c r="EC75" s="1086"/>
      <c r="ED75" s="1082"/>
      <c r="EE75" s="1088"/>
      <c r="EF75" s="1124"/>
      <c r="EG75" s="1089"/>
      <c r="EH75" s="1091">
        <v>90</v>
      </c>
      <c r="EI75" s="1093"/>
      <c r="EJ75" s="1095"/>
      <c r="EK75" s="1082"/>
      <c r="EL75" s="1084"/>
      <c r="EM75" s="1082"/>
      <c r="EN75" s="1086"/>
      <c r="EO75" s="1082"/>
      <c r="EP75" s="1088"/>
      <c r="EQ75" s="1127"/>
      <c r="ER75" s="1121"/>
      <c r="ES75" s="1089"/>
      <c r="ET75" s="119">
        <v>70</v>
      </c>
      <c r="EU75" s="1125"/>
      <c r="EV75" s="1140"/>
      <c r="EW75" s="1114"/>
      <c r="EX75" s="1122"/>
      <c r="EY75" s="11"/>
      <c r="EZ75" s="1145"/>
    </row>
    <row r="76" spans="1:156" s="23" customFormat="1" ht="38.450000000000003" customHeight="1">
      <c r="A76" s="145" t="s">
        <v>414</v>
      </c>
      <c r="B76" s="145" t="s">
        <v>814</v>
      </c>
      <c r="C76" s="1170"/>
      <c r="D76" s="1106" t="s">
        <v>310</v>
      </c>
      <c r="E76" s="1108" t="s">
        <v>267</v>
      </c>
      <c r="F76" s="57" t="s">
        <v>42</v>
      </c>
      <c r="G76" s="120"/>
      <c r="H76" s="59">
        <v>35390</v>
      </c>
      <c r="I76" s="60">
        <v>45060</v>
      </c>
      <c r="J76" s="32" t="s">
        <v>268</v>
      </c>
      <c r="K76" s="61">
        <v>330</v>
      </c>
      <c r="L76" s="62">
        <v>430</v>
      </c>
      <c r="M76" s="63" t="s">
        <v>269</v>
      </c>
      <c r="N76" s="64" t="s">
        <v>270</v>
      </c>
      <c r="O76" s="65" t="s">
        <v>268</v>
      </c>
      <c r="P76" s="66" t="s">
        <v>271</v>
      </c>
      <c r="Q76" s="65" t="s">
        <v>268</v>
      </c>
      <c r="R76" s="67">
        <v>2.2000000000000002</v>
      </c>
      <c r="S76" s="68">
        <v>2.2999999999999998</v>
      </c>
      <c r="T76" s="1089" t="s">
        <v>268</v>
      </c>
      <c r="U76" s="1104">
        <v>1170</v>
      </c>
      <c r="V76" s="1089" t="s">
        <v>268</v>
      </c>
      <c r="W76" s="1110">
        <v>10</v>
      </c>
      <c r="X76" s="1081" t="s">
        <v>272</v>
      </c>
      <c r="Y76" s="1083" t="s">
        <v>270</v>
      </c>
      <c r="Z76" s="1083" t="s">
        <v>268</v>
      </c>
      <c r="AA76" s="1100" t="s">
        <v>273</v>
      </c>
      <c r="AB76" s="1089" t="s">
        <v>268</v>
      </c>
      <c r="AC76" s="1104">
        <v>7740</v>
      </c>
      <c r="AD76" s="1089" t="s">
        <v>274</v>
      </c>
      <c r="AE76" s="1098">
        <v>70</v>
      </c>
      <c r="AF76" s="1081" t="s">
        <v>269</v>
      </c>
      <c r="AG76" s="1083" t="s">
        <v>270</v>
      </c>
      <c r="AH76" s="1081" t="s">
        <v>268</v>
      </c>
      <c r="AI76" s="1085" t="s">
        <v>275</v>
      </c>
      <c r="AJ76" s="1081" t="s">
        <v>268</v>
      </c>
      <c r="AK76" s="1096">
        <v>2.4</v>
      </c>
      <c r="AL76" s="32" t="s">
        <v>268</v>
      </c>
      <c r="AM76" s="69">
        <v>9670</v>
      </c>
      <c r="AN76" s="1089" t="s">
        <v>268</v>
      </c>
      <c r="AO76" s="70">
        <v>90</v>
      </c>
      <c r="AP76" s="71" t="s">
        <v>272</v>
      </c>
      <c r="AQ76" s="64" t="s">
        <v>270</v>
      </c>
      <c r="AR76" s="72" t="s">
        <v>268</v>
      </c>
      <c r="AS76" s="66" t="s">
        <v>275</v>
      </c>
      <c r="AT76" s="72" t="s">
        <v>268</v>
      </c>
      <c r="AU76" s="73">
        <v>2.6</v>
      </c>
      <c r="AV76" s="74" t="s">
        <v>276</v>
      </c>
      <c r="AW76" s="75" t="s">
        <v>268</v>
      </c>
      <c r="AX76" s="76">
        <v>3870</v>
      </c>
      <c r="AY76" s="20" t="s">
        <v>274</v>
      </c>
      <c r="AZ76" s="77">
        <v>30</v>
      </c>
      <c r="BA76" s="78" t="s">
        <v>269</v>
      </c>
      <c r="BB76" s="79" t="s">
        <v>270</v>
      </c>
      <c r="BC76" s="78" t="s">
        <v>268</v>
      </c>
      <c r="BD76" s="80" t="s">
        <v>275</v>
      </c>
      <c r="BE76" s="78" t="s">
        <v>268</v>
      </c>
      <c r="BF76" s="81">
        <v>3.9</v>
      </c>
      <c r="BG76" s="75"/>
      <c r="BH76" s="82"/>
      <c r="BI76" s="112"/>
      <c r="BJ76" s="121"/>
      <c r="BK76" s="121"/>
      <c r="BL76" s="121"/>
      <c r="BM76" s="121"/>
      <c r="BN76" s="121"/>
      <c r="BO76" s="121"/>
      <c r="BP76" s="121"/>
      <c r="BQ76" s="112"/>
      <c r="BR76" s="82" t="s">
        <v>286</v>
      </c>
      <c r="BS76" s="112"/>
      <c r="BT76" s="122"/>
      <c r="BU76" s="121"/>
      <c r="BV76" s="121"/>
      <c r="BW76" s="121"/>
      <c r="BX76" s="121"/>
      <c r="BY76" s="121"/>
      <c r="BZ76" s="121"/>
      <c r="CA76" s="1102" t="s">
        <v>268</v>
      </c>
      <c r="CB76" s="1130" t="s">
        <v>203</v>
      </c>
      <c r="CC76" s="1089" t="s">
        <v>268</v>
      </c>
      <c r="CD76" s="1098"/>
      <c r="CE76" s="1083"/>
      <c r="CF76" s="1083"/>
      <c r="CG76" s="1092"/>
      <c r="CH76" s="1085"/>
      <c r="CI76" s="1092"/>
      <c r="CJ76" s="1128" t="s">
        <v>203</v>
      </c>
      <c r="CK76" s="1089"/>
      <c r="CL76" s="123" t="s">
        <v>167</v>
      </c>
      <c r="CM76" s="1089" t="s">
        <v>274</v>
      </c>
      <c r="CN76" s="1112">
        <v>70</v>
      </c>
      <c r="CO76" s="1113" t="s">
        <v>269</v>
      </c>
      <c r="CP76" s="1114" t="s">
        <v>270</v>
      </c>
      <c r="CQ76" s="1113" t="s">
        <v>268</v>
      </c>
      <c r="CR76" s="1115" t="s">
        <v>275</v>
      </c>
      <c r="CS76" s="1113" t="s">
        <v>268</v>
      </c>
      <c r="CT76" s="1118">
        <v>2.4</v>
      </c>
      <c r="CU76" s="1119" t="s">
        <v>277</v>
      </c>
      <c r="CV76" s="1089" t="s">
        <v>274</v>
      </c>
      <c r="CW76" s="1104">
        <v>1120</v>
      </c>
      <c r="CX76" s="1089" t="s">
        <v>268</v>
      </c>
      <c r="CY76" s="1098">
        <v>10</v>
      </c>
      <c r="CZ76" s="1083" t="s">
        <v>269</v>
      </c>
      <c r="DA76" s="1083" t="s">
        <v>270</v>
      </c>
      <c r="DB76" s="1092" t="s">
        <v>268</v>
      </c>
      <c r="DC76" s="1085" t="s">
        <v>275</v>
      </c>
      <c r="DD76" s="1092" t="s">
        <v>268</v>
      </c>
      <c r="DE76" s="1096">
        <v>10.9</v>
      </c>
      <c r="DF76" s="1089" t="s">
        <v>274</v>
      </c>
      <c r="DG76" s="85">
        <v>620</v>
      </c>
      <c r="DH76" s="1089" t="s">
        <v>268</v>
      </c>
      <c r="DI76" s="85">
        <v>6</v>
      </c>
      <c r="DJ76" s="1089" t="s">
        <v>274</v>
      </c>
      <c r="DK76" s="86">
        <v>6</v>
      </c>
      <c r="DL76" s="1089" t="s">
        <v>268</v>
      </c>
      <c r="DM76" s="85">
        <v>110</v>
      </c>
      <c r="DN76" s="1089" t="s">
        <v>268</v>
      </c>
      <c r="DO76" s="85">
        <v>1</v>
      </c>
      <c r="DP76" s="1089" t="s">
        <v>274</v>
      </c>
      <c r="DQ76" s="86">
        <v>1</v>
      </c>
      <c r="DR76" s="1145"/>
      <c r="DS76" s="128" t="s">
        <v>167</v>
      </c>
      <c r="DT76" s="1122" t="s">
        <v>278</v>
      </c>
      <c r="DU76" s="88">
        <v>255</v>
      </c>
      <c r="DV76" s="1089" t="s">
        <v>280</v>
      </c>
      <c r="DW76" s="1090">
        <v>1710</v>
      </c>
      <c r="DX76" s="1092" t="s">
        <v>268</v>
      </c>
      <c r="DY76" s="1094">
        <v>10</v>
      </c>
      <c r="DZ76" s="1081" t="s">
        <v>269</v>
      </c>
      <c r="EA76" s="1083" t="s">
        <v>270</v>
      </c>
      <c r="EB76" s="1081" t="s">
        <v>268</v>
      </c>
      <c r="EC76" s="1085" t="s">
        <v>275</v>
      </c>
      <c r="ED76" s="1081" t="s">
        <v>268</v>
      </c>
      <c r="EE76" s="1087">
        <v>12.4</v>
      </c>
      <c r="EF76" s="1123" t="s">
        <v>276</v>
      </c>
      <c r="EG76" s="1089" t="s">
        <v>280</v>
      </c>
      <c r="EH76" s="1090">
        <v>7740</v>
      </c>
      <c r="EI76" s="1092" t="s">
        <v>268</v>
      </c>
      <c r="EJ76" s="1094">
        <v>70</v>
      </c>
      <c r="EK76" s="1081" t="s">
        <v>269</v>
      </c>
      <c r="EL76" s="1083" t="s">
        <v>270</v>
      </c>
      <c r="EM76" s="1081" t="s">
        <v>268</v>
      </c>
      <c r="EN76" s="1085" t="s">
        <v>275</v>
      </c>
      <c r="EO76" s="1081" t="s">
        <v>268</v>
      </c>
      <c r="EP76" s="1087">
        <v>2.7</v>
      </c>
      <c r="EQ76" s="1126" t="s">
        <v>276</v>
      </c>
      <c r="ER76" s="1120" t="s">
        <v>281</v>
      </c>
      <c r="ES76" s="1089" t="s">
        <v>280</v>
      </c>
      <c r="ET76" s="89">
        <v>5920</v>
      </c>
      <c r="EU76" s="1125" t="s">
        <v>280</v>
      </c>
      <c r="EV76" s="1140"/>
      <c r="EW76" s="1114"/>
      <c r="EX76" s="1122"/>
      <c r="EY76" s="11"/>
      <c r="EZ76" s="1145"/>
    </row>
    <row r="77" spans="1:156" s="23" customFormat="1" ht="38.450000000000003" customHeight="1">
      <c r="A77" s="145" t="s">
        <v>415</v>
      </c>
      <c r="B77" s="145" t="s">
        <v>815</v>
      </c>
      <c r="C77" s="1170"/>
      <c r="D77" s="1107"/>
      <c r="E77" s="1109"/>
      <c r="F77" s="90" t="s">
        <v>43</v>
      </c>
      <c r="G77" s="120"/>
      <c r="H77" s="91">
        <v>45060</v>
      </c>
      <c r="I77" s="92"/>
      <c r="J77" s="32" t="s">
        <v>268</v>
      </c>
      <c r="K77" s="93">
        <v>430</v>
      </c>
      <c r="L77" s="94"/>
      <c r="M77" s="95" t="s">
        <v>269</v>
      </c>
      <c r="N77" s="96" t="s">
        <v>270</v>
      </c>
      <c r="O77" s="97" t="s">
        <v>268</v>
      </c>
      <c r="P77" s="98" t="s">
        <v>275</v>
      </c>
      <c r="Q77" s="97" t="s">
        <v>268</v>
      </c>
      <c r="R77" s="99">
        <v>2.2999999999999998</v>
      </c>
      <c r="S77" s="100"/>
      <c r="T77" s="1089"/>
      <c r="U77" s="1105"/>
      <c r="V77" s="1089"/>
      <c r="W77" s="1111"/>
      <c r="X77" s="1082"/>
      <c r="Y77" s="1084"/>
      <c r="Z77" s="1084"/>
      <c r="AA77" s="1101"/>
      <c r="AB77" s="1089"/>
      <c r="AC77" s="1105"/>
      <c r="AD77" s="1089"/>
      <c r="AE77" s="1099"/>
      <c r="AF77" s="1082"/>
      <c r="AG77" s="1084"/>
      <c r="AH77" s="1082"/>
      <c r="AI77" s="1086"/>
      <c r="AJ77" s="1082"/>
      <c r="AK77" s="1097"/>
      <c r="AL77" s="32" t="s">
        <v>268</v>
      </c>
      <c r="AM77" s="93">
        <v>9670</v>
      </c>
      <c r="AN77" s="1089"/>
      <c r="AO77" s="101">
        <v>90</v>
      </c>
      <c r="AP77" s="102" t="s">
        <v>269</v>
      </c>
      <c r="AQ77" s="96" t="s">
        <v>270</v>
      </c>
      <c r="AR77" s="103" t="s">
        <v>268</v>
      </c>
      <c r="AS77" s="104" t="s">
        <v>275</v>
      </c>
      <c r="AT77" s="103" t="s">
        <v>268</v>
      </c>
      <c r="AU77" s="105">
        <v>2.6</v>
      </c>
      <c r="AV77" s="106"/>
      <c r="AW77" s="75"/>
      <c r="AZ77" s="125"/>
      <c r="BG77" s="112" t="s">
        <v>274</v>
      </c>
      <c r="BH77" s="113">
        <v>67740</v>
      </c>
      <c r="BI77" s="112" t="s">
        <v>268</v>
      </c>
      <c r="BJ77" s="77">
        <v>670</v>
      </c>
      <c r="BK77" s="78" t="s">
        <v>269</v>
      </c>
      <c r="BL77" s="79" t="s">
        <v>270</v>
      </c>
      <c r="BM77" s="78" t="s">
        <v>268</v>
      </c>
      <c r="BN77" s="80" t="s">
        <v>275</v>
      </c>
      <c r="BO77" s="78" t="s">
        <v>268</v>
      </c>
      <c r="BP77" s="81">
        <v>2.2999999999999998</v>
      </c>
      <c r="BQ77" s="46" t="s">
        <v>268</v>
      </c>
      <c r="BR77" s="113">
        <v>58070</v>
      </c>
      <c r="BS77" s="46" t="s">
        <v>274</v>
      </c>
      <c r="BT77" s="77">
        <v>580</v>
      </c>
      <c r="BU77" s="78" t="s">
        <v>269</v>
      </c>
      <c r="BV77" s="79" t="s">
        <v>270</v>
      </c>
      <c r="BW77" s="78" t="s">
        <v>268</v>
      </c>
      <c r="BX77" s="80" t="s">
        <v>275</v>
      </c>
      <c r="BY77" s="78" t="s">
        <v>268</v>
      </c>
      <c r="BZ77" s="81">
        <v>2.2000000000000002</v>
      </c>
      <c r="CA77" s="1103"/>
      <c r="CB77" s="1131"/>
      <c r="CC77" s="1089"/>
      <c r="CD77" s="1099"/>
      <c r="CE77" s="1084"/>
      <c r="CF77" s="1084"/>
      <c r="CG77" s="1093"/>
      <c r="CH77" s="1086"/>
      <c r="CI77" s="1093"/>
      <c r="CJ77" s="1129"/>
      <c r="CK77" s="1089"/>
      <c r="CL77" s="114">
        <v>7740</v>
      </c>
      <c r="CM77" s="1089"/>
      <c r="CN77" s="1112"/>
      <c r="CO77" s="1113"/>
      <c r="CP77" s="1114"/>
      <c r="CQ77" s="1113"/>
      <c r="CR77" s="1115"/>
      <c r="CS77" s="1113"/>
      <c r="CT77" s="1118"/>
      <c r="CU77" s="1119"/>
      <c r="CV77" s="1089"/>
      <c r="CW77" s="1105"/>
      <c r="CX77" s="1089"/>
      <c r="CY77" s="1099"/>
      <c r="CZ77" s="1084"/>
      <c r="DA77" s="1084"/>
      <c r="DB77" s="1093"/>
      <c r="DC77" s="1086"/>
      <c r="DD77" s="1093"/>
      <c r="DE77" s="1097"/>
      <c r="DF77" s="1089"/>
      <c r="DG77" s="115" t="s">
        <v>282</v>
      </c>
      <c r="DH77" s="1089"/>
      <c r="DI77" s="115" t="s">
        <v>335</v>
      </c>
      <c r="DJ77" s="1089"/>
      <c r="DK77" s="116">
        <v>46.6</v>
      </c>
      <c r="DL77" s="1089"/>
      <c r="DM77" s="115" t="s">
        <v>282</v>
      </c>
      <c r="DN77" s="1089"/>
      <c r="DO77" s="115" t="s">
        <v>335</v>
      </c>
      <c r="DP77" s="1089"/>
      <c r="DQ77" s="116">
        <v>46.6</v>
      </c>
      <c r="DR77" s="1145"/>
      <c r="DS77" s="117">
        <v>6130</v>
      </c>
      <c r="DT77" s="1122"/>
      <c r="DU77" s="118" t="s">
        <v>284</v>
      </c>
      <c r="DV77" s="1089"/>
      <c r="DW77" s="1091"/>
      <c r="DX77" s="1093"/>
      <c r="DY77" s="1095"/>
      <c r="DZ77" s="1082"/>
      <c r="EA77" s="1084"/>
      <c r="EB77" s="1082"/>
      <c r="EC77" s="1086"/>
      <c r="ED77" s="1082"/>
      <c r="EE77" s="1088"/>
      <c r="EF77" s="1124"/>
      <c r="EG77" s="1089"/>
      <c r="EH77" s="1091">
        <v>70</v>
      </c>
      <c r="EI77" s="1093"/>
      <c r="EJ77" s="1095"/>
      <c r="EK77" s="1082"/>
      <c r="EL77" s="1084"/>
      <c r="EM77" s="1082"/>
      <c r="EN77" s="1086"/>
      <c r="EO77" s="1082"/>
      <c r="EP77" s="1088"/>
      <c r="EQ77" s="1127"/>
      <c r="ER77" s="1121"/>
      <c r="ES77" s="1089"/>
      <c r="ET77" s="119">
        <v>50</v>
      </c>
      <c r="EU77" s="1125"/>
      <c r="EV77" s="1140"/>
      <c r="EW77" s="1114"/>
      <c r="EX77" s="1122"/>
      <c r="EZ77" s="1145"/>
    </row>
    <row r="78" spans="1:156" s="58" customFormat="1" ht="38.450000000000003" customHeight="1">
      <c r="A78" s="132" t="s">
        <v>416</v>
      </c>
      <c r="B78" s="132" t="s">
        <v>816</v>
      </c>
      <c r="C78" s="1170"/>
      <c r="D78" s="1106" t="s">
        <v>312</v>
      </c>
      <c r="E78" s="1108" t="s">
        <v>267</v>
      </c>
      <c r="F78" s="57" t="s">
        <v>42</v>
      </c>
      <c r="G78" s="120"/>
      <c r="H78" s="59">
        <v>33490</v>
      </c>
      <c r="I78" s="60">
        <v>43160</v>
      </c>
      <c r="J78" s="32" t="s">
        <v>268</v>
      </c>
      <c r="K78" s="61">
        <v>310</v>
      </c>
      <c r="L78" s="62">
        <v>410</v>
      </c>
      <c r="M78" s="63" t="s">
        <v>269</v>
      </c>
      <c r="N78" s="64" t="s">
        <v>270</v>
      </c>
      <c r="O78" s="65" t="s">
        <v>268</v>
      </c>
      <c r="P78" s="66" t="s">
        <v>271</v>
      </c>
      <c r="Q78" s="65" t="s">
        <v>268</v>
      </c>
      <c r="R78" s="67">
        <v>2.2000000000000002</v>
      </c>
      <c r="S78" s="68">
        <v>2.2000000000000002</v>
      </c>
      <c r="T78" s="1089" t="s">
        <v>268</v>
      </c>
      <c r="U78" s="1104">
        <v>980</v>
      </c>
      <c r="V78" s="1089" t="s">
        <v>268</v>
      </c>
      <c r="W78" s="1110">
        <v>9</v>
      </c>
      <c r="X78" s="1081" t="s">
        <v>272</v>
      </c>
      <c r="Y78" s="1083" t="s">
        <v>270</v>
      </c>
      <c r="Z78" s="1083" t="s">
        <v>268</v>
      </c>
      <c r="AA78" s="1100" t="s">
        <v>273</v>
      </c>
      <c r="AB78" s="1089" t="s">
        <v>268</v>
      </c>
      <c r="AC78" s="1104">
        <v>6450</v>
      </c>
      <c r="AD78" s="1089" t="s">
        <v>274</v>
      </c>
      <c r="AE78" s="1098">
        <v>60</v>
      </c>
      <c r="AF78" s="1081" t="s">
        <v>269</v>
      </c>
      <c r="AG78" s="1083" t="s">
        <v>270</v>
      </c>
      <c r="AH78" s="1081" t="s">
        <v>268</v>
      </c>
      <c r="AI78" s="1085" t="s">
        <v>275</v>
      </c>
      <c r="AJ78" s="1081" t="s">
        <v>268</v>
      </c>
      <c r="AK78" s="1096">
        <v>2.4</v>
      </c>
      <c r="AL78" s="32" t="s">
        <v>268</v>
      </c>
      <c r="AM78" s="69">
        <v>9670</v>
      </c>
      <c r="AN78" s="1089" t="s">
        <v>268</v>
      </c>
      <c r="AO78" s="70">
        <v>90</v>
      </c>
      <c r="AP78" s="71" t="s">
        <v>272</v>
      </c>
      <c r="AQ78" s="64" t="s">
        <v>270</v>
      </c>
      <c r="AR78" s="72" t="s">
        <v>268</v>
      </c>
      <c r="AS78" s="66" t="s">
        <v>275</v>
      </c>
      <c r="AT78" s="72" t="s">
        <v>268</v>
      </c>
      <c r="AU78" s="73">
        <v>2.6</v>
      </c>
      <c r="AV78" s="74" t="s">
        <v>276</v>
      </c>
      <c r="AW78" s="75" t="s">
        <v>268</v>
      </c>
      <c r="AX78" s="76">
        <v>3870</v>
      </c>
      <c r="AY78" s="20" t="s">
        <v>274</v>
      </c>
      <c r="AZ78" s="77">
        <v>30</v>
      </c>
      <c r="BA78" s="78" t="s">
        <v>269</v>
      </c>
      <c r="BB78" s="79" t="s">
        <v>270</v>
      </c>
      <c r="BC78" s="78" t="s">
        <v>268</v>
      </c>
      <c r="BD78" s="80" t="s">
        <v>275</v>
      </c>
      <c r="BE78" s="78" t="s">
        <v>268</v>
      </c>
      <c r="BF78" s="81">
        <v>3.9</v>
      </c>
      <c r="BG78" s="75"/>
      <c r="BH78" s="82"/>
      <c r="BI78" s="112"/>
      <c r="BJ78" s="121"/>
      <c r="BK78" s="121"/>
      <c r="BL78" s="121"/>
      <c r="BM78" s="121"/>
      <c r="BN78" s="121"/>
      <c r="BO78" s="121"/>
      <c r="BP78" s="121"/>
      <c r="BQ78" s="112"/>
      <c r="BR78" s="82" t="s">
        <v>286</v>
      </c>
      <c r="BS78" s="112"/>
      <c r="BT78" s="122"/>
      <c r="BU78" s="121"/>
      <c r="BV78" s="121"/>
      <c r="BW78" s="121"/>
      <c r="BX78" s="121"/>
      <c r="BY78" s="121"/>
      <c r="BZ78" s="121"/>
      <c r="CA78" s="1102" t="s">
        <v>268</v>
      </c>
      <c r="CB78" s="1130" t="s">
        <v>203</v>
      </c>
      <c r="CC78" s="1089" t="s">
        <v>268</v>
      </c>
      <c r="CD78" s="1098"/>
      <c r="CE78" s="1083"/>
      <c r="CF78" s="1083"/>
      <c r="CG78" s="1092"/>
      <c r="CH78" s="1085"/>
      <c r="CI78" s="1092"/>
      <c r="CJ78" s="1128" t="s">
        <v>203</v>
      </c>
      <c r="CK78" s="1089"/>
      <c r="CL78" s="123" t="s">
        <v>168</v>
      </c>
      <c r="CM78" s="1089" t="s">
        <v>274</v>
      </c>
      <c r="CN78" s="1112">
        <v>60</v>
      </c>
      <c r="CO78" s="1113" t="s">
        <v>269</v>
      </c>
      <c r="CP78" s="1114" t="s">
        <v>270</v>
      </c>
      <c r="CQ78" s="1113" t="s">
        <v>268</v>
      </c>
      <c r="CR78" s="1115" t="s">
        <v>275</v>
      </c>
      <c r="CS78" s="1113" t="s">
        <v>268</v>
      </c>
      <c r="CT78" s="1118">
        <v>2.4</v>
      </c>
      <c r="CU78" s="1119" t="s">
        <v>277</v>
      </c>
      <c r="CV78" s="1089" t="s">
        <v>274</v>
      </c>
      <c r="CW78" s="1104">
        <v>930</v>
      </c>
      <c r="CX78" s="1089" t="s">
        <v>268</v>
      </c>
      <c r="CY78" s="1098">
        <v>9</v>
      </c>
      <c r="CZ78" s="1083" t="s">
        <v>269</v>
      </c>
      <c r="DA78" s="1083" t="s">
        <v>270</v>
      </c>
      <c r="DB78" s="1092" t="s">
        <v>268</v>
      </c>
      <c r="DC78" s="1085" t="s">
        <v>275</v>
      </c>
      <c r="DD78" s="1092" t="s">
        <v>268</v>
      </c>
      <c r="DE78" s="1096">
        <v>10.1</v>
      </c>
      <c r="DF78" s="1089" t="s">
        <v>274</v>
      </c>
      <c r="DG78" s="85">
        <v>540</v>
      </c>
      <c r="DH78" s="1089" t="s">
        <v>268</v>
      </c>
      <c r="DI78" s="85">
        <v>5</v>
      </c>
      <c r="DJ78" s="1089" t="s">
        <v>274</v>
      </c>
      <c r="DK78" s="86">
        <v>5</v>
      </c>
      <c r="DL78" s="1089" t="s">
        <v>268</v>
      </c>
      <c r="DM78" s="85">
        <v>90</v>
      </c>
      <c r="DN78" s="1089" t="s">
        <v>268</v>
      </c>
      <c r="DO78" s="85">
        <v>1</v>
      </c>
      <c r="DP78" s="1089" t="s">
        <v>274</v>
      </c>
      <c r="DQ78" s="86">
        <v>1</v>
      </c>
      <c r="DR78" s="1145"/>
      <c r="DS78" s="128" t="s">
        <v>168</v>
      </c>
      <c r="DT78" s="1122" t="s">
        <v>278</v>
      </c>
      <c r="DU78" s="88">
        <v>255</v>
      </c>
      <c r="DV78" s="1089" t="s">
        <v>280</v>
      </c>
      <c r="DW78" s="1090">
        <v>1430</v>
      </c>
      <c r="DX78" s="1092" t="s">
        <v>268</v>
      </c>
      <c r="DY78" s="1094">
        <v>10</v>
      </c>
      <c r="DZ78" s="1081" t="s">
        <v>269</v>
      </c>
      <c r="EA78" s="1083" t="s">
        <v>270</v>
      </c>
      <c r="EB78" s="1081" t="s">
        <v>268</v>
      </c>
      <c r="EC78" s="1085" t="s">
        <v>275</v>
      </c>
      <c r="ED78" s="1081" t="s">
        <v>268</v>
      </c>
      <c r="EE78" s="1087">
        <v>10.4</v>
      </c>
      <c r="EF78" s="1123" t="s">
        <v>276</v>
      </c>
      <c r="EG78" s="1089" t="s">
        <v>280</v>
      </c>
      <c r="EH78" s="1090">
        <v>6450</v>
      </c>
      <c r="EI78" s="1092" t="s">
        <v>268</v>
      </c>
      <c r="EJ78" s="1094">
        <v>60</v>
      </c>
      <c r="EK78" s="1081" t="s">
        <v>269</v>
      </c>
      <c r="EL78" s="1083" t="s">
        <v>270</v>
      </c>
      <c r="EM78" s="1081" t="s">
        <v>268</v>
      </c>
      <c r="EN78" s="1085" t="s">
        <v>275</v>
      </c>
      <c r="EO78" s="1081" t="s">
        <v>268</v>
      </c>
      <c r="EP78" s="1087">
        <v>2.6</v>
      </c>
      <c r="EQ78" s="1126" t="s">
        <v>276</v>
      </c>
      <c r="ER78" s="1120" t="s">
        <v>281</v>
      </c>
      <c r="ES78" s="1089" t="s">
        <v>280</v>
      </c>
      <c r="ET78" s="89">
        <v>4930</v>
      </c>
      <c r="EU78" s="1125" t="s">
        <v>280</v>
      </c>
      <c r="EV78" s="1140"/>
      <c r="EW78" s="1114"/>
      <c r="EX78" s="1122"/>
      <c r="EY78" s="5"/>
      <c r="EZ78" s="1145"/>
    </row>
    <row r="79" spans="1:156" s="58" customFormat="1" ht="38.450000000000003" customHeight="1">
      <c r="A79" s="132" t="s">
        <v>417</v>
      </c>
      <c r="B79" s="132" t="s">
        <v>817</v>
      </c>
      <c r="C79" s="1170"/>
      <c r="D79" s="1107"/>
      <c r="E79" s="1109"/>
      <c r="F79" s="90" t="s">
        <v>43</v>
      </c>
      <c r="G79" s="120"/>
      <c r="H79" s="91">
        <v>43160</v>
      </c>
      <c r="I79" s="92"/>
      <c r="J79" s="32" t="s">
        <v>268</v>
      </c>
      <c r="K79" s="93">
        <v>410</v>
      </c>
      <c r="L79" s="94"/>
      <c r="M79" s="95" t="s">
        <v>269</v>
      </c>
      <c r="N79" s="96" t="s">
        <v>270</v>
      </c>
      <c r="O79" s="97" t="s">
        <v>268</v>
      </c>
      <c r="P79" s="98" t="s">
        <v>275</v>
      </c>
      <c r="Q79" s="97" t="s">
        <v>268</v>
      </c>
      <c r="R79" s="99">
        <v>2.2000000000000002</v>
      </c>
      <c r="S79" s="100"/>
      <c r="T79" s="1089"/>
      <c r="U79" s="1105"/>
      <c r="V79" s="1089"/>
      <c r="W79" s="1111"/>
      <c r="X79" s="1082"/>
      <c r="Y79" s="1084"/>
      <c r="Z79" s="1084"/>
      <c r="AA79" s="1101"/>
      <c r="AB79" s="1089"/>
      <c r="AC79" s="1105"/>
      <c r="AD79" s="1089"/>
      <c r="AE79" s="1099"/>
      <c r="AF79" s="1082"/>
      <c r="AG79" s="1084"/>
      <c r="AH79" s="1082"/>
      <c r="AI79" s="1086"/>
      <c r="AJ79" s="1082"/>
      <c r="AK79" s="1097"/>
      <c r="AL79" s="32" t="s">
        <v>268</v>
      </c>
      <c r="AM79" s="93">
        <v>9670</v>
      </c>
      <c r="AN79" s="1089"/>
      <c r="AO79" s="101">
        <v>90</v>
      </c>
      <c r="AP79" s="102" t="s">
        <v>269</v>
      </c>
      <c r="AQ79" s="96" t="s">
        <v>270</v>
      </c>
      <c r="AR79" s="103" t="s">
        <v>268</v>
      </c>
      <c r="AS79" s="104" t="s">
        <v>275</v>
      </c>
      <c r="AT79" s="103" t="s">
        <v>268</v>
      </c>
      <c r="AU79" s="105">
        <v>2.6</v>
      </c>
      <c r="AV79" s="106"/>
      <c r="AW79" s="75"/>
      <c r="AX79" s="23"/>
      <c r="AY79" s="23"/>
      <c r="AZ79" s="125"/>
      <c r="BA79" s="23"/>
      <c r="BB79" s="23"/>
      <c r="BC79" s="23"/>
      <c r="BD79" s="23"/>
      <c r="BE79" s="23"/>
      <c r="BF79" s="23"/>
      <c r="BG79" s="112" t="s">
        <v>274</v>
      </c>
      <c r="BH79" s="113">
        <v>67740</v>
      </c>
      <c r="BI79" s="112" t="s">
        <v>268</v>
      </c>
      <c r="BJ79" s="77">
        <v>670</v>
      </c>
      <c r="BK79" s="78" t="s">
        <v>269</v>
      </c>
      <c r="BL79" s="79" t="s">
        <v>270</v>
      </c>
      <c r="BM79" s="78" t="s">
        <v>268</v>
      </c>
      <c r="BN79" s="80" t="s">
        <v>275</v>
      </c>
      <c r="BO79" s="78" t="s">
        <v>268</v>
      </c>
      <c r="BP79" s="81">
        <v>2.2999999999999998</v>
      </c>
      <c r="BQ79" s="46" t="s">
        <v>268</v>
      </c>
      <c r="BR79" s="113">
        <v>58070</v>
      </c>
      <c r="BS79" s="46" t="s">
        <v>274</v>
      </c>
      <c r="BT79" s="77">
        <v>580</v>
      </c>
      <c r="BU79" s="78" t="s">
        <v>269</v>
      </c>
      <c r="BV79" s="79" t="s">
        <v>270</v>
      </c>
      <c r="BW79" s="78" t="s">
        <v>268</v>
      </c>
      <c r="BX79" s="80" t="s">
        <v>275</v>
      </c>
      <c r="BY79" s="78" t="s">
        <v>268</v>
      </c>
      <c r="BZ79" s="81">
        <v>2.2000000000000002</v>
      </c>
      <c r="CA79" s="1103"/>
      <c r="CB79" s="1131"/>
      <c r="CC79" s="1089"/>
      <c r="CD79" s="1099"/>
      <c r="CE79" s="1084"/>
      <c r="CF79" s="1084"/>
      <c r="CG79" s="1093"/>
      <c r="CH79" s="1086"/>
      <c r="CI79" s="1093"/>
      <c r="CJ79" s="1129"/>
      <c r="CK79" s="1089"/>
      <c r="CL79" s="114">
        <v>6450</v>
      </c>
      <c r="CM79" s="1089"/>
      <c r="CN79" s="1112"/>
      <c r="CO79" s="1113"/>
      <c r="CP79" s="1114"/>
      <c r="CQ79" s="1113"/>
      <c r="CR79" s="1115"/>
      <c r="CS79" s="1113"/>
      <c r="CT79" s="1118"/>
      <c r="CU79" s="1119"/>
      <c r="CV79" s="1089"/>
      <c r="CW79" s="1105"/>
      <c r="CX79" s="1089"/>
      <c r="CY79" s="1099"/>
      <c r="CZ79" s="1084"/>
      <c r="DA79" s="1084"/>
      <c r="DB79" s="1093"/>
      <c r="DC79" s="1086"/>
      <c r="DD79" s="1093"/>
      <c r="DE79" s="1097"/>
      <c r="DF79" s="1089"/>
      <c r="DG79" s="115" t="s">
        <v>282</v>
      </c>
      <c r="DH79" s="1089"/>
      <c r="DI79" s="115" t="s">
        <v>335</v>
      </c>
      <c r="DJ79" s="1089"/>
      <c r="DK79" s="116">
        <v>46.6</v>
      </c>
      <c r="DL79" s="1089"/>
      <c r="DM79" s="115" t="s">
        <v>282</v>
      </c>
      <c r="DN79" s="1089"/>
      <c r="DO79" s="115" t="s">
        <v>335</v>
      </c>
      <c r="DP79" s="1089"/>
      <c r="DQ79" s="116">
        <v>38.799999999999997</v>
      </c>
      <c r="DR79" s="1145"/>
      <c r="DS79" s="117">
        <v>5220</v>
      </c>
      <c r="DT79" s="1122"/>
      <c r="DU79" s="118" t="s">
        <v>284</v>
      </c>
      <c r="DV79" s="1089"/>
      <c r="DW79" s="1091"/>
      <c r="DX79" s="1093"/>
      <c r="DY79" s="1095"/>
      <c r="DZ79" s="1082"/>
      <c r="EA79" s="1084"/>
      <c r="EB79" s="1082"/>
      <c r="EC79" s="1086"/>
      <c r="ED79" s="1082"/>
      <c r="EE79" s="1088"/>
      <c r="EF79" s="1124"/>
      <c r="EG79" s="1089"/>
      <c r="EH79" s="1091">
        <v>60</v>
      </c>
      <c r="EI79" s="1093"/>
      <c r="EJ79" s="1095"/>
      <c r="EK79" s="1082"/>
      <c r="EL79" s="1084"/>
      <c r="EM79" s="1082"/>
      <c r="EN79" s="1086"/>
      <c r="EO79" s="1082"/>
      <c r="EP79" s="1088"/>
      <c r="EQ79" s="1127"/>
      <c r="ER79" s="1121"/>
      <c r="ES79" s="1089"/>
      <c r="ET79" s="119">
        <v>40</v>
      </c>
      <c r="EU79" s="1125"/>
      <c r="EV79" s="1140"/>
      <c r="EW79" s="1114"/>
      <c r="EX79" s="1122"/>
      <c r="EY79" s="5"/>
      <c r="EZ79" s="1145"/>
    </row>
    <row r="80" spans="1:156" s="58" customFormat="1" ht="38.450000000000003" customHeight="1">
      <c r="A80" s="132" t="s">
        <v>418</v>
      </c>
      <c r="B80" s="132" t="s">
        <v>818</v>
      </c>
      <c r="C80" s="1170"/>
      <c r="D80" s="1106" t="s">
        <v>314</v>
      </c>
      <c r="E80" s="1108" t="s">
        <v>267</v>
      </c>
      <c r="F80" s="57" t="s">
        <v>42</v>
      </c>
      <c r="G80" s="120"/>
      <c r="H80" s="59">
        <v>32800</v>
      </c>
      <c r="I80" s="60">
        <v>42470</v>
      </c>
      <c r="J80" s="32" t="s">
        <v>268</v>
      </c>
      <c r="K80" s="61">
        <v>300</v>
      </c>
      <c r="L80" s="62">
        <v>400</v>
      </c>
      <c r="M80" s="63" t="s">
        <v>269</v>
      </c>
      <c r="N80" s="64" t="s">
        <v>270</v>
      </c>
      <c r="O80" s="65" t="s">
        <v>268</v>
      </c>
      <c r="P80" s="66" t="s">
        <v>271</v>
      </c>
      <c r="Q80" s="65" t="s">
        <v>268</v>
      </c>
      <c r="R80" s="67">
        <v>2.4</v>
      </c>
      <c r="S80" s="68">
        <v>2.4</v>
      </c>
      <c r="T80" s="1089" t="s">
        <v>268</v>
      </c>
      <c r="U80" s="1104">
        <v>840</v>
      </c>
      <c r="V80" s="1089" t="s">
        <v>268</v>
      </c>
      <c r="W80" s="1110">
        <v>8</v>
      </c>
      <c r="X80" s="1081" t="s">
        <v>272</v>
      </c>
      <c r="Y80" s="1083" t="s">
        <v>270</v>
      </c>
      <c r="Z80" s="1083" t="s">
        <v>268</v>
      </c>
      <c r="AA80" s="1100" t="s">
        <v>273</v>
      </c>
      <c r="AB80" s="1089" t="s">
        <v>268</v>
      </c>
      <c r="AC80" s="1104">
        <v>5530</v>
      </c>
      <c r="AD80" s="1089" t="s">
        <v>274</v>
      </c>
      <c r="AE80" s="1098">
        <v>50</v>
      </c>
      <c r="AF80" s="1081" t="s">
        <v>269</v>
      </c>
      <c r="AG80" s="1083" t="s">
        <v>270</v>
      </c>
      <c r="AH80" s="1081" t="s">
        <v>268</v>
      </c>
      <c r="AI80" s="1085" t="s">
        <v>275</v>
      </c>
      <c r="AJ80" s="1081" t="s">
        <v>268</v>
      </c>
      <c r="AK80" s="1096">
        <v>2.4</v>
      </c>
      <c r="AL80" s="32" t="s">
        <v>268</v>
      </c>
      <c r="AM80" s="69">
        <v>9670</v>
      </c>
      <c r="AN80" s="1089" t="s">
        <v>268</v>
      </c>
      <c r="AO80" s="70">
        <v>90</v>
      </c>
      <c r="AP80" s="71" t="s">
        <v>272</v>
      </c>
      <c r="AQ80" s="64" t="s">
        <v>270</v>
      </c>
      <c r="AR80" s="72" t="s">
        <v>268</v>
      </c>
      <c r="AS80" s="66" t="s">
        <v>275</v>
      </c>
      <c r="AT80" s="72" t="s">
        <v>268</v>
      </c>
      <c r="AU80" s="73">
        <v>2.6</v>
      </c>
      <c r="AV80" s="74" t="s">
        <v>276</v>
      </c>
      <c r="AW80" s="75" t="s">
        <v>268</v>
      </c>
      <c r="AX80" s="76">
        <v>3870</v>
      </c>
      <c r="AY80" s="20" t="s">
        <v>274</v>
      </c>
      <c r="AZ80" s="77">
        <v>30</v>
      </c>
      <c r="BA80" s="78" t="s">
        <v>269</v>
      </c>
      <c r="BB80" s="79" t="s">
        <v>270</v>
      </c>
      <c r="BC80" s="78" t="s">
        <v>268</v>
      </c>
      <c r="BD80" s="80" t="s">
        <v>275</v>
      </c>
      <c r="BE80" s="78" t="s">
        <v>268</v>
      </c>
      <c r="BF80" s="81">
        <v>3.9</v>
      </c>
      <c r="BG80" s="75"/>
      <c r="BH80" s="82"/>
      <c r="BI80" s="112"/>
      <c r="BJ80" s="121"/>
      <c r="BK80" s="121"/>
      <c r="BL80" s="121"/>
      <c r="BM80" s="121"/>
      <c r="BN80" s="121"/>
      <c r="BO80" s="121"/>
      <c r="BP80" s="121"/>
      <c r="BQ80" s="112"/>
      <c r="BR80" s="82" t="s">
        <v>286</v>
      </c>
      <c r="BS80" s="112"/>
      <c r="BT80" s="122"/>
      <c r="BU80" s="121"/>
      <c r="BV80" s="121"/>
      <c r="BW80" s="121"/>
      <c r="BX80" s="121"/>
      <c r="BY80" s="121"/>
      <c r="BZ80" s="121"/>
      <c r="CA80" s="1102" t="s">
        <v>268</v>
      </c>
      <c r="CB80" s="1130" t="s">
        <v>203</v>
      </c>
      <c r="CC80" s="1089" t="s">
        <v>268</v>
      </c>
      <c r="CD80" s="1098"/>
      <c r="CE80" s="1083"/>
      <c r="CF80" s="1083"/>
      <c r="CG80" s="1092"/>
      <c r="CH80" s="1085"/>
      <c r="CI80" s="1092"/>
      <c r="CJ80" s="1128" t="s">
        <v>203</v>
      </c>
      <c r="CK80" s="1089"/>
      <c r="CL80" s="123" t="s">
        <v>169</v>
      </c>
      <c r="CM80" s="1089" t="s">
        <v>274</v>
      </c>
      <c r="CN80" s="1112">
        <v>50</v>
      </c>
      <c r="CO80" s="1113" t="s">
        <v>269</v>
      </c>
      <c r="CP80" s="1114" t="s">
        <v>270</v>
      </c>
      <c r="CQ80" s="1113" t="s">
        <v>268</v>
      </c>
      <c r="CR80" s="1115" t="s">
        <v>275</v>
      </c>
      <c r="CS80" s="1113" t="s">
        <v>268</v>
      </c>
      <c r="CT80" s="1118">
        <v>2.4</v>
      </c>
      <c r="CU80" s="1119" t="s">
        <v>277</v>
      </c>
      <c r="CV80" s="1089" t="s">
        <v>274</v>
      </c>
      <c r="CW80" s="1104">
        <v>800</v>
      </c>
      <c r="CX80" s="1089" t="s">
        <v>268</v>
      </c>
      <c r="CY80" s="1098">
        <v>8</v>
      </c>
      <c r="CZ80" s="1083" t="s">
        <v>269</v>
      </c>
      <c r="DA80" s="1083" t="s">
        <v>270</v>
      </c>
      <c r="DB80" s="1092" t="s">
        <v>268</v>
      </c>
      <c r="DC80" s="1085" t="s">
        <v>275</v>
      </c>
      <c r="DD80" s="1092" t="s">
        <v>268</v>
      </c>
      <c r="DE80" s="1096">
        <v>9.6999999999999993</v>
      </c>
      <c r="DF80" s="1089" t="s">
        <v>274</v>
      </c>
      <c r="DG80" s="85">
        <v>480</v>
      </c>
      <c r="DH80" s="1089" t="s">
        <v>268</v>
      </c>
      <c r="DI80" s="85">
        <v>4</v>
      </c>
      <c r="DJ80" s="1089" t="s">
        <v>274</v>
      </c>
      <c r="DK80" s="86">
        <v>4</v>
      </c>
      <c r="DL80" s="1089" t="s">
        <v>268</v>
      </c>
      <c r="DM80" s="85">
        <v>80</v>
      </c>
      <c r="DN80" s="1089" t="s">
        <v>268</v>
      </c>
      <c r="DO80" s="85">
        <v>1</v>
      </c>
      <c r="DP80" s="1089" t="s">
        <v>274</v>
      </c>
      <c r="DQ80" s="86">
        <v>1</v>
      </c>
      <c r="DR80" s="1145"/>
      <c r="DS80" s="128" t="s">
        <v>169</v>
      </c>
      <c r="DT80" s="1122" t="s">
        <v>278</v>
      </c>
      <c r="DU80" s="88">
        <v>255</v>
      </c>
      <c r="DV80" s="1089" t="s">
        <v>280</v>
      </c>
      <c r="DW80" s="1090">
        <v>1220</v>
      </c>
      <c r="DX80" s="1092" t="s">
        <v>268</v>
      </c>
      <c r="DY80" s="1094">
        <v>10</v>
      </c>
      <c r="DZ80" s="1081" t="s">
        <v>269</v>
      </c>
      <c r="EA80" s="1083" t="s">
        <v>270</v>
      </c>
      <c r="EB80" s="1081" t="s">
        <v>268</v>
      </c>
      <c r="EC80" s="1085" t="s">
        <v>275</v>
      </c>
      <c r="ED80" s="1081" t="s">
        <v>268</v>
      </c>
      <c r="EE80" s="1087">
        <v>8.9</v>
      </c>
      <c r="EF80" s="1123" t="s">
        <v>276</v>
      </c>
      <c r="EG80" s="1089" t="s">
        <v>280</v>
      </c>
      <c r="EH80" s="1090">
        <v>5530</v>
      </c>
      <c r="EI80" s="1092" t="s">
        <v>268</v>
      </c>
      <c r="EJ80" s="1094">
        <v>50</v>
      </c>
      <c r="EK80" s="1081" t="s">
        <v>269</v>
      </c>
      <c r="EL80" s="1083" t="s">
        <v>270</v>
      </c>
      <c r="EM80" s="1081" t="s">
        <v>268</v>
      </c>
      <c r="EN80" s="1085" t="s">
        <v>275</v>
      </c>
      <c r="EO80" s="1081" t="s">
        <v>268</v>
      </c>
      <c r="EP80" s="1087">
        <v>2.7</v>
      </c>
      <c r="EQ80" s="1126" t="s">
        <v>276</v>
      </c>
      <c r="ER80" s="1120" t="s">
        <v>281</v>
      </c>
      <c r="ES80" s="1089" t="s">
        <v>280</v>
      </c>
      <c r="ET80" s="89">
        <v>4220</v>
      </c>
      <c r="EU80" s="1125" t="s">
        <v>280</v>
      </c>
      <c r="EV80" s="1140"/>
      <c r="EW80" s="1114"/>
      <c r="EX80" s="1122"/>
      <c r="EY80" s="5"/>
      <c r="EZ80" s="1145"/>
    </row>
    <row r="81" spans="1:156" s="58" customFormat="1" ht="38.450000000000003" customHeight="1">
      <c r="A81" s="132" t="s">
        <v>419</v>
      </c>
      <c r="B81" s="132" t="s">
        <v>819</v>
      </c>
      <c r="C81" s="1170"/>
      <c r="D81" s="1107"/>
      <c r="E81" s="1109"/>
      <c r="F81" s="90" t="s">
        <v>43</v>
      </c>
      <c r="G81" s="120"/>
      <c r="H81" s="91">
        <v>42470</v>
      </c>
      <c r="I81" s="92"/>
      <c r="J81" s="32" t="s">
        <v>268</v>
      </c>
      <c r="K81" s="93">
        <v>400</v>
      </c>
      <c r="L81" s="94"/>
      <c r="M81" s="95" t="s">
        <v>269</v>
      </c>
      <c r="N81" s="96" t="s">
        <v>270</v>
      </c>
      <c r="O81" s="97" t="s">
        <v>268</v>
      </c>
      <c r="P81" s="98" t="s">
        <v>275</v>
      </c>
      <c r="Q81" s="97" t="s">
        <v>268</v>
      </c>
      <c r="R81" s="99">
        <v>2.4</v>
      </c>
      <c r="S81" s="100"/>
      <c r="T81" s="1089"/>
      <c r="U81" s="1105"/>
      <c r="V81" s="1089"/>
      <c r="W81" s="1111"/>
      <c r="X81" s="1082"/>
      <c r="Y81" s="1084"/>
      <c r="Z81" s="1084"/>
      <c r="AA81" s="1101"/>
      <c r="AB81" s="1089"/>
      <c r="AC81" s="1105"/>
      <c r="AD81" s="1089"/>
      <c r="AE81" s="1099"/>
      <c r="AF81" s="1082"/>
      <c r="AG81" s="1084"/>
      <c r="AH81" s="1082"/>
      <c r="AI81" s="1086"/>
      <c r="AJ81" s="1082"/>
      <c r="AK81" s="1097"/>
      <c r="AL81" s="32" t="s">
        <v>268</v>
      </c>
      <c r="AM81" s="93">
        <v>9670</v>
      </c>
      <c r="AN81" s="1089"/>
      <c r="AO81" s="101">
        <v>90</v>
      </c>
      <c r="AP81" s="102" t="s">
        <v>269</v>
      </c>
      <c r="AQ81" s="96" t="s">
        <v>270</v>
      </c>
      <c r="AR81" s="103" t="s">
        <v>268</v>
      </c>
      <c r="AS81" s="104" t="s">
        <v>275</v>
      </c>
      <c r="AT81" s="103" t="s">
        <v>268</v>
      </c>
      <c r="AU81" s="105">
        <v>2.6</v>
      </c>
      <c r="AV81" s="106"/>
      <c r="AW81" s="75"/>
      <c r="AX81" s="23"/>
      <c r="AY81" s="23"/>
      <c r="AZ81" s="125"/>
      <c r="BA81" s="23"/>
      <c r="BB81" s="23"/>
      <c r="BC81" s="23"/>
      <c r="BD81" s="23"/>
      <c r="BE81" s="23"/>
      <c r="BF81" s="23"/>
      <c r="BG81" s="112" t="s">
        <v>274</v>
      </c>
      <c r="BH81" s="113">
        <v>67740</v>
      </c>
      <c r="BI81" s="112" t="s">
        <v>268</v>
      </c>
      <c r="BJ81" s="77">
        <v>670</v>
      </c>
      <c r="BK81" s="78" t="s">
        <v>269</v>
      </c>
      <c r="BL81" s="79" t="s">
        <v>270</v>
      </c>
      <c r="BM81" s="78" t="s">
        <v>268</v>
      </c>
      <c r="BN81" s="80" t="s">
        <v>275</v>
      </c>
      <c r="BO81" s="78" t="s">
        <v>268</v>
      </c>
      <c r="BP81" s="81">
        <v>2.2999999999999998</v>
      </c>
      <c r="BQ81" s="46" t="s">
        <v>268</v>
      </c>
      <c r="BR81" s="113">
        <v>58070</v>
      </c>
      <c r="BS81" s="46" t="s">
        <v>274</v>
      </c>
      <c r="BT81" s="77">
        <v>580</v>
      </c>
      <c r="BU81" s="78" t="s">
        <v>269</v>
      </c>
      <c r="BV81" s="79" t="s">
        <v>270</v>
      </c>
      <c r="BW81" s="78" t="s">
        <v>268</v>
      </c>
      <c r="BX81" s="80" t="s">
        <v>275</v>
      </c>
      <c r="BY81" s="78" t="s">
        <v>268</v>
      </c>
      <c r="BZ81" s="81">
        <v>2.2000000000000002</v>
      </c>
      <c r="CA81" s="1103"/>
      <c r="CB81" s="1131"/>
      <c r="CC81" s="1089"/>
      <c r="CD81" s="1099"/>
      <c r="CE81" s="1084"/>
      <c r="CF81" s="1084"/>
      <c r="CG81" s="1093"/>
      <c r="CH81" s="1086"/>
      <c r="CI81" s="1093"/>
      <c r="CJ81" s="1129"/>
      <c r="CK81" s="1089"/>
      <c r="CL81" s="114">
        <v>5530</v>
      </c>
      <c r="CM81" s="1089"/>
      <c r="CN81" s="1112"/>
      <c r="CO81" s="1113"/>
      <c r="CP81" s="1114"/>
      <c r="CQ81" s="1113"/>
      <c r="CR81" s="1115"/>
      <c r="CS81" s="1113"/>
      <c r="CT81" s="1118"/>
      <c r="CU81" s="1119"/>
      <c r="CV81" s="1089"/>
      <c r="CW81" s="1105"/>
      <c r="CX81" s="1089"/>
      <c r="CY81" s="1099"/>
      <c r="CZ81" s="1084"/>
      <c r="DA81" s="1084"/>
      <c r="DB81" s="1093"/>
      <c r="DC81" s="1086"/>
      <c r="DD81" s="1093"/>
      <c r="DE81" s="1097"/>
      <c r="DF81" s="1089"/>
      <c r="DG81" s="115" t="s">
        <v>282</v>
      </c>
      <c r="DH81" s="1089"/>
      <c r="DI81" s="115" t="s">
        <v>335</v>
      </c>
      <c r="DJ81" s="1089"/>
      <c r="DK81" s="116">
        <v>49.9</v>
      </c>
      <c r="DL81" s="1089"/>
      <c r="DM81" s="115" t="s">
        <v>282</v>
      </c>
      <c r="DN81" s="1089"/>
      <c r="DO81" s="115" t="s">
        <v>335</v>
      </c>
      <c r="DP81" s="1089"/>
      <c r="DQ81" s="116">
        <v>33.299999999999997</v>
      </c>
      <c r="DR81" s="1145"/>
      <c r="DS81" s="117">
        <v>4660</v>
      </c>
      <c r="DT81" s="1122"/>
      <c r="DU81" s="118" t="s">
        <v>284</v>
      </c>
      <c r="DV81" s="1089"/>
      <c r="DW81" s="1091"/>
      <c r="DX81" s="1093"/>
      <c r="DY81" s="1095"/>
      <c r="DZ81" s="1082"/>
      <c r="EA81" s="1084"/>
      <c r="EB81" s="1082"/>
      <c r="EC81" s="1086"/>
      <c r="ED81" s="1082"/>
      <c r="EE81" s="1088"/>
      <c r="EF81" s="1124"/>
      <c r="EG81" s="1089"/>
      <c r="EH81" s="1091">
        <v>50</v>
      </c>
      <c r="EI81" s="1093"/>
      <c r="EJ81" s="1095"/>
      <c r="EK81" s="1082"/>
      <c r="EL81" s="1084"/>
      <c r="EM81" s="1082"/>
      <c r="EN81" s="1086"/>
      <c r="EO81" s="1082"/>
      <c r="EP81" s="1088"/>
      <c r="EQ81" s="1127"/>
      <c r="ER81" s="1121"/>
      <c r="ES81" s="1089"/>
      <c r="ET81" s="119">
        <v>40</v>
      </c>
      <c r="EU81" s="1125"/>
      <c r="EV81" s="1140"/>
      <c r="EW81" s="1114"/>
      <c r="EX81" s="1122"/>
      <c r="EY81" s="5"/>
      <c r="EZ81" s="1145"/>
    </row>
    <row r="82" spans="1:156" s="58" customFormat="1" ht="38.450000000000003" customHeight="1">
      <c r="A82" s="132" t="s">
        <v>420</v>
      </c>
      <c r="B82" s="132" t="s">
        <v>820</v>
      </c>
      <c r="C82" s="1170"/>
      <c r="D82" s="1106" t="s">
        <v>316</v>
      </c>
      <c r="E82" s="1108" t="s">
        <v>267</v>
      </c>
      <c r="F82" s="57" t="s">
        <v>42</v>
      </c>
      <c r="G82" s="120"/>
      <c r="H82" s="59">
        <v>31720</v>
      </c>
      <c r="I82" s="60">
        <v>41390</v>
      </c>
      <c r="J82" s="32" t="s">
        <v>268</v>
      </c>
      <c r="K82" s="61">
        <v>290</v>
      </c>
      <c r="L82" s="62">
        <v>390</v>
      </c>
      <c r="M82" s="63" t="s">
        <v>269</v>
      </c>
      <c r="N82" s="64" t="s">
        <v>270</v>
      </c>
      <c r="O82" s="65" t="s">
        <v>268</v>
      </c>
      <c r="P82" s="66" t="s">
        <v>271</v>
      </c>
      <c r="Q82" s="65" t="s">
        <v>268</v>
      </c>
      <c r="R82" s="67">
        <v>2.4</v>
      </c>
      <c r="S82" s="68">
        <v>2.4</v>
      </c>
      <c r="T82" s="1089" t="s">
        <v>268</v>
      </c>
      <c r="U82" s="1104">
        <v>730</v>
      </c>
      <c r="V82" s="1089" t="s">
        <v>268</v>
      </c>
      <c r="W82" s="1110">
        <v>7</v>
      </c>
      <c r="X82" s="1081" t="s">
        <v>272</v>
      </c>
      <c r="Y82" s="1083" t="s">
        <v>270</v>
      </c>
      <c r="Z82" s="1083" t="s">
        <v>268</v>
      </c>
      <c r="AA82" s="1100" t="s">
        <v>273</v>
      </c>
      <c r="AB82" s="1089" t="s">
        <v>268</v>
      </c>
      <c r="AC82" s="1104">
        <v>4830</v>
      </c>
      <c r="AD82" s="1089" t="s">
        <v>274</v>
      </c>
      <c r="AE82" s="1098">
        <v>40</v>
      </c>
      <c r="AF82" s="1081" t="s">
        <v>269</v>
      </c>
      <c r="AG82" s="1083" t="s">
        <v>270</v>
      </c>
      <c r="AH82" s="1081" t="s">
        <v>268</v>
      </c>
      <c r="AI82" s="1085" t="s">
        <v>275</v>
      </c>
      <c r="AJ82" s="1081" t="s">
        <v>268</v>
      </c>
      <c r="AK82" s="1096">
        <v>2.7</v>
      </c>
      <c r="AL82" s="32" t="s">
        <v>268</v>
      </c>
      <c r="AM82" s="69">
        <v>9670</v>
      </c>
      <c r="AN82" s="1089" t="s">
        <v>268</v>
      </c>
      <c r="AO82" s="70">
        <v>90</v>
      </c>
      <c r="AP82" s="71" t="s">
        <v>272</v>
      </c>
      <c r="AQ82" s="64" t="s">
        <v>270</v>
      </c>
      <c r="AR82" s="72" t="s">
        <v>268</v>
      </c>
      <c r="AS82" s="66" t="s">
        <v>275</v>
      </c>
      <c r="AT82" s="72" t="s">
        <v>268</v>
      </c>
      <c r="AU82" s="73">
        <v>2.6</v>
      </c>
      <c r="AV82" s="74" t="s">
        <v>276</v>
      </c>
      <c r="AW82" s="75" t="s">
        <v>268</v>
      </c>
      <c r="AX82" s="76">
        <v>3870</v>
      </c>
      <c r="AY82" s="20" t="s">
        <v>274</v>
      </c>
      <c r="AZ82" s="77">
        <v>30</v>
      </c>
      <c r="BA82" s="78" t="s">
        <v>269</v>
      </c>
      <c r="BB82" s="79" t="s">
        <v>270</v>
      </c>
      <c r="BC82" s="78" t="s">
        <v>268</v>
      </c>
      <c r="BD82" s="80" t="s">
        <v>275</v>
      </c>
      <c r="BE82" s="78" t="s">
        <v>268</v>
      </c>
      <c r="BF82" s="81">
        <v>3.9</v>
      </c>
      <c r="BG82" s="75"/>
      <c r="BH82" s="82"/>
      <c r="BI82" s="112"/>
      <c r="BJ82" s="121"/>
      <c r="BK82" s="121"/>
      <c r="BL82" s="121"/>
      <c r="BM82" s="121"/>
      <c r="BN82" s="121"/>
      <c r="BO82" s="121"/>
      <c r="BP82" s="121"/>
      <c r="BQ82" s="112"/>
      <c r="BR82" s="82" t="s">
        <v>286</v>
      </c>
      <c r="BS82" s="112"/>
      <c r="BT82" s="122"/>
      <c r="BU82" s="121"/>
      <c r="BV82" s="121"/>
      <c r="BW82" s="121"/>
      <c r="BX82" s="121"/>
      <c r="BY82" s="121"/>
      <c r="BZ82" s="121"/>
      <c r="CA82" s="1102" t="s">
        <v>268</v>
      </c>
      <c r="CB82" s="1130" t="s">
        <v>203</v>
      </c>
      <c r="CC82" s="1089" t="s">
        <v>268</v>
      </c>
      <c r="CD82" s="1098"/>
      <c r="CE82" s="1083"/>
      <c r="CF82" s="1083"/>
      <c r="CG82" s="1092"/>
      <c r="CH82" s="1085"/>
      <c r="CI82" s="1092"/>
      <c r="CJ82" s="1128" t="s">
        <v>203</v>
      </c>
      <c r="CK82" s="1089"/>
      <c r="CL82" s="123" t="s">
        <v>170</v>
      </c>
      <c r="CM82" s="1089" t="s">
        <v>274</v>
      </c>
      <c r="CN82" s="1112">
        <v>40</v>
      </c>
      <c r="CO82" s="1113" t="s">
        <v>269</v>
      </c>
      <c r="CP82" s="1114" t="s">
        <v>270</v>
      </c>
      <c r="CQ82" s="1113" t="s">
        <v>268</v>
      </c>
      <c r="CR82" s="1115" t="s">
        <v>275</v>
      </c>
      <c r="CS82" s="1113" t="s">
        <v>268</v>
      </c>
      <c r="CT82" s="1118">
        <v>2.7</v>
      </c>
      <c r="CU82" s="1119" t="s">
        <v>277</v>
      </c>
      <c r="CV82" s="1089" t="s">
        <v>274</v>
      </c>
      <c r="CW82" s="1104">
        <v>700</v>
      </c>
      <c r="CX82" s="1089" t="s">
        <v>268</v>
      </c>
      <c r="CY82" s="1098">
        <v>7</v>
      </c>
      <c r="CZ82" s="1083" t="s">
        <v>269</v>
      </c>
      <c r="DA82" s="1083" t="s">
        <v>270</v>
      </c>
      <c r="DB82" s="1092" t="s">
        <v>268</v>
      </c>
      <c r="DC82" s="1085" t="s">
        <v>275</v>
      </c>
      <c r="DD82" s="1092" t="s">
        <v>268</v>
      </c>
      <c r="DE82" s="1096">
        <v>9.6999999999999993</v>
      </c>
      <c r="DF82" s="1089" t="s">
        <v>274</v>
      </c>
      <c r="DG82" s="85">
        <v>440</v>
      </c>
      <c r="DH82" s="1089" t="s">
        <v>268</v>
      </c>
      <c r="DI82" s="85">
        <v>4</v>
      </c>
      <c r="DJ82" s="1089" t="s">
        <v>274</v>
      </c>
      <c r="DK82" s="86">
        <v>4</v>
      </c>
      <c r="DL82" s="1089" t="s">
        <v>268</v>
      </c>
      <c r="DM82" s="85">
        <v>70</v>
      </c>
      <c r="DN82" s="1089" t="s">
        <v>268</v>
      </c>
      <c r="DO82" s="85">
        <v>1</v>
      </c>
      <c r="DP82" s="1089" t="s">
        <v>274</v>
      </c>
      <c r="DQ82" s="86">
        <v>1</v>
      </c>
      <c r="DR82" s="1145"/>
      <c r="DS82" s="128" t="s">
        <v>170</v>
      </c>
      <c r="DT82" s="1122" t="s">
        <v>278</v>
      </c>
      <c r="DU82" s="88">
        <v>255</v>
      </c>
      <c r="DV82" s="1089" t="s">
        <v>280</v>
      </c>
      <c r="DW82" s="1090">
        <v>1070</v>
      </c>
      <c r="DX82" s="1092" t="s">
        <v>268</v>
      </c>
      <c r="DY82" s="1094">
        <v>11</v>
      </c>
      <c r="DZ82" s="1081" t="s">
        <v>269</v>
      </c>
      <c r="EA82" s="1083" t="s">
        <v>270</v>
      </c>
      <c r="EB82" s="1081" t="s">
        <v>268</v>
      </c>
      <c r="EC82" s="1085" t="s">
        <v>275</v>
      </c>
      <c r="ED82" s="1081" t="s">
        <v>268</v>
      </c>
      <c r="EE82" s="1087">
        <v>7.1</v>
      </c>
      <c r="EF82" s="1123" t="s">
        <v>276</v>
      </c>
      <c r="EG82" s="1089" t="s">
        <v>280</v>
      </c>
      <c r="EH82" s="1090">
        <v>4830</v>
      </c>
      <c r="EI82" s="1092" t="s">
        <v>268</v>
      </c>
      <c r="EJ82" s="1094">
        <v>40</v>
      </c>
      <c r="EK82" s="1081" t="s">
        <v>269</v>
      </c>
      <c r="EL82" s="1083" t="s">
        <v>270</v>
      </c>
      <c r="EM82" s="1081" t="s">
        <v>268</v>
      </c>
      <c r="EN82" s="1085" t="s">
        <v>275</v>
      </c>
      <c r="EO82" s="1081" t="s">
        <v>268</v>
      </c>
      <c r="EP82" s="1087">
        <v>2.9</v>
      </c>
      <c r="EQ82" s="1126" t="s">
        <v>276</v>
      </c>
      <c r="ER82" s="1120" t="s">
        <v>281</v>
      </c>
      <c r="ES82" s="1089" t="s">
        <v>280</v>
      </c>
      <c r="ET82" s="89">
        <v>3700</v>
      </c>
      <c r="EU82" s="1125" t="s">
        <v>280</v>
      </c>
      <c r="EV82" s="1140"/>
      <c r="EW82" s="1114"/>
      <c r="EX82" s="1122"/>
      <c r="EY82" s="5"/>
      <c r="EZ82" s="1145"/>
    </row>
    <row r="83" spans="1:156" s="58" customFormat="1" ht="38.450000000000003" customHeight="1">
      <c r="A83" s="132" t="s">
        <v>421</v>
      </c>
      <c r="B83" s="132" t="s">
        <v>821</v>
      </c>
      <c r="C83" s="1170"/>
      <c r="D83" s="1107"/>
      <c r="E83" s="1109"/>
      <c r="F83" s="90" t="s">
        <v>43</v>
      </c>
      <c r="G83" s="120"/>
      <c r="H83" s="91">
        <v>41390</v>
      </c>
      <c r="I83" s="92"/>
      <c r="J83" s="32" t="s">
        <v>268</v>
      </c>
      <c r="K83" s="93">
        <v>390</v>
      </c>
      <c r="L83" s="94"/>
      <c r="M83" s="95" t="s">
        <v>269</v>
      </c>
      <c r="N83" s="96" t="s">
        <v>270</v>
      </c>
      <c r="O83" s="97" t="s">
        <v>268</v>
      </c>
      <c r="P83" s="98" t="s">
        <v>275</v>
      </c>
      <c r="Q83" s="97" t="s">
        <v>268</v>
      </c>
      <c r="R83" s="99">
        <v>2.4</v>
      </c>
      <c r="S83" s="100"/>
      <c r="T83" s="1089"/>
      <c r="U83" s="1105"/>
      <c r="V83" s="1089"/>
      <c r="W83" s="1111"/>
      <c r="X83" s="1082"/>
      <c r="Y83" s="1084"/>
      <c r="Z83" s="1084"/>
      <c r="AA83" s="1101"/>
      <c r="AB83" s="1089"/>
      <c r="AC83" s="1105"/>
      <c r="AD83" s="1089"/>
      <c r="AE83" s="1099"/>
      <c r="AF83" s="1082"/>
      <c r="AG83" s="1084"/>
      <c r="AH83" s="1082"/>
      <c r="AI83" s="1086"/>
      <c r="AJ83" s="1082"/>
      <c r="AK83" s="1097"/>
      <c r="AL83" s="32" t="s">
        <v>268</v>
      </c>
      <c r="AM83" s="93">
        <v>9670</v>
      </c>
      <c r="AN83" s="1089"/>
      <c r="AO83" s="101">
        <v>90</v>
      </c>
      <c r="AP83" s="102" t="s">
        <v>269</v>
      </c>
      <c r="AQ83" s="96" t="s">
        <v>270</v>
      </c>
      <c r="AR83" s="103" t="s">
        <v>268</v>
      </c>
      <c r="AS83" s="104" t="s">
        <v>275</v>
      </c>
      <c r="AT83" s="103" t="s">
        <v>268</v>
      </c>
      <c r="AU83" s="105">
        <v>2.6</v>
      </c>
      <c r="AV83" s="106"/>
      <c r="AW83" s="75"/>
      <c r="AX83" s="23"/>
      <c r="AY83" s="23"/>
      <c r="AZ83" s="125"/>
      <c r="BA83" s="23"/>
      <c r="BB83" s="23"/>
      <c r="BC83" s="23"/>
      <c r="BD83" s="23"/>
      <c r="BE83" s="23"/>
      <c r="BF83" s="23"/>
      <c r="BG83" s="112" t="s">
        <v>274</v>
      </c>
      <c r="BH83" s="113">
        <v>67740</v>
      </c>
      <c r="BI83" s="112" t="s">
        <v>268</v>
      </c>
      <c r="BJ83" s="77">
        <v>670</v>
      </c>
      <c r="BK83" s="78" t="s">
        <v>269</v>
      </c>
      <c r="BL83" s="79" t="s">
        <v>270</v>
      </c>
      <c r="BM83" s="78" t="s">
        <v>268</v>
      </c>
      <c r="BN83" s="80" t="s">
        <v>275</v>
      </c>
      <c r="BO83" s="78" t="s">
        <v>268</v>
      </c>
      <c r="BP83" s="81">
        <v>2.2999999999999998</v>
      </c>
      <c r="BQ83" s="46" t="s">
        <v>268</v>
      </c>
      <c r="BR83" s="113">
        <v>58070</v>
      </c>
      <c r="BS83" s="46" t="s">
        <v>274</v>
      </c>
      <c r="BT83" s="77">
        <v>580</v>
      </c>
      <c r="BU83" s="78" t="s">
        <v>269</v>
      </c>
      <c r="BV83" s="79" t="s">
        <v>270</v>
      </c>
      <c r="BW83" s="78" t="s">
        <v>268</v>
      </c>
      <c r="BX83" s="80" t="s">
        <v>275</v>
      </c>
      <c r="BY83" s="78" t="s">
        <v>268</v>
      </c>
      <c r="BZ83" s="81">
        <v>2.2000000000000002</v>
      </c>
      <c r="CA83" s="1103"/>
      <c r="CB83" s="1131"/>
      <c r="CC83" s="1089"/>
      <c r="CD83" s="1099"/>
      <c r="CE83" s="1084"/>
      <c r="CF83" s="1084"/>
      <c r="CG83" s="1093"/>
      <c r="CH83" s="1086"/>
      <c r="CI83" s="1093"/>
      <c r="CJ83" s="1129"/>
      <c r="CK83" s="1089"/>
      <c r="CL83" s="114">
        <v>4830</v>
      </c>
      <c r="CM83" s="1089"/>
      <c r="CN83" s="1112"/>
      <c r="CO83" s="1113"/>
      <c r="CP83" s="1114"/>
      <c r="CQ83" s="1113"/>
      <c r="CR83" s="1115"/>
      <c r="CS83" s="1113"/>
      <c r="CT83" s="1118"/>
      <c r="CU83" s="1119"/>
      <c r="CV83" s="1089"/>
      <c r="CW83" s="1105"/>
      <c r="CX83" s="1089"/>
      <c r="CY83" s="1099"/>
      <c r="CZ83" s="1084"/>
      <c r="DA83" s="1084"/>
      <c r="DB83" s="1093"/>
      <c r="DC83" s="1086"/>
      <c r="DD83" s="1093"/>
      <c r="DE83" s="1097"/>
      <c r="DF83" s="1089"/>
      <c r="DG83" s="115" t="s">
        <v>282</v>
      </c>
      <c r="DH83" s="1089"/>
      <c r="DI83" s="115" t="s">
        <v>335</v>
      </c>
      <c r="DJ83" s="1089"/>
      <c r="DK83" s="116">
        <v>43.7</v>
      </c>
      <c r="DL83" s="1089"/>
      <c r="DM83" s="115" t="s">
        <v>282</v>
      </c>
      <c r="DN83" s="1089"/>
      <c r="DO83" s="115" t="s">
        <v>335</v>
      </c>
      <c r="DP83" s="1089"/>
      <c r="DQ83" s="116">
        <v>29.1</v>
      </c>
      <c r="DR83" s="1145"/>
      <c r="DS83" s="117">
        <v>4250</v>
      </c>
      <c r="DT83" s="1122"/>
      <c r="DU83" s="118" t="s">
        <v>284</v>
      </c>
      <c r="DV83" s="1089"/>
      <c r="DW83" s="1091"/>
      <c r="DX83" s="1093"/>
      <c r="DY83" s="1095"/>
      <c r="DZ83" s="1082"/>
      <c r="EA83" s="1084"/>
      <c r="EB83" s="1082"/>
      <c r="EC83" s="1086"/>
      <c r="ED83" s="1082"/>
      <c r="EE83" s="1088"/>
      <c r="EF83" s="1124"/>
      <c r="EG83" s="1089"/>
      <c r="EH83" s="1091">
        <v>40</v>
      </c>
      <c r="EI83" s="1093"/>
      <c r="EJ83" s="1095"/>
      <c r="EK83" s="1082"/>
      <c r="EL83" s="1084"/>
      <c r="EM83" s="1082"/>
      <c r="EN83" s="1086"/>
      <c r="EO83" s="1082"/>
      <c r="EP83" s="1088"/>
      <c r="EQ83" s="1127"/>
      <c r="ER83" s="1121"/>
      <c r="ES83" s="1089"/>
      <c r="ET83" s="119">
        <v>30</v>
      </c>
      <c r="EU83" s="1125"/>
      <c r="EV83" s="1140"/>
      <c r="EW83" s="1114"/>
      <c r="EX83" s="1122"/>
      <c r="EY83" s="5"/>
      <c r="EZ83" s="1145"/>
    </row>
    <row r="84" spans="1:156" s="58" customFormat="1" ht="38.450000000000003" customHeight="1">
      <c r="A84" s="132" t="s">
        <v>422</v>
      </c>
      <c r="B84" s="132" t="s">
        <v>822</v>
      </c>
      <c r="C84" s="1170"/>
      <c r="D84" s="1106" t="s">
        <v>318</v>
      </c>
      <c r="E84" s="1108" t="s">
        <v>267</v>
      </c>
      <c r="F84" s="57" t="s">
        <v>42</v>
      </c>
      <c r="G84" s="120"/>
      <c r="H84" s="59">
        <v>30860</v>
      </c>
      <c r="I84" s="60">
        <v>40530</v>
      </c>
      <c r="J84" s="32" t="s">
        <v>268</v>
      </c>
      <c r="K84" s="61">
        <v>280</v>
      </c>
      <c r="L84" s="62">
        <v>380</v>
      </c>
      <c r="M84" s="63" t="s">
        <v>269</v>
      </c>
      <c r="N84" s="64" t="s">
        <v>270</v>
      </c>
      <c r="O84" s="65" t="s">
        <v>268</v>
      </c>
      <c r="P84" s="66" t="s">
        <v>271</v>
      </c>
      <c r="Q84" s="65" t="s">
        <v>268</v>
      </c>
      <c r="R84" s="67">
        <v>2.4</v>
      </c>
      <c r="S84" s="68">
        <v>2.4</v>
      </c>
      <c r="T84" s="1089" t="s">
        <v>268</v>
      </c>
      <c r="U84" s="1104">
        <v>650</v>
      </c>
      <c r="V84" s="1089" t="s">
        <v>268</v>
      </c>
      <c r="W84" s="1110">
        <v>6</v>
      </c>
      <c r="X84" s="1081" t="s">
        <v>272</v>
      </c>
      <c r="Y84" s="1083" t="s">
        <v>270</v>
      </c>
      <c r="Z84" s="1083" t="s">
        <v>268</v>
      </c>
      <c r="AA84" s="1100" t="s">
        <v>273</v>
      </c>
      <c r="AB84" s="1089" t="s">
        <v>268</v>
      </c>
      <c r="AC84" s="1104">
        <v>4300</v>
      </c>
      <c r="AD84" s="1089" t="s">
        <v>274</v>
      </c>
      <c r="AE84" s="1098">
        <v>40</v>
      </c>
      <c r="AF84" s="1081" t="s">
        <v>269</v>
      </c>
      <c r="AG84" s="1083" t="s">
        <v>270</v>
      </c>
      <c r="AH84" s="1081" t="s">
        <v>268</v>
      </c>
      <c r="AI84" s="1085" t="s">
        <v>275</v>
      </c>
      <c r="AJ84" s="1081" t="s">
        <v>268</v>
      </c>
      <c r="AK84" s="1096">
        <v>2.4</v>
      </c>
      <c r="AL84" s="32" t="s">
        <v>268</v>
      </c>
      <c r="AM84" s="69">
        <v>9670</v>
      </c>
      <c r="AN84" s="1089" t="s">
        <v>268</v>
      </c>
      <c r="AO84" s="70">
        <v>90</v>
      </c>
      <c r="AP84" s="71" t="s">
        <v>272</v>
      </c>
      <c r="AQ84" s="64" t="s">
        <v>270</v>
      </c>
      <c r="AR84" s="72" t="s">
        <v>268</v>
      </c>
      <c r="AS84" s="66" t="s">
        <v>275</v>
      </c>
      <c r="AT84" s="72" t="s">
        <v>268</v>
      </c>
      <c r="AU84" s="73">
        <v>2.6</v>
      </c>
      <c r="AV84" s="74" t="s">
        <v>276</v>
      </c>
      <c r="AW84" s="75" t="s">
        <v>268</v>
      </c>
      <c r="AX84" s="76">
        <v>3870</v>
      </c>
      <c r="AY84" s="20" t="s">
        <v>274</v>
      </c>
      <c r="AZ84" s="77">
        <v>30</v>
      </c>
      <c r="BA84" s="78" t="s">
        <v>269</v>
      </c>
      <c r="BB84" s="79" t="s">
        <v>270</v>
      </c>
      <c r="BC84" s="78" t="s">
        <v>268</v>
      </c>
      <c r="BD84" s="80" t="s">
        <v>275</v>
      </c>
      <c r="BE84" s="78" t="s">
        <v>268</v>
      </c>
      <c r="BF84" s="81">
        <v>3.9</v>
      </c>
      <c r="BG84" s="75"/>
      <c r="BH84" s="82"/>
      <c r="BI84" s="112"/>
      <c r="BJ84" s="121"/>
      <c r="BK84" s="121"/>
      <c r="BL84" s="121"/>
      <c r="BM84" s="121"/>
      <c r="BN84" s="121"/>
      <c r="BO84" s="121"/>
      <c r="BP84" s="121"/>
      <c r="BQ84" s="112"/>
      <c r="BR84" s="82" t="s">
        <v>286</v>
      </c>
      <c r="BS84" s="112"/>
      <c r="BT84" s="122"/>
      <c r="BU84" s="121"/>
      <c r="BV84" s="121"/>
      <c r="BW84" s="121"/>
      <c r="BX84" s="121"/>
      <c r="BY84" s="121"/>
      <c r="BZ84" s="121"/>
      <c r="CA84" s="1102" t="s">
        <v>268</v>
      </c>
      <c r="CB84" s="1116">
        <v>730</v>
      </c>
      <c r="CC84" s="1089" t="s">
        <v>268</v>
      </c>
      <c r="CD84" s="1098">
        <v>7</v>
      </c>
      <c r="CE84" s="1083" t="s">
        <v>269</v>
      </c>
      <c r="CF84" s="1083" t="s">
        <v>270</v>
      </c>
      <c r="CG84" s="1092" t="s">
        <v>268</v>
      </c>
      <c r="CH84" s="1085" t="s">
        <v>275</v>
      </c>
      <c r="CI84" s="1092" t="s">
        <v>268</v>
      </c>
      <c r="CJ84" s="1096">
        <v>8.6</v>
      </c>
      <c r="CK84" s="1089"/>
      <c r="CL84" s="123" t="s">
        <v>171</v>
      </c>
      <c r="CM84" s="1089" t="s">
        <v>274</v>
      </c>
      <c r="CN84" s="1112">
        <v>40</v>
      </c>
      <c r="CO84" s="1113" t="s">
        <v>269</v>
      </c>
      <c r="CP84" s="1114" t="s">
        <v>270</v>
      </c>
      <c r="CQ84" s="1113" t="s">
        <v>268</v>
      </c>
      <c r="CR84" s="1115" t="s">
        <v>275</v>
      </c>
      <c r="CS84" s="1113" t="s">
        <v>268</v>
      </c>
      <c r="CT84" s="1118">
        <v>2.4</v>
      </c>
      <c r="CU84" s="1119" t="s">
        <v>277</v>
      </c>
      <c r="CV84" s="1089" t="s">
        <v>274</v>
      </c>
      <c r="CW84" s="1104">
        <v>620</v>
      </c>
      <c r="CX84" s="1089" t="s">
        <v>268</v>
      </c>
      <c r="CY84" s="1098">
        <v>6</v>
      </c>
      <c r="CZ84" s="1083" t="s">
        <v>269</v>
      </c>
      <c r="DA84" s="1083" t="s">
        <v>270</v>
      </c>
      <c r="DB84" s="1092" t="s">
        <v>268</v>
      </c>
      <c r="DC84" s="1085" t="s">
        <v>275</v>
      </c>
      <c r="DD84" s="1092" t="s">
        <v>268</v>
      </c>
      <c r="DE84" s="1096">
        <v>10.1</v>
      </c>
      <c r="DF84" s="1089" t="s">
        <v>274</v>
      </c>
      <c r="DG84" s="85">
        <v>410</v>
      </c>
      <c r="DH84" s="1089" t="s">
        <v>268</v>
      </c>
      <c r="DI84" s="85">
        <v>4</v>
      </c>
      <c r="DJ84" s="1089" t="s">
        <v>274</v>
      </c>
      <c r="DK84" s="86">
        <v>4</v>
      </c>
      <c r="DL84" s="1089" t="s">
        <v>268</v>
      </c>
      <c r="DM84" s="85">
        <v>70</v>
      </c>
      <c r="DN84" s="1089" t="s">
        <v>268</v>
      </c>
      <c r="DO84" s="85">
        <v>1</v>
      </c>
      <c r="DP84" s="1089" t="s">
        <v>274</v>
      </c>
      <c r="DQ84" s="86">
        <v>1</v>
      </c>
      <c r="DR84" s="1145"/>
      <c r="DS84" s="128" t="s">
        <v>171</v>
      </c>
      <c r="DT84" s="1122" t="s">
        <v>278</v>
      </c>
      <c r="DU84" s="88">
        <v>255</v>
      </c>
      <c r="DV84" s="1089" t="s">
        <v>280</v>
      </c>
      <c r="DW84" s="1090">
        <v>950</v>
      </c>
      <c r="DX84" s="1092" t="s">
        <v>268</v>
      </c>
      <c r="DY84" s="1094">
        <v>10</v>
      </c>
      <c r="DZ84" s="1081" t="s">
        <v>269</v>
      </c>
      <c r="EA84" s="1083" t="s">
        <v>270</v>
      </c>
      <c r="EB84" s="1081" t="s">
        <v>268</v>
      </c>
      <c r="EC84" s="1085" t="s">
        <v>275</v>
      </c>
      <c r="ED84" s="1081" t="s">
        <v>268</v>
      </c>
      <c r="EE84" s="1087">
        <v>6.9</v>
      </c>
      <c r="EF84" s="1123" t="s">
        <v>276</v>
      </c>
      <c r="EG84" s="1089" t="s">
        <v>280</v>
      </c>
      <c r="EH84" s="1090">
        <v>4300</v>
      </c>
      <c r="EI84" s="1092" t="s">
        <v>268</v>
      </c>
      <c r="EJ84" s="1094">
        <v>40</v>
      </c>
      <c r="EK84" s="1081" t="s">
        <v>269</v>
      </c>
      <c r="EL84" s="1083" t="s">
        <v>270</v>
      </c>
      <c r="EM84" s="1081" t="s">
        <v>268</v>
      </c>
      <c r="EN84" s="1085" t="s">
        <v>275</v>
      </c>
      <c r="EO84" s="1081" t="s">
        <v>268</v>
      </c>
      <c r="EP84" s="1087">
        <v>2.6</v>
      </c>
      <c r="EQ84" s="1126" t="s">
        <v>276</v>
      </c>
      <c r="ER84" s="1120" t="s">
        <v>281</v>
      </c>
      <c r="ES84" s="1089" t="s">
        <v>280</v>
      </c>
      <c r="ET84" s="89">
        <v>3280</v>
      </c>
      <c r="EU84" s="1125" t="s">
        <v>280</v>
      </c>
      <c r="EV84" s="1140"/>
      <c r="EW84" s="1114"/>
      <c r="EX84" s="1122"/>
      <c r="EY84" s="5"/>
      <c r="EZ84" s="1145"/>
    </row>
    <row r="85" spans="1:156" s="58" customFormat="1" ht="38.450000000000003" customHeight="1">
      <c r="A85" s="132" t="s">
        <v>423</v>
      </c>
      <c r="B85" s="132" t="s">
        <v>823</v>
      </c>
      <c r="C85" s="1170"/>
      <c r="D85" s="1107"/>
      <c r="E85" s="1109"/>
      <c r="F85" s="90" t="s">
        <v>43</v>
      </c>
      <c r="G85" s="120"/>
      <c r="H85" s="91">
        <v>40530</v>
      </c>
      <c r="I85" s="92"/>
      <c r="J85" s="32" t="s">
        <v>268</v>
      </c>
      <c r="K85" s="93">
        <v>380</v>
      </c>
      <c r="L85" s="94"/>
      <c r="M85" s="95" t="s">
        <v>269</v>
      </c>
      <c r="N85" s="96" t="s">
        <v>270</v>
      </c>
      <c r="O85" s="97" t="s">
        <v>268</v>
      </c>
      <c r="P85" s="98" t="s">
        <v>275</v>
      </c>
      <c r="Q85" s="97" t="s">
        <v>268</v>
      </c>
      <c r="R85" s="99">
        <v>2.4</v>
      </c>
      <c r="S85" s="100"/>
      <c r="T85" s="1089"/>
      <c r="U85" s="1105"/>
      <c r="V85" s="1089"/>
      <c r="W85" s="1111"/>
      <c r="X85" s="1082"/>
      <c r="Y85" s="1084"/>
      <c r="Z85" s="1084"/>
      <c r="AA85" s="1101"/>
      <c r="AB85" s="1089"/>
      <c r="AC85" s="1105"/>
      <c r="AD85" s="1089"/>
      <c r="AE85" s="1099"/>
      <c r="AF85" s="1082"/>
      <c r="AG85" s="1084"/>
      <c r="AH85" s="1082"/>
      <c r="AI85" s="1086"/>
      <c r="AJ85" s="1082"/>
      <c r="AK85" s="1097"/>
      <c r="AL85" s="32" t="s">
        <v>268</v>
      </c>
      <c r="AM85" s="93">
        <v>9670</v>
      </c>
      <c r="AN85" s="1089"/>
      <c r="AO85" s="101">
        <v>90</v>
      </c>
      <c r="AP85" s="102" t="s">
        <v>269</v>
      </c>
      <c r="AQ85" s="96" t="s">
        <v>270</v>
      </c>
      <c r="AR85" s="103" t="s">
        <v>268</v>
      </c>
      <c r="AS85" s="104" t="s">
        <v>275</v>
      </c>
      <c r="AT85" s="103" t="s">
        <v>268</v>
      </c>
      <c r="AU85" s="105">
        <v>2.6</v>
      </c>
      <c r="AV85" s="106"/>
      <c r="AW85" s="75"/>
      <c r="AX85" s="23"/>
      <c r="AY85" s="23"/>
      <c r="AZ85" s="125"/>
      <c r="BA85" s="23"/>
      <c r="BB85" s="23"/>
      <c r="BC85" s="23"/>
      <c r="BD85" s="23"/>
      <c r="BE85" s="23"/>
      <c r="BF85" s="23"/>
      <c r="BG85" s="112" t="s">
        <v>274</v>
      </c>
      <c r="BH85" s="113">
        <v>67740</v>
      </c>
      <c r="BI85" s="112" t="s">
        <v>268</v>
      </c>
      <c r="BJ85" s="77">
        <v>670</v>
      </c>
      <c r="BK85" s="78" t="s">
        <v>269</v>
      </c>
      <c r="BL85" s="79" t="s">
        <v>270</v>
      </c>
      <c r="BM85" s="78" t="s">
        <v>268</v>
      </c>
      <c r="BN85" s="80" t="s">
        <v>275</v>
      </c>
      <c r="BO85" s="78" t="s">
        <v>268</v>
      </c>
      <c r="BP85" s="81">
        <v>2.2999999999999998</v>
      </c>
      <c r="BQ85" s="46" t="s">
        <v>268</v>
      </c>
      <c r="BR85" s="113">
        <v>58070</v>
      </c>
      <c r="BS85" s="46" t="s">
        <v>274</v>
      </c>
      <c r="BT85" s="77">
        <v>580</v>
      </c>
      <c r="BU85" s="78" t="s">
        <v>269</v>
      </c>
      <c r="BV85" s="79" t="s">
        <v>270</v>
      </c>
      <c r="BW85" s="78" t="s">
        <v>268</v>
      </c>
      <c r="BX85" s="80" t="s">
        <v>275</v>
      </c>
      <c r="BY85" s="78" t="s">
        <v>268</v>
      </c>
      <c r="BZ85" s="81">
        <v>2.2000000000000002</v>
      </c>
      <c r="CA85" s="1103"/>
      <c r="CB85" s="1117"/>
      <c r="CC85" s="1089"/>
      <c r="CD85" s="1099"/>
      <c r="CE85" s="1084"/>
      <c r="CF85" s="1084"/>
      <c r="CG85" s="1093"/>
      <c r="CH85" s="1086"/>
      <c r="CI85" s="1093"/>
      <c r="CJ85" s="1097"/>
      <c r="CK85" s="1089"/>
      <c r="CL85" s="114">
        <v>4300</v>
      </c>
      <c r="CM85" s="1089"/>
      <c r="CN85" s="1112"/>
      <c r="CO85" s="1113"/>
      <c r="CP85" s="1114"/>
      <c r="CQ85" s="1113"/>
      <c r="CR85" s="1115"/>
      <c r="CS85" s="1113"/>
      <c r="CT85" s="1118"/>
      <c r="CU85" s="1119"/>
      <c r="CV85" s="1089"/>
      <c r="CW85" s="1105"/>
      <c r="CX85" s="1089"/>
      <c r="CY85" s="1099"/>
      <c r="CZ85" s="1084"/>
      <c r="DA85" s="1084"/>
      <c r="DB85" s="1093"/>
      <c r="DC85" s="1086"/>
      <c r="DD85" s="1093"/>
      <c r="DE85" s="1097"/>
      <c r="DF85" s="1089"/>
      <c r="DG85" s="115" t="s">
        <v>282</v>
      </c>
      <c r="DH85" s="1089"/>
      <c r="DI85" s="115" t="s">
        <v>335</v>
      </c>
      <c r="DJ85" s="1089"/>
      <c r="DK85" s="116">
        <v>38.799999999999997</v>
      </c>
      <c r="DL85" s="1089"/>
      <c r="DM85" s="115" t="s">
        <v>282</v>
      </c>
      <c r="DN85" s="1089"/>
      <c r="DO85" s="115" t="s">
        <v>335</v>
      </c>
      <c r="DP85" s="1089"/>
      <c r="DQ85" s="116">
        <v>25.9</v>
      </c>
      <c r="DR85" s="1145"/>
      <c r="DS85" s="117">
        <v>3920</v>
      </c>
      <c r="DT85" s="1122"/>
      <c r="DU85" s="118" t="s">
        <v>284</v>
      </c>
      <c r="DV85" s="1089"/>
      <c r="DW85" s="1091"/>
      <c r="DX85" s="1093"/>
      <c r="DY85" s="1095"/>
      <c r="DZ85" s="1082"/>
      <c r="EA85" s="1084"/>
      <c r="EB85" s="1082"/>
      <c r="EC85" s="1086"/>
      <c r="ED85" s="1082"/>
      <c r="EE85" s="1088"/>
      <c r="EF85" s="1124"/>
      <c r="EG85" s="1089"/>
      <c r="EH85" s="1091">
        <v>40</v>
      </c>
      <c r="EI85" s="1093"/>
      <c r="EJ85" s="1095"/>
      <c r="EK85" s="1082"/>
      <c r="EL85" s="1084"/>
      <c r="EM85" s="1082"/>
      <c r="EN85" s="1086"/>
      <c r="EO85" s="1082"/>
      <c r="EP85" s="1088"/>
      <c r="EQ85" s="1127"/>
      <c r="ER85" s="1121"/>
      <c r="ES85" s="1089"/>
      <c r="ET85" s="119">
        <v>30</v>
      </c>
      <c r="EU85" s="1125"/>
      <c r="EV85" s="1140"/>
      <c r="EW85" s="1114"/>
      <c r="EX85" s="1122"/>
      <c r="EY85" s="5"/>
      <c r="EZ85" s="1145"/>
    </row>
    <row r="86" spans="1:156" s="58" customFormat="1" ht="38.450000000000003" customHeight="1">
      <c r="A86" s="132" t="s">
        <v>424</v>
      </c>
      <c r="B86" s="132" t="s">
        <v>824</v>
      </c>
      <c r="C86" s="1170"/>
      <c r="D86" s="1106" t="s">
        <v>320</v>
      </c>
      <c r="E86" s="1108" t="s">
        <v>267</v>
      </c>
      <c r="F86" s="57" t="s">
        <v>42</v>
      </c>
      <c r="G86" s="120"/>
      <c r="H86" s="59">
        <v>30190</v>
      </c>
      <c r="I86" s="60">
        <v>39860</v>
      </c>
      <c r="J86" s="32" t="s">
        <v>268</v>
      </c>
      <c r="K86" s="61">
        <v>280</v>
      </c>
      <c r="L86" s="62">
        <v>370</v>
      </c>
      <c r="M86" s="63" t="s">
        <v>269</v>
      </c>
      <c r="N86" s="64" t="s">
        <v>270</v>
      </c>
      <c r="O86" s="65" t="s">
        <v>268</v>
      </c>
      <c r="P86" s="66" t="s">
        <v>271</v>
      </c>
      <c r="Q86" s="65" t="s">
        <v>268</v>
      </c>
      <c r="R86" s="67">
        <v>2.2999999999999998</v>
      </c>
      <c r="S86" s="68">
        <v>2.4</v>
      </c>
      <c r="T86" s="1089" t="s">
        <v>268</v>
      </c>
      <c r="U86" s="1104">
        <v>580</v>
      </c>
      <c r="V86" s="1089" t="s">
        <v>268</v>
      </c>
      <c r="W86" s="1110">
        <v>5</v>
      </c>
      <c r="X86" s="1081" t="s">
        <v>272</v>
      </c>
      <c r="Y86" s="1083" t="s">
        <v>270</v>
      </c>
      <c r="Z86" s="1083" t="s">
        <v>268</v>
      </c>
      <c r="AA86" s="1100" t="s">
        <v>273</v>
      </c>
      <c r="AB86" s="1089" t="s">
        <v>268</v>
      </c>
      <c r="AC86" s="1104">
        <v>3870</v>
      </c>
      <c r="AD86" s="1089" t="s">
        <v>274</v>
      </c>
      <c r="AE86" s="1098">
        <v>30</v>
      </c>
      <c r="AF86" s="1081" t="s">
        <v>269</v>
      </c>
      <c r="AG86" s="1083" t="s">
        <v>270</v>
      </c>
      <c r="AH86" s="1081" t="s">
        <v>268</v>
      </c>
      <c r="AI86" s="1085" t="s">
        <v>275</v>
      </c>
      <c r="AJ86" s="1081" t="s">
        <v>268</v>
      </c>
      <c r="AK86" s="1096">
        <v>2.8</v>
      </c>
      <c r="AL86" s="32" t="s">
        <v>268</v>
      </c>
      <c r="AM86" s="69">
        <v>9670</v>
      </c>
      <c r="AN86" s="1089" t="s">
        <v>268</v>
      </c>
      <c r="AO86" s="70">
        <v>90</v>
      </c>
      <c r="AP86" s="71" t="s">
        <v>272</v>
      </c>
      <c r="AQ86" s="64" t="s">
        <v>270</v>
      </c>
      <c r="AR86" s="72" t="s">
        <v>268</v>
      </c>
      <c r="AS86" s="66" t="s">
        <v>275</v>
      </c>
      <c r="AT86" s="72" t="s">
        <v>268</v>
      </c>
      <c r="AU86" s="73">
        <v>2.6</v>
      </c>
      <c r="AV86" s="74" t="s">
        <v>276</v>
      </c>
      <c r="AW86" s="75" t="s">
        <v>268</v>
      </c>
      <c r="AX86" s="76">
        <v>3870</v>
      </c>
      <c r="AY86" s="20" t="s">
        <v>274</v>
      </c>
      <c r="AZ86" s="77">
        <v>30</v>
      </c>
      <c r="BA86" s="78" t="s">
        <v>269</v>
      </c>
      <c r="BB86" s="79" t="s">
        <v>270</v>
      </c>
      <c r="BC86" s="78" t="s">
        <v>268</v>
      </c>
      <c r="BD86" s="80" t="s">
        <v>275</v>
      </c>
      <c r="BE86" s="78" t="s">
        <v>268</v>
      </c>
      <c r="BF86" s="81">
        <v>3.9</v>
      </c>
      <c r="BG86" s="75"/>
      <c r="BH86" s="82"/>
      <c r="BI86" s="112"/>
      <c r="BJ86" s="121"/>
      <c r="BK86" s="121"/>
      <c r="BL86" s="121"/>
      <c r="BM86" s="121"/>
      <c r="BN86" s="121"/>
      <c r="BO86" s="121"/>
      <c r="BP86" s="121"/>
      <c r="BQ86" s="112"/>
      <c r="BR86" s="82" t="s">
        <v>286</v>
      </c>
      <c r="BS86" s="112"/>
      <c r="BT86" s="122"/>
      <c r="BU86" s="121"/>
      <c r="BV86" s="121"/>
      <c r="BW86" s="121"/>
      <c r="BX86" s="121"/>
      <c r="BY86" s="121"/>
      <c r="BZ86" s="121"/>
      <c r="CA86" s="1102" t="s">
        <v>268</v>
      </c>
      <c r="CB86" s="1116">
        <v>660</v>
      </c>
      <c r="CC86" s="1089" t="s">
        <v>268</v>
      </c>
      <c r="CD86" s="1098">
        <v>6</v>
      </c>
      <c r="CE86" s="1083" t="s">
        <v>269</v>
      </c>
      <c r="CF86" s="1083" t="s">
        <v>270</v>
      </c>
      <c r="CG86" s="1092" t="s">
        <v>268</v>
      </c>
      <c r="CH86" s="1085" t="s">
        <v>275</v>
      </c>
      <c r="CI86" s="1092" t="s">
        <v>268</v>
      </c>
      <c r="CJ86" s="1096">
        <v>9.1</v>
      </c>
      <c r="CK86" s="1089"/>
      <c r="CL86" s="123" t="s">
        <v>172</v>
      </c>
      <c r="CM86" s="1089" t="s">
        <v>274</v>
      </c>
      <c r="CN86" s="1112">
        <v>30</v>
      </c>
      <c r="CO86" s="1113" t="s">
        <v>269</v>
      </c>
      <c r="CP86" s="1114" t="s">
        <v>270</v>
      </c>
      <c r="CQ86" s="1113" t="s">
        <v>268</v>
      </c>
      <c r="CR86" s="1115" t="s">
        <v>275</v>
      </c>
      <c r="CS86" s="1113" t="s">
        <v>268</v>
      </c>
      <c r="CT86" s="1118">
        <v>2.8</v>
      </c>
      <c r="CU86" s="1119" t="s">
        <v>277</v>
      </c>
      <c r="CV86" s="1089" t="s">
        <v>274</v>
      </c>
      <c r="CW86" s="1104">
        <v>560</v>
      </c>
      <c r="CX86" s="1089" t="s">
        <v>268</v>
      </c>
      <c r="CY86" s="1098">
        <v>5</v>
      </c>
      <c r="CZ86" s="1083" t="s">
        <v>269</v>
      </c>
      <c r="DA86" s="1083" t="s">
        <v>270</v>
      </c>
      <c r="DB86" s="1092" t="s">
        <v>268</v>
      </c>
      <c r="DC86" s="1085" t="s">
        <v>275</v>
      </c>
      <c r="DD86" s="1092" t="s">
        <v>268</v>
      </c>
      <c r="DE86" s="1096">
        <v>10.9</v>
      </c>
      <c r="DF86" s="1089" t="s">
        <v>274</v>
      </c>
      <c r="DG86" s="85">
        <v>380</v>
      </c>
      <c r="DH86" s="1089" t="s">
        <v>268</v>
      </c>
      <c r="DI86" s="85">
        <v>3</v>
      </c>
      <c r="DJ86" s="1089" t="s">
        <v>274</v>
      </c>
      <c r="DK86" s="86">
        <v>3</v>
      </c>
      <c r="DL86" s="1089" t="s">
        <v>268</v>
      </c>
      <c r="DM86" s="85">
        <v>60</v>
      </c>
      <c r="DN86" s="1089" t="s">
        <v>268</v>
      </c>
      <c r="DO86" s="85">
        <v>1</v>
      </c>
      <c r="DP86" s="1089" t="s">
        <v>274</v>
      </c>
      <c r="DQ86" s="86">
        <v>1</v>
      </c>
      <c r="DR86" s="1145"/>
      <c r="DS86" s="128" t="s">
        <v>172</v>
      </c>
      <c r="DT86" s="1122" t="s">
        <v>278</v>
      </c>
      <c r="DU86" s="88">
        <v>255</v>
      </c>
      <c r="DV86" s="1089" t="s">
        <v>280</v>
      </c>
      <c r="DW86" s="1090">
        <v>850</v>
      </c>
      <c r="DX86" s="1092" t="s">
        <v>268</v>
      </c>
      <c r="DY86" s="1094">
        <v>9</v>
      </c>
      <c r="DZ86" s="1081" t="s">
        <v>269</v>
      </c>
      <c r="EA86" s="1083" t="s">
        <v>270</v>
      </c>
      <c r="EB86" s="1081" t="s">
        <v>268</v>
      </c>
      <c r="EC86" s="1085" t="s">
        <v>275</v>
      </c>
      <c r="ED86" s="1081" t="s">
        <v>268</v>
      </c>
      <c r="EE86" s="1087">
        <v>6.9</v>
      </c>
      <c r="EF86" s="1123" t="s">
        <v>276</v>
      </c>
      <c r="EG86" s="1089" t="s">
        <v>280</v>
      </c>
      <c r="EH86" s="1090">
        <v>3870</v>
      </c>
      <c r="EI86" s="1092" t="s">
        <v>268</v>
      </c>
      <c r="EJ86" s="1094">
        <v>30</v>
      </c>
      <c r="EK86" s="1081" t="s">
        <v>269</v>
      </c>
      <c r="EL86" s="1083" t="s">
        <v>270</v>
      </c>
      <c r="EM86" s="1081" t="s">
        <v>268</v>
      </c>
      <c r="EN86" s="1085" t="s">
        <v>275</v>
      </c>
      <c r="EO86" s="1081" t="s">
        <v>268</v>
      </c>
      <c r="EP86" s="1087">
        <v>3.1</v>
      </c>
      <c r="EQ86" s="1126" t="s">
        <v>276</v>
      </c>
      <c r="ER86" s="1120" t="s">
        <v>281</v>
      </c>
      <c r="ES86" s="1089" t="s">
        <v>280</v>
      </c>
      <c r="ET86" s="89">
        <v>2960</v>
      </c>
      <c r="EU86" s="1125" t="s">
        <v>280</v>
      </c>
      <c r="EV86" s="1140"/>
      <c r="EW86" s="1114"/>
      <c r="EX86" s="1122"/>
      <c r="EY86" s="5"/>
      <c r="EZ86" s="1145"/>
    </row>
    <row r="87" spans="1:156" s="58" customFormat="1" ht="38.450000000000003" customHeight="1">
      <c r="A87" s="132" t="s">
        <v>425</v>
      </c>
      <c r="B87" s="132" t="s">
        <v>825</v>
      </c>
      <c r="C87" s="1170"/>
      <c r="D87" s="1107"/>
      <c r="E87" s="1109"/>
      <c r="F87" s="90" t="s">
        <v>43</v>
      </c>
      <c r="G87" s="120"/>
      <c r="H87" s="91">
        <v>39860</v>
      </c>
      <c r="I87" s="92"/>
      <c r="J87" s="32" t="s">
        <v>268</v>
      </c>
      <c r="K87" s="93">
        <v>370</v>
      </c>
      <c r="L87" s="94"/>
      <c r="M87" s="95" t="s">
        <v>269</v>
      </c>
      <c r="N87" s="96" t="s">
        <v>270</v>
      </c>
      <c r="O87" s="97" t="s">
        <v>268</v>
      </c>
      <c r="P87" s="98" t="s">
        <v>275</v>
      </c>
      <c r="Q87" s="97" t="s">
        <v>268</v>
      </c>
      <c r="R87" s="99">
        <v>2.4</v>
      </c>
      <c r="S87" s="100"/>
      <c r="T87" s="1089"/>
      <c r="U87" s="1105"/>
      <c r="V87" s="1089"/>
      <c r="W87" s="1111"/>
      <c r="X87" s="1082"/>
      <c r="Y87" s="1084"/>
      <c r="Z87" s="1084"/>
      <c r="AA87" s="1101"/>
      <c r="AB87" s="1089"/>
      <c r="AC87" s="1105"/>
      <c r="AD87" s="1089"/>
      <c r="AE87" s="1099"/>
      <c r="AF87" s="1082"/>
      <c r="AG87" s="1084"/>
      <c r="AH87" s="1082"/>
      <c r="AI87" s="1086"/>
      <c r="AJ87" s="1082"/>
      <c r="AK87" s="1097"/>
      <c r="AL87" s="32" t="s">
        <v>268</v>
      </c>
      <c r="AM87" s="93">
        <v>9670</v>
      </c>
      <c r="AN87" s="1089"/>
      <c r="AO87" s="101">
        <v>90</v>
      </c>
      <c r="AP87" s="102" t="s">
        <v>269</v>
      </c>
      <c r="AQ87" s="96" t="s">
        <v>270</v>
      </c>
      <c r="AR87" s="103" t="s">
        <v>268</v>
      </c>
      <c r="AS87" s="104" t="s">
        <v>275</v>
      </c>
      <c r="AT87" s="103" t="s">
        <v>268</v>
      </c>
      <c r="AU87" s="105">
        <v>2.6</v>
      </c>
      <c r="AV87" s="106"/>
      <c r="AW87" s="75"/>
      <c r="AX87" s="23"/>
      <c r="AY87" s="23"/>
      <c r="AZ87" s="125"/>
      <c r="BA87" s="23"/>
      <c r="BB87" s="23"/>
      <c r="BC87" s="23"/>
      <c r="BD87" s="23"/>
      <c r="BE87" s="23"/>
      <c r="BF87" s="23"/>
      <c r="BG87" s="112" t="s">
        <v>274</v>
      </c>
      <c r="BH87" s="113">
        <v>67740</v>
      </c>
      <c r="BI87" s="112" t="s">
        <v>268</v>
      </c>
      <c r="BJ87" s="77">
        <v>670</v>
      </c>
      <c r="BK87" s="78" t="s">
        <v>269</v>
      </c>
      <c r="BL87" s="79" t="s">
        <v>270</v>
      </c>
      <c r="BM87" s="78" t="s">
        <v>268</v>
      </c>
      <c r="BN87" s="80" t="s">
        <v>275</v>
      </c>
      <c r="BO87" s="78" t="s">
        <v>268</v>
      </c>
      <c r="BP87" s="81">
        <v>2.2999999999999998</v>
      </c>
      <c r="BQ87" s="46" t="s">
        <v>268</v>
      </c>
      <c r="BR87" s="113">
        <v>58070</v>
      </c>
      <c r="BS87" s="46" t="s">
        <v>274</v>
      </c>
      <c r="BT87" s="77">
        <v>580</v>
      </c>
      <c r="BU87" s="78" t="s">
        <v>269</v>
      </c>
      <c r="BV87" s="79" t="s">
        <v>270</v>
      </c>
      <c r="BW87" s="78" t="s">
        <v>268</v>
      </c>
      <c r="BX87" s="80" t="s">
        <v>275</v>
      </c>
      <c r="BY87" s="78" t="s">
        <v>268</v>
      </c>
      <c r="BZ87" s="81">
        <v>2.2000000000000002</v>
      </c>
      <c r="CA87" s="1103"/>
      <c r="CB87" s="1117"/>
      <c r="CC87" s="1089"/>
      <c r="CD87" s="1099"/>
      <c r="CE87" s="1084"/>
      <c r="CF87" s="1084"/>
      <c r="CG87" s="1093"/>
      <c r="CH87" s="1086"/>
      <c r="CI87" s="1093"/>
      <c r="CJ87" s="1097"/>
      <c r="CK87" s="1089"/>
      <c r="CL87" s="114">
        <v>3870</v>
      </c>
      <c r="CM87" s="1089"/>
      <c r="CN87" s="1112"/>
      <c r="CO87" s="1113"/>
      <c r="CP87" s="1114"/>
      <c r="CQ87" s="1113"/>
      <c r="CR87" s="1115"/>
      <c r="CS87" s="1113"/>
      <c r="CT87" s="1118"/>
      <c r="CU87" s="1119"/>
      <c r="CV87" s="1089"/>
      <c r="CW87" s="1105"/>
      <c r="CX87" s="1089"/>
      <c r="CY87" s="1099"/>
      <c r="CZ87" s="1084"/>
      <c r="DA87" s="1084"/>
      <c r="DB87" s="1093"/>
      <c r="DC87" s="1086"/>
      <c r="DD87" s="1093"/>
      <c r="DE87" s="1097"/>
      <c r="DF87" s="1089"/>
      <c r="DG87" s="115" t="s">
        <v>282</v>
      </c>
      <c r="DH87" s="1089"/>
      <c r="DI87" s="115" t="s">
        <v>335</v>
      </c>
      <c r="DJ87" s="1089"/>
      <c r="DK87" s="116">
        <v>46.6</v>
      </c>
      <c r="DL87" s="1089"/>
      <c r="DM87" s="115" t="s">
        <v>282</v>
      </c>
      <c r="DN87" s="1089"/>
      <c r="DO87" s="115" t="s">
        <v>335</v>
      </c>
      <c r="DP87" s="1089"/>
      <c r="DQ87" s="116">
        <v>23.3</v>
      </c>
      <c r="DR87" s="1145"/>
      <c r="DS87" s="117">
        <v>3660</v>
      </c>
      <c r="DT87" s="1122"/>
      <c r="DU87" s="118" t="s">
        <v>284</v>
      </c>
      <c r="DV87" s="1089"/>
      <c r="DW87" s="1091"/>
      <c r="DX87" s="1093"/>
      <c r="DY87" s="1095"/>
      <c r="DZ87" s="1082"/>
      <c r="EA87" s="1084"/>
      <c r="EB87" s="1082"/>
      <c r="EC87" s="1086"/>
      <c r="ED87" s="1082"/>
      <c r="EE87" s="1088"/>
      <c r="EF87" s="1124"/>
      <c r="EG87" s="1089"/>
      <c r="EH87" s="1091">
        <v>30</v>
      </c>
      <c r="EI87" s="1093"/>
      <c r="EJ87" s="1095"/>
      <c r="EK87" s="1082"/>
      <c r="EL87" s="1084"/>
      <c r="EM87" s="1082"/>
      <c r="EN87" s="1086"/>
      <c r="EO87" s="1082"/>
      <c r="EP87" s="1088"/>
      <c r="EQ87" s="1127"/>
      <c r="ER87" s="1121"/>
      <c r="ES87" s="1089"/>
      <c r="ET87" s="119">
        <v>30</v>
      </c>
      <c r="EU87" s="1125"/>
      <c r="EV87" s="1140"/>
      <c r="EW87" s="1114"/>
      <c r="EX87" s="1122"/>
      <c r="EY87" s="5"/>
      <c r="EZ87" s="1145"/>
    </row>
    <row r="88" spans="1:156" s="58" customFormat="1" ht="38.450000000000003" customHeight="1">
      <c r="A88" s="132" t="s">
        <v>426</v>
      </c>
      <c r="B88" s="132" t="s">
        <v>826</v>
      </c>
      <c r="C88" s="1170"/>
      <c r="D88" s="1106" t="s">
        <v>322</v>
      </c>
      <c r="E88" s="1108" t="s">
        <v>267</v>
      </c>
      <c r="F88" s="57" t="s">
        <v>42</v>
      </c>
      <c r="G88" s="120"/>
      <c r="H88" s="59">
        <v>29170</v>
      </c>
      <c r="I88" s="60">
        <v>38840</v>
      </c>
      <c r="J88" s="32" t="s">
        <v>268</v>
      </c>
      <c r="K88" s="61">
        <v>270</v>
      </c>
      <c r="L88" s="62">
        <v>360</v>
      </c>
      <c r="M88" s="63" t="s">
        <v>269</v>
      </c>
      <c r="N88" s="64" t="s">
        <v>270</v>
      </c>
      <c r="O88" s="65" t="s">
        <v>268</v>
      </c>
      <c r="P88" s="66" t="s">
        <v>271</v>
      </c>
      <c r="Q88" s="65" t="s">
        <v>268</v>
      </c>
      <c r="R88" s="67">
        <v>2.2000000000000002</v>
      </c>
      <c r="S88" s="68">
        <v>2.2999999999999998</v>
      </c>
      <c r="T88" s="1089" t="s">
        <v>268</v>
      </c>
      <c r="U88" s="1104">
        <v>490</v>
      </c>
      <c r="V88" s="1089" t="s">
        <v>268</v>
      </c>
      <c r="W88" s="1110">
        <v>4</v>
      </c>
      <c r="X88" s="1081" t="s">
        <v>272</v>
      </c>
      <c r="Y88" s="1083" t="s">
        <v>270</v>
      </c>
      <c r="Z88" s="1083" t="s">
        <v>268</v>
      </c>
      <c r="AA88" s="1100" t="s">
        <v>273</v>
      </c>
      <c r="AB88" s="1089" t="s">
        <v>268</v>
      </c>
      <c r="AC88" s="1104">
        <v>3220</v>
      </c>
      <c r="AD88" s="1089" t="s">
        <v>274</v>
      </c>
      <c r="AE88" s="1098">
        <v>30</v>
      </c>
      <c r="AF88" s="1081" t="s">
        <v>269</v>
      </c>
      <c r="AG88" s="1083" t="s">
        <v>270</v>
      </c>
      <c r="AH88" s="1081" t="s">
        <v>268</v>
      </c>
      <c r="AI88" s="1085" t="s">
        <v>275</v>
      </c>
      <c r="AJ88" s="1081" t="s">
        <v>268</v>
      </c>
      <c r="AK88" s="1096">
        <v>2.4</v>
      </c>
      <c r="AL88" s="32" t="s">
        <v>268</v>
      </c>
      <c r="AM88" s="69">
        <v>9670</v>
      </c>
      <c r="AN88" s="1089" t="s">
        <v>268</v>
      </c>
      <c r="AO88" s="70">
        <v>90</v>
      </c>
      <c r="AP88" s="71" t="s">
        <v>272</v>
      </c>
      <c r="AQ88" s="64" t="s">
        <v>270</v>
      </c>
      <c r="AR88" s="72" t="s">
        <v>268</v>
      </c>
      <c r="AS88" s="66" t="s">
        <v>275</v>
      </c>
      <c r="AT88" s="72" t="s">
        <v>268</v>
      </c>
      <c r="AU88" s="73">
        <v>2.6</v>
      </c>
      <c r="AV88" s="74" t="s">
        <v>276</v>
      </c>
      <c r="AW88" s="75" t="s">
        <v>268</v>
      </c>
      <c r="AX88" s="76">
        <v>3870</v>
      </c>
      <c r="AY88" s="20" t="s">
        <v>274</v>
      </c>
      <c r="AZ88" s="77">
        <v>30</v>
      </c>
      <c r="BA88" s="78" t="s">
        <v>269</v>
      </c>
      <c r="BB88" s="79" t="s">
        <v>270</v>
      </c>
      <c r="BC88" s="78" t="s">
        <v>268</v>
      </c>
      <c r="BD88" s="80" t="s">
        <v>275</v>
      </c>
      <c r="BE88" s="78" t="s">
        <v>268</v>
      </c>
      <c r="BF88" s="81">
        <v>3.9</v>
      </c>
      <c r="BG88" s="75"/>
      <c r="BH88" s="82"/>
      <c r="BI88" s="112"/>
      <c r="BJ88" s="121"/>
      <c r="BK88" s="121"/>
      <c r="BL88" s="121"/>
      <c r="BM88" s="121"/>
      <c r="BN88" s="121"/>
      <c r="BO88" s="121"/>
      <c r="BP88" s="121"/>
      <c r="BQ88" s="112"/>
      <c r="BR88" s="82" t="s">
        <v>286</v>
      </c>
      <c r="BS88" s="112"/>
      <c r="BT88" s="122"/>
      <c r="BU88" s="121"/>
      <c r="BV88" s="121"/>
      <c r="BW88" s="121"/>
      <c r="BX88" s="121"/>
      <c r="BY88" s="121"/>
      <c r="BZ88" s="121"/>
      <c r="CA88" s="1102" t="s">
        <v>268</v>
      </c>
      <c r="CB88" s="1116">
        <v>550</v>
      </c>
      <c r="CC88" s="1089" t="s">
        <v>268</v>
      </c>
      <c r="CD88" s="1098">
        <v>5</v>
      </c>
      <c r="CE88" s="1083" t="s">
        <v>269</v>
      </c>
      <c r="CF88" s="1083" t="s">
        <v>270</v>
      </c>
      <c r="CG88" s="1092" t="s">
        <v>268</v>
      </c>
      <c r="CH88" s="1085" t="s">
        <v>275</v>
      </c>
      <c r="CI88" s="1092" t="s">
        <v>268</v>
      </c>
      <c r="CJ88" s="1096">
        <v>9.1</v>
      </c>
      <c r="CK88" s="1089"/>
      <c r="CL88" s="123" t="s">
        <v>173</v>
      </c>
      <c r="CM88" s="1089" t="s">
        <v>274</v>
      </c>
      <c r="CN88" s="1112">
        <v>30</v>
      </c>
      <c r="CO88" s="1113" t="s">
        <v>269</v>
      </c>
      <c r="CP88" s="1114" t="s">
        <v>270</v>
      </c>
      <c r="CQ88" s="1113" t="s">
        <v>268</v>
      </c>
      <c r="CR88" s="1115" t="s">
        <v>275</v>
      </c>
      <c r="CS88" s="1113" t="s">
        <v>268</v>
      </c>
      <c r="CT88" s="1118">
        <v>2.4</v>
      </c>
      <c r="CU88" s="1119" t="s">
        <v>277</v>
      </c>
      <c r="CV88" s="1089" t="s">
        <v>274</v>
      </c>
      <c r="CW88" s="1104">
        <v>540</v>
      </c>
      <c r="CX88" s="1089" t="s">
        <v>268</v>
      </c>
      <c r="CY88" s="1098">
        <v>5</v>
      </c>
      <c r="CZ88" s="1083" t="s">
        <v>269</v>
      </c>
      <c r="DA88" s="1083" t="s">
        <v>270</v>
      </c>
      <c r="DB88" s="1092" t="s">
        <v>268</v>
      </c>
      <c r="DC88" s="1085" t="s">
        <v>275</v>
      </c>
      <c r="DD88" s="1092" t="s">
        <v>268</v>
      </c>
      <c r="DE88" s="1096">
        <v>16.8</v>
      </c>
      <c r="DF88" s="1089" t="s">
        <v>274</v>
      </c>
      <c r="DG88" s="85">
        <v>330</v>
      </c>
      <c r="DH88" s="1089" t="s">
        <v>268</v>
      </c>
      <c r="DI88" s="85">
        <v>3</v>
      </c>
      <c r="DJ88" s="1089" t="s">
        <v>274</v>
      </c>
      <c r="DK88" s="86">
        <v>3</v>
      </c>
      <c r="DL88" s="1089" t="s">
        <v>268</v>
      </c>
      <c r="DM88" s="85">
        <v>50</v>
      </c>
      <c r="DN88" s="1089" t="s">
        <v>268</v>
      </c>
      <c r="DO88" s="85">
        <v>1</v>
      </c>
      <c r="DP88" s="1089" t="s">
        <v>274</v>
      </c>
      <c r="DQ88" s="86">
        <v>1</v>
      </c>
      <c r="DR88" s="1145"/>
      <c r="DS88" s="128" t="s">
        <v>173</v>
      </c>
      <c r="DT88" s="1122" t="s">
        <v>278</v>
      </c>
      <c r="DU88" s="88">
        <v>255</v>
      </c>
      <c r="DV88" s="1089" t="s">
        <v>280</v>
      </c>
      <c r="DW88" s="1090">
        <v>710</v>
      </c>
      <c r="DX88" s="1092" t="s">
        <v>268</v>
      </c>
      <c r="DY88" s="1094">
        <v>7</v>
      </c>
      <c r="DZ88" s="1081" t="s">
        <v>269</v>
      </c>
      <c r="EA88" s="1083" t="s">
        <v>270</v>
      </c>
      <c r="EB88" s="1081" t="s">
        <v>268</v>
      </c>
      <c r="EC88" s="1085" t="s">
        <v>275</v>
      </c>
      <c r="ED88" s="1081" t="s">
        <v>268</v>
      </c>
      <c r="EE88" s="1087">
        <v>7.4</v>
      </c>
      <c r="EF88" s="1123" t="s">
        <v>276</v>
      </c>
      <c r="EG88" s="1089" t="s">
        <v>280</v>
      </c>
      <c r="EH88" s="1090">
        <v>3220</v>
      </c>
      <c r="EI88" s="1092" t="s">
        <v>268</v>
      </c>
      <c r="EJ88" s="1094">
        <v>30</v>
      </c>
      <c r="EK88" s="1081" t="s">
        <v>269</v>
      </c>
      <c r="EL88" s="1083" t="s">
        <v>270</v>
      </c>
      <c r="EM88" s="1081" t="s">
        <v>268</v>
      </c>
      <c r="EN88" s="1085" t="s">
        <v>275</v>
      </c>
      <c r="EO88" s="1081" t="s">
        <v>268</v>
      </c>
      <c r="EP88" s="1087">
        <v>2.6</v>
      </c>
      <c r="EQ88" s="1126" t="s">
        <v>276</v>
      </c>
      <c r="ER88" s="1120" t="s">
        <v>281</v>
      </c>
      <c r="ES88" s="1089" t="s">
        <v>280</v>
      </c>
      <c r="ET88" s="89">
        <v>2460</v>
      </c>
      <c r="EU88" s="1125" t="s">
        <v>280</v>
      </c>
      <c r="EV88" s="1140"/>
      <c r="EW88" s="1114"/>
      <c r="EX88" s="1122"/>
      <c r="EY88" s="5"/>
      <c r="EZ88" s="1145"/>
    </row>
    <row r="89" spans="1:156" s="58" customFormat="1" ht="38.450000000000003" customHeight="1">
      <c r="A89" s="132" t="s">
        <v>427</v>
      </c>
      <c r="B89" s="132" t="s">
        <v>827</v>
      </c>
      <c r="C89" s="1170"/>
      <c r="D89" s="1107"/>
      <c r="E89" s="1109"/>
      <c r="F89" s="90" t="s">
        <v>43</v>
      </c>
      <c r="G89" s="120"/>
      <c r="H89" s="91">
        <v>38840</v>
      </c>
      <c r="I89" s="92"/>
      <c r="J89" s="32" t="s">
        <v>268</v>
      </c>
      <c r="K89" s="93">
        <v>360</v>
      </c>
      <c r="L89" s="94"/>
      <c r="M89" s="95" t="s">
        <v>269</v>
      </c>
      <c r="N89" s="96" t="s">
        <v>270</v>
      </c>
      <c r="O89" s="97" t="s">
        <v>268</v>
      </c>
      <c r="P89" s="98" t="s">
        <v>275</v>
      </c>
      <c r="Q89" s="97" t="s">
        <v>268</v>
      </c>
      <c r="R89" s="99">
        <v>2.2999999999999998</v>
      </c>
      <c r="S89" s="100"/>
      <c r="T89" s="1089"/>
      <c r="U89" s="1105"/>
      <c r="V89" s="1089"/>
      <c r="W89" s="1111"/>
      <c r="X89" s="1082"/>
      <c r="Y89" s="1084"/>
      <c r="Z89" s="1084"/>
      <c r="AA89" s="1101"/>
      <c r="AB89" s="1089"/>
      <c r="AC89" s="1105"/>
      <c r="AD89" s="1089"/>
      <c r="AE89" s="1099"/>
      <c r="AF89" s="1082"/>
      <c r="AG89" s="1084"/>
      <c r="AH89" s="1082"/>
      <c r="AI89" s="1086"/>
      <c r="AJ89" s="1082"/>
      <c r="AK89" s="1097"/>
      <c r="AL89" s="32" t="s">
        <v>268</v>
      </c>
      <c r="AM89" s="93">
        <v>9670</v>
      </c>
      <c r="AN89" s="1089"/>
      <c r="AO89" s="101">
        <v>90</v>
      </c>
      <c r="AP89" s="102" t="s">
        <v>269</v>
      </c>
      <c r="AQ89" s="96" t="s">
        <v>270</v>
      </c>
      <c r="AR89" s="103" t="s">
        <v>268</v>
      </c>
      <c r="AS89" s="104" t="s">
        <v>275</v>
      </c>
      <c r="AT89" s="103" t="s">
        <v>268</v>
      </c>
      <c r="AU89" s="105">
        <v>2.6</v>
      </c>
      <c r="AV89" s="106"/>
      <c r="AW89" s="75"/>
      <c r="AX89" s="23"/>
      <c r="AY89" s="23"/>
      <c r="AZ89" s="125"/>
      <c r="BA89" s="23"/>
      <c r="BB89" s="23"/>
      <c r="BC89" s="23"/>
      <c r="BD89" s="23"/>
      <c r="BE89" s="23"/>
      <c r="BF89" s="23"/>
      <c r="BG89" s="112" t="s">
        <v>274</v>
      </c>
      <c r="BH89" s="113">
        <v>67740</v>
      </c>
      <c r="BI89" s="112" t="s">
        <v>268</v>
      </c>
      <c r="BJ89" s="77">
        <v>670</v>
      </c>
      <c r="BK89" s="78" t="s">
        <v>269</v>
      </c>
      <c r="BL89" s="79" t="s">
        <v>270</v>
      </c>
      <c r="BM89" s="78" t="s">
        <v>268</v>
      </c>
      <c r="BN89" s="80" t="s">
        <v>275</v>
      </c>
      <c r="BO89" s="78" t="s">
        <v>268</v>
      </c>
      <c r="BP89" s="81">
        <v>2.2999999999999998</v>
      </c>
      <c r="BQ89" s="46" t="s">
        <v>268</v>
      </c>
      <c r="BR89" s="113">
        <v>58070</v>
      </c>
      <c r="BS89" s="46" t="s">
        <v>274</v>
      </c>
      <c r="BT89" s="77">
        <v>580</v>
      </c>
      <c r="BU89" s="78" t="s">
        <v>269</v>
      </c>
      <c r="BV89" s="79" t="s">
        <v>270</v>
      </c>
      <c r="BW89" s="78" t="s">
        <v>268</v>
      </c>
      <c r="BX89" s="80" t="s">
        <v>275</v>
      </c>
      <c r="BY89" s="78" t="s">
        <v>268</v>
      </c>
      <c r="BZ89" s="81">
        <v>2.2000000000000002</v>
      </c>
      <c r="CA89" s="1103"/>
      <c r="CB89" s="1117"/>
      <c r="CC89" s="1089"/>
      <c r="CD89" s="1099"/>
      <c r="CE89" s="1084"/>
      <c r="CF89" s="1084"/>
      <c r="CG89" s="1093"/>
      <c r="CH89" s="1086"/>
      <c r="CI89" s="1093"/>
      <c r="CJ89" s="1097"/>
      <c r="CK89" s="1089"/>
      <c r="CL89" s="114">
        <v>3220</v>
      </c>
      <c r="CM89" s="1089"/>
      <c r="CN89" s="1112"/>
      <c r="CO89" s="1113"/>
      <c r="CP89" s="1114"/>
      <c r="CQ89" s="1113"/>
      <c r="CR89" s="1115"/>
      <c r="CS89" s="1113"/>
      <c r="CT89" s="1118"/>
      <c r="CU89" s="1119"/>
      <c r="CV89" s="1089"/>
      <c r="CW89" s="1105"/>
      <c r="CX89" s="1089"/>
      <c r="CY89" s="1099"/>
      <c r="CZ89" s="1084"/>
      <c r="DA89" s="1084"/>
      <c r="DB89" s="1093"/>
      <c r="DC89" s="1086"/>
      <c r="DD89" s="1093"/>
      <c r="DE89" s="1097"/>
      <c r="DF89" s="1089"/>
      <c r="DG89" s="115" t="s">
        <v>282</v>
      </c>
      <c r="DH89" s="1089"/>
      <c r="DI89" s="115" t="s">
        <v>335</v>
      </c>
      <c r="DJ89" s="1089"/>
      <c r="DK89" s="116">
        <v>58.3</v>
      </c>
      <c r="DL89" s="1089"/>
      <c r="DM89" s="115" t="s">
        <v>282</v>
      </c>
      <c r="DN89" s="1089"/>
      <c r="DO89" s="115" t="s">
        <v>335</v>
      </c>
      <c r="DP89" s="1089"/>
      <c r="DQ89" s="116">
        <v>32.4</v>
      </c>
      <c r="DR89" s="1145"/>
      <c r="DS89" s="117">
        <v>3160</v>
      </c>
      <c r="DT89" s="1122"/>
      <c r="DU89" s="118" t="s">
        <v>284</v>
      </c>
      <c r="DV89" s="1089"/>
      <c r="DW89" s="1091"/>
      <c r="DX89" s="1093"/>
      <c r="DY89" s="1095"/>
      <c r="DZ89" s="1082"/>
      <c r="EA89" s="1084"/>
      <c r="EB89" s="1082"/>
      <c r="EC89" s="1086"/>
      <c r="ED89" s="1082"/>
      <c r="EE89" s="1088"/>
      <c r="EF89" s="1124"/>
      <c r="EG89" s="1089"/>
      <c r="EH89" s="1091">
        <v>30</v>
      </c>
      <c r="EI89" s="1093"/>
      <c r="EJ89" s="1095"/>
      <c r="EK89" s="1082"/>
      <c r="EL89" s="1084"/>
      <c r="EM89" s="1082"/>
      <c r="EN89" s="1086"/>
      <c r="EO89" s="1082"/>
      <c r="EP89" s="1088"/>
      <c r="EQ89" s="1127"/>
      <c r="ER89" s="1121"/>
      <c r="ES89" s="1089"/>
      <c r="ET89" s="119">
        <v>20</v>
      </c>
      <c r="EU89" s="1125"/>
      <c r="EV89" s="1140"/>
      <c r="EW89" s="1114"/>
      <c r="EX89" s="1122"/>
      <c r="EY89" s="5"/>
      <c r="EZ89" s="1145"/>
    </row>
    <row r="90" spans="1:156" s="58" customFormat="1" ht="38.450000000000003" customHeight="1">
      <c r="A90" s="132" t="s">
        <v>428</v>
      </c>
      <c r="B90" s="132" t="s">
        <v>828</v>
      </c>
      <c r="C90" s="1170"/>
      <c r="D90" s="1106" t="s">
        <v>324</v>
      </c>
      <c r="E90" s="1108" t="s">
        <v>267</v>
      </c>
      <c r="F90" s="57" t="s">
        <v>42</v>
      </c>
      <c r="G90" s="120"/>
      <c r="H90" s="59">
        <v>28420</v>
      </c>
      <c r="I90" s="60">
        <v>38090</v>
      </c>
      <c r="J90" s="32" t="s">
        <v>268</v>
      </c>
      <c r="K90" s="61">
        <v>260</v>
      </c>
      <c r="L90" s="62">
        <v>360</v>
      </c>
      <c r="M90" s="63" t="s">
        <v>269</v>
      </c>
      <c r="N90" s="64" t="s">
        <v>270</v>
      </c>
      <c r="O90" s="65" t="s">
        <v>268</v>
      </c>
      <c r="P90" s="66" t="s">
        <v>271</v>
      </c>
      <c r="Q90" s="65" t="s">
        <v>268</v>
      </c>
      <c r="R90" s="67">
        <v>2.2000000000000002</v>
      </c>
      <c r="S90" s="68">
        <v>2.2000000000000002</v>
      </c>
      <c r="T90" s="1089" t="s">
        <v>268</v>
      </c>
      <c r="U90" s="1104">
        <v>420</v>
      </c>
      <c r="V90" s="1089" t="s">
        <v>268</v>
      </c>
      <c r="W90" s="1110">
        <v>4</v>
      </c>
      <c r="X90" s="1081" t="s">
        <v>272</v>
      </c>
      <c r="Y90" s="1083" t="s">
        <v>270</v>
      </c>
      <c r="Z90" s="1083" t="s">
        <v>268</v>
      </c>
      <c r="AA90" s="1100" t="s">
        <v>273</v>
      </c>
      <c r="AB90" s="1089" t="s">
        <v>268</v>
      </c>
      <c r="AC90" s="1104">
        <v>2760</v>
      </c>
      <c r="AD90" s="1089" t="s">
        <v>274</v>
      </c>
      <c r="AE90" s="1098">
        <v>20</v>
      </c>
      <c r="AF90" s="1081" t="s">
        <v>269</v>
      </c>
      <c r="AG90" s="1083" t="s">
        <v>270</v>
      </c>
      <c r="AH90" s="1081" t="s">
        <v>268</v>
      </c>
      <c r="AI90" s="1085" t="s">
        <v>275</v>
      </c>
      <c r="AJ90" s="1081" t="s">
        <v>268</v>
      </c>
      <c r="AK90" s="1096">
        <v>3.1</v>
      </c>
      <c r="AL90" s="32" t="s">
        <v>268</v>
      </c>
      <c r="AM90" s="69">
        <v>9670</v>
      </c>
      <c r="AN90" s="1089" t="s">
        <v>268</v>
      </c>
      <c r="AO90" s="70">
        <v>90</v>
      </c>
      <c r="AP90" s="71" t="s">
        <v>272</v>
      </c>
      <c r="AQ90" s="64" t="s">
        <v>270</v>
      </c>
      <c r="AR90" s="72" t="s">
        <v>268</v>
      </c>
      <c r="AS90" s="66" t="s">
        <v>275</v>
      </c>
      <c r="AT90" s="72" t="s">
        <v>268</v>
      </c>
      <c r="AU90" s="73">
        <v>2.6</v>
      </c>
      <c r="AV90" s="74" t="s">
        <v>276</v>
      </c>
      <c r="AW90" s="75" t="s">
        <v>268</v>
      </c>
      <c r="AX90" s="76">
        <v>3870</v>
      </c>
      <c r="AY90" s="20" t="s">
        <v>274</v>
      </c>
      <c r="AZ90" s="77">
        <v>30</v>
      </c>
      <c r="BA90" s="78" t="s">
        <v>269</v>
      </c>
      <c r="BB90" s="79" t="s">
        <v>270</v>
      </c>
      <c r="BC90" s="78" t="s">
        <v>268</v>
      </c>
      <c r="BD90" s="80" t="s">
        <v>275</v>
      </c>
      <c r="BE90" s="78" t="s">
        <v>268</v>
      </c>
      <c r="BF90" s="81">
        <v>3.9</v>
      </c>
      <c r="BG90" s="75"/>
      <c r="BH90" s="82"/>
      <c r="BI90" s="112"/>
      <c r="BJ90" s="121"/>
      <c r="BK90" s="121"/>
      <c r="BL90" s="121"/>
      <c r="BM90" s="121"/>
      <c r="BN90" s="121"/>
      <c r="BO90" s="121"/>
      <c r="BP90" s="121"/>
      <c r="BQ90" s="112"/>
      <c r="BR90" s="82" t="s">
        <v>286</v>
      </c>
      <c r="BS90" s="112"/>
      <c r="BT90" s="122"/>
      <c r="BU90" s="121"/>
      <c r="BV90" s="121"/>
      <c r="BW90" s="121"/>
      <c r="BX90" s="121"/>
      <c r="BY90" s="121"/>
      <c r="BZ90" s="121"/>
      <c r="CA90" s="1102" t="s">
        <v>268</v>
      </c>
      <c r="CB90" s="1116">
        <v>470</v>
      </c>
      <c r="CC90" s="1089" t="s">
        <v>268</v>
      </c>
      <c r="CD90" s="1098">
        <v>4</v>
      </c>
      <c r="CE90" s="1083" t="s">
        <v>269</v>
      </c>
      <c r="CF90" s="1083" t="s">
        <v>270</v>
      </c>
      <c r="CG90" s="1092" t="s">
        <v>268</v>
      </c>
      <c r="CH90" s="1085" t="s">
        <v>275</v>
      </c>
      <c r="CI90" s="1092" t="s">
        <v>268</v>
      </c>
      <c r="CJ90" s="1096">
        <v>9.6999999999999993</v>
      </c>
      <c r="CK90" s="1089"/>
      <c r="CL90" s="123" t="s">
        <v>174</v>
      </c>
      <c r="CM90" s="1089" t="s">
        <v>274</v>
      </c>
      <c r="CN90" s="1112">
        <v>20</v>
      </c>
      <c r="CO90" s="1113" t="s">
        <v>269</v>
      </c>
      <c r="CP90" s="1114" t="s">
        <v>270</v>
      </c>
      <c r="CQ90" s="1113" t="s">
        <v>268</v>
      </c>
      <c r="CR90" s="1115" t="s">
        <v>275</v>
      </c>
      <c r="CS90" s="1113" t="s">
        <v>268</v>
      </c>
      <c r="CT90" s="1118">
        <v>3.1</v>
      </c>
      <c r="CU90" s="1119" t="s">
        <v>277</v>
      </c>
      <c r="CV90" s="1089" t="s">
        <v>274</v>
      </c>
      <c r="CW90" s="1104">
        <v>540</v>
      </c>
      <c r="CX90" s="1089" t="s">
        <v>268</v>
      </c>
      <c r="CY90" s="1098">
        <v>5</v>
      </c>
      <c r="CZ90" s="1083" t="s">
        <v>269</v>
      </c>
      <c r="DA90" s="1083" t="s">
        <v>270</v>
      </c>
      <c r="DB90" s="1092" t="s">
        <v>268</v>
      </c>
      <c r="DC90" s="1085" t="s">
        <v>275</v>
      </c>
      <c r="DD90" s="1092" t="s">
        <v>268</v>
      </c>
      <c r="DE90" s="1096">
        <v>14.4</v>
      </c>
      <c r="DF90" s="1089" t="s">
        <v>274</v>
      </c>
      <c r="DG90" s="85">
        <v>290</v>
      </c>
      <c r="DH90" s="1089" t="s">
        <v>268</v>
      </c>
      <c r="DI90" s="85">
        <v>2</v>
      </c>
      <c r="DJ90" s="1089" t="s">
        <v>274</v>
      </c>
      <c r="DK90" s="86">
        <v>2</v>
      </c>
      <c r="DL90" s="1089" t="s">
        <v>268</v>
      </c>
      <c r="DM90" s="85">
        <v>50</v>
      </c>
      <c r="DN90" s="1089" t="s">
        <v>268</v>
      </c>
      <c r="DO90" s="85">
        <v>1</v>
      </c>
      <c r="DP90" s="1089" t="s">
        <v>274</v>
      </c>
      <c r="DQ90" s="86">
        <v>1</v>
      </c>
      <c r="DR90" s="1145"/>
      <c r="DS90" s="128" t="s">
        <v>174</v>
      </c>
      <c r="DT90" s="1122" t="s">
        <v>278</v>
      </c>
      <c r="DU90" s="88">
        <v>255</v>
      </c>
      <c r="DV90" s="1089" t="s">
        <v>280</v>
      </c>
      <c r="DW90" s="1090">
        <v>610</v>
      </c>
      <c r="DX90" s="1092" t="s">
        <v>268</v>
      </c>
      <c r="DY90" s="1094">
        <v>6</v>
      </c>
      <c r="DZ90" s="1081" t="s">
        <v>269</v>
      </c>
      <c r="EA90" s="1083" t="s">
        <v>270</v>
      </c>
      <c r="EB90" s="1081" t="s">
        <v>268</v>
      </c>
      <c r="EC90" s="1085" t="s">
        <v>275</v>
      </c>
      <c r="ED90" s="1081" t="s">
        <v>268</v>
      </c>
      <c r="EE90" s="1087">
        <v>7.4</v>
      </c>
      <c r="EF90" s="1123" t="s">
        <v>276</v>
      </c>
      <c r="EG90" s="1089" t="s">
        <v>280</v>
      </c>
      <c r="EH90" s="1090">
        <v>2760</v>
      </c>
      <c r="EI90" s="1092" t="s">
        <v>268</v>
      </c>
      <c r="EJ90" s="1094">
        <v>20</v>
      </c>
      <c r="EK90" s="1081" t="s">
        <v>269</v>
      </c>
      <c r="EL90" s="1083" t="s">
        <v>270</v>
      </c>
      <c r="EM90" s="1081" t="s">
        <v>268</v>
      </c>
      <c r="EN90" s="1085" t="s">
        <v>275</v>
      </c>
      <c r="EO90" s="1081" t="s">
        <v>268</v>
      </c>
      <c r="EP90" s="1087">
        <v>3.3</v>
      </c>
      <c r="EQ90" s="1126" t="s">
        <v>276</v>
      </c>
      <c r="ER90" s="1120" t="s">
        <v>281</v>
      </c>
      <c r="ES90" s="1089" t="s">
        <v>280</v>
      </c>
      <c r="ET90" s="89">
        <v>2110</v>
      </c>
      <c r="EU90" s="1125" t="s">
        <v>280</v>
      </c>
      <c r="EV90" s="1140"/>
      <c r="EW90" s="1114"/>
      <c r="EX90" s="1122"/>
      <c r="EY90" s="5"/>
      <c r="EZ90" s="1145"/>
    </row>
    <row r="91" spans="1:156" s="58" customFormat="1" ht="38.450000000000003" customHeight="1">
      <c r="A91" s="132" t="s">
        <v>429</v>
      </c>
      <c r="B91" s="132" t="s">
        <v>829</v>
      </c>
      <c r="C91" s="1170"/>
      <c r="D91" s="1107"/>
      <c r="E91" s="1109"/>
      <c r="F91" s="90" t="s">
        <v>43</v>
      </c>
      <c r="G91" s="120"/>
      <c r="H91" s="91">
        <v>38090</v>
      </c>
      <c r="I91" s="92"/>
      <c r="J91" s="32" t="s">
        <v>268</v>
      </c>
      <c r="K91" s="93">
        <v>360</v>
      </c>
      <c r="L91" s="94"/>
      <c r="M91" s="95" t="s">
        <v>269</v>
      </c>
      <c r="N91" s="96" t="s">
        <v>270</v>
      </c>
      <c r="O91" s="97" t="s">
        <v>268</v>
      </c>
      <c r="P91" s="98" t="s">
        <v>275</v>
      </c>
      <c r="Q91" s="97" t="s">
        <v>268</v>
      </c>
      <c r="R91" s="99">
        <v>2.2000000000000002</v>
      </c>
      <c r="S91" s="100"/>
      <c r="T91" s="1089"/>
      <c r="U91" s="1105"/>
      <c r="V91" s="1089"/>
      <c r="W91" s="1111"/>
      <c r="X91" s="1082"/>
      <c r="Y91" s="1084"/>
      <c r="Z91" s="1084"/>
      <c r="AA91" s="1101"/>
      <c r="AB91" s="1089"/>
      <c r="AC91" s="1105"/>
      <c r="AD91" s="1089"/>
      <c r="AE91" s="1099"/>
      <c r="AF91" s="1082"/>
      <c r="AG91" s="1084"/>
      <c r="AH91" s="1082"/>
      <c r="AI91" s="1086"/>
      <c r="AJ91" s="1082"/>
      <c r="AK91" s="1097"/>
      <c r="AL91" s="32" t="s">
        <v>268</v>
      </c>
      <c r="AM91" s="93">
        <v>9670</v>
      </c>
      <c r="AN91" s="1089"/>
      <c r="AO91" s="101">
        <v>90</v>
      </c>
      <c r="AP91" s="102" t="s">
        <v>269</v>
      </c>
      <c r="AQ91" s="96" t="s">
        <v>270</v>
      </c>
      <c r="AR91" s="103" t="s">
        <v>268</v>
      </c>
      <c r="AS91" s="104" t="s">
        <v>275</v>
      </c>
      <c r="AT91" s="103" t="s">
        <v>268</v>
      </c>
      <c r="AU91" s="105">
        <v>2.6</v>
      </c>
      <c r="AV91" s="106"/>
      <c r="AW91" s="75"/>
      <c r="AX91" s="23"/>
      <c r="AY91" s="23"/>
      <c r="AZ91" s="125"/>
      <c r="BA91" s="23"/>
      <c r="BB91" s="23"/>
      <c r="BC91" s="23"/>
      <c r="BD91" s="23"/>
      <c r="BE91" s="23"/>
      <c r="BF91" s="23"/>
      <c r="BG91" s="112" t="s">
        <v>274</v>
      </c>
      <c r="BH91" s="113">
        <v>67740</v>
      </c>
      <c r="BI91" s="112" t="s">
        <v>268</v>
      </c>
      <c r="BJ91" s="77">
        <v>670</v>
      </c>
      <c r="BK91" s="78" t="s">
        <v>269</v>
      </c>
      <c r="BL91" s="79" t="s">
        <v>270</v>
      </c>
      <c r="BM91" s="78" t="s">
        <v>268</v>
      </c>
      <c r="BN91" s="80" t="s">
        <v>275</v>
      </c>
      <c r="BO91" s="78" t="s">
        <v>268</v>
      </c>
      <c r="BP91" s="81">
        <v>2.2999999999999998</v>
      </c>
      <c r="BQ91" s="46" t="s">
        <v>268</v>
      </c>
      <c r="BR91" s="113">
        <v>58070</v>
      </c>
      <c r="BS91" s="46" t="s">
        <v>274</v>
      </c>
      <c r="BT91" s="77">
        <v>580</v>
      </c>
      <c r="BU91" s="78" t="s">
        <v>269</v>
      </c>
      <c r="BV91" s="79" t="s">
        <v>270</v>
      </c>
      <c r="BW91" s="78" t="s">
        <v>268</v>
      </c>
      <c r="BX91" s="80" t="s">
        <v>275</v>
      </c>
      <c r="BY91" s="78" t="s">
        <v>268</v>
      </c>
      <c r="BZ91" s="81">
        <v>2.2000000000000002</v>
      </c>
      <c r="CA91" s="1103"/>
      <c r="CB91" s="1117"/>
      <c r="CC91" s="1089"/>
      <c r="CD91" s="1099"/>
      <c r="CE91" s="1084"/>
      <c r="CF91" s="1084"/>
      <c r="CG91" s="1093"/>
      <c r="CH91" s="1086"/>
      <c r="CI91" s="1093"/>
      <c r="CJ91" s="1097"/>
      <c r="CK91" s="1089"/>
      <c r="CL91" s="114">
        <v>2760</v>
      </c>
      <c r="CM91" s="1089"/>
      <c r="CN91" s="1112"/>
      <c r="CO91" s="1113"/>
      <c r="CP91" s="1114"/>
      <c r="CQ91" s="1113"/>
      <c r="CR91" s="1115"/>
      <c r="CS91" s="1113"/>
      <c r="CT91" s="1118"/>
      <c r="CU91" s="1119"/>
      <c r="CV91" s="1089"/>
      <c r="CW91" s="1105"/>
      <c r="CX91" s="1089"/>
      <c r="CY91" s="1099"/>
      <c r="CZ91" s="1084"/>
      <c r="DA91" s="1084"/>
      <c r="DB91" s="1093"/>
      <c r="DC91" s="1086"/>
      <c r="DD91" s="1093"/>
      <c r="DE91" s="1097"/>
      <c r="DF91" s="1089"/>
      <c r="DG91" s="115" t="s">
        <v>282</v>
      </c>
      <c r="DH91" s="1089"/>
      <c r="DI91" s="115" t="s">
        <v>335</v>
      </c>
      <c r="DJ91" s="1089"/>
      <c r="DK91" s="116">
        <v>74.900000000000006</v>
      </c>
      <c r="DL91" s="1089"/>
      <c r="DM91" s="115" t="s">
        <v>282</v>
      </c>
      <c r="DN91" s="1089"/>
      <c r="DO91" s="115" t="s">
        <v>335</v>
      </c>
      <c r="DP91" s="1089"/>
      <c r="DQ91" s="116">
        <v>27.7</v>
      </c>
      <c r="DR91" s="1145"/>
      <c r="DS91" s="117">
        <v>2810</v>
      </c>
      <c r="DT91" s="1122"/>
      <c r="DU91" s="118" t="s">
        <v>284</v>
      </c>
      <c r="DV91" s="1089"/>
      <c r="DW91" s="1091"/>
      <c r="DX91" s="1093"/>
      <c r="DY91" s="1095"/>
      <c r="DZ91" s="1082"/>
      <c r="EA91" s="1084"/>
      <c r="EB91" s="1082"/>
      <c r="EC91" s="1086"/>
      <c r="ED91" s="1082"/>
      <c r="EE91" s="1088"/>
      <c r="EF91" s="1124"/>
      <c r="EG91" s="1089"/>
      <c r="EH91" s="1091">
        <v>20</v>
      </c>
      <c r="EI91" s="1093"/>
      <c r="EJ91" s="1095"/>
      <c r="EK91" s="1082"/>
      <c r="EL91" s="1084"/>
      <c r="EM91" s="1082"/>
      <c r="EN91" s="1086"/>
      <c r="EO91" s="1082"/>
      <c r="EP91" s="1088"/>
      <c r="EQ91" s="1127"/>
      <c r="ER91" s="1121"/>
      <c r="ES91" s="1089"/>
      <c r="ET91" s="119">
        <v>20</v>
      </c>
      <c r="EU91" s="1125"/>
      <c r="EV91" s="1140"/>
      <c r="EW91" s="1114"/>
      <c r="EX91" s="1122"/>
      <c r="EY91" s="5"/>
      <c r="EZ91" s="1145"/>
    </row>
    <row r="92" spans="1:156" s="58" customFormat="1" ht="38.450000000000003" customHeight="1">
      <c r="A92" s="132" t="s">
        <v>430</v>
      </c>
      <c r="B92" s="132" t="s">
        <v>830</v>
      </c>
      <c r="C92" s="1170"/>
      <c r="D92" s="1106" t="s">
        <v>326</v>
      </c>
      <c r="E92" s="1108" t="s">
        <v>267</v>
      </c>
      <c r="F92" s="57" t="s">
        <v>42</v>
      </c>
      <c r="G92" s="120"/>
      <c r="H92" s="59">
        <v>27880</v>
      </c>
      <c r="I92" s="60">
        <v>37550</v>
      </c>
      <c r="J92" s="32" t="s">
        <v>268</v>
      </c>
      <c r="K92" s="61">
        <v>250</v>
      </c>
      <c r="L92" s="62">
        <v>350</v>
      </c>
      <c r="M92" s="63" t="s">
        <v>269</v>
      </c>
      <c r="N92" s="64" t="s">
        <v>270</v>
      </c>
      <c r="O92" s="65" t="s">
        <v>268</v>
      </c>
      <c r="P92" s="66" t="s">
        <v>271</v>
      </c>
      <c r="Q92" s="65" t="s">
        <v>268</v>
      </c>
      <c r="R92" s="67">
        <v>2.2000000000000002</v>
      </c>
      <c r="S92" s="68">
        <v>2.2999999999999998</v>
      </c>
      <c r="T92" s="1089" t="s">
        <v>268</v>
      </c>
      <c r="U92" s="1104">
        <v>360</v>
      </c>
      <c r="V92" s="1089" t="s">
        <v>268</v>
      </c>
      <c r="W92" s="1110">
        <v>3</v>
      </c>
      <c r="X92" s="1081" t="s">
        <v>272</v>
      </c>
      <c r="Y92" s="1083" t="s">
        <v>270</v>
      </c>
      <c r="Z92" s="1083" t="s">
        <v>268</v>
      </c>
      <c r="AA92" s="1100" t="s">
        <v>273</v>
      </c>
      <c r="AB92" s="1089" t="s">
        <v>268</v>
      </c>
      <c r="AC92" s="1104">
        <v>2410</v>
      </c>
      <c r="AD92" s="1089" t="s">
        <v>274</v>
      </c>
      <c r="AE92" s="1098">
        <v>20</v>
      </c>
      <c r="AF92" s="1081" t="s">
        <v>269</v>
      </c>
      <c r="AG92" s="1083" t="s">
        <v>270</v>
      </c>
      <c r="AH92" s="1081" t="s">
        <v>268</v>
      </c>
      <c r="AI92" s="1085" t="s">
        <v>275</v>
      </c>
      <c r="AJ92" s="1081" t="s">
        <v>268</v>
      </c>
      <c r="AK92" s="1096">
        <v>2.7</v>
      </c>
      <c r="AL92" s="32" t="s">
        <v>268</v>
      </c>
      <c r="AM92" s="69">
        <v>9670</v>
      </c>
      <c r="AN92" s="1089" t="s">
        <v>268</v>
      </c>
      <c r="AO92" s="70">
        <v>90</v>
      </c>
      <c r="AP92" s="71" t="s">
        <v>272</v>
      </c>
      <c r="AQ92" s="64" t="s">
        <v>270</v>
      </c>
      <c r="AR92" s="72" t="s">
        <v>268</v>
      </c>
      <c r="AS92" s="66" t="s">
        <v>275</v>
      </c>
      <c r="AT92" s="72" t="s">
        <v>268</v>
      </c>
      <c r="AU92" s="73">
        <v>2.6</v>
      </c>
      <c r="AV92" s="74" t="s">
        <v>276</v>
      </c>
      <c r="AW92" s="75" t="s">
        <v>268</v>
      </c>
      <c r="AX92" s="76">
        <v>3870</v>
      </c>
      <c r="AY92" s="20" t="s">
        <v>274</v>
      </c>
      <c r="AZ92" s="77">
        <v>30</v>
      </c>
      <c r="BA92" s="78" t="s">
        <v>269</v>
      </c>
      <c r="BB92" s="79" t="s">
        <v>270</v>
      </c>
      <c r="BC92" s="78" t="s">
        <v>268</v>
      </c>
      <c r="BD92" s="80" t="s">
        <v>275</v>
      </c>
      <c r="BE92" s="78" t="s">
        <v>268</v>
      </c>
      <c r="BF92" s="81">
        <v>3.9</v>
      </c>
      <c r="BG92" s="75"/>
      <c r="BH92" s="82"/>
      <c r="BI92" s="112"/>
      <c r="BJ92" s="121"/>
      <c r="BK92" s="121"/>
      <c r="BL92" s="121"/>
      <c r="BM92" s="121"/>
      <c r="BN92" s="121"/>
      <c r="BO92" s="121"/>
      <c r="BP92" s="121"/>
      <c r="BQ92" s="112"/>
      <c r="BR92" s="82" t="s">
        <v>286</v>
      </c>
      <c r="BS92" s="112"/>
      <c r="BT92" s="122"/>
      <c r="BU92" s="121"/>
      <c r="BV92" s="121"/>
      <c r="BW92" s="121"/>
      <c r="BX92" s="121"/>
      <c r="BY92" s="121"/>
      <c r="BZ92" s="121"/>
      <c r="CA92" s="1102" t="s">
        <v>268</v>
      </c>
      <c r="CB92" s="1116">
        <v>410</v>
      </c>
      <c r="CC92" s="1089" t="s">
        <v>268</v>
      </c>
      <c r="CD92" s="1098">
        <v>4</v>
      </c>
      <c r="CE92" s="1083" t="s">
        <v>269</v>
      </c>
      <c r="CF92" s="1083" t="s">
        <v>270</v>
      </c>
      <c r="CG92" s="1092" t="s">
        <v>268</v>
      </c>
      <c r="CH92" s="1085" t="s">
        <v>275</v>
      </c>
      <c r="CI92" s="1092" t="s">
        <v>268</v>
      </c>
      <c r="CJ92" s="1096">
        <v>8.5</v>
      </c>
      <c r="CK92" s="1089"/>
      <c r="CL92" s="123" t="s">
        <v>175</v>
      </c>
      <c r="CM92" s="1089" t="s">
        <v>274</v>
      </c>
      <c r="CN92" s="1112">
        <v>20</v>
      </c>
      <c r="CO92" s="1113" t="s">
        <v>269</v>
      </c>
      <c r="CP92" s="1114" t="s">
        <v>270</v>
      </c>
      <c r="CQ92" s="1113" t="s">
        <v>268</v>
      </c>
      <c r="CR92" s="1115" t="s">
        <v>275</v>
      </c>
      <c r="CS92" s="1113" t="s">
        <v>268</v>
      </c>
      <c r="CT92" s="1118">
        <v>2.7</v>
      </c>
      <c r="CU92" s="1119" t="s">
        <v>277</v>
      </c>
      <c r="CV92" s="1089" t="s">
        <v>274</v>
      </c>
      <c r="CW92" s="1104">
        <v>540</v>
      </c>
      <c r="CX92" s="1089" t="s">
        <v>268</v>
      </c>
      <c r="CY92" s="1098">
        <v>5</v>
      </c>
      <c r="CZ92" s="1083" t="s">
        <v>269</v>
      </c>
      <c r="DA92" s="1083" t="s">
        <v>270</v>
      </c>
      <c r="DB92" s="1092" t="s">
        <v>268</v>
      </c>
      <c r="DC92" s="1085" t="s">
        <v>275</v>
      </c>
      <c r="DD92" s="1092" t="s">
        <v>268</v>
      </c>
      <c r="DE92" s="1096">
        <v>12.6</v>
      </c>
      <c r="DF92" s="1089" t="s">
        <v>274</v>
      </c>
      <c r="DG92" s="85">
        <v>270</v>
      </c>
      <c r="DH92" s="1089" t="s">
        <v>268</v>
      </c>
      <c r="DI92" s="85">
        <v>2</v>
      </c>
      <c r="DJ92" s="1089" t="s">
        <v>274</v>
      </c>
      <c r="DK92" s="86">
        <v>2</v>
      </c>
      <c r="DL92" s="1089" t="s">
        <v>268</v>
      </c>
      <c r="DM92" s="85">
        <v>40</v>
      </c>
      <c r="DN92" s="1089" t="s">
        <v>268</v>
      </c>
      <c r="DO92" s="85">
        <v>1</v>
      </c>
      <c r="DP92" s="1089" t="s">
        <v>274</v>
      </c>
      <c r="DQ92" s="86">
        <v>1</v>
      </c>
      <c r="DR92" s="1145"/>
      <c r="DS92" s="128" t="s">
        <v>175</v>
      </c>
      <c r="DT92" s="1122" t="s">
        <v>278</v>
      </c>
      <c r="DU92" s="88">
        <v>255</v>
      </c>
      <c r="DV92" s="1089" t="s">
        <v>280</v>
      </c>
      <c r="DW92" s="1090">
        <v>530</v>
      </c>
      <c r="DX92" s="1092" t="s">
        <v>268</v>
      </c>
      <c r="DY92" s="1094">
        <v>5</v>
      </c>
      <c r="DZ92" s="1081" t="s">
        <v>269</v>
      </c>
      <c r="EA92" s="1083" t="s">
        <v>270</v>
      </c>
      <c r="EB92" s="1081" t="s">
        <v>268</v>
      </c>
      <c r="EC92" s="1085" t="s">
        <v>275</v>
      </c>
      <c r="ED92" s="1081" t="s">
        <v>268</v>
      </c>
      <c r="EE92" s="1087">
        <v>7.8</v>
      </c>
      <c r="EF92" s="1123" t="s">
        <v>276</v>
      </c>
      <c r="EG92" s="1089" t="s">
        <v>280</v>
      </c>
      <c r="EH92" s="1090">
        <v>2410</v>
      </c>
      <c r="EI92" s="1092" t="s">
        <v>268</v>
      </c>
      <c r="EJ92" s="1094">
        <v>20</v>
      </c>
      <c r="EK92" s="1081" t="s">
        <v>269</v>
      </c>
      <c r="EL92" s="1083" t="s">
        <v>270</v>
      </c>
      <c r="EM92" s="1081" t="s">
        <v>268</v>
      </c>
      <c r="EN92" s="1085" t="s">
        <v>275</v>
      </c>
      <c r="EO92" s="1081" t="s">
        <v>268</v>
      </c>
      <c r="EP92" s="1087">
        <v>2.9</v>
      </c>
      <c r="EQ92" s="1126" t="s">
        <v>276</v>
      </c>
      <c r="ER92" s="1120" t="s">
        <v>281</v>
      </c>
      <c r="ES92" s="1089" t="s">
        <v>280</v>
      </c>
      <c r="ET92" s="89">
        <v>1850</v>
      </c>
      <c r="EU92" s="1125" t="s">
        <v>280</v>
      </c>
      <c r="EV92" s="1140"/>
      <c r="EW92" s="1114"/>
      <c r="EX92" s="1122"/>
      <c r="EY92" s="5"/>
      <c r="EZ92" s="1145"/>
    </row>
    <row r="93" spans="1:156" s="58" customFormat="1" ht="38.450000000000003" customHeight="1">
      <c r="A93" s="132" t="s">
        <v>431</v>
      </c>
      <c r="B93" s="132" t="s">
        <v>831</v>
      </c>
      <c r="C93" s="1170"/>
      <c r="D93" s="1107"/>
      <c r="E93" s="1109"/>
      <c r="F93" s="90" t="s">
        <v>43</v>
      </c>
      <c r="G93" s="120"/>
      <c r="H93" s="91">
        <v>37550</v>
      </c>
      <c r="I93" s="92"/>
      <c r="J93" s="32" t="s">
        <v>268</v>
      </c>
      <c r="K93" s="93">
        <v>350</v>
      </c>
      <c r="L93" s="94"/>
      <c r="M93" s="95" t="s">
        <v>269</v>
      </c>
      <c r="N93" s="96" t="s">
        <v>270</v>
      </c>
      <c r="O93" s="97" t="s">
        <v>268</v>
      </c>
      <c r="P93" s="98" t="s">
        <v>275</v>
      </c>
      <c r="Q93" s="97" t="s">
        <v>268</v>
      </c>
      <c r="R93" s="99">
        <v>2.2999999999999998</v>
      </c>
      <c r="S93" s="100"/>
      <c r="T93" s="1089"/>
      <c r="U93" s="1105"/>
      <c r="V93" s="1089"/>
      <c r="W93" s="1111"/>
      <c r="X93" s="1082"/>
      <c r="Y93" s="1084"/>
      <c r="Z93" s="1084"/>
      <c r="AA93" s="1101"/>
      <c r="AB93" s="1089"/>
      <c r="AC93" s="1105"/>
      <c r="AD93" s="1089"/>
      <c r="AE93" s="1099"/>
      <c r="AF93" s="1082"/>
      <c r="AG93" s="1084"/>
      <c r="AH93" s="1082"/>
      <c r="AI93" s="1086"/>
      <c r="AJ93" s="1082"/>
      <c r="AK93" s="1097"/>
      <c r="AL93" s="32" t="s">
        <v>268</v>
      </c>
      <c r="AM93" s="93">
        <v>9670</v>
      </c>
      <c r="AN93" s="1089"/>
      <c r="AO93" s="101">
        <v>90</v>
      </c>
      <c r="AP93" s="102" t="s">
        <v>269</v>
      </c>
      <c r="AQ93" s="96" t="s">
        <v>270</v>
      </c>
      <c r="AR93" s="103" t="s">
        <v>268</v>
      </c>
      <c r="AS93" s="104" t="s">
        <v>275</v>
      </c>
      <c r="AT93" s="103" t="s">
        <v>268</v>
      </c>
      <c r="AU93" s="105">
        <v>2.6</v>
      </c>
      <c r="AV93" s="106"/>
      <c r="AW93" s="75"/>
      <c r="AX93" s="23"/>
      <c r="AY93" s="23"/>
      <c r="AZ93" s="125"/>
      <c r="BA93" s="23"/>
      <c r="BB93" s="23"/>
      <c r="BC93" s="23"/>
      <c r="BD93" s="23"/>
      <c r="BE93" s="23"/>
      <c r="BF93" s="23"/>
      <c r="BG93" s="112" t="s">
        <v>274</v>
      </c>
      <c r="BH93" s="113">
        <v>67740</v>
      </c>
      <c r="BI93" s="112" t="s">
        <v>268</v>
      </c>
      <c r="BJ93" s="77">
        <v>670</v>
      </c>
      <c r="BK93" s="78" t="s">
        <v>269</v>
      </c>
      <c r="BL93" s="79" t="s">
        <v>270</v>
      </c>
      <c r="BM93" s="78" t="s">
        <v>268</v>
      </c>
      <c r="BN93" s="80" t="s">
        <v>275</v>
      </c>
      <c r="BO93" s="78" t="s">
        <v>268</v>
      </c>
      <c r="BP93" s="81">
        <v>2.2999999999999998</v>
      </c>
      <c r="BQ93" s="46" t="s">
        <v>268</v>
      </c>
      <c r="BR93" s="113">
        <v>58070</v>
      </c>
      <c r="BS93" s="46" t="s">
        <v>274</v>
      </c>
      <c r="BT93" s="77">
        <v>580</v>
      </c>
      <c r="BU93" s="78" t="s">
        <v>269</v>
      </c>
      <c r="BV93" s="79" t="s">
        <v>270</v>
      </c>
      <c r="BW93" s="78" t="s">
        <v>268</v>
      </c>
      <c r="BX93" s="80" t="s">
        <v>275</v>
      </c>
      <c r="BY93" s="78" t="s">
        <v>268</v>
      </c>
      <c r="BZ93" s="81">
        <v>2.2000000000000002</v>
      </c>
      <c r="CA93" s="1103"/>
      <c r="CB93" s="1117"/>
      <c r="CC93" s="1089"/>
      <c r="CD93" s="1099"/>
      <c r="CE93" s="1084"/>
      <c r="CF93" s="1084"/>
      <c r="CG93" s="1093"/>
      <c r="CH93" s="1086"/>
      <c r="CI93" s="1093"/>
      <c r="CJ93" s="1097"/>
      <c r="CK93" s="1089"/>
      <c r="CL93" s="114">
        <v>2410</v>
      </c>
      <c r="CM93" s="1089"/>
      <c r="CN93" s="1112"/>
      <c r="CO93" s="1113"/>
      <c r="CP93" s="1114"/>
      <c r="CQ93" s="1113"/>
      <c r="CR93" s="1115"/>
      <c r="CS93" s="1113"/>
      <c r="CT93" s="1118"/>
      <c r="CU93" s="1119"/>
      <c r="CV93" s="1089"/>
      <c r="CW93" s="1105"/>
      <c r="CX93" s="1089"/>
      <c r="CY93" s="1099"/>
      <c r="CZ93" s="1084"/>
      <c r="DA93" s="1084"/>
      <c r="DB93" s="1093"/>
      <c r="DC93" s="1086"/>
      <c r="DD93" s="1093"/>
      <c r="DE93" s="1097"/>
      <c r="DF93" s="1089"/>
      <c r="DG93" s="115" t="s">
        <v>282</v>
      </c>
      <c r="DH93" s="1089"/>
      <c r="DI93" s="115" t="s">
        <v>335</v>
      </c>
      <c r="DJ93" s="1089"/>
      <c r="DK93" s="116">
        <v>65.5</v>
      </c>
      <c r="DL93" s="1089"/>
      <c r="DM93" s="115" t="s">
        <v>282</v>
      </c>
      <c r="DN93" s="1089"/>
      <c r="DO93" s="115" t="s">
        <v>335</v>
      </c>
      <c r="DP93" s="1089"/>
      <c r="DQ93" s="116">
        <v>24.3</v>
      </c>
      <c r="DR93" s="1145"/>
      <c r="DS93" s="117">
        <v>2540</v>
      </c>
      <c r="DT93" s="1122"/>
      <c r="DU93" s="118" t="s">
        <v>284</v>
      </c>
      <c r="DV93" s="1089"/>
      <c r="DW93" s="1091"/>
      <c r="DX93" s="1093"/>
      <c r="DY93" s="1095"/>
      <c r="DZ93" s="1082"/>
      <c r="EA93" s="1084"/>
      <c r="EB93" s="1082"/>
      <c r="EC93" s="1086"/>
      <c r="ED93" s="1082"/>
      <c r="EE93" s="1088"/>
      <c r="EF93" s="1124"/>
      <c r="EG93" s="1089"/>
      <c r="EH93" s="1091">
        <v>20</v>
      </c>
      <c r="EI93" s="1093"/>
      <c r="EJ93" s="1095"/>
      <c r="EK93" s="1082"/>
      <c r="EL93" s="1084"/>
      <c r="EM93" s="1082"/>
      <c r="EN93" s="1086"/>
      <c r="EO93" s="1082"/>
      <c r="EP93" s="1088"/>
      <c r="EQ93" s="1127"/>
      <c r="ER93" s="1121"/>
      <c r="ES93" s="1089"/>
      <c r="ET93" s="119">
        <v>10</v>
      </c>
      <c r="EU93" s="1125"/>
      <c r="EV93" s="1140"/>
      <c r="EW93" s="1114"/>
      <c r="EX93" s="1122"/>
      <c r="EY93" s="5"/>
      <c r="EZ93" s="1145"/>
    </row>
    <row r="94" spans="1:156" s="58" customFormat="1" ht="38.450000000000003" customHeight="1">
      <c r="A94" s="132" t="s">
        <v>432</v>
      </c>
      <c r="B94" s="132" t="s">
        <v>832</v>
      </c>
      <c r="C94" s="1170"/>
      <c r="D94" s="1106" t="s">
        <v>328</v>
      </c>
      <c r="E94" s="1108" t="s">
        <v>267</v>
      </c>
      <c r="F94" s="57" t="s">
        <v>42</v>
      </c>
      <c r="G94" s="120"/>
      <c r="H94" s="59">
        <v>27450</v>
      </c>
      <c r="I94" s="60">
        <v>37120</v>
      </c>
      <c r="J94" s="32" t="s">
        <v>268</v>
      </c>
      <c r="K94" s="61">
        <v>250</v>
      </c>
      <c r="L94" s="62">
        <v>350</v>
      </c>
      <c r="M94" s="63" t="s">
        <v>269</v>
      </c>
      <c r="N94" s="64" t="s">
        <v>270</v>
      </c>
      <c r="O94" s="65" t="s">
        <v>268</v>
      </c>
      <c r="P94" s="66" t="s">
        <v>271</v>
      </c>
      <c r="Q94" s="65" t="s">
        <v>268</v>
      </c>
      <c r="R94" s="67">
        <v>2.2000000000000002</v>
      </c>
      <c r="S94" s="68">
        <v>2.2000000000000002</v>
      </c>
      <c r="T94" s="1089" t="s">
        <v>268</v>
      </c>
      <c r="U94" s="1104">
        <v>320</v>
      </c>
      <c r="V94" s="1089" t="s">
        <v>268</v>
      </c>
      <c r="W94" s="1110">
        <v>3</v>
      </c>
      <c r="X94" s="1081" t="s">
        <v>272</v>
      </c>
      <c r="Y94" s="1083" t="s">
        <v>270</v>
      </c>
      <c r="Z94" s="1083" t="s">
        <v>268</v>
      </c>
      <c r="AA94" s="1100" t="s">
        <v>273</v>
      </c>
      <c r="AB94" s="1089" t="s">
        <v>268</v>
      </c>
      <c r="AC94" s="1104">
        <v>2150</v>
      </c>
      <c r="AD94" s="1089" t="s">
        <v>274</v>
      </c>
      <c r="AE94" s="1098">
        <v>20</v>
      </c>
      <c r="AF94" s="1081" t="s">
        <v>269</v>
      </c>
      <c r="AG94" s="1083" t="s">
        <v>270</v>
      </c>
      <c r="AH94" s="1081" t="s">
        <v>268</v>
      </c>
      <c r="AI94" s="1085" t="s">
        <v>275</v>
      </c>
      <c r="AJ94" s="1081" t="s">
        <v>268</v>
      </c>
      <c r="AK94" s="1096">
        <v>2.4</v>
      </c>
      <c r="AL94" s="32" t="s">
        <v>268</v>
      </c>
      <c r="AM94" s="69">
        <v>9670</v>
      </c>
      <c r="AN94" s="1089" t="s">
        <v>268</v>
      </c>
      <c r="AO94" s="70">
        <v>90</v>
      </c>
      <c r="AP94" s="71" t="s">
        <v>272</v>
      </c>
      <c r="AQ94" s="64" t="s">
        <v>270</v>
      </c>
      <c r="AR94" s="72" t="s">
        <v>268</v>
      </c>
      <c r="AS94" s="66" t="s">
        <v>275</v>
      </c>
      <c r="AT94" s="72" t="s">
        <v>268</v>
      </c>
      <c r="AU94" s="73">
        <v>2.6</v>
      </c>
      <c r="AV94" s="74" t="s">
        <v>276</v>
      </c>
      <c r="AW94" s="75" t="s">
        <v>268</v>
      </c>
      <c r="AX94" s="76">
        <v>3870</v>
      </c>
      <c r="AY94" s="20" t="s">
        <v>274</v>
      </c>
      <c r="AZ94" s="77">
        <v>30</v>
      </c>
      <c r="BA94" s="78" t="s">
        <v>269</v>
      </c>
      <c r="BB94" s="79" t="s">
        <v>270</v>
      </c>
      <c r="BC94" s="78" t="s">
        <v>268</v>
      </c>
      <c r="BD94" s="80" t="s">
        <v>275</v>
      </c>
      <c r="BE94" s="78" t="s">
        <v>268</v>
      </c>
      <c r="BF94" s="81">
        <v>3.9</v>
      </c>
      <c r="BG94" s="75"/>
      <c r="BH94" s="82"/>
      <c r="BI94" s="112"/>
      <c r="BJ94" s="121"/>
      <c r="BK94" s="121"/>
      <c r="BL94" s="121"/>
      <c r="BM94" s="121"/>
      <c r="BN94" s="121"/>
      <c r="BO94" s="121"/>
      <c r="BP94" s="121"/>
      <c r="BQ94" s="112"/>
      <c r="BR94" s="82" t="s">
        <v>286</v>
      </c>
      <c r="BS94" s="112"/>
      <c r="BT94" s="122"/>
      <c r="BU94" s="121"/>
      <c r="BV94" s="121"/>
      <c r="BW94" s="121"/>
      <c r="BX94" s="121"/>
      <c r="BY94" s="121"/>
      <c r="BZ94" s="121"/>
      <c r="CA94" s="1102" t="s">
        <v>268</v>
      </c>
      <c r="CB94" s="1116">
        <v>360</v>
      </c>
      <c r="CC94" s="1089" t="s">
        <v>268</v>
      </c>
      <c r="CD94" s="1098">
        <v>3</v>
      </c>
      <c r="CE94" s="1083" t="s">
        <v>269</v>
      </c>
      <c r="CF94" s="1083" t="s">
        <v>270</v>
      </c>
      <c r="CG94" s="1092" t="s">
        <v>268</v>
      </c>
      <c r="CH94" s="1085" t="s">
        <v>275</v>
      </c>
      <c r="CI94" s="1092" t="s">
        <v>268</v>
      </c>
      <c r="CJ94" s="1096">
        <v>10.1</v>
      </c>
      <c r="CK94" s="1089"/>
      <c r="CL94" s="123" t="s">
        <v>176</v>
      </c>
      <c r="CM94" s="1089" t="s">
        <v>274</v>
      </c>
      <c r="CN94" s="1112">
        <v>20</v>
      </c>
      <c r="CO94" s="1113" t="s">
        <v>269</v>
      </c>
      <c r="CP94" s="1114" t="s">
        <v>270</v>
      </c>
      <c r="CQ94" s="1113" t="s">
        <v>268</v>
      </c>
      <c r="CR94" s="1115" t="s">
        <v>275</v>
      </c>
      <c r="CS94" s="1113" t="s">
        <v>268</v>
      </c>
      <c r="CT94" s="1118">
        <v>2.4</v>
      </c>
      <c r="CU94" s="1119" t="s">
        <v>277</v>
      </c>
      <c r="CV94" s="1089" t="s">
        <v>274</v>
      </c>
      <c r="CW94" s="1104">
        <v>540</v>
      </c>
      <c r="CX94" s="1089" t="s">
        <v>268</v>
      </c>
      <c r="CY94" s="1098">
        <v>5</v>
      </c>
      <c r="CZ94" s="1083" t="s">
        <v>269</v>
      </c>
      <c r="DA94" s="1083" t="s">
        <v>270</v>
      </c>
      <c r="DB94" s="1092" t="s">
        <v>268</v>
      </c>
      <c r="DC94" s="1085" t="s">
        <v>275</v>
      </c>
      <c r="DD94" s="1092" t="s">
        <v>268</v>
      </c>
      <c r="DE94" s="1096">
        <v>11.2</v>
      </c>
      <c r="DF94" s="1089" t="s">
        <v>274</v>
      </c>
      <c r="DG94" s="85">
        <v>240</v>
      </c>
      <c r="DH94" s="1089" t="s">
        <v>268</v>
      </c>
      <c r="DI94" s="85">
        <v>2</v>
      </c>
      <c r="DJ94" s="1089" t="s">
        <v>274</v>
      </c>
      <c r="DK94" s="86">
        <v>2</v>
      </c>
      <c r="DL94" s="1089" t="s">
        <v>268</v>
      </c>
      <c r="DM94" s="85">
        <v>40</v>
      </c>
      <c r="DN94" s="1089" t="s">
        <v>268</v>
      </c>
      <c r="DO94" s="85">
        <v>1</v>
      </c>
      <c r="DP94" s="1089" t="s">
        <v>274</v>
      </c>
      <c r="DQ94" s="86">
        <v>1</v>
      </c>
      <c r="DR94" s="1145"/>
      <c r="DS94" s="128" t="s">
        <v>176</v>
      </c>
      <c r="DT94" s="1122" t="s">
        <v>278</v>
      </c>
      <c r="DU94" s="88">
        <v>255</v>
      </c>
      <c r="DV94" s="1089" t="s">
        <v>280</v>
      </c>
      <c r="DW94" s="1090">
        <v>470</v>
      </c>
      <c r="DX94" s="1092" t="s">
        <v>268</v>
      </c>
      <c r="DY94" s="1094">
        <v>5</v>
      </c>
      <c r="DZ94" s="1081" t="s">
        <v>269</v>
      </c>
      <c r="EA94" s="1083" t="s">
        <v>270</v>
      </c>
      <c r="EB94" s="1081" t="s">
        <v>268</v>
      </c>
      <c r="EC94" s="1085" t="s">
        <v>275</v>
      </c>
      <c r="ED94" s="1081" t="s">
        <v>268</v>
      </c>
      <c r="EE94" s="1087">
        <v>6.9</v>
      </c>
      <c r="EF94" s="1123" t="s">
        <v>276</v>
      </c>
      <c r="EG94" s="1089" t="s">
        <v>280</v>
      </c>
      <c r="EH94" s="1090">
        <v>2150</v>
      </c>
      <c r="EI94" s="1092" t="s">
        <v>268</v>
      </c>
      <c r="EJ94" s="1094">
        <v>20</v>
      </c>
      <c r="EK94" s="1081" t="s">
        <v>269</v>
      </c>
      <c r="EL94" s="1083" t="s">
        <v>270</v>
      </c>
      <c r="EM94" s="1081" t="s">
        <v>268</v>
      </c>
      <c r="EN94" s="1085" t="s">
        <v>275</v>
      </c>
      <c r="EO94" s="1081" t="s">
        <v>268</v>
      </c>
      <c r="EP94" s="1087">
        <v>2.6</v>
      </c>
      <c r="EQ94" s="1126" t="s">
        <v>276</v>
      </c>
      <c r="ER94" s="1120" t="s">
        <v>281</v>
      </c>
      <c r="ES94" s="1089" t="s">
        <v>280</v>
      </c>
      <c r="ET94" s="89">
        <v>1640</v>
      </c>
      <c r="EU94" s="1125" t="s">
        <v>280</v>
      </c>
      <c r="EV94" s="1140"/>
      <c r="EW94" s="1114"/>
      <c r="EX94" s="1122"/>
      <c r="EY94" s="5"/>
      <c r="EZ94" s="1145"/>
    </row>
    <row r="95" spans="1:156" s="58" customFormat="1" ht="38.450000000000003" customHeight="1">
      <c r="A95" s="132" t="s">
        <v>433</v>
      </c>
      <c r="B95" s="132" t="s">
        <v>833</v>
      </c>
      <c r="C95" s="1170"/>
      <c r="D95" s="1107"/>
      <c r="E95" s="1109"/>
      <c r="F95" s="90" t="s">
        <v>43</v>
      </c>
      <c r="G95" s="120"/>
      <c r="H95" s="91">
        <v>37120</v>
      </c>
      <c r="I95" s="92"/>
      <c r="J95" s="32" t="s">
        <v>268</v>
      </c>
      <c r="K95" s="93">
        <v>350</v>
      </c>
      <c r="L95" s="94"/>
      <c r="M95" s="95" t="s">
        <v>269</v>
      </c>
      <c r="N95" s="96" t="s">
        <v>270</v>
      </c>
      <c r="O95" s="97" t="s">
        <v>268</v>
      </c>
      <c r="P95" s="98" t="s">
        <v>275</v>
      </c>
      <c r="Q95" s="97" t="s">
        <v>268</v>
      </c>
      <c r="R95" s="99">
        <v>2.2000000000000002</v>
      </c>
      <c r="S95" s="100"/>
      <c r="T95" s="1089"/>
      <c r="U95" s="1105"/>
      <c r="V95" s="1089"/>
      <c r="W95" s="1111"/>
      <c r="X95" s="1082"/>
      <c r="Y95" s="1084"/>
      <c r="Z95" s="1084"/>
      <c r="AA95" s="1101"/>
      <c r="AB95" s="1089"/>
      <c r="AC95" s="1105"/>
      <c r="AD95" s="1089"/>
      <c r="AE95" s="1099"/>
      <c r="AF95" s="1082"/>
      <c r="AG95" s="1084"/>
      <c r="AH95" s="1082"/>
      <c r="AI95" s="1086"/>
      <c r="AJ95" s="1082"/>
      <c r="AK95" s="1097"/>
      <c r="AL95" s="32" t="s">
        <v>268</v>
      </c>
      <c r="AM95" s="93">
        <v>9670</v>
      </c>
      <c r="AN95" s="1089"/>
      <c r="AO95" s="101">
        <v>90</v>
      </c>
      <c r="AP95" s="102" t="s">
        <v>269</v>
      </c>
      <c r="AQ95" s="96" t="s">
        <v>270</v>
      </c>
      <c r="AR95" s="103" t="s">
        <v>268</v>
      </c>
      <c r="AS95" s="104" t="s">
        <v>275</v>
      </c>
      <c r="AT95" s="103" t="s">
        <v>268</v>
      </c>
      <c r="AU95" s="105">
        <v>2.6</v>
      </c>
      <c r="AV95" s="106"/>
      <c r="AW95" s="75"/>
      <c r="AX95" s="23"/>
      <c r="AY95" s="23"/>
      <c r="AZ95" s="125"/>
      <c r="BA95" s="23"/>
      <c r="BB95" s="23"/>
      <c r="BC95" s="23"/>
      <c r="BD95" s="23"/>
      <c r="BE95" s="23"/>
      <c r="BF95" s="23"/>
      <c r="BG95" s="112" t="s">
        <v>274</v>
      </c>
      <c r="BH95" s="113">
        <v>67740</v>
      </c>
      <c r="BI95" s="112" t="s">
        <v>268</v>
      </c>
      <c r="BJ95" s="77">
        <v>670</v>
      </c>
      <c r="BK95" s="78" t="s">
        <v>269</v>
      </c>
      <c r="BL95" s="79" t="s">
        <v>270</v>
      </c>
      <c r="BM95" s="78" t="s">
        <v>268</v>
      </c>
      <c r="BN95" s="80" t="s">
        <v>275</v>
      </c>
      <c r="BO95" s="78" t="s">
        <v>268</v>
      </c>
      <c r="BP95" s="81">
        <v>2.2999999999999998</v>
      </c>
      <c r="BQ95" s="46" t="s">
        <v>268</v>
      </c>
      <c r="BR95" s="113">
        <v>58070</v>
      </c>
      <c r="BS95" s="46" t="s">
        <v>274</v>
      </c>
      <c r="BT95" s="77">
        <v>580</v>
      </c>
      <c r="BU95" s="78" t="s">
        <v>269</v>
      </c>
      <c r="BV95" s="79" t="s">
        <v>270</v>
      </c>
      <c r="BW95" s="78" t="s">
        <v>268</v>
      </c>
      <c r="BX95" s="80" t="s">
        <v>275</v>
      </c>
      <c r="BY95" s="78" t="s">
        <v>268</v>
      </c>
      <c r="BZ95" s="81">
        <v>2.2000000000000002</v>
      </c>
      <c r="CA95" s="1103"/>
      <c r="CB95" s="1117"/>
      <c r="CC95" s="1089"/>
      <c r="CD95" s="1099"/>
      <c r="CE95" s="1084"/>
      <c r="CF95" s="1084"/>
      <c r="CG95" s="1093"/>
      <c r="CH95" s="1086"/>
      <c r="CI95" s="1093"/>
      <c r="CJ95" s="1097"/>
      <c r="CK95" s="1089"/>
      <c r="CL95" s="114">
        <v>2150</v>
      </c>
      <c r="CM95" s="1089"/>
      <c r="CN95" s="1112"/>
      <c r="CO95" s="1113"/>
      <c r="CP95" s="1114"/>
      <c r="CQ95" s="1113"/>
      <c r="CR95" s="1115"/>
      <c r="CS95" s="1113"/>
      <c r="CT95" s="1118"/>
      <c r="CU95" s="1119"/>
      <c r="CV95" s="1089"/>
      <c r="CW95" s="1105"/>
      <c r="CX95" s="1089"/>
      <c r="CY95" s="1099"/>
      <c r="CZ95" s="1084"/>
      <c r="DA95" s="1084"/>
      <c r="DB95" s="1093"/>
      <c r="DC95" s="1086"/>
      <c r="DD95" s="1093"/>
      <c r="DE95" s="1097"/>
      <c r="DF95" s="1089"/>
      <c r="DG95" s="115" t="s">
        <v>282</v>
      </c>
      <c r="DH95" s="1089"/>
      <c r="DI95" s="115" t="s">
        <v>335</v>
      </c>
      <c r="DJ95" s="1089"/>
      <c r="DK95" s="116">
        <v>58.3</v>
      </c>
      <c r="DL95" s="1089"/>
      <c r="DM95" s="115" t="s">
        <v>282</v>
      </c>
      <c r="DN95" s="1089"/>
      <c r="DO95" s="115" t="s">
        <v>335</v>
      </c>
      <c r="DP95" s="1089"/>
      <c r="DQ95" s="116">
        <v>21.6</v>
      </c>
      <c r="DR95" s="1145"/>
      <c r="DS95" s="117">
        <v>2440</v>
      </c>
      <c r="DT95" s="1122"/>
      <c r="DU95" s="118" t="s">
        <v>284</v>
      </c>
      <c r="DV95" s="1089"/>
      <c r="DW95" s="1091"/>
      <c r="DX95" s="1093"/>
      <c r="DY95" s="1095"/>
      <c r="DZ95" s="1082"/>
      <c r="EA95" s="1084"/>
      <c r="EB95" s="1082"/>
      <c r="EC95" s="1086"/>
      <c r="ED95" s="1082"/>
      <c r="EE95" s="1088"/>
      <c r="EF95" s="1124"/>
      <c r="EG95" s="1089"/>
      <c r="EH95" s="1091">
        <v>20</v>
      </c>
      <c r="EI95" s="1093"/>
      <c r="EJ95" s="1095"/>
      <c r="EK95" s="1082"/>
      <c r="EL95" s="1084"/>
      <c r="EM95" s="1082"/>
      <c r="EN95" s="1086"/>
      <c r="EO95" s="1082"/>
      <c r="EP95" s="1088"/>
      <c r="EQ95" s="1127"/>
      <c r="ER95" s="1121"/>
      <c r="ES95" s="1089"/>
      <c r="ET95" s="119">
        <v>10</v>
      </c>
      <c r="EU95" s="1125"/>
      <c r="EV95" s="1140"/>
      <c r="EW95" s="1114"/>
      <c r="EX95" s="1122"/>
      <c r="EY95" s="5"/>
      <c r="EZ95" s="1145"/>
    </row>
    <row r="96" spans="1:156" s="58" customFormat="1" ht="38.450000000000003" customHeight="1">
      <c r="A96" s="132" t="s">
        <v>434</v>
      </c>
      <c r="B96" s="132" t="s">
        <v>834</v>
      </c>
      <c r="C96" s="1170"/>
      <c r="D96" s="1106" t="s">
        <v>330</v>
      </c>
      <c r="E96" s="1108" t="s">
        <v>267</v>
      </c>
      <c r="F96" s="57" t="s">
        <v>42</v>
      </c>
      <c r="G96" s="120"/>
      <c r="H96" s="59">
        <v>27120</v>
      </c>
      <c r="I96" s="60">
        <v>36790</v>
      </c>
      <c r="J96" s="32" t="s">
        <v>268</v>
      </c>
      <c r="K96" s="61">
        <v>250</v>
      </c>
      <c r="L96" s="62">
        <v>340</v>
      </c>
      <c r="M96" s="63" t="s">
        <v>269</v>
      </c>
      <c r="N96" s="64" t="s">
        <v>270</v>
      </c>
      <c r="O96" s="65" t="s">
        <v>268</v>
      </c>
      <c r="P96" s="66" t="s">
        <v>271</v>
      </c>
      <c r="Q96" s="65" t="s">
        <v>268</v>
      </c>
      <c r="R96" s="67">
        <v>2.1</v>
      </c>
      <c r="S96" s="68">
        <v>2.2999999999999998</v>
      </c>
      <c r="T96" s="1089" t="s">
        <v>268</v>
      </c>
      <c r="U96" s="1104">
        <v>290</v>
      </c>
      <c r="V96" s="1089" t="s">
        <v>268</v>
      </c>
      <c r="W96" s="1110">
        <v>2</v>
      </c>
      <c r="X96" s="1081" t="s">
        <v>272</v>
      </c>
      <c r="Y96" s="1083" t="s">
        <v>270</v>
      </c>
      <c r="Z96" s="1083" t="s">
        <v>268</v>
      </c>
      <c r="AA96" s="1100" t="s">
        <v>273</v>
      </c>
      <c r="AB96" s="1089" t="s">
        <v>268</v>
      </c>
      <c r="AC96" s="1104">
        <v>1930</v>
      </c>
      <c r="AD96" s="1089" t="s">
        <v>274</v>
      </c>
      <c r="AE96" s="1098">
        <v>10</v>
      </c>
      <c r="AF96" s="1081" t="s">
        <v>269</v>
      </c>
      <c r="AG96" s="1083" t="s">
        <v>270</v>
      </c>
      <c r="AH96" s="1081" t="s">
        <v>268</v>
      </c>
      <c r="AI96" s="1085" t="s">
        <v>275</v>
      </c>
      <c r="AJ96" s="1081" t="s">
        <v>268</v>
      </c>
      <c r="AK96" s="1096">
        <v>4.3</v>
      </c>
      <c r="AL96" s="32" t="s">
        <v>268</v>
      </c>
      <c r="AM96" s="69">
        <v>9670</v>
      </c>
      <c r="AN96" s="1089" t="s">
        <v>268</v>
      </c>
      <c r="AO96" s="70">
        <v>90</v>
      </c>
      <c r="AP96" s="71" t="s">
        <v>272</v>
      </c>
      <c r="AQ96" s="64" t="s">
        <v>270</v>
      </c>
      <c r="AR96" s="72" t="s">
        <v>268</v>
      </c>
      <c r="AS96" s="66" t="s">
        <v>275</v>
      </c>
      <c r="AT96" s="72" t="s">
        <v>268</v>
      </c>
      <c r="AU96" s="73">
        <v>2.6</v>
      </c>
      <c r="AV96" s="74" t="s">
        <v>276</v>
      </c>
      <c r="AW96" s="75" t="s">
        <v>268</v>
      </c>
      <c r="AX96" s="76">
        <v>3870</v>
      </c>
      <c r="AY96" s="20" t="s">
        <v>274</v>
      </c>
      <c r="AZ96" s="77">
        <v>30</v>
      </c>
      <c r="BA96" s="78" t="s">
        <v>269</v>
      </c>
      <c r="BB96" s="79" t="s">
        <v>270</v>
      </c>
      <c r="BC96" s="78" t="s">
        <v>268</v>
      </c>
      <c r="BD96" s="80" t="s">
        <v>275</v>
      </c>
      <c r="BE96" s="78" t="s">
        <v>268</v>
      </c>
      <c r="BF96" s="81">
        <v>3.9</v>
      </c>
      <c r="BG96" s="75"/>
      <c r="BH96" s="82"/>
      <c r="BI96" s="112"/>
      <c r="BJ96" s="121"/>
      <c r="BK96" s="121"/>
      <c r="BL96" s="121"/>
      <c r="BM96" s="121"/>
      <c r="BN96" s="121"/>
      <c r="BO96" s="121"/>
      <c r="BP96" s="121"/>
      <c r="BQ96" s="112"/>
      <c r="BR96" s="82" t="s">
        <v>286</v>
      </c>
      <c r="BS96" s="112"/>
      <c r="BT96" s="122"/>
      <c r="BU96" s="121"/>
      <c r="BV96" s="121"/>
      <c r="BW96" s="121"/>
      <c r="BX96" s="121"/>
      <c r="BY96" s="121"/>
      <c r="BZ96" s="121"/>
      <c r="CA96" s="1102" t="s">
        <v>268</v>
      </c>
      <c r="CB96" s="1116">
        <v>330</v>
      </c>
      <c r="CC96" s="1089" t="s">
        <v>268</v>
      </c>
      <c r="CD96" s="1098">
        <v>3</v>
      </c>
      <c r="CE96" s="1083" t="s">
        <v>269</v>
      </c>
      <c r="CF96" s="1083" t="s">
        <v>270</v>
      </c>
      <c r="CG96" s="1092" t="s">
        <v>268</v>
      </c>
      <c r="CH96" s="1085" t="s">
        <v>275</v>
      </c>
      <c r="CI96" s="1092" t="s">
        <v>268</v>
      </c>
      <c r="CJ96" s="1096">
        <v>9.1</v>
      </c>
      <c r="CK96" s="1089"/>
      <c r="CL96" s="123" t="s">
        <v>177</v>
      </c>
      <c r="CM96" s="1089" t="s">
        <v>274</v>
      </c>
      <c r="CN96" s="1112">
        <v>10</v>
      </c>
      <c r="CO96" s="1113" t="s">
        <v>269</v>
      </c>
      <c r="CP96" s="1114" t="s">
        <v>270</v>
      </c>
      <c r="CQ96" s="1113" t="s">
        <v>268</v>
      </c>
      <c r="CR96" s="1115" t="s">
        <v>275</v>
      </c>
      <c r="CS96" s="1113" t="s">
        <v>268</v>
      </c>
      <c r="CT96" s="1118">
        <v>4.3</v>
      </c>
      <c r="CU96" s="1119" t="s">
        <v>277</v>
      </c>
      <c r="CV96" s="1089" t="s">
        <v>274</v>
      </c>
      <c r="CW96" s="1104">
        <v>540</v>
      </c>
      <c r="CX96" s="1089" t="s">
        <v>268</v>
      </c>
      <c r="CY96" s="1098">
        <v>5</v>
      </c>
      <c r="CZ96" s="1083" t="s">
        <v>269</v>
      </c>
      <c r="DA96" s="1083" t="s">
        <v>270</v>
      </c>
      <c r="DB96" s="1092" t="s">
        <v>268</v>
      </c>
      <c r="DC96" s="1085" t="s">
        <v>275</v>
      </c>
      <c r="DD96" s="1092" t="s">
        <v>268</v>
      </c>
      <c r="DE96" s="1096">
        <v>10.1</v>
      </c>
      <c r="DF96" s="1089" t="s">
        <v>274</v>
      </c>
      <c r="DG96" s="85">
        <v>220</v>
      </c>
      <c r="DH96" s="1089" t="s">
        <v>268</v>
      </c>
      <c r="DI96" s="85">
        <v>2</v>
      </c>
      <c r="DJ96" s="1089" t="s">
        <v>274</v>
      </c>
      <c r="DK96" s="86">
        <v>2</v>
      </c>
      <c r="DL96" s="1089" t="s">
        <v>268</v>
      </c>
      <c r="DM96" s="85">
        <v>40</v>
      </c>
      <c r="DN96" s="1089" t="s">
        <v>268</v>
      </c>
      <c r="DO96" s="85">
        <v>1</v>
      </c>
      <c r="DP96" s="1089" t="s">
        <v>274</v>
      </c>
      <c r="DQ96" s="86">
        <v>1</v>
      </c>
      <c r="DR96" s="1145"/>
      <c r="DS96" s="128" t="s">
        <v>177</v>
      </c>
      <c r="DT96" s="1122" t="s">
        <v>278</v>
      </c>
      <c r="DU96" s="88">
        <v>255</v>
      </c>
      <c r="DV96" s="1089" t="s">
        <v>280</v>
      </c>
      <c r="DW96" s="1090">
        <v>420</v>
      </c>
      <c r="DX96" s="1092" t="s">
        <v>268</v>
      </c>
      <c r="DY96" s="1094">
        <v>4</v>
      </c>
      <c r="DZ96" s="1081" t="s">
        <v>269</v>
      </c>
      <c r="EA96" s="1083" t="s">
        <v>270</v>
      </c>
      <c r="EB96" s="1081" t="s">
        <v>268</v>
      </c>
      <c r="EC96" s="1085" t="s">
        <v>275</v>
      </c>
      <c r="ED96" s="1081" t="s">
        <v>268</v>
      </c>
      <c r="EE96" s="1087">
        <v>7.8</v>
      </c>
      <c r="EF96" s="1123" t="s">
        <v>276</v>
      </c>
      <c r="EG96" s="1089" t="s">
        <v>280</v>
      </c>
      <c r="EH96" s="1090">
        <v>1930</v>
      </c>
      <c r="EI96" s="1092" t="s">
        <v>268</v>
      </c>
      <c r="EJ96" s="1094">
        <v>10</v>
      </c>
      <c r="EK96" s="1081" t="s">
        <v>269</v>
      </c>
      <c r="EL96" s="1083" t="s">
        <v>270</v>
      </c>
      <c r="EM96" s="1081" t="s">
        <v>268</v>
      </c>
      <c r="EN96" s="1085" t="s">
        <v>275</v>
      </c>
      <c r="EO96" s="1081" t="s">
        <v>268</v>
      </c>
      <c r="EP96" s="1087">
        <v>4.7</v>
      </c>
      <c r="EQ96" s="1126" t="s">
        <v>276</v>
      </c>
      <c r="ER96" s="1120" t="s">
        <v>281</v>
      </c>
      <c r="ES96" s="1089" t="s">
        <v>280</v>
      </c>
      <c r="ET96" s="89">
        <v>1480</v>
      </c>
      <c r="EU96" s="1125" t="s">
        <v>280</v>
      </c>
      <c r="EV96" s="1140"/>
      <c r="EW96" s="1114"/>
      <c r="EX96" s="1122"/>
      <c r="EY96" s="5"/>
      <c r="EZ96" s="1145"/>
    </row>
    <row r="97" spans="1:156" s="58" customFormat="1" ht="38.450000000000003" customHeight="1">
      <c r="A97" s="132" t="s">
        <v>435</v>
      </c>
      <c r="B97" s="132" t="s">
        <v>835</v>
      </c>
      <c r="C97" s="1170"/>
      <c r="D97" s="1107"/>
      <c r="E97" s="1109"/>
      <c r="F97" s="90" t="s">
        <v>43</v>
      </c>
      <c r="G97" s="120"/>
      <c r="H97" s="91">
        <v>36790</v>
      </c>
      <c r="I97" s="92"/>
      <c r="J97" s="32" t="s">
        <v>268</v>
      </c>
      <c r="K97" s="93">
        <v>340</v>
      </c>
      <c r="L97" s="94"/>
      <c r="M97" s="95" t="s">
        <v>269</v>
      </c>
      <c r="N97" s="96" t="s">
        <v>270</v>
      </c>
      <c r="O97" s="97" t="s">
        <v>268</v>
      </c>
      <c r="P97" s="98" t="s">
        <v>275</v>
      </c>
      <c r="Q97" s="97" t="s">
        <v>268</v>
      </c>
      <c r="R97" s="99">
        <v>2.2999999999999998</v>
      </c>
      <c r="S97" s="100"/>
      <c r="T97" s="1089"/>
      <c r="U97" s="1105"/>
      <c r="V97" s="1089"/>
      <c r="W97" s="1111"/>
      <c r="X97" s="1082"/>
      <c r="Y97" s="1084"/>
      <c r="Z97" s="1084"/>
      <c r="AA97" s="1101"/>
      <c r="AB97" s="1089"/>
      <c r="AC97" s="1105"/>
      <c r="AD97" s="1089"/>
      <c r="AE97" s="1099"/>
      <c r="AF97" s="1082"/>
      <c r="AG97" s="1084"/>
      <c r="AH97" s="1082"/>
      <c r="AI97" s="1086"/>
      <c r="AJ97" s="1082"/>
      <c r="AK97" s="1097"/>
      <c r="AL97" s="32" t="s">
        <v>268</v>
      </c>
      <c r="AM97" s="93">
        <v>9670</v>
      </c>
      <c r="AN97" s="1089"/>
      <c r="AO97" s="101">
        <v>90</v>
      </c>
      <c r="AP97" s="102" t="s">
        <v>269</v>
      </c>
      <c r="AQ97" s="96" t="s">
        <v>270</v>
      </c>
      <c r="AR97" s="103" t="s">
        <v>268</v>
      </c>
      <c r="AS97" s="104" t="s">
        <v>275</v>
      </c>
      <c r="AT97" s="103" t="s">
        <v>268</v>
      </c>
      <c r="AU97" s="105">
        <v>2.6</v>
      </c>
      <c r="AV97" s="106"/>
      <c r="AW97" s="75"/>
      <c r="AX97" s="23"/>
      <c r="AY97" s="23"/>
      <c r="AZ97" s="125"/>
      <c r="BA97" s="23"/>
      <c r="BB97" s="23"/>
      <c r="BC97" s="23"/>
      <c r="BD97" s="23"/>
      <c r="BE97" s="23"/>
      <c r="BF97" s="23"/>
      <c r="BG97" s="112" t="s">
        <v>274</v>
      </c>
      <c r="BH97" s="113">
        <v>67740</v>
      </c>
      <c r="BI97" s="112" t="s">
        <v>268</v>
      </c>
      <c r="BJ97" s="77">
        <v>670</v>
      </c>
      <c r="BK97" s="78" t="s">
        <v>269</v>
      </c>
      <c r="BL97" s="79" t="s">
        <v>270</v>
      </c>
      <c r="BM97" s="78" t="s">
        <v>268</v>
      </c>
      <c r="BN97" s="80" t="s">
        <v>275</v>
      </c>
      <c r="BO97" s="78" t="s">
        <v>268</v>
      </c>
      <c r="BP97" s="81">
        <v>2.2999999999999998</v>
      </c>
      <c r="BQ97" s="46" t="s">
        <v>268</v>
      </c>
      <c r="BR97" s="113">
        <v>58070</v>
      </c>
      <c r="BS97" s="46" t="s">
        <v>274</v>
      </c>
      <c r="BT97" s="77">
        <v>580</v>
      </c>
      <c r="BU97" s="78" t="s">
        <v>269</v>
      </c>
      <c r="BV97" s="79" t="s">
        <v>270</v>
      </c>
      <c r="BW97" s="78" t="s">
        <v>268</v>
      </c>
      <c r="BX97" s="80" t="s">
        <v>275</v>
      </c>
      <c r="BY97" s="78" t="s">
        <v>268</v>
      </c>
      <c r="BZ97" s="81">
        <v>2.2000000000000002</v>
      </c>
      <c r="CA97" s="1103"/>
      <c r="CB97" s="1117"/>
      <c r="CC97" s="1089"/>
      <c r="CD97" s="1099"/>
      <c r="CE97" s="1084"/>
      <c r="CF97" s="1084"/>
      <c r="CG97" s="1093"/>
      <c r="CH97" s="1086"/>
      <c r="CI97" s="1093"/>
      <c r="CJ97" s="1097"/>
      <c r="CK97" s="1089"/>
      <c r="CL97" s="114">
        <v>1930</v>
      </c>
      <c r="CM97" s="1089"/>
      <c r="CN97" s="1112"/>
      <c r="CO97" s="1113"/>
      <c r="CP97" s="1114"/>
      <c r="CQ97" s="1113"/>
      <c r="CR97" s="1115"/>
      <c r="CS97" s="1113"/>
      <c r="CT97" s="1118"/>
      <c r="CU97" s="1119"/>
      <c r="CV97" s="1089"/>
      <c r="CW97" s="1105"/>
      <c r="CX97" s="1089"/>
      <c r="CY97" s="1099"/>
      <c r="CZ97" s="1084"/>
      <c r="DA97" s="1084"/>
      <c r="DB97" s="1093"/>
      <c r="DC97" s="1086"/>
      <c r="DD97" s="1093"/>
      <c r="DE97" s="1097"/>
      <c r="DF97" s="1089"/>
      <c r="DG97" s="115" t="s">
        <v>282</v>
      </c>
      <c r="DH97" s="1089"/>
      <c r="DI97" s="115" t="s">
        <v>335</v>
      </c>
      <c r="DJ97" s="1089"/>
      <c r="DK97" s="116">
        <v>52.4</v>
      </c>
      <c r="DL97" s="1089"/>
      <c r="DM97" s="115" t="s">
        <v>282</v>
      </c>
      <c r="DN97" s="1089"/>
      <c r="DO97" s="115" t="s">
        <v>335</v>
      </c>
      <c r="DP97" s="1089"/>
      <c r="DQ97" s="116">
        <v>19.399999999999999</v>
      </c>
      <c r="DR97" s="1145"/>
      <c r="DS97" s="117">
        <v>2360</v>
      </c>
      <c r="DT97" s="1122"/>
      <c r="DU97" s="118" t="s">
        <v>284</v>
      </c>
      <c r="DV97" s="1089"/>
      <c r="DW97" s="1091"/>
      <c r="DX97" s="1093"/>
      <c r="DY97" s="1095"/>
      <c r="DZ97" s="1082"/>
      <c r="EA97" s="1084"/>
      <c r="EB97" s="1082"/>
      <c r="EC97" s="1086"/>
      <c r="ED97" s="1082"/>
      <c r="EE97" s="1088"/>
      <c r="EF97" s="1124"/>
      <c r="EG97" s="1089"/>
      <c r="EH97" s="1091">
        <v>10</v>
      </c>
      <c r="EI97" s="1093"/>
      <c r="EJ97" s="1095"/>
      <c r="EK97" s="1082"/>
      <c r="EL97" s="1084"/>
      <c r="EM97" s="1082"/>
      <c r="EN97" s="1086"/>
      <c r="EO97" s="1082"/>
      <c r="EP97" s="1088"/>
      <c r="EQ97" s="1127"/>
      <c r="ER97" s="1121"/>
      <c r="ES97" s="1089"/>
      <c r="ET97" s="119">
        <v>10</v>
      </c>
      <c r="EU97" s="1125"/>
      <c r="EV97" s="1140"/>
      <c r="EW97" s="1114"/>
      <c r="EX97" s="1122"/>
      <c r="EY97" s="5"/>
      <c r="EZ97" s="1145"/>
    </row>
    <row r="98" spans="1:156" s="58" customFormat="1" ht="38.450000000000003" customHeight="1">
      <c r="A98" s="132" t="s">
        <v>436</v>
      </c>
      <c r="B98" s="132" t="s">
        <v>836</v>
      </c>
      <c r="C98" s="1170"/>
      <c r="D98" s="1106" t="s">
        <v>332</v>
      </c>
      <c r="E98" s="1108" t="s">
        <v>267</v>
      </c>
      <c r="F98" s="57" t="s">
        <v>42</v>
      </c>
      <c r="G98" s="120"/>
      <c r="H98" s="59">
        <v>26840</v>
      </c>
      <c r="I98" s="60">
        <v>36510</v>
      </c>
      <c r="J98" s="32" t="s">
        <v>268</v>
      </c>
      <c r="K98" s="61">
        <v>240</v>
      </c>
      <c r="L98" s="62">
        <v>340</v>
      </c>
      <c r="M98" s="63" t="s">
        <v>269</v>
      </c>
      <c r="N98" s="64" t="s">
        <v>270</v>
      </c>
      <c r="O98" s="65" t="s">
        <v>268</v>
      </c>
      <c r="P98" s="66" t="s">
        <v>271</v>
      </c>
      <c r="Q98" s="65" t="s">
        <v>268</v>
      </c>
      <c r="R98" s="67">
        <v>2.2000000000000002</v>
      </c>
      <c r="S98" s="68">
        <v>2.2000000000000002</v>
      </c>
      <c r="T98" s="1089" t="s">
        <v>268</v>
      </c>
      <c r="U98" s="1104">
        <v>260</v>
      </c>
      <c r="V98" s="1089" t="s">
        <v>268</v>
      </c>
      <c r="W98" s="1110">
        <v>2</v>
      </c>
      <c r="X98" s="1081" t="s">
        <v>272</v>
      </c>
      <c r="Y98" s="1083" t="s">
        <v>270</v>
      </c>
      <c r="Z98" s="1083" t="s">
        <v>268</v>
      </c>
      <c r="AA98" s="1100" t="s">
        <v>273</v>
      </c>
      <c r="AB98" s="129"/>
      <c r="AC98" s="129"/>
      <c r="AD98" s="129"/>
      <c r="AE98" s="129"/>
      <c r="AF98" s="129"/>
      <c r="AG98" s="129"/>
      <c r="AH98" s="129"/>
      <c r="AI98" s="129"/>
      <c r="AJ98" s="129"/>
      <c r="AK98" s="129"/>
      <c r="AL98" s="32" t="s">
        <v>268</v>
      </c>
      <c r="AM98" s="69">
        <v>9670</v>
      </c>
      <c r="AN98" s="1089" t="s">
        <v>268</v>
      </c>
      <c r="AO98" s="70">
        <v>90</v>
      </c>
      <c r="AP98" s="71" t="s">
        <v>272</v>
      </c>
      <c r="AQ98" s="64" t="s">
        <v>270</v>
      </c>
      <c r="AR98" s="72" t="s">
        <v>268</v>
      </c>
      <c r="AS98" s="66" t="s">
        <v>275</v>
      </c>
      <c r="AT98" s="72" t="s">
        <v>268</v>
      </c>
      <c r="AU98" s="73">
        <v>2.6</v>
      </c>
      <c r="AV98" s="74" t="s">
        <v>276</v>
      </c>
      <c r="AW98" s="75" t="s">
        <v>268</v>
      </c>
      <c r="AX98" s="76">
        <v>3870</v>
      </c>
      <c r="AY98" s="20" t="s">
        <v>274</v>
      </c>
      <c r="AZ98" s="77">
        <v>30</v>
      </c>
      <c r="BA98" s="78" t="s">
        <v>269</v>
      </c>
      <c r="BB98" s="79" t="s">
        <v>270</v>
      </c>
      <c r="BC98" s="78" t="s">
        <v>268</v>
      </c>
      <c r="BD98" s="80" t="s">
        <v>275</v>
      </c>
      <c r="BE98" s="78" t="s">
        <v>268</v>
      </c>
      <c r="BF98" s="81">
        <v>3.9</v>
      </c>
      <c r="BG98" s="75"/>
      <c r="BH98" s="82"/>
      <c r="BI98" s="112"/>
      <c r="BJ98" s="121"/>
      <c r="BK98" s="121"/>
      <c r="BL98" s="121"/>
      <c r="BM98" s="121"/>
      <c r="BN98" s="121"/>
      <c r="BO98" s="121"/>
      <c r="BP98" s="121"/>
      <c r="BQ98" s="112"/>
      <c r="BR98" s="82" t="s">
        <v>286</v>
      </c>
      <c r="BS98" s="112"/>
      <c r="BT98" s="122"/>
      <c r="BU98" s="121"/>
      <c r="BV98" s="121"/>
      <c r="BW98" s="121"/>
      <c r="BX98" s="121"/>
      <c r="BY98" s="121"/>
      <c r="BZ98" s="121"/>
      <c r="CA98" s="1102" t="s">
        <v>268</v>
      </c>
      <c r="CB98" s="1116">
        <v>300</v>
      </c>
      <c r="CC98" s="1089" t="s">
        <v>268</v>
      </c>
      <c r="CD98" s="1098">
        <v>3</v>
      </c>
      <c r="CE98" s="1083" t="s">
        <v>269</v>
      </c>
      <c r="CF98" s="1083" t="s">
        <v>270</v>
      </c>
      <c r="CG98" s="1092" t="s">
        <v>268</v>
      </c>
      <c r="CH98" s="1085" t="s">
        <v>275</v>
      </c>
      <c r="CI98" s="1092" t="s">
        <v>268</v>
      </c>
      <c r="CJ98" s="1096">
        <v>8.1999999999999993</v>
      </c>
      <c r="CK98" s="1089"/>
      <c r="CL98" s="123" t="s">
        <v>178</v>
      </c>
      <c r="CM98" s="1089" t="s">
        <v>274</v>
      </c>
      <c r="CN98" s="1112">
        <v>10</v>
      </c>
      <c r="CO98" s="1113" t="s">
        <v>269</v>
      </c>
      <c r="CP98" s="1114" t="s">
        <v>270</v>
      </c>
      <c r="CQ98" s="1113" t="s">
        <v>268</v>
      </c>
      <c r="CR98" s="1115" t="s">
        <v>275</v>
      </c>
      <c r="CS98" s="1113" t="s">
        <v>268</v>
      </c>
      <c r="CT98" s="1118">
        <v>3.9</v>
      </c>
      <c r="CU98" s="1119" t="s">
        <v>277</v>
      </c>
      <c r="CV98" s="1089" t="s">
        <v>274</v>
      </c>
      <c r="CW98" s="1104">
        <v>540</v>
      </c>
      <c r="CX98" s="1089" t="s">
        <v>268</v>
      </c>
      <c r="CY98" s="1098">
        <v>5</v>
      </c>
      <c r="CZ98" s="1083" t="s">
        <v>269</v>
      </c>
      <c r="DA98" s="1083" t="s">
        <v>270</v>
      </c>
      <c r="DB98" s="1092" t="s">
        <v>268</v>
      </c>
      <c r="DC98" s="1085" t="s">
        <v>275</v>
      </c>
      <c r="DD98" s="1092" t="s">
        <v>268</v>
      </c>
      <c r="DE98" s="1096">
        <v>9.1999999999999993</v>
      </c>
      <c r="DF98" s="1089" t="s">
        <v>274</v>
      </c>
      <c r="DG98" s="85">
        <v>200</v>
      </c>
      <c r="DH98" s="1089" t="s">
        <v>268</v>
      </c>
      <c r="DI98" s="85">
        <v>2</v>
      </c>
      <c r="DJ98" s="1089" t="s">
        <v>274</v>
      </c>
      <c r="DK98" s="86">
        <v>2</v>
      </c>
      <c r="DL98" s="1089" t="s">
        <v>268</v>
      </c>
      <c r="DM98" s="85">
        <v>30</v>
      </c>
      <c r="DN98" s="1089" t="s">
        <v>268</v>
      </c>
      <c r="DO98" s="85">
        <v>1</v>
      </c>
      <c r="DP98" s="1089" t="s">
        <v>274</v>
      </c>
      <c r="DQ98" s="86">
        <v>1</v>
      </c>
      <c r="DR98" s="1145"/>
      <c r="DS98" s="128" t="s">
        <v>178</v>
      </c>
      <c r="DT98" s="1122" t="s">
        <v>278</v>
      </c>
      <c r="DU98" s="88">
        <v>255</v>
      </c>
      <c r="DV98" s="1089" t="s">
        <v>280</v>
      </c>
      <c r="DW98" s="1090">
        <v>390</v>
      </c>
      <c r="DX98" s="1092" t="s">
        <v>268</v>
      </c>
      <c r="DY98" s="1094">
        <v>4</v>
      </c>
      <c r="DZ98" s="1081" t="s">
        <v>269</v>
      </c>
      <c r="EA98" s="1083" t="s">
        <v>270</v>
      </c>
      <c r="EB98" s="1081" t="s">
        <v>268</v>
      </c>
      <c r="EC98" s="1085" t="s">
        <v>275</v>
      </c>
      <c r="ED98" s="1081" t="s">
        <v>268</v>
      </c>
      <c r="EE98" s="1087">
        <v>7.1</v>
      </c>
      <c r="EF98" s="1123" t="s">
        <v>276</v>
      </c>
      <c r="EG98" s="1089" t="s">
        <v>280</v>
      </c>
      <c r="EH98" s="1090">
        <v>1760</v>
      </c>
      <c r="EI98" s="1092" t="s">
        <v>268</v>
      </c>
      <c r="EJ98" s="1094">
        <v>10</v>
      </c>
      <c r="EK98" s="1081" t="s">
        <v>269</v>
      </c>
      <c r="EL98" s="1083" t="s">
        <v>270</v>
      </c>
      <c r="EM98" s="1081" t="s">
        <v>268</v>
      </c>
      <c r="EN98" s="1085" t="s">
        <v>275</v>
      </c>
      <c r="EO98" s="1081" t="s">
        <v>268</v>
      </c>
      <c r="EP98" s="1087">
        <v>4.2</v>
      </c>
      <c r="EQ98" s="1126" t="s">
        <v>276</v>
      </c>
      <c r="ER98" s="1120" t="s">
        <v>281</v>
      </c>
      <c r="ES98" s="1089" t="s">
        <v>280</v>
      </c>
      <c r="ET98" s="89">
        <v>1340</v>
      </c>
      <c r="EU98" s="1125" t="s">
        <v>280</v>
      </c>
      <c r="EV98" s="1140"/>
      <c r="EW98" s="1114"/>
      <c r="EX98" s="1122"/>
      <c r="EY98" s="5"/>
      <c r="EZ98" s="1145"/>
    </row>
    <row r="99" spans="1:156" s="58" customFormat="1" ht="38.450000000000003" customHeight="1">
      <c r="A99" s="132" t="s">
        <v>437</v>
      </c>
      <c r="B99" s="132" t="s">
        <v>837</v>
      </c>
      <c r="C99" s="1107"/>
      <c r="D99" s="1107"/>
      <c r="E99" s="1138"/>
      <c r="F99" s="90" t="s">
        <v>43</v>
      </c>
      <c r="G99" s="120"/>
      <c r="H99" s="91">
        <v>36510</v>
      </c>
      <c r="I99" s="92"/>
      <c r="J99" s="32" t="s">
        <v>268</v>
      </c>
      <c r="K99" s="93">
        <v>340</v>
      </c>
      <c r="L99" s="94"/>
      <c r="M99" s="95" t="s">
        <v>269</v>
      </c>
      <c r="N99" s="96" t="s">
        <v>270</v>
      </c>
      <c r="O99" s="97" t="s">
        <v>268</v>
      </c>
      <c r="P99" s="104" t="s">
        <v>275</v>
      </c>
      <c r="Q99" s="97" t="s">
        <v>268</v>
      </c>
      <c r="R99" s="99">
        <v>2.2000000000000002</v>
      </c>
      <c r="S99" s="100"/>
      <c r="T99" s="1089"/>
      <c r="U99" s="1105"/>
      <c r="V99" s="1089"/>
      <c r="W99" s="1111"/>
      <c r="X99" s="1082"/>
      <c r="Y99" s="1084"/>
      <c r="Z99" s="1084"/>
      <c r="AA99" s="1101"/>
      <c r="AB99" s="129"/>
      <c r="AC99" s="129"/>
      <c r="AD99" s="129"/>
      <c r="AE99" s="129"/>
      <c r="AF99" s="129"/>
      <c r="AG99" s="129"/>
      <c r="AH99" s="129"/>
      <c r="AI99" s="129"/>
      <c r="AJ99" s="129"/>
      <c r="AK99" s="129"/>
      <c r="AL99" s="32" t="s">
        <v>268</v>
      </c>
      <c r="AM99" s="93">
        <v>9670</v>
      </c>
      <c r="AN99" s="1089"/>
      <c r="AO99" s="101">
        <v>90</v>
      </c>
      <c r="AP99" s="102" t="s">
        <v>269</v>
      </c>
      <c r="AQ99" s="96" t="s">
        <v>270</v>
      </c>
      <c r="AR99" s="103" t="s">
        <v>268</v>
      </c>
      <c r="AS99" s="104" t="s">
        <v>275</v>
      </c>
      <c r="AT99" s="103" t="s">
        <v>268</v>
      </c>
      <c r="AU99" s="105">
        <v>2.6</v>
      </c>
      <c r="AV99" s="106"/>
      <c r="AW99" s="129"/>
      <c r="AX99" s="129"/>
      <c r="AY99" s="129"/>
      <c r="AZ99" s="129"/>
      <c r="BA99" s="129"/>
      <c r="BB99" s="129"/>
      <c r="BC99" s="129"/>
      <c r="BD99" s="129"/>
      <c r="BE99" s="129"/>
      <c r="BF99" s="129"/>
      <c r="BG99" s="112" t="s">
        <v>274</v>
      </c>
      <c r="BH99" s="113">
        <v>67740</v>
      </c>
      <c r="BI99" s="112" t="s">
        <v>268</v>
      </c>
      <c r="BJ99" s="77">
        <v>670</v>
      </c>
      <c r="BK99" s="78" t="s">
        <v>269</v>
      </c>
      <c r="BL99" s="79" t="s">
        <v>270</v>
      </c>
      <c r="BM99" s="78" t="s">
        <v>268</v>
      </c>
      <c r="BN99" s="80" t="s">
        <v>275</v>
      </c>
      <c r="BO99" s="78" t="s">
        <v>268</v>
      </c>
      <c r="BP99" s="81">
        <v>2.2999999999999998</v>
      </c>
      <c r="BQ99" s="46" t="s">
        <v>268</v>
      </c>
      <c r="BR99" s="113">
        <v>58070</v>
      </c>
      <c r="BS99" s="46" t="s">
        <v>274</v>
      </c>
      <c r="BT99" s="77">
        <v>580</v>
      </c>
      <c r="BU99" s="78" t="s">
        <v>269</v>
      </c>
      <c r="BV99" s="79" t="s">
        <v>270</v>
      </c>
      <c r="BW99" s="78" t="s">
        <v>268</v>
      </c>
      <c r="BX99" s="80" t="s">
        <v>275</v>
      </c>
      <c r="BY99" s="78" t="s">
        <v>268</v>
      </c>
      <c r="BZ99" s="81">
        <v>2.2000000000000002</v>
      </c>
      <c r="CA99" s="1103"/>
      <c r="CB99" s="1117"/>
      <c r="CC99" s="1089"/>
      <c r="CD99" s="1099"/>
      <c r="CE99" s="1084"/>
      <c r="CF99" s="1084"/>
      <c r="CG99" s="1093"/>
      <c r="CH99" s="1086"/>
      <c r="CI99" s="1093"/>
      <c r="CJ99" s="1097"/>
      <c r="CK99" s="1089"/>
      <c r="CL99" s="130">
        <v>1750</v>
      </c>
      <c r="CM99" s="1089"/>
      <c r="CN99" s="1099"/>
      <c r="CO99" s="1093"/>
      <c r="CP99" s="1084"/>
      <c r="CQ99" s="1093"/>
      <c r="CR99" s="1086"/>
      <c r="CS99" s="1093"/>
      <c r="CT99" s="1088"/>
      <c r="CU99" s="1121"/>
      <c r="CV99" s="1089"/>
      <c r="CW99" s="1105"/>
      <c r="CX99" s="1089"/>
      <c r="CY99" s="1099"/>
      <c r="CZ99" s="1084"/>
      <c r="DA99" s="1084"/>
      <c r="DB99" s="1093"/>
      <c r="DC99" s="1086"/>
      <c r="DD99" s="1093"/>
      <c r="DE99" s="1097"/>
      <c r="DF99" s="1089"/>
      <c r="DG99" s="115" t="s">
        <v>282</v>
      </c>
      <c r="DH99" s="1089"/>
      <c r="DI99" s="115" t="s">
        <v>335</v>
      </c>
      <c r="DJ99" s="1089"/>
      <c r="DK99" s="116">
        <v>47.7</v>
      </c>
      <c r="DL99" s="1089"/>
      <c r="DM99" s="115" t="s">
        <v>282</v>
      </c>
      <c r="DN99" s="1089"/>
      <c r="DO99" s="115" t="s">
        <v>335</v>
      </c>
      <c r="DP99" s="1089"/>
      <c r="DQ99" s="116">
        <v>17.7</v>
      </c>
      <c r="DR99" s="1145"/>
      <c r="DS99" s="131">
        <v>2150</v>
      </c>
      <c r="DT99" s="1122"/>
      <c r="DU99" s="118" t="s">
        <v>284</v>
      </c>
      <c r="DV99" s="1089"/>
      <c r="DW99" s="1091"/>
      <c r="DX99" s="1093"/>
      <c r="DY99" s="1095"/>
      <c r="DZ99" s="1082"/>
      <c r="EA99" s="1084"/>
      <c r="EB99" s="1082"/>
      <c r="EC99" s="1086"/>
      <c r="ED99" s="1082"/>
      <c r="EE99" s="1088"/>
      <c r="EF99" s="1124"/>
      <c r="EG99" s="1089"/>
      <c r="EH99" s="1091">
        <v>10</v>
      </c>
      <c r="EI99" s="1093"/>
      <c r="EJ99" s="1095"/>
      <c r="EK99" s="1082"/>
      <c r="EL99" s="1084"/>
      <c r="EM99" s="1082"/>
      <c r="EN99" s="1086"/>
      <c r="EO99" s="1082"/>
      <c r="EP99" s="1088"/>
      <c r="EQ99" s="1127"/>
      <c r="ER99" s="1121"/>
      <c r="ES99" s="1089"/>
      <c r="ET99" s="119">
        <v>10</v>
      </c>
      <c r="EU99" s="1125"/>
      <c r="EV99" s="1141"/>
      <c r="EW99" s="1114"/>
      <c r="EX99" s="1143"/>
      <c r="EY99" s="5"/>
      <c r="EZ99" s="1146"/>
    </row>
    <row r="100" spans="1:156" s="58" customFormat="1" ht="38.450000000000003" customHeight="1">
      <c r="A100" s="132" t="s">
        <v>438</v>
      </c>
      <c r="B100" s="132" t="s">
        <v>838</v>
      </c>
      <c r="C100" s="1106" t="s">
        <v>336</v>
      </c>
      <c r="D100" s="1136" t="s">
        <v>266</v>
      </c>
      <c r="E100" s="1108" t="s">
        <v>267</v>
      </c>
      <c r="F100" s="57" t="s">
        <v>42</v>
      </c>
      <c r="H100" s="59">
        <v>145530</v>
      </c>
      <c r="I100" s="60">
        <v>155130</v>
      </c>
      <c r="J100" s="5" t="s">
        <v>268</v>
      </c>
      <c r="K100" s="61">
        <v>1430</v>
      </c>
      <c r="L100" s="62">
        <v>1530</v>
      </c>
      <c r="M100" s="63" t="s">
        <v>269</v>
      </c>
      <c r="N100" s="64" t="s">
        <v>270</v>
      </c>
      <c r="O100" s="65" t="s">
        <v>268</v>
      </c>
      <c r="P100" s="66" t="s">
        <v>271</v>
      </c>
      <c r="Q100" s="65" t="s">
        <v>268</v>
      </c>
      <c r="R100" s="67">
        <v>2.5</v>
      </c>
      <c r="S100" s="68">
        <v>2.5</v>
      </c>
      <c r="T100" s="1089" t="s">
        <v>268</v>
      </c>
      <c r="U100" s="1104">
        <v>8740</v>
      </c>
      <c r="V100" s="1089" t="s">
        <v>268</v>
      </c>
      <c r="W100" s="1110">
        <v>80</v>
      </c>
      <c r="X100" s="1081" t="s">
        <v>272</v>
      </c>
      <c r="Y100" s="1083" t="s">
        <v>270</v>
      </c>
      <c r="Z100" s="1083" t="s">
        <v>268</v>
      </c>
      <c r="AA100" s="1100" t="s">
        <v>273</v>
      </c>
      <c r="AB100" s="1089" t="s">
        <v>268</v>
      </c>
      <c r="AC100" s="1104">
        <v>57600</v>
      </c>
      <c r="AD100" s="1089" t="s">
        <v>274</v>
      </c>
      <c r="AE100" s="1098">
        <v>570</v>
      </c>
      <c r="AF100" s="1081" t="s">
        <v>269</v>
      </c>
      <c r="AG100" s="1083" t="s">
        <v>270</v>
      </c>
      <c r="AH100" s="1081" t="s">
        <v>268</v>
      </c>
      <c r="AI100" s="1085" t="s">
        <v>275</v>
      </c>
      <c r="AJ100" s="1081" t="s">
        <v>268</v>
      </c>
      <c r="AK100" s="1096">
        <v>2.2000000000000002</v>
      </c>
      <c r="AL100" s="32" t="s">
        <v>268</v>
      </c>
      <c r="AM100" s="69">
        <v>9600</v>
      </c>
      <c r="AN100" s="1089" t="s">
        <v>268</v>
      </c>
      <c r="AO100" s="70">
        <v>90</v>
      </c>
      <c r="AP100" s="71" t="s">
        <v>272</v>
      </c>
      <c r="AQ100" s="64" t="s">
        <v>270</v>
      </c>
      <c r="AR100" s="72" t="s">
        <v>268</v>
      </c>
      <c r="AS100" s="66" t="s">
        <v>275</v>
      </c>
      <c r="AT100" s="72" t="s">
        <v>268</v>
      </c>
      <c r="AU100" s="73">
        <v>2.6</v>
      </c>
      <c r="AV100" s="74" t="s">
        <v>276</v>
      </c>
      <c r="AW100" s="75" t="s">
        <v>268</v>
      </c>
      <c r="AX100" s="76">
        <v>3840</v>
      </c>
      <c r="AY100" s="20" t="s">
        <v>274</v>
      </c>
      <c r="AZ100" s="77">
        <v>30</v>
      </c>
      <c r="BA100" s="78" t="s">
        <v>269</v>
      </c>
      <c r="BB100" s="79" t="s">
        <v>270</v>
      </c>
      <c r="BC100" s="78" t="s">
        <v>268</v>
      </c>
      <c r="BD100" s="80" t="s">
        <v>275</v>
      </c>
      <c r="BE100" s="78" t="s">
        <v>268</v>
      </c>
      <c r="BF100" s="81">
        <v>3.9</v>
      </c>
      <c r="BG100" s="11"/>
      <c r="BH100" s="82"/>
      <c r="BI100" s="5"/>
      <c r="BJ100" s="83"/>
      <c r="BK100" s="83"/>
      <c r="BL100" s="83"/>
      <c r="BM100" s="83"/>
      <c r="BN100" s="83"/>
      <c r="BO100" s="83"/>
      <c r="BP100" s="83"/>
      <c r="BQ100" s="11"/>
      <c r="BR100" s="82"/>
      <c r="BS100" s="5"/>
      <c r="BT100" s="83"/>
      <c r="BU100" s="83"/>
      <c r="BV100" s="83"/>
      <c r="BW100" s="83"/>
      <c r="BX100" s="83"/>
      <c r="BY100" s="83"/>
      <c r="BZ100" s="83"/>
      <c r="CA100" s="1102" t="s">
        <v>268</v>
      </c>
      <c r="CB100" s="1116">
        <v>9970</v>
      </c>
      <c r="CC100" s="1089" t="s">
        <v>268</v>
      </c>
      <c r="CD100" s="1098">
        <v>90</v>
      </c>
      <c r="CE100" s="1083" t="s">
        <v>269</v>
      </c>
      <c r="CF100" s="1083" t="s">
        <v>270</v>
      </c>
      <c r="CG100" s="1092" t="s">
        <v>268</v>
      </c>
      <c r="CH100" s="1085" t="s">
        <v>275</v>
      </c>
      <c r="CI100" s="1092" t="s">
        <v>268</v>
      </c>
      <c r="CJ100" s="1096">
        <v>9.1</v>
      </c>
      <c r="CK100" s="11"/>
      <c r="CL100" s="84" t="s">
        <v>193</v>
      </c>
      <c r="CM100" s="1089" t="s">
        <v>274</v>
      </c>
      <c r="CN100" s="1098">
        <v>570</v>
      </c>
      <c r="CO100" s="1092" t="s">
        <v>269</v>
      </c>
      <c r="CP100" s="1083" t="s">
        <v>270</v>
      </c>
      <c r="CQ100" s="1092" t="s">
        <v>268</v>
      </c>
      <c r="CR100" s="1085" t="s">
        <v>275</v>
      </c>
      <c r="CS100" s="1092" t="s">
        <v>268</v>
      </c>
      <c r="CT100" s="1087">
        <v>2.2000000000000002</v>
      </c>
      <c r="CU100" s="1120" t="s">
        <v>277</v>
      </c>
      <c r="CV100" s="1089" t="s">
        <v>274</v>
      </c>
      <c r="CW100" s="1104">
        <v>5480</v>
      </c>
      <c r="CX100" s="1089" t="s">
        <v>268</v>
      </c>
      <c r="CY100" s="1098">
        <v>50</v>
      </c>
      <c r="CZ100" s="1083" t="s">
        <v>269</v>
      </c>
      <c r="DA100" s="1083" t="s">
        <v>270</v>
      </c>
      <c r="DB100" s="1092" t="s">
        <v>268</v>
      </c>
      <c r="DC100" s="1085" t="s">
        <v>275</v>
      </c>
      <c r="DD100" s="1092" t="s">
        <v>268</v>
      </c>
      <c r="DE100" s="1096">
        <v>16.3</v>
      </c>
      <c r="DF100" s="1089" t="s">
        <v>274</v>
      </c>
      <c r="DG100" s="85">
        <v>4420</v>
      </c>
      <c r="DH100" s="1089" t="s">
        <v>268</v>
      </c>
      <c r="DI100" s="85">
        <v>40</v>
      </c>
      <c r="DJ100" s="1089" t="s">
        <v>274</v>
      </c>
      <c r="DK100" s="86">
        <v>40</v>
      </c>
      <c r="DL100" s="1089" t="s">
        <v>268</v>
      </c>
      <c r="DM100" s="85">
        <v>790</v>
      </c>
      <c r="DN100" s="1089" t="s">
        <v>268</v>
      </c>
      <c r="DO100" s="85">
        <v>7</v>
      </c>
      <c r="DP100" s="1089" t="s">
        <v>274</v>
      </c>
      <c r="DQ100" s="86">
        <v>7</v>
      </c>
      <c r="DR100" s="1145" t="s">
        <v>278</v>
      </c>
      <c r="DS100" s="87" t="s">
        <v>193</v>
      </c>
      <c r="DT100" s="1122" t="s">
        <v>278</v>
      </c>
      <c r="DU100" s="88">
        <v>255</v>
      </c>
      <c r="DV100" s="1089" t="s">
        <v>280</v>
      </c>
      <c r="DW100" s="1090">
        <v>12870</v>
      </c>
      <c r="DX100" s="1092" t="s">
        <v>268</v>
      </c>
      <c r="DY100" s="1094">
        <v>120</v>
      </c>
      <c r="DZ100" s="1081" t="s">
        <v>269</v>
      </c>
      <c r="EA100" s="1083" t="s">
        <v>270</v>
      </c>
      <c r="EB100" s="1081" t="s">
        <v>268</v>
      </c>
      <c r="EC100" s="1085" t="s">
        <v>275</v>
      </c>
      <c r="ED100" s="1081" t="s">
        <v>268</v>
      </c>
      <c r="EE100" s="1087">
        <v>7.8</v>
      </c>
      <c r="EF100" s="1123" t="s">
        <v>276</v>
      </c>
      <c r="EG100" s="1089" t="s">
        <v>280</v>
      </c>
      <c r="EH100" s="1090">
        <v>57600</v>
      </c>
      <c r="EI100" s="1092" t="s">
        <v>268</v>
      </c>
      <c r="EJ100" s="1094">
        <v>570</v>
      </c>
      <c r="EK100" s="1081" t="s">
        <v>269</v>
      </c>
      <c r="EL100" s="1083" t="s">
        <v>270</v>
      </c>
      <c r="EM100" s="1081" t="s">
        <v>268</v>
      </c>
      <c r="EN100" s="1085" t="s">
        <v>275</v>
      </c>
      <c r="EO100" s="1081" t="s">
        <v>268</v>
      </c>
      <c r="EP100" s="1087">
        <v>2.5</v>
      </c>
      <c r="EQ100" s="1126" t="s">
        <v>276</v>
      </c>
      <c r="ER100" s="1120" t="s">
        <v>281</v>
      </c>
      <c r="ES100" s="1089" t="s">
        <v>280</v>
      </c>
      <c r="ET100" s="89">
        <v>43940</v>
      </c>
      <c r="EU100" s="1125" t="s">
        <v>280</v>
      </c>
      <c r="EV100" s="1139">
        <v>1350</v>
      </c>
      <c r="EW100" s="1114" t="s">
        <v>280</v>
      </c>
      <c r="EX100" s="1142" t="s">
        <v>2473</v>
      </c>
      <c r="EY100" s="11"/>
      <c r="EZ100" s="1144" t="s">
        <v>2472</v>
      </c>
    </row>
    <row r="101" spans="1:156" s="58" customFormat="1" ht="38.450000000000003" customHeight="1">
      <c r="A101" s="132" t="s">
        <v>439</v>
      </c>
      <c r="B101" s="132" t="s">
        <v>839</v>
      </c>
      <c r="C101" s="1170"/>
      <c r="D101" s="1137"/>
      <c r="E101" s="1109"/>
      <c r="F101" s="90" t="s">
        <v>43</v>
      </c>
      <c r="H101" s="91">
        <v>155130</v>
      </c>
      <c r="I101" s="92"/>
      <c r="J101" s="5" t="s">
        <v>268</v>
      </c>
      <c r="K101" s="93">
        <v>1530</v>
      </c>
      <c r="L101" s="94"/>
      <c r="M101" s="95" t="s">
        <v>269</v>
      </c>
      <c r="N101" s="96" t="s">
        <v>270</v>
      </c>
      <c r="O101" s="97" t="s">
        <v>268</v>
      </c>
      <c r="P101" s="98" t="s">
        <v>275</v>
      </c>
      <c r="Q101" s="97" t="s">
        <v>268</v>
      </c>
      <c r="R101" s="99">
        <v>2.5</v>
      </c>
      <c r="S101" s="100"/>
      <c r="T101" s="1089"/>
      <c r="U101" s="1105"/>
      <c r="V101" s="1089"/>
      <c r="W101" s="1111"/>
      <c r="X101" s="1082"/>
      <c r="Y101" s="1084"/>
      <c r="Z101" s="1084"/>
      <c r="AA101" s="1101"/>
      <c r="AB101" s="1089"/>
      <c r="AC101" s="1105"/>
      <c r="AD101" s="1089"/>
      <c r="AE101" s="1099"/>
      <c r="AF101" s="1082"/>
      <c r="AG101" s="1084"/>
      <c r="AH101" s="1082"/>
      <c r="AI101" s="1086"/>
      <c r="AJ101" s="1082"/>
      <c r="AK101" s="1097"/>
      <c r="AL101" s="32" t="s">
        <v>268</v>
      </c>
      <c r="AM101" s="93">
        <v>9600</v>
      </c>
      <c r="AN101" s="1089"/>
      <c r="AO101" s="101">
        <v>90</v>
      </c>
      <c r="AP101" s="102" t="s">
        <v>269</v>
      </c>
      <c r="AQ101" s="96" t="s">
        <v>270</v>
      </c>
      <c r="AR101" s="103" t="s">
        <v>268</v>
      </c>
      <c r="AS101" s="104" t="s">
        <v>275</v>
      </c>
      <c r="AT101" s="103" t="s">
        <v>268</v>
      </c>
      <c r="AU101" s="105">
        <v>2.6</v>
      </c>
      <c r="AV101" s="106"/>
      <c r="AW101" s="11"/>
      <c r="AX101" s="107"/>
      <c r="AY101" s="108"/>
      <c r="AZ101" s="109"/>
      <c r="BA101" s="110"/>
      <c r="BB101" s="111"/>
      <c r="BC101" s="110"/>
      <c r="BD101" s="111"/>
      <c r="BE101" s="110"/>
      <c r="BF101" s="111"/>
      <c r="BG101" s="112" t="s">
        <v>274</v>
      </c>
      <c r="BH101" s="113">
        <v>67200</v>
      </c>
      <c r="BI101" s="112" t="s">
        <v>268</v>
      </c>
      <c r="BJ101" s="77">
        <v>670</v>
      </c>
      <c r="BK101" s="78" t="s">
        <v>269</v>
      </c>
      <c r="BL101" s="79" t="s">
        <v>270</v>
      </c>
      <c r="BM101" s="78" t="s">
        <v>268</v>
      </c>
      <c r="BN101" s="80" t="s">
        <v>275</v>
      </c>
      <c r="BO101" s="78" t="s">
        <v>268</v>
      </c>
      <c r="BP101" s="81">
        <v>2.2999999999999998</v>
      </c>
      <c r="BQ101" s="46" t="s">
        <v>268</v>
      </c>
      <c r="BR101" s="113">
        <v>57600</v>
      </c>
      <c r="BS101" s="46" t="s">
        <v>268</v>
      </c>
      <c r="BT101" s="77">
        <v>570</v>
      </c>
      <c r="BU101" s="78" t="s">
        <v>269</v>
      </c>
      <c r="BV101" s="79" t="s">
        <v>270</v>
      </c>
      <c r="BW101" s="78" t="s">
        <v>268</v>
      </c>
      <c r="BX101" s="80" t="s">
        <v>275</v>
      </c>
      <c r="BY101" s="78" t="s">
        <v>268</v>
      </c>
      <c r="BZ101" s="81">
        <v>2.2000000000000002</v>
      </c>
      <c r="CA101" s="1103"/>
      <c r="CB101" s="1117"/>
      <c r="CC101" s="1089"/>
      <c r="CD101" s="1099"/>
      <c r="CE101" s="1084"/>
      <c r="CF101" s="1084"/>
      <c r="CG101" s="1093"/>
      <c r="CH101" s="1086"/>
      <c r="CI101" s="1093"/>
      <c r="CJ101" s="1097"/>
      <c r="CK101" s="11"/>
      <c r="CL101" s="114">
        <v>57600</v>
      </c>
      <c r="CM101" s="1089"/>
      <c r="CN101" s="1112"/>
      <c r="CO101" s="1113"/>
      <c r="CP101" s="1114"/>
      <c r="CQ101" s="1113"/>
      <c r="CR101" s="1115"/>
      <c r="CS101" s="1113"/>
      <c r="CT101" s="1118"/>
      <c r="CU101" s="1119"/>
      <c r="CV101" s="1089"/>
      <c r="CW101" s="1105"/>
      <c r="CX101" s="1089"/>
      <c r="CY101" s="1099"/>
      <c r="CZ101" s="1084"/>
      <c r="DA101" s="1084"/>
      <c r="DB101" s="1093"/>
      <c r="DC101" s="1086"/>
      <c r="DD101" s="1093"/>
      <c r="DE101" s="1097"/>
      <c r="DF101" s="1089"/>
      <c r="DG101" s="115" t="s">
        <v>282</v>
      </c>
      <c r="DH101" s="1089"/>
      <c r="DI101" s="115" t="s">
        <v>335</v>
      </c>
      <c r="DJ101" s="1089"/>
      <c r="DK101" s="116">
        <v>52.4</v>
      </c>
      <c r="DL101" s="1089"/>
      <c r="DM101" s="115" t="s">
        <v>282</v>
      </c>
      <c r="DN101" s="1089"/>
      <c r="DO101" s="115" t="s">
        <v>335</v>
      </c>
      <c r="DP101" s="1089"/>
      <c r="DQ101" s="116">
        <v>49.9</v>
      </c>
      <c r="DR101" s="1145"/>
      <c r="DS101" s="117">
        <v>40500</v>
      </c>
      <c r="DT101" s="1122"/>
      <c r="DU101" s="118" t="s">
        <v>284</v>
      </c>
      <c r="DV101" s="1089"/>
      <c r="DW101" s="1091"/>
      <c r="DX101" s="1093"/>
      <c r="DY101" s="1095"/>
      <c r="DZ101" s="1082"/>
      <c r="EA101" s="1084"/>
      <c r="EB101" s="1082"/>
      <c r="EC101" s="1086"/>
      <c r="ED101" s="1082"/>
      <c r="EE101" s="1088"/>
      <c r="EF101" s="1124"/>
      <c r="EG101" s="1089"/>
      <c r="EH101" s="1091">
        <v>0</v>
      </c>
      <c r="EI101" s="1093"/>
      <c r="EJ101" s="1095"/>
      <c r="EK101" s="1082"/>
      <c r="EL101" s="1084"/>
      <c r="EM101" s="1082"/>
      <c r="EN101" s="1086"/>
      <c r="EO101" s="1082"/>
      <c r="EP101" s="1088"/>
      <c r="EQ101" s="1127"/>
      <c r="ER101" s="1121"/>
      <c r="ES101" s="1089"/>
      <c r="ET101" s="119">
        <v>430</v>
      </c>
      <c r="EU101" s="1125"/>
      <c r="EV101" s="1140"/>
      <c r="EW101" s="1114"/>
      <c r="EX101" s="1122"/>
      <c r="EY101" s="11"/>
      <c r="EZ101" s="1145"/>
    </row>
    <row r="102" spans="1:156" s="23" customFormat="1" ht="38.450000000000003" customHeight="1">
      <c r="A102" s="145" t="s">
        <v>440</v>
      </c>
      <c r="B102" s="145" t="s">
        <v>840</v>
      </c>
      <c r="C102" s="1170"/>
      <c r="D102" s="1136" t="s">
        <v>285</v>
      </c>
      <c r="E102" s="1108" t="s">
        <v>267</v>
      </c>
      <c r="F102" s="57" t="s">
        <v>42</v>
      </c>
      <c r="G102" s="120"/>
      <c r="H102" s="59">
        <v>99250</v>
      </c>
      <c r="I102" s="60">
        <v>108850</v>
      </c>
      <c r="J102" s="32" t="s">
        <v>268</v>
      </c>
      <c r="K102" s="61">
        <v>970</v>
      </c>
      <c r="L102" s="62">
        <v>1060</v>
      </c>
      <c r="M102" s="63" t="s">
        <v>269</v>
      </c>
      <c r="N102" s="64" t="s">
        <v>270</v>
      </c>
      <c r="O102" s="65" t="s">
        <v>268</v>
      </c>
      <c r="P102" s="66" t="s">
        <v>271</v>
      </c>
      <c r="Q102" s="65" t="s">
        <v>268</v>
      </c>
      <c r="R102" s="67">
        <v>2.5</v>
      </c>
      <c r="S102" s="68">
        <v>2.5</v>
      </c>
      <c r="T102" s="1089" t="s">
        <v>268</v>
      </c>
      <c r="U102" s="1104">
        <v>5830</v>
      </c>
      <c r="V102" s="1089" t="s">
        <v>268</v>
      </c>
      <c r="W102" s="1110">
        <v>50</v>
      </c>
      <c r="X102" s="1081" t="s">
        <v>272</v>
      </c>
      <c r="Y102" s="1083" t="s">
        <v>270</v>
      </c>
      <c r="Z102" s="1083" t="s">
        <v>268</v>
      </c>
      <c r="AA102" s="1100" t="s">
        <v>273</v>
      </c>
      <c r="AB102" s="1089" t="s">
        <v>268</v>
      </c>
      <c r="AC102" s="1104">
        <v>38400</v>
      </c>
      <c r="AD102" s="1089" t="s">
        <v>274</v>
      </c>
      <c r="AE102" s="1098">
        <v>380</v>
      </c>
      <c r="AF102" s="1081" t="s">
        <v>269</v>
      </c>
      <c r="AG102" s="1083" t="s">
        <v>270</v>
      </c>
      <c r="AH102" s="1081" t="s">
        <v>268</v>
      </c>
      <c r="AI102" s="1085" t="s">
        <v>275</v>
      </c>
      <c r="AJ102" s="1081" t="s">
        <v>268</v>
      </c>
      <c r="AK102" s="1096">
        <v>2.2000000000000002</v>
      </c>
      <c r="AL102" s="32" t="s">
        <v>268</v>
      </c>
      <c r="AM102" s="69">
        <v>9600</v>
      </c>
      <c r="AN102" s="1089" t="s">
        <v>268</v>
      </c>
      <c r="AO102" s="70">
        <v>90</v>
      </c>
      <c r="AP102" s="71" t="s">
        <v>272</v>
      </c>
      <c r="AQ102" s="64" t="s">
        <v>270</v>
      </c>
      <c r="AR102" s="72" t="s">
        <v>268</v>
      </c>
      <c r="AS102" s="66" t="s">
        <v>275</v>
      </c>
      <c r="AT102" s="72" t="s">
        <v>268</v>
      </c>
      <c r="AU102" s="73">
        <v>2.6</v>
      </c>
      <c r="AV102" s="74" t="s">
        <v>276</v>
      </c>
      <c r="AW102" s="75" t="s">
        <v>268</v>
      </c>
      <c r="AX102" s="76">
        <v>3840</v>
      </c>
      <c r="AY102" s="20" t="s">
        <v>274</v>
      </c>
      <c r="AZ102" s="77">
        <v>30</v>
      </c>
      <c r="BA102" s="78" t="s">
        <v>269</v>
      </c>
      <c r="BB102" s="79" t="s">
        <v>270</v>
      </c>
      <c r="BC102" s="78" t="s">
        <v>268</v>
      </c>
      <c r="BD102" s="80" t="s">
        <v>275</v>
      </c>
      <c r="BE102" s="78" t="s">
        <v>268</v>
      </c>
      <c r="BF102" s="81">
        <v>3.9</v>
      </c>
      <c r="BG102" s="75"/>
      <c r="BH102" s="82"/>
      <c r="BI102" s="112"/>
      <c r="BJ102" s="121"/>
      <c r="BK102" s="121"/>
      <c r="BL102" s="121"/>
      <c r="BM102" s="121"/>
      <c r="BN102" s="121"/>
      <c r="BO102" s="121"/>
      <c r="BP102" s="121"/>
      <c r="BQ102" s="112"/>
      <c r="BR102" s="82" t="s">
        <v>286</v>
      </c>
      <c r="BS102" s="112"/>
      <c r="BT102" s="122"/>
      <c r="BU102" s="121"/>
      <c r="BV102" s="121"/>
      <c r="BW102" s="121"/>
      <c r="BX102" s="121"/>
      <c r="BY102" s="121"/>
      <c r="BZ102" s="121"/>
      <c r="CA102" s="1102" t="s">
        <v>268</v>
      </c>
      <c r="CB102" s="1116">
        <v>6640</v>
      </c>
      <c r="CC102" s="1089" t="s">
        <v>268</v>
      </c>
      <c r="CD102" s="1098">
        <v>60</v>
      </c>
      <c r="CE102" s="1083" t="s">
        <v>269</v>
      </c>
      <c r="CF102" s="1083" t="s">
        <v>270</v>
      </c>
      <c r="CG102" s="1092" t="s">
        <v>268</v>
      </c>
      <c r="CH102" s="1085" t="s">
        <v>275</v>
      </c>
      <c r="CI102" s="1092" t="s">
        <v>268</v>
      </c>
      <c r="CJ102" s="1096">
        <v>9.1</v>
      </c>
      <c r="CK102" s="1089" t="s">
        <v>278</v>
      </c>
      <c r="CL102" s="123" t="s">
        <v>194</v>
      </c>
      <c r="CM102" s="1089" t="s">
        <v>274</v>
      </c>
      <c r="CN102" s="1112">
        <v>380</v>
      </c>
      <c r="CO102" s="1113" t="s">
        <v>269</v>
      </c>
      <c r="CP102" s="1114" t="s">
        <v>270</v>
      </c>
      <c r="CQ102" s="1113" t="s">
        <v>268</v>
      </c>
      <c r="CR102" s="1115" t="s">
        <v>275</v>
      </c>
      <c r="CS102" s="1113" t="s">
        <v>268</v>
      </c>
      <c r="CT102" s="1118">
        <v>2.2000000000000002</v>
      </c>
      <c r="CU102" s="1119" t="s">
        <v>277</v>
      </c>
      <c r="CV102" s="1089" t="s">
        <v>274</v>
      </c>
      <c r="CW102" s="1104">
        <v>3930</v>
      </c>
      <c r="CX102" s="1089" t="s">
        <v>268</v>
      </c>
      <c r="CY102" s="1098">
        <v>30</v>
      </c>
      <c r="CZ102" s="1083" t="s">
        <v>269</v>
      </c>
      <c r="DA102" s="1083" t="s">
        <v>270</v>
      </c>
      <c r="DB102" s="1092" t="s">
        <v>268</v>
      </c>
      <c r="DC102" s="1085" t="s">
        <v>275</v>
      </c>
      <c r="DD102" s="1092" t="s">
        <v>268</v>
      </c>
      <c r="DE102" s="1096">
        <v>18.100000000000001</v>
      </c>
      <c r="DF102" s="1089" t="s">
        <v>274</v>
      </c>
      <c r="DG102" s="85">
        <v>2950</v>
      </c>
      <c r="DH102" s="1089" t="s">
        <v>268</v>
      </c>
      <c r="DI102" s="85">
        <v>20</v>
      </c>
      <c r="DJ102" s="1089" t="s">
        <v>274</v>
      </c>
      <c r="DK102" s="86">
        <v>20</v>
      </c>
      <c r="DL102" s="1089" t="s">
        <v>268</v>
      </c>
      <c r="DM102" s="85">
        <v>520</v>
      </c>
      <c r="DN102" s="1089" t="s">
        <v>268</v>
      </c>
      <c r="DO102" s="85">
        <v>5</v>
      </c>
      <c r="DP102" s="1089" t="s">
        <v>274</v>
      </c>
      <c r="DQ102" s="86">
        <v>5</v>
      </c>
      <c r="DR102" s="1145"/>
      <c r="DS102" s="124" t="s">
        <v>194</v>
      </c>
      <c r="DT102" s="1122" t="s">
        <v>278</v>
      </c>
      <c r="DU102" s="88">
        <v>255</v>
      </c>
      <c r="DV102" s="1089" t="s">
        <v>280</v>
      </c>
      <c r="DW102" s="1090">
        <v>8580</v>
      </c>
      <c r="DX102" s="1092" t="s">
        <v>268</v>
      </c>
      <c r="DY102" s="1094">
        <v>80</v>
      </c>
      <c r="DZ102" s="1081" t="s">
        <v>269</v>
      </c>
      <c r="EA102" s="1083" t="s">
        <v>270</v>
      </c>
      <c r="EB102" s="1081" t="s">
        <v>268</v>
      </c>
      <c r="EC102" s="1085" t="s">
        <v>275</v>
      </c>
      <c r="ED102" s="1081" t="s">
        <v>268</v>
      </c>
      <c r="EE102" s="1087">
        <v>7.8</v>
      </c>
      <c r="EF102" s="1123" t="s">
        <v>276</v>
      </c>
      <c r="EG102" s="1089" t="s">
        <v>280</v>
      </c>
      <c r="EH102" s="1090">
        <v>38400</v>
      </c>
      <c r="EI102" s="1092" t="s">
        <v>268</v>
      </c>
      <c r="EJ102" s="1094">
        <v>380</v>
      </c>
      <c r="EK102" s="1081" t="s">
        <v>269</v>
      </c>
      <c r="EL102" s="1083" t="s">
        <v>270</v>
      </c>
      <c r="EM102" s="1081" t="s">
        <v>268</v>
      </c>
      <c r="EN102" s="1085" t="s">
        <v>275</v>
      </c>
      <c r="EO102" s="1081" t="s">
        <v>268</v>
      </c>
      <c r="EP102" s="1087">
        <v>2.5</v>
      </c>
      <c r="EQ102" s="1126" t="s">
        <v>276</v>
      </c>
      <c r="ER102" s="1120" t="s">
        <v>281</v>
      </c>
      <c r="ES102" s="1089" t="s">
        <v>280</v>
      </c>
      <c r="ET102" s="89">
        <v>29290</v>
      </c>
      <c r="EU102" s="1125" t="s">
        <v>280</v>
      </c>
      <c r="EV102" s="1140"/>
      <c r="EW102" s="1114"/>
      <c r="EX102" s="1122"/>
      <c r="EY102" s="11"/>
      <c r="EZ102" s="1145"/>
    </row>
    <row r="103" spans="1:156" s="23" customFormat="1" ht="38.450000000000003" customHeight="1">
      <c r="A103" s="145" t="s">
        <v>441</v>
      </c>
      <c r="B103" s="145" t="s">
        <v>841</v>
      </c>
      <c r="C103" s="1170"/>
      <c r="D103" s="1137"/>
      <c r="E103" s="1109"/>
      <c r="F103" s="90" t="s">
        <v>43</v>
      </c>
      <c r="G103" s="120"/>
      <c r="H103" s="91">
        <v>108850</v>
      </c>
      <c r="I103" s="92"/>
      <c r="J103" s="32" t="s">
        <v>268</v>
      </c>
      <c r="K103" s="93">
        <v>1060</v>
      </c>
      <c r="L103" s="94"/>
      <c r="M103" s="95" t="s">
        <v>269</v>
      </c>
      <c r="N103" s="96" t="s">
        <v>270</v>
      </c>
      <c r="O103" s="97" t="s">
        <v>268</v>
      </c>
      <c r="P103" s="98" t="s">
        <v>275</v>
      </c>
      <c r="Q103" s="97" t="s">
        <v>268</v>
      </c>
      <c r="R103" s="99">
        <v>2.5</v>
      </c>
      <c r="S103" s="100"/>
      <c r="T103" s="1089"/>
      <c r="U103" s="1105"/>
      <c r="V103" s="1089"/>
      <c r="W103" s="1111"/>
      <c r="X103" s="1082"/>
      <c r="Y103" s="1084"/>
      <c r="Z103" s="1084"/>
      <c r="AA103" s="1101"/>
      <c r="AB103" s="1089"/>
      <c r="AC103" s="1105"/>
      <c r="AD103" s="1089"/>
      <c r="AE103" s="1099"/>
      <c r="AF103" s="1082"/>
      <c r="AG103" s="1084"/>
      <c r="AH103" s="1082"/>
      <c r="AI103" s="1086"/>
      <c r="AJ103" s="1082"/>
      <c r="AK103" s="1097"/>
      <c r="AL103" s="32" t="s">
        <v>268</v>
      </c>
      <c r="AM103" s="93">
        <v>9600</v>
      </c>
      <c r="AN103" s="1089"/>
      <c r="AO103" s="101">
        <v>90</v>
      </c>
      <c r="AP103" s="102" t="s">
        <v>269</v>
      </c>
      <c r="AQ103" s="96" t="s">
        <v>270</v>
      </c>
      <c r="AR103" s="103" t="s">
        <v>268</v>
      </c>
      <c r="AS103" s="104" t="s">
        <v>275</v>
      </c>
      <c r="AT103" s="103" t="s">
        <v>268</v>
      </c>
      <c r="AU103" s="105">
        <v>2.6</v>
      </c>
      <c r="AV103" s="106"/>
      <c r="AW103" s="75"/>
      <c r="AZ103" s="125"/>
      <c r="BG103" s="112" t="s">
        <v>274</v>
      </c>
      <c r="BH103" s="113">
        <v>67200</v>
      </c>
      <c r="BI103" s="112" t="s">
        <v>268</v>
      </c>
      <c r="BJ103" s="77">
        <v>670</v>
      </c>
      <c r="BK103" s="78" t="s">
        <v>269</v>
      </c>
      <c r="BL103" s="79" t="s">
        <v>270</v>
      </c>
      <c r="BM103" s="78" t="s">
        <v>268</v>
      </c>
      <c r="BN103" s="80" t="s">
        <v>275</v>
      </c>
      <c r="BO103" s="78" t="s">
        <v>268</v>
      </c>
      <c r="BP103" s="81">
        <v>2.2999999999999998</v>
      </c>
      <c r="BQ103" s="46" t="s">
        <v>268</v>
      </c>
      <c r="BR103" s="113">
        <v>57600</v>
      </c>
      <c r="BS103" s="46" t="s">
        <v>268</v>
      </c>
      <c r="BT103" s="77">
        <v>570</v>
      </c>
      <c r="BU103" s="78" t="s">
        <v>269</v>
      </c>
      <c r="BV103" s="79" t="s">
        <v>270</v>
      </c>
      <c r="BW103" s="78" t="s">
        <v>268</v>
      </c>
      <c r="BX103" s="80" t="s">
        <v>275</v>
      </c>
      <c r="BY103" s="78" t="s">
        <v>268</v>
      </c>
      <c r="BZ103" s="81">
        <v>2.2000000000000002</v>
      </c>
      <c r="CA103" s="1103"/>
      <c r="CB103" s="1117"/>
      <c r="CC103" s="1089"/>
      <c r="CD103" s="1099"/>
      <c r="CE103" s="1084"/>
      <c r="CF103" s="1084"/>
      <c r="CG103" s="1093"/>
      <c r="CH103" s="1086"/>
      <c r="CI103" s="1093"/>
      <c r="CJ103" s="1097"/>
      <c r="CK103" s="1089"/>
      <c r="CL103" s="114">
        <v>38400</v>
      </c>
      <c r="CM103" s="1089"/>
      <c r="CN103" s="1112"/>
      <c r="CO103" s="1113"/>
      <c r="CP103" s="1114"/>
      <c r="CQ103" s="1113"/>
      <c r="CR103" s="1115"/>
      <c r="CS103" s="1113"/>
      <c r="CT103" s="1118"/>
      <c r="CU103" s="1119"/>
      <c r="CV103" s="1089"/>
      <c r="CW103" s="1105"/>
      <c r="CX103" s="1089"/>
      <c r="CY103" s="1099"/>
      <c r="CZ103" s="1084"/>
      <c r="DA103" s="1084"/>
      <c r="DB103" s="1093"/>
      <c r="DC103" s="1086"/>
      <c r="DD103" s="1093"/>
      <c r="DE103" s="1097"/>
      <c r="DF103" s="1089"/>
      <c r="DG103" s="115" t="s">
        <v>282</v>
      </c>
      <c r="DH103" s="1089"/>
      <c r="DI103" s="115" t="s">
        <v>335</v>
      </c>
      <c r="DJ103" s="1089"/>
      <c r="DK103" s="116">
        <v>69.900000000000006</v>
      </c>
      <c r="DL103" s="1089"/>
      <c r="DM103" s="115" t="s">
        <v>282</v>
      </c>
      <c r="DN103" s="1089"/>
      <c r="DO103" s="115" t="s">
        <v>335</v>
      </c>
      <c r="DP103" s="1089"/>
      <c r="DQ103" s="116">
        <v>46.6</v>
      </c>
      <c r="DR103" s="1145"/>
      <c r="DS103" s="117">
        <v>27330</v>
      </c>
      <c r="DT103" s="1122"/>
      <c r="DU103" s="118" t="s">
        <v>284</v>
      </c>
      <c r="DV103" s="1089"/>
      <c r="DW103" s="1091"/>
      <c r="DX103" s="1093"/>
      <c r="DY103" s="1095"/>
      <c r="DZ103" s="1082"/>
      <c r="EA103" s="1084"/>
      <c r="EB103" s="1082"/>
      <c r="EC103" s="1086"/>
      <c r="ED103" s="1082"/>
      <c r="EE103" s="1088"/>
      <c r="EF103" s="1124"/>
      <c r="EG103" s="1089"/>
      <c r="EH103" s="1091">
        <v>0</v>
      </c>
      <c r="EI103" s="1093"/>
      <c r="EJ103" s="1095"/>
      <c r="EK103" s="1082"/>
      <c r="EL103" s="1084"/>
      <c r="EM103" s="1082"/>
      <c r="EN103" s="1086"/>
      <c r="EO103" s="1082"/>
      <c r="EP103" s="1088"/>
      <c r="EQ103" s="1127"/>
      <c r="ER103" s="1121"/>
      <c r="ES103" s="1089"/>
      <c r="ET103" s="119">
        <v>290</v>
      </c>
      <c r="EU103" s="1125"/>
      <c r="EV103" s="1140"/>
      <c r="EW103" s="1114"/>
      <c r="EX103" s="1122"/>
      <c r="EY103" s="11"/>
      <c r="EZ103" s="1145"/>
    </row>
    <row r="104" spans="1:156" s="23" customFormat="1" ht="38.450000000000003" customHeight="1">
      <c r="A104" s="145" t="s">
        <v>442</v>
      </c>
      <c r="B104" s="145" t="s">
        <v>842</v>
      </c>
      <c r="C104" s="1170"/>
      <c r="D104" s="1132" t="s">
        <v>290</v>
      </c>
      <c r="E104" s="1134" t="s">
        <v>267</v>
      </c>
      <c r="F104" s="126" t="s">
        <v>42</v>
      </c>
      <c r="G104" s="120"/>
      <c r="H104" s="59">
        <v>75600</v>
      </c>
      <c r="I104" s="60">
        <v>85200</v>
      </c>
      <c r="J104" s="32" t="s">
        <v>268</v>
      </c>
      <c r="K104" s="61">
        <v>730</v>
      </c>
      <c r="L104" s="62">
        <v>830</v>
      </c>
      <c r="M104" s="63" t="s">
        <v>269</v>
      </c>
      <c r="N104" s="64" t="s">
        <v>270</v>
      </c>
      <c r="O104" s="65" t="s">
        <v>268</v>
      </c>
      <c r="P104" s="66" t="s">
        <v>271</v>
      </c>
      <c r="Q104" s="65" t="s">
        <v>268</v>
      </c>
      <c r="R104" s="67">
        <v>2.5</v>
      </c>
      <c r="S104" s="68">
        <v>2.5</v>
      </c>
      <c r="T104" s="1089" t="s">
        <v>268</v>
      </c>
      <c r="U104" s="1104">
        <v>4370</v>
      </c>
      <c r="V104" s="1089" t="s">
        <v>268</v>
      </c>
      <c r="W104" s="1110">
        <v>40</v>
      </c>
      <c r="X104" s="1081" t="s">
        <v>272</v>
      </c>
      <c r="Y104" s="1083" t="s">
        <v>270</v>
      </c>
      <c r="Z104" s="1083" t="s">
        <v>268</v>
      </c>
      <c r="AA104" s="1100" t="s">
        <v>273</v>
      </c>
      <c r="AB104" s="1089" t="s">
        <v>268</v>
      </c>
      <c r="AC104" s="1104">
        <v>28800</v>
      </c>
      <c r="AD104" s="1089" t="s">
        <v>274</v>
      </c>
      <c r="AE104" s="1098">
        <v>280</v>
      </c>
      <c r="AF104" s="1081" t="s">
        <v>269</v>
      </c>
      <c r="AG104" s="1083" t="s">
        <v>270</v>
      </c>
      <c r="AH104" s="1081" t="s">
        <v>268</v>
      </c>
      <c r="AI104" s="1085" t="s">
        <v>275</v>
      </c>
      <c r="AJ104" s="1081" t="s">
        <v>268</v>
      </c>
      <c r="AK104" s="1096">
        <v>2.2999999999999998</v>
      </c>
      <c r="AL104" s="32" t="s">
        <v>268</v>
      </c>
      <c r="AM104" s="69">
        <v>9600</v>
      </c>
      <c r="AN104" s="1089" t="s">
        <v>268</v>
      </c>
      <c r="AO104" s="70">
        <v>90</v>
      </c>
      <c r="AP104" s="71" t="s">
        <v>272</v>
      </c>
      <c r="AQ104" s="64" t="s">
        <v>270</v>
      </c>
      <c r="AR104" s="72" t="s">
        <v>268</v>
      </c>
      <c r="AS104" s="66" t="s">
        <v>275</v>
      </c>
      <c r="AT104" s="72" t="s">
        <v>268</v>
      </c>
      <c r="AU104" s="73">
        <v>2.6</v>
      </c>
      <c r="AV104" s="74" t="s">
        <v>276</v>
      </c>
      <c r="AW104" s="75" t="s">
        <v>268</v>
      </c>
      <c r="AX104" s="76">
        <v>3840</v>
      </c>
      <c r="AY104" s="20" t="s">
        <v>274</v>
      </c>
      <c r="AZ104" s="77">
        <v>30</v>
      </c>
      <c r="BA104" s="78" t="s">
        <v>269</v>
      </c>
      <c r="BB104" s="79" t="s">
        <v>270</v>
      </c>
      <c r="BC104" s="78" t="s">
        <v>268</v>
      </c>
      <c r="BD104" s="80" t="s">
        <v>275</v>
      </c>
      <c r="BE104" s="78" t="s">
        <v>268</v>
      </c>
      <c r="BF104" s="81">
        <v>3.9</v>
      </c>
      <c r="BG104" s="75"/>
      <c r="BH104" s="82"/>
      <c r="BI104" s="112"/>
      <c r="BJ104" s="121"/>
      <c r="BK104" s="121"/>
      <c r="BL104" s="121"/>
      <c r="BM104" s="121"/>
      <c r="BN104" s="121"/>
      <c r="BO104" s="121"/>
      <c r="BP104" s="121"/>
      <c r="BQ104" s="112"/>
      <c r="BR104" s="82" t="s">
        <v>286</v>
      </c>
      <c r="BS104" s="112"/>
      <c r="BT104" s="122"/>
      <c r="BU104" s="121"/>
      <c r="BV104" s="121"/>
      <c r="BW104" s="121"/>
      <c r="BX104" s="121"/>
      <c r="BY104" s="121"/>
      <c r="BZ104" s="121"/>
      <c r="CA104" s="1102" t="s">
        <v>268</v>
      </c>
      <c r="CB104" s="1116">
        <v>4980</v>
      </c>
      <c r="CC104" s="1089" t="s">
        <v>268</v>
      </c>
      <c r="CD104" s="1098">
        <v>40</v>
      </c>
      <c r="CE104" s="1083" t="s">
        <v>269</v>
      </c>
      <c r="CF104" s="1083" t="s">
        <v>270</v>
      </c>
      <c r="CG104" s="1092" t="s">
        <v>268</v>
      </c>
      <c r="CH104" s="1085" t="s">
        <v>275</v>
      </c>
      <c r="CI104" s="1092" t="s">
        <v>268</v>
      </c>
      <c r="CJ104" s="1096">
        <v>10.199999999999999</v>
      </c>
      <c r="CK104" s="1089"/>
      <c r="CL104" s="123" t="s">
        <v>291</v>
      </c>
      <c r="CM104" s="1089" t="s">
        <v>274</v>
      </c>
      <c r="CN104" s="1112">
        <v>280</v>
      </c>
      <c r="CO104" s="1113" t="s">
        <v>269</v>
      </c>
      <c r="CP104" s="1114" t="s">
        <v>270</v>
      </c>
      <c r="CQ104" s="1113" t="s">
        <v>268</v>
      </c>
      <c r="CR104" s="1115" t="s">
        <v>275</v>
      </c>
      <c r="CS104" s="1113" t="s">
        <v>268</v>
      </c>
      <c r="CT104" s="1118">
        <v>2.2999999999999998</v>
      </c>
      <c r="CU104" s="1119" t="s">
        <v>277</v>
      </c>
      <c r="CV104" s="1089" t="s">
        <v>274</v>
      </c>
      <c r="CW104" s="1104">
        <v>3160</v>
      </c>
      <c r="CX104" s="1089" t="s">
        <v>268</v>
      </c>
      <c r="CY104" s="1098">
        <v>30</v>
      </c>
      <c r="CZ104" s="1083" t="s">
        <v>269</v>
      </c>
      <c r="DA104" s="1083" t="s">
        <v>270</v>
      </c>
      <c r="DB104" s="1092" t="s">
        <v>268</v>
      </c>
      <c r="DC104" s="1085" t="s">
        <v>275</v>
      </c>
      <c r="DD104" s="1092" t="s">
        <v>268</v>
      </c>
      <c r="DE104" s="1096">
        <v>13.6</v>
      </c>
      <c r="DF104" s="1089" t="s">
        <v>274</v>
      </c>
      <c r="DG104" s="85">
        <v>2210</v>
      </c>
      <c r="DH104" s="1089" t="s">
        <v>268</v>
      </c>
      <c r="DI104" s="85">
        <v>20</v>
      </c>
      <c r="DJ104" s="1089" t="s">
        <v>274</v>
      </c>
      <c r="DK104" s="86">
        <v>20</v>
      </c>
      <c r="DL104" s="1089" t="s">
        <v>268</v>
      </c>
      <c r="DM104" s="85">
        <v>390</v>
      </c>
      <c r="DN104" s="1089" t="s">
        <v>268</v>
      </c>
      <c r="DO104" s="85">
        <v>3</v>
      </c>
      <c r="DP104" s="1089" t="s">
        <v>274</v>
      </c>
      <c r="DQ104" s="86">
        <v>3</v>
      </c>
      <c r="DR104" s="1145"/>
      <c r="DS104" s="124" t="s">
        <v>291</v>
      </c>
      <c r="DT104" s="1122" t="s">
        <v>278</v>
      </c>
      <c r="DU104" s="88">
        <v>255</v>
      </c>
      <c r="DV104" s="1089" t="s">
        <v>280</v>
      </c>
      <c r="DW104" s="1090">
        <v>6430</v>
      </c>
      <c r="DX104" s="1092" t="s">
        <v>268</v>
      </c>
      <c r="DY104" s="1094">
        <v>60</v>
      </c>
      <c r="DZ104" s="1081" t="s">
        <v>269</v>
      </c>
      <c r="EA104" s="1083" t="s">
        <v>270</v>
      </c>
      <c r="EB104" s="1081" t="s">
        <v>268</v>
      </c>
      <c r="EC104" s="1085" t="s">
        <v>275</v>
      </c>
      <c r="ED104" s="1081" t="s">
        <v>268</v>
      </c>
      <c r="EE104" s="1087">
        <v>7.8</v>
      </c>
      <c r="EF104" s="1123" t="s">
        <v>276</v>
      </c>
      <c r="EG104" s="1089" t="s">
        <v>280</v>
      </c>
      <c r="EH104" s="1090">
        <v>28800</v>
      </c>
      <c r="EI104" s="1092" t="s">
        <v>268</v>
      </c>
      <c r="EJ104" s="1094">
        <v>280</v>
      </c>
      <c r="EK104" s="1081" t="s">
        <v>269</v>
      </c>
      <c r="EL104" s="1083" t="s">
        <v>270</v>
      </c>
      <c r="EM104" s="1081" t="s">
        <v>268</v>
      </c>
      <c r="EN104" s="1085" t="s">
        <v>275</v>
      </c>
      <c r="EO104" s="1081" t="s">
        <v>268</v>
      </c>
      <c r="EP104" s="1087">
        <v>2.5</v>
      </c>
      <c r="EQ104" s="1126" t="s">
        <v>276</v>
      </c>
      <c r="ER104" s="1120" t="s">
        <v>281</v>
      </c>
      <c r="ES104" s="1089" t="s">
        <v>280</v>
      </c>
      <c r="ET104" s="89">
        <v>21970</v>
      </c>
      <c r="EU104" s="1125" t="s">
        <v>280</v>
      </c>
      <c r="EV104" s="1140"/>
      <c r="EW104" s="1114"/>
      <c r="EX104" s="1122"/>
      <c r="EY104" s="11"/>
      <c r="EZ104" s="1145"/>
    </row>
    <row r="105" spans="1:156" s="23" customFormat="1" ht="38.450000000000003" customHeight="1">
      <c r="A105" s="145" t="s">
        <v>443</v>
      </c>
      <c r="B105" s="145" t="s">
        <v>843</v>
      </c>
      <c r="C105" s="1170"/>
      <c r="D105" s="1133"/>
      <c r="E105" s="1135"/>
      <c r="F105" s="127" t="s">
        <v>43</v>
      </c>
      <c r="G105" s="120"/>
      <c r="H105" s="91">
        <v>85200</v>
      </c>
      <c r="I105" s="92"/>
      <c r="J105" s="32" t="s">
        <v>268</v>
      </c>
      <c r="K105" s="93">
        <v>830</v>
      </c>
      <c r="L105" s="94"/>
      <c r="M105" s="95" t="s">
        <v>269</v>
      </c>
      <c r="N105" s="96" t="s">
        <v>270</v>
      </c>
      <c r="O105" s="97" t="s">
        <v>268</v>
      </c>
      <c r="P105" s="98" t="s">
        <v>275</v>
      </c>
      <c r="Q105" s="97" t="s">
        <v>268</v>
      </c>
      <c r="R105" s="99">
        <v>2.5</v>
      </c>
      <c r="S105" s="100"/>
      <c r="T105" s="1089"/>
      <c r="U105" s="1105"/>
      <c r="V105" s="1089"/>
      <c r="W105" s="1111"/>
      <c r="X105" s="1082"/>
      <c r="Y105" s="1084"/>
      <c r="Z105" s="1084"/>
      <c r="AA105" s="1101"/>
      <c r="AB105" s="1089"/>
      <c r="AC105" s="1105"/>
      <c r="AD105" s="1089"/>
      <c r="AE105" s="1099"/>
      <c r="AF105" s="1082"/>
      <c r="AG105" s="1084"/>
      <c r="AH105" s="1082"/>
      <c r="AI105" s="1086"/>
      <c r="AJ105" s="1082"/>
      <c r="AK105" s="1097"/>
      <c r="AL105" s="32" t="s">
        <v>268</v>
      </c>
      <c r="AM105" s="93">
        <v>9600</v>
      </c>
      <c r="AN105" s="1089"/>
      <c r="AO105" s="101">
        <v>90</v>
      </c>
      <c r="AP105" s="102" t="s">
        <v>269</v>
      </c>
      <c r="AQ105" s="96" t="s">
        <v>270</v>
      </c>
      <c r="AR105" s="103" t="s">
        <v>268</v>
      </c>
      <c r="AS105" s="104" t="s">
        <v>275</v>
      </c>
      <c r="AT105" s="103" t="s">
        <v>268</v>
      </c>
      <c r="AU105" s="105">
        <v>2.6</v>
      </c>
      <c r="AV105" s="106"/>
      <c r="AW105" s="75"/>
      <c r="AZ105" s="125"/>
      <c r="BG105" s="112" t="s">
        <v>274</v>
      </c>
      <c r="BH105" s="113">
        <v>67200</v>
      </c>
      <c r="BI105" s="112" t="s">
        <v>268</v>
      </c>
      <c r="BJ105" s="77">
        <v>670</v>
      </c>
      <c r="BK105" s="78" t="s">
        <v>269</v>
      </c>
      <c r="BL105" s="79" t="s">
        <v>270</v>
      </c>
      <c r="BM105" s="78" t="s">
        <v>268</v>
      </c>
      <c r="BN105" s="80" t="s">
        <v>275</v>
      </c>
      <c r="BO105" s="78" t="s">
        <v>268</v>
      </c>
      <c r="BP105" s="81">
        <v>2.2999999999999998</v>
      </c>
      <c r="BQ105" s="46" t="s">
        <v>268</v>
      </c>
      <c r="BR105" s="113">
        <v>57600</v>
      </c>
      <c r="BS105" s="46" t="s">
        <v>274</v>
      </c>
      <c r="BT105" s="77">
        <v>570</v>
      </c>
      <c r="BU105" s="78" t="s">
        <v>269</v>
      </c>
      <c r="BV105" s="79" t="s">
        <v>270</v>
      </c>
      <c r="BW105" s="78" t="s">
        <v>268</v>
      </c>
      <c r="BX105" s="80" t="s">
        <v>275</v>
      </c>
      <c r="BY105" s="78" t="s">
        <v>268</v>
      </c>
      <c r="BZ105" s="81">
        <v>2.2000000000000002</v>
      </c>
      <c r="CA105" s="1103"/>
      <c r="CB105" s="1117"/>
      <c r="CC105" s="1089"/>
      <c r="CD105" s="1099"/>
      <c r="CE105" s="1084"/>
      <c r="CF105" s="1084"/>
      <c r="CG105" s="1093"/>
      <c r="CH105" s="1086"/>
      <c r="CI105" s="1093"/>
      <c r="CJ105" s="1097"/>
      <c r="CK105" s="1089"/>
      <c r="CL105" s="114">
        <v>28800</v>
      </c>
      <c r="CM105" s="1089"/>
      <c r="CN105" s="1112"/>
      <c r="CO105" s="1113"/>
      <c r="CP105" s="1114"/>
      <c r="CQ105" s="1113"/>
      <c r="CR105" s="1115"/>
      <c r="CS105" s="1113"/>
      <c r="CT105" s="1118"/>
      <c r="CU105" s="1119"/>
      <c r="CV105" s="1089"/>
      <c r="CW105" s="1105"/>
      <c r="CX105" s="1089"/>
      <c r="CY105" s="1099"/>
      <c r="CZ105" s="1084"/>
      <c r="DA105" s="1084"/>
      <c r="DB105" s="1093"/>
      <c r="DC105" s="1086"/>
      <c r="DD105" s="1093"/>
      <c r="DE105" s="1097"/>
      <c r="DF105" s="1089"/>
      <c r="DG105" s="115" t="s">
        <v>282</v>
      </c>
      <c r="DH105" s="1089"/>
      <c r="DI105" s="115" t="s">
        <v>335</v>
      </c>
      <c r="DJ105" s="1089"/>
      <c r="DK105" s="116">
        <v>52.4</v>
      </c>
      <c r="DL105" s="1089"/>
      <c r="DM105" s="115" t="s">
        <v>282</v>
      </c>
      <c r="DN105" s="1089"/>
      <c r="DO105" s="115" t="s">
        <v>335</v>
      </c>
      <c r="DP105" s="1089"/>
      <c r="DQ105" s="116">
        <v>58.3</v>
      </c>
      <c r="DR105" s="1145"/>
      <c r="DS105" s="117">
        <v>20750</v>
      </c>
      <c r="DT105" s="1122"/>
      <c r="DU105" s="118" t="s">
        <v>284</v>
      </c>
      <c r="DV105" s="1089"/>
      <c r="DW105" s="1091"/>
      <c r="DX105" s="1093"/>
      <c r="DY105" s="1095"/>
      <c r="DZ105" s="1082"/>
      <c r="EA105" s="1084"/>
      <c r="EB105" s="1082"/>
      <c r="EC105" s="1086"/>
      <c r="ED105" s="1082"/>
      <c r="EE105" s="1088"/>
      <c r="EF105" s="1124"/>
      <c r="EG105" s="1089"/>
      <c r="EH105" s="1091" t="s">
        <v>337</v>
      </c>
      <c r="EI105" s="1093"/>
      <c r="EJ105" s="1095"/>
      <c r="EK105" s="1082"/>
      <c r="EL105" s="1084"/>
      <c r="EM105" s="1082"/>
      <c r="EN105" s="1086"/>
      <c r="EO105" s="1082"/>
      <c r="EP105" s="1088"/>
      <c r="EQ105" s="1127"/>
      <c r="ER105" s="1121"/>
      <c r="ES105" s="1089"/>
      <c r="ET105" s="119">
        <v>220</v>
      </c>
      <c r="EU105" s="1125"/>
      <c r="EV105" s="1140"/>
      <c r="EW105" s="1114"/>
      <c r="EX105" s="1122"/>
      <c r="EY105" s="11"/>
      <c r="EZ105" s="1145"/>
    </row>
    <row r="106" spans="1:156" s="23" customFormat="1" ht="38.450000000000003" customHeight="1">
      <c r="A106" s="145" t="s">
        <v>444</v>
      </c>
      <c r="B106" s="145" t="s">
        <v>844</v>
      </c>
      <c r="C106" s="1170"/>
      <c r="D106" s="1132" t="s">
        <v>293</v>
      </c>
      <c r="E106" s="1134" t="s">
        <v>267</v>
      </c>
      <c r="F106" s="126" t="s">
        <v>42</v>
      </c>
      <c r="G106" s="120"/>
      <c r="H106" s="59">
        <v>61410</v>
      </c>
      <c r="I106" s="60">
        <v>71010</v>
      </c>
      <c r="J106" s="32" t="s">
        <v>268</v>
      </c>
      <c r="K106" s="61">
        <v>590</v>
      </c>
      <c r="L106" s="62">
        <v>680</v>
      </c>
      <c r="M106" s="63" t="s">
        <v>269</v>
      </c>
      <c r="N106" s="64" t="s">
        <v>270</v>
      </c>
      <c r="O106" s="65" t="s">
        <v>268</v>
      </c>
      <c r="P106" s="66" t="s">
        <v>271</v>
      </c>
      <c r="Q106" s="65" t="s">
        <v>268</v>
      </c>
      <c r="R106" s="67">
        <v>2.4</v>
      </c>
      <c r="S106" s="68">
        <v>2.5</v>
      </c>
      <c r="T106" s="1089" t="s">
        <v>268</v>
      </c>
      <c r="U106" s="1104">
        <v>3490</v>
      </c>
      <c r="V106" s="1089" t="s">
        <v>268</v>
      </c>
      <c r="W106" s="1110">
        <v>30</v>
      </c>
      <c r="X106" s="1081" t="s">
        <v>272</v>
      </c>
      <c r="Y106" s="1083" t="s">
        <v>270</v>
      </c>
      <c r="Z106" s="1083" t="s">
        <v>268</v>
      </c>
      <c r="AA106" s="1100" t="s">
        <v>273</v>
      </c>
      <c r="AB106" s="1089" t="s">
        <v>268</v>
      </c>
      <c r="AC106" s="1104">
        <v>23040</v>
      </c>
      <c r="AD106" s="1089" t="s">
        <v>274</v>
      </c>
      <c r="AE106" s="1098">
        <v>230</v>
      </c>
      <c r="AF106" s="1081" t="s">
        <v>269</v>
      </c>
      <c r="AG106" s="1083" t="s">
        <v>270</v>
      </c>
      <c r="AH106" s="1081" t="s">
        <v>268</v>
      </c>
      <c r="AI106" s="1085" t="s">
        <v>275</v>
      </c>
      <c r="AJ106" s="1081" t="s">
        <v>268</v>
      </c>
      <c r="AK106" s="1096">
        <v>2.2000000000000002</v>
      </c>
      <c r="AL106" s="32" t="s">
        <v>268</v>
      </c>
      <c r="AM106" s="69">
        <v>9600</v>
      </c>
      <c r="AN106" s="1089" t="s">
        <v>268</v>
      </c>
      <c r="AO106" s="70">
        <v>90</v>
      </c>
      <c r="AP106" s="71" t="s">
        <v>272</v>
      </c>
      <c r="AQ106" s="64" t="s">
        <v>270</v>
      </c>
      <c r="AR106" s="72" t="s">
        <v>268</v>
      </c>
      <c r="AS106" s="66" t="s">
        <v>275</v>
      </c>
      <c r="AT106" s="72" t="s">
        <v>268</v>
      </c>
      <c r="AU106" s="73">
        <v>2.6</v>
      </c>
      <c r="AV106" s="74" t="s">
        <v>276</v>
      </c>
      <c r="AW106" s="75" t="s">
        <v>268</v>
      </c>
      <c r="AX106" s="76">
        <v>3840</v>
      </c>
      <c r="AY106" s="20" t="s">
        <v>274</v>
      </c>
      <c r="AZ106" s="77">
        <v>30</v>
      </c>
      <c r="BA106" s="78" t="s">
        <v>269</v>
      </c>
      <c r="BB106" s="79" t="s">
        <v>270</v>
      </c>
      <c r="BC106" s="78" t="s">
        <v>268</v>
      </c>
      <c r="BD106" s="80" t="s">
        <v>275</v>
      </c>
      <c r="BE106" s="78" t="s">
        <v>268</v>
      </c>
      <c r="BF106" s="81">
        <v>3.9</v>
      </c>
      <c r="BG106" s="75"/>
      <c r="BH106" s="82"/>
      <c r="BI106" s="112"/>
      <c r="BJ106" s="121"/>
      <c r="BK106" s="121"/>
      <c r="BL106" s="121"/>
      <c r="BM106" s="121"/>
      <c r="BN106" s="121"/>
      <c r="BO106" s="121"/>
      <c r="BP106" s="121"/>
      <c r="BQ106" s="112"/>
      <c r="BR106" s="82" t="s">
        <v>286</v>
      </c>
      <c r="BS106" s="112"/>
      <c r="BT106" s="122"/>
      <c r="BU106" s="121"/>
      <c r="BV106" s="121"/>
      <c r="BW106" s="121"/>
      <c r="BX106" s="121"/>
      <c r="BY106" s="121"/>
      <c r="BZ106" s="121"/>
      <c r="CA106" s="1102" t="s">
        <v>268</v>
      </c>
      <c r="CB106" s="1116">
        <v>3980</v>
      </c>
      <c r="CC106" s="1089" t="s">
        <v>268</v>
      </c>
      <c r="CD106" s="1098">
        <v>30</v>
      </c>
      <c r="CE106" s="1083" t="s">
        <v>269</v>
      </c>
      <c r="CF106" s="1083" t="s">
        <v>270</v>
      </c>
      <c r="CG106" s="1092" t="s">
        <v>268</v>
      </c>
      <c r="CH106" s="1085" t="s">
        <v>275</v>
      </c>
      <c r="CI106" s="1092" t="s">
        <v>268</v>
      </c>
      <c r="CJ106" s="1096">
        <v>10.9</v>
      </c>
      <c r="CK106" s="1089"/>
      <c r="CL106" s="123" t="s">
        <v>195</v>
      </c>
      <c r="CM106" s="1089" t="s">
        <v>274</v>
      </c>
      <c r="CN106" s="1112">
        <v>230</v>
      </c>
      <c r="CO106" s="1113" t="s">
        <v>269</v>
      </c>
      <c r="CP106" s="1114" t="s">
        <v>270</v>
      </c>
      <c r="CQ106" s="1113" t="s">
        <v>268</v>
      </c>
      <c r="CR106" s="1115" t="s">
        <v>275</v>
      </c>
      <c r="CS106" s="1113" t="s">
        <v>268</v>
      </c>
      <c r="CT106" s="1118">
        <v>2.2000000000000002</v>
      </c>
      <c r="CU106" s="1119" t="s">
        <v>277</v>
      </c>
      <c r="CV106" s="1089" t="s">
        <v>274</v>
      </c>
      <c r="CW106" s="1104">
        <v>2690</v>
      </c>
      <c r="CX106" s="1089" t="s">
        <v>268</v>
      </c>
      <c r="CY106" s="1098">
        <v>20</v>
      </c>
      <c r="CZ106" s="1083" t="s">
        <v>269</v>
      </c>
      <c r="DA106" s="1083" t="s">
        <v>270</v>
      </c>
      <c r="DB106" s="1092" t="s">
        <v>268</v>
      </c>
      <c r="DC106" s="1085" t="s">
        <v>275</v>
      </c>
      <c r="DD106" s="1092" t="s">
        <v>268</v>
      </c>
      <c r="DE106" s="1096">
        <v>16.3</v>
      </c>
      <c r="DF106" s="1089" t="s">
        <v>274</v>
      </c>
      <c r="DG106" s="85">
        <v>1770</v>
      </c>
      <c r="DH106" s="1089" t="s">
        <v>268</v>
      </c>
      <c r="DI106" s="85">
        <v>10</v>
      </c>
      <c r="DJ106" s="1089" t="s">
        <v>274</v>
      </c>
      <c r="DK106" s="86">
        <v>10</v>
      </c>
      <c r="DL106" s="1089" t="s">
        <v>268</v>
      </c>
      <c r="DM106" s="85">
        <v>310</v>
      </c>
      <c r="DN106" s="1089" t="s">
        <v>268</v>
      </c>
      <c r="DO106" s="85">
        <v>3</v>
      </c>
      <c r="DP106" s="1089" t="s">
        <v>274</v>
      </c>
      <c r="DQ106" s="86">
        <v>3</v>
      </c>
      <c r="DR106" s="1145"/>
      <c r="DS106" s="124" t="s">
        <v>195</v>
      </c>
      <c r="DT106" s="1122" t="s">
        <v>278</v>
      </c>
      <c r="DU106" s="88">
        <v>255</v>
      </c>
      <c r="DV106" s="1089" t="s">
        <v>280</v>
      </c>
      <c r="DW106" s="1090">
        <v>5140</v>
      </c>
      <c r="DX106" s="1092" t="s">
        <v>268</v>
      </c>
      <c r="DY106" s="1094">
        <v>50</v>
      </c>
      <c r="DZ106" s="1081" t="s">
        <v>269</v>
      </c>
      <c r="EA106" s="1083" t="s">
        <v>270</v>
      </c>
      <c r="EB106" s="1081" t="s">
        <v>268</v>
      </c>
      <c r="EC106" s="1085" t="s">
        <v>275</v>
      </c>
      <c r="ED106" s="1081" t="s">
        <v>268</v>
      </c>
      <c r="EE106" s="1087">
        <v>7.5</v>
      </c>
      <c r="EF106" s="1123" t="s">
        <v>276</v>
      </c>
      <c r="EG106" s="1089" t="s">
        <v>280</v>
      </c>
      <c r="EH106" s="1090">
        <v>23040</v>
      </c>
      <c r="EI106" s="1092" t="s">
        <v>268</v>
      </c>
      <c r="EJ106" s="1094">
        <v>230</v>
      </c>
      <c r="EK106" s="1081" t="s">
        <v>269</v>
      </c>
      <c r="EL106" s="1083" t="s">
        <v>270</v>
      </c>
      <c r="EM106" s="1081" t="s">
        <v>268</v>
      </c>
      <c r="EN106" s="1085" t="s">
        <v>275</v>
      </c>
      <c r="EO106" s="1081" t="s">
        <v>268</v>
      </c>
      <c r="EP106" s="1087">
        <v>2.4</v>
      </c>
      <c r="EQ106" s="1126" t="s">
        <v>276</v>
      </c>
      <c r="ER106" s="1120" t="s">
        <v>281</v>
      </c>
      <c r="ES106" s="1089" t="s">
        <v>280</v>
      </c>
      <c r="ET106" s="89">
        <v>17570</v>
      </c>
      <c r="EU106" s="1125" t="s">
        <v>280</v>
      </c>
      <c r="EV106" s="1140"/>
      <c r="EW106" s="1114"/>
      <c r="EX106" s="1122"/>
      <c r="EY106" s="11"/>
      <c r="EZ106" s="1145"/>
    </row>
    <row r="107" spans="1:156" s="23" customFormat="1" ht="38.450000000000003" customHeight="1">
      <c r="A107" s="145" t="s">
        <v>445</v>
      </c>
      <c r="B107" s="145" t="s">
        <v>845</v>
      </c>
      <c r="C107" s="1170"/>
      <c r="D107" s="1133"/>
      <c r="E107" s="1135"/>
      <c r="F107" s="127" t="s">
        <v>43</v>
      </c>
      <c r="G107" s="120"/>
      <c r="H107" s="91">
        <v>71010</v>
      </c>
      <c r="I107" s="92"/>
      <c r="J107" s="32" t="s">
        <v>268</v>
      </c>
      <c r="K107" s="93">
        <v>680</v>
      </c>
      <c r="L107" s="94"/>
      <c r="M107" s="95" t="s">
        <v>269</v>
      </c>
      <c r="N107" s="96" t="s">
        <v>270</v>
      </c>
      <c r="O107" s="97" t="s">
        <v>268</v>
      </c>
      <c r="P107" s="98" t="s">
        <v>275</v>
      </c>
      <c r="Q107" s="97" t="s">
        <v>268</v>
      </c>
      <c r="R107" s="99">
        <v>2.5</v>
      </c>
      <c r="S107" s="100"/>
      <c r="T107" s="1089"/>
      <c r="U107" s="1105"/>
      <c r="V107" s="1089"/>
      <c r="W107" s="1111"/>
      <c r="X107" s="1082"/>
      <c r="Y107" s="1084"/>
      <c r="Z107" s="1084"/>
      <c r="AA107" s="1101"/>
      <c r="AB107" s="1089"/>
      <c r="AC107" s="1105"/>
      <c r="AD107" s="1089"/>
      <c r="AE107" s="1099"/>
      <c r="AF107" s="1082"/>
      <c r="AG107" s="1084"/>
      <c r="AH107" s="1082"/>
      <c r="AI107" s="1086"/>
      <c r="AJ107" s="1082"/>
      <c r="AK107" s="1097"/>
      <c r="AL107" s="32" t="s">
        <v>268</v>
      </c>
      <c r="AM107" s="93">
        <v>9600</v>
      </c>
      <c r="AN107" s="1089"/>
      <c r="AO107" s="101">
        <v>90</v>
      </c>
      <c r="AP107" s="102" t="s">
        <v>269</v>
      </c>
      <c r="AQ107" s="96" t="s">
        <v>270</v>
      </c>
      <c r="AR107" s="103" t="s">
        <v>268</v>
      </c>
      <c r="AS107" s="104" t="s">
        <v>275</v>
      </c>
      <c r="AT107" s="103" t="s">
        <v>268</v>
      </c>
      <c r="AU107" s="105">
        <v>2.6</v>
      </c>
      <c r="AV107" s="106"/>
      <c r="AW107" s="75"/>
      <c r="AZ107" s="125"/>
      <c r="BG107" s="112" t="s">
        <v>274</v>
      </c>
      <c r="BH107" s="113">
        <v>67200</v>
      </c>
      <c r="BI107" s="112" t="s">
        <v>268</v>
      </c>
      <c r="BJ107" s="77">
        <v>670</v>
      </c>
      <c r="BK107" s="78" t="s">
        <v>269</v>
      </c>
      <c r="BL107" s="79" t="s">
        <v>270</v>
      </c>
      <c r="BM107" s="78" t="s">
        <v>268</v>
      </c>
      <c r="BN107" s="80" t="s">
        <v>275</v>
      </c>
      <c r="BO107" s="78" t="s">
        <v>268</v>
      </c>
      <c r="BP107" s="81">
        <v>2.2999999999999998</v>
      </c>
      <c r="BQ107" s="46" t="s">
        <v>268</v>
      </c>
      <c r="BR107" s="113">
        <v>57600</v>
      </c>
      <c r="BS107" s="46" t="s">
        <v>274</v>
      </c>
      <c r="BT107" s="77">
        <v>570</v>
      </c>
      <c r="BU107" s="78" t="s">
        <v>269</v>
      </c>
      <c r="BV107" s="79" t="s">
        <v>270</v>
      </c>
      <c r="BW107" s="78" t="s">
        <v>268</v>
      </c>
      <c r="BX107" s="80" t="s">
        <v>275</v>
      </c>
      <c r="BY107" s="78" t="s">
        <v>268</v>
      </c>
      <c r="BZ107" s="81">
        <v>2.2000000000000002</v>
      </c>
      <c r="CA107" s="1103"/>
      <c r="CB107" s="1117"/>
      <c r="CC107" s="1089"/>
      <c r="CD107" s="1099"/>
      <c r="CE107" s="1084"/>
      <c r="CF107" s="1084"/>
      <c r="CG107" s="1093"/>
      <c r="CH107" s="1086"/>
      <c r="CI107" s="1093"/>
      <c r="CJ107" s="1097"/>
      <c r="CK107" s="1089"/>
      <c r="CL107" s="114">
        <v>23040</v>
      </c>
      <c r="CM107" s="1089"/>
      <c r="CN107" s="1112"/>
      <c r="CO107" s="1113"/>
      <c r="CP107" s="1114"/>
      <c r="CQ107" s="1113"/>
      <c r="CR107" s="1115"/>
      <c r="CS107" s="1113"/>
      <c r="CT107" s="1118"/>
      <c r="CU107" s="1119"/>
      <c r="CV107" s="1089"/>
      <c r="CW107" s="1105"/>
      <c r="CX107" s="1089"/>
      <c r="CY107" s="1099"/>
      <c r="CZ107" s="1084"/>
      <c r="DA107" s="1084"/>
      <c r="DB107" s="1093"/>
      <c r="DC107" s="1086"/>
      <c r="DD107" s="1093"/>
      <c r="DE107" s="1097"/>
      <c r="DF107" s="1089"/>
      <c r="DG107" s="115" t="s">
        <v>282</v>
      </c>
      <c r="DH107" s="1089"/>
      <c r="DI107" s="115" t="s">
        <v>335</v>
      </c>
      <c r="DJ107" s="1089"/>
      <c r="DK107" s="116">
        <v>83.9</v>
      </c>
      <c r="DL107" s="1089"/>
      <c r="DM107" s="115" t="s">
        <v>282</v>
      </c>
      <c r="DN107" s="1089"/>
      <c r="DO107" s="115" t="s">
        <v>335</v>
      </c>
      <c r="DP107" s="1089"/>
      <c r="DQ107" s="116">
        <v>46.6</v>
      </c>
      <c r="DR107" s="1145"/>
      <c r="DS107" s="117">
        <v>16800</v>
      </c>
      <c r="DT107" s="1122"/>
      <c r="DU107" s="118" t="s">
        <v>284</v>
      </c>
      <c r="DV107" s="1089"/>
      <c r="DW107" s="1091"/>
      <c r="DX107" s="1093"/>
      <c r="DY107" s="1095"/>
      <c r="DZ107" s="1082"/>
      <c r="EA107" s="1084"/>
      <c r="EB107" s="1082"/>
      <c r="EC107" s="1086"/>
      <c r="ED107" s="1082"/>
      <c r="EE107" s="1088"/>
      <c r="EF107" s="1124"/>
      <c r="EG107" s="1089"/>
      <c r="EH107" s="1091">
        <v>530</v>
      </c>
      <c r="EI107" s="1093"/>
      <c r="EJ107" s="1095"/>
      <c r="EK107" s="1082"/>
      <c r="EL107" s="1084"/>
      <c r="EM107" s="1082"/>
      <c r="EN107" s="1086"/>
      <c r="EO107" s="1082"/>
      <c r="EP107" s="1088"/>
      <c r="EQ107" s="1127"/>
      <c r="ER107" s="1121"/>
      <c r="ES107" s="1089"/>
      <c r="ET107" s="119">
        <v>170</v>
      </c>
      <c r="EU107" s="1125"/>
      <c r="EV107" s="1140"/>
      <c r="EW107" s="1114"/>
      <c r="EX107" s="1122"/>
      <c r="EY107" s="11"/>
      <c r="EZ107" s="1145"/>
    </row>
    <row r="108" spans="1:156" s="23" customFormat="1" ht="38.450000000000003" customHeight="1">
      <c r="A108" s="145" t="s">
        <v>446</v>
      </c>
      <c r="B108" s="145" t="s">
        <v>846</v>
      </c>
      <c r="C108" s="1170"/>
      <c r="D108" s="1132" t="s">
        <v>295</v>
      </c>
      <c r="E108" s="1134" t="s">
        <v>267</v>
      </c>
      <c r="F108" s="126" t="s">
        <v>42</v>
      </c>
      <c r="G108" s="120"/>
      <c r="H108" s="59">
        <v>51950</v>
      </c>
      <c r="I108" s="60">
        <v>61550</v>
      </c>
      <c r="J108" s="32" t="s">
        <v>268</v>
      </c>
      <c r="K108" s="61">
        <v>490</v>
      </c>
      <c r="L108" s="62">
        <v>590</v>
      </c>
      <c r="M108" s="63" t="s">
        <v>269</v>
      </c>
      <c r="N108" s="64" t="s">
        <v>270</v>
      </c>
      <c r="O108" s="65" t="s">
        <v>268</v>
      </c>
      <c r="P108" s="66" t="s">
        <v>271</v>
      </c>
      <c r="Q108" s="65" t="s">
        <v>268</v>
      </c>
      <c r="R108" s="67">
        <v>2.5</v>
      </c>
      <c r="S108" s="68">
        <v>2.4</v>
      </c>
      <c r="T108" s="1089" t="s">
        <v>268</v>
      </c>
      <c r="U108" s="1104">
        <v>2910</v>
      </c>
      <c r="V108" s="1089" t="s">
        <v>268</v>
      </c>
      <c r="W108" s="1110">
        <v>20</v>
      </c>
      <c r="X108" s="1081" t="s">
        <v>272</v>
      </c>
      <c r="Y108" s="1083" t="s">
        <v>270</v>
      </c>
      <c r="Z108" s="1083" t="s">
        <v>268</v>
      </c>
      <c r="AA108" s="1100" t="s">
        <v>273</v>
      </c>
      <c r="AB108" s="1089" t="s">
        <v>268</v>
      </c>
      <c r="AC108" s="1104">
        <v>19200</v>
      </c>
      <c r="AD108" s="1089" t="s">
        <v>274</v>
      </c>
      <c r="AE108" s="1098">
        <v>190</v>
      </c>
      <c r="AF108" s="1081" t="s">
        <v>269</v>
      </c>
      <c r="AG108" s="1083" t="s">
        <v>270</v>
      </c>
      <c r="AH108" s="1081" t="s">
        <v>268</v>
      </c>
      <c r="AI108" s="1085" t="s">
        <v>275</v>
      </c>
      <c r="AJ108" s="1081" t="s">
        <v>268</v>
      </c>
      <c r="AK108" s="1096">
        <v>2.2000000000000002</v>
      </c>
      <c r="AL108" s="32" t="s">
        <v>268</v>
      </c>
      <c r="AM108" s="69">
        <v>9600</v>
      </c>
      <c r="AN108" s="1089" t="s">
        <v>268</v>
      </c>
      <c r="AO108" s="70">
        <v>90</v>
      </c>
      <c r="AP108" s="71" t="s">
        <v>272</v>
      </c>
      <c r="AQ108" s="64" t="s">
        <v>270</v>
      </c>
      <c r="AR108" s="72" t="s">
        <v>268</v>
      </c>
      <c r="AS108" s="66" t="s">
        <v>275</v>
      </c>
      <c r="AT108" s="72" t="s">
        <v>268</v>
      </c>
      <c r="AU108" s="73">
        <v>2.6</v>
      </c>
      <c r="AV108" s="74" t="s">
        <v>276</v>
      </c>
      <c r="AW108" s="75" t="s">
        <v>268</v>
      </c>
      <c r="AX108" s="76">
        <v>3840</v>
      </c>
      <c r="AY108" s="20" t="s">
        <v>274</v>
      </c>
      <c r="AZ108" s="77">
        <v>30</v>
      </c>
      <c r="BA108" s="78" t="s">
        <v>269</v>
      </c>
      <c r="BB108" s="79" t="s">
        <v>270</v>
      </c>
      <c r="BC108" s="78" t="s">
        <v>268</v>
      </c>
      <c r="BD108" s="80" t="s">
        <v>275</v>
      </c>
      <c r="BE108" s="78" t="s">
        <v>268</v>
      </c>
      <c r="BF108" s="81">
        <v>3.9</v>
      </c>
      <c r="BG108" s="75"/>
      <c r="BH108" s="82"/>
      <c r="BI108" s="112"/>
      <c r="BJ108" s="121"/>
      <c r="BK108" s="121"/>
      <c r="BL108" s="121"/>
      <c r="BM108" s="121"/>
      <c r="BN108" s="121"/>
      <c r="BO108" s="121"/>
      <c r="BP108" s="121"/>
      <c r="BQ108" s="112"/>
      <c r="BR108" s="82" t="s">
        <v>286</v>
      </c>
      <c r="BS108" s="112"/>
      <c r="BT108" s="122"/>
      <c r="BU108" s="121"/>
      <c r="BV108" s="121"/>
      <c r="BW108" s="121"/>
      <c r="BX108" s="121"/>
      <c r="BY108" s="121"/>
      <c r="BZ108" s="121"/>
      <c r="CA108" s="1102" t="s">
        <v>268</v>
      </c>
      <c r="CB108" s="1116">
        <v>3320</v>
      </c>
      <c r="CC108" s="1089" t="s">
        <v>268</v>
      </c>
      <c r="CD108" s="1098">
        <v>30</v>
      </c>
      <c r="CE108" s="1083" t="s">
        <v>269</v>
      </c>
      <c r="CF108" s="1083" t="s">
        <v>270</v>
      </c>
      <c r="CG108" s="1092" t="s">
        <v>268</v>
      </c>
      <c r="CH108" s="1085" t="s">
        <v>275</v>
      </c>
      <c r="CI108" s="1092" t="s">
        <v>268</v>
      </c>
      <c r="CJ108" s="1096">
        <v>9.1</v>
      </c>
      <c r="CK108" s="1089"/>
      <c r="CL108" s="123" t="s">
        <v>196</v>
      </c>
      <c r="CM108" s="1089" t="s">
        <v>274</v>
      </c>
      <c r="CN108" s="1112">
        <v>190</v>
      </c>
      <c r="CO108" s="1113" t="s">
        <v>269</v>
      </c>
      <c r="CP108" s="1114" t="s">
        <v>270</v>
      </c>
      <c r="CQ108" s="1113" t="s">
        <v>268</v>
      </c>
      <c r="CR108" s="1115" t="s">
        <v>275</v>
      </c>
      <c r="CS108" s="1113" t="s">
        <v>268</v>
      </c>
      <c r="CT108" s="1118">
        <v>2.2000000000000002</v>
      </c>
      <c r="CU108" s="1119" t="s">
        <v>277</v>
      </c>
      <c r="CV108" s="1089" t="s">
        <v>274</v>
      </c>
      <c r="CW108" s="1104">
        <v>2380</v>
      </c>
      <c r="CX108" s="1089" t="s">
        <v>268</v>
      </c>
      <c r="CY108" s="1098">
        <v>20</v>
      </c>
      <c r="CZ108" s="1083" t="s">
        <v>269</v>
      </c>
      <c r="DA108" s="1083" t="s">
        <v>270</v>
      </c>
      <c r="DB108" s="1092" t="s">
        <v>268</v>
      </c>
      <c r="DC108" s="1085" t="s">
        <v>275</v>
      </c>
      <c r="DD108" s="1092" t="s">
        <v>268</v>
      </c>
      <c r="DE108" s="1096">
        <v>13.6</v>
      </c>
      <c r="DF108" s="1089" t="s">
        <v>274</v>
      </c>
      <c r="DG108" s="85">
        <v>1470</v>
      </c>
      <c r="DH108" s="1089" t="s">
        <v>268</v>
      </c>
      <c r="DI108" s="85">
        <v>10</v>
      </c>
      <c r="DJ108" s="1089" t="s">
        <v>274</v>
      </c>
      <c r="DK108" s="86">
        <v>10</v>
      </c>
      <c r="DL108" s="1089" t="s">
        <v>268</v>
      </c>
      <c r="DM108" s="85">
        <v>260</v>
      </c>
      <c r="DN108" s="1089" t="s">
        <v>268</v>
      </c>
      <c r="DO108" s="85">
        <v>2</v>
      </c>
      <c r="DP108" s="1089" t="s">
        <v>274</v>
      </c>
      <c r="DQ108" s="86">
        <v>2</v>
      </c>
      <c r="DR108" s="1145"/>
      <c r="DS108" s="124" t="s">
        <v>196</v>
      </c>
      <c r="DT108" s="1122" t="s">
        <v>278</v>
      </c>
      <c r="DU108" s="88">
        <v>255</v>
      </c>
      <c r="DV108" s="1089" t="s">
        <v>280</v>
      </c>
      <c r="DW108" s="1090">
        <v>4290</v>
      </c>
      <c r="DX108" s="1092" t="s">
        <v>268</v>
      </c>
      <c r="DY108" s="1094">
        <v>40</v>
      </c>
      <c r="DZ108" s="1081" t="s">
        <v>269</v>
      </c>
      <c r="EA108" s="1083" t="s">
        <v>270</v>
      </c>
      <c r="EB108" s="1081" t="s">
        <v>268</v>
      </c>
      <c r="EC108" s="1085" t="s">
        <v>275</v>
      </c>
      <c r="ED108" s="1081" t="s">
        <v>268</v>
      </c>
      <c r="EE108" s="1087">
        <v>7.8</v>
      </c>
      <c r="EF108" s="1123" t="s">
        <v>276</v>
      </c>
      <c r="EG108" s="1089" t="s">
        <v>280</v>
      </c>
      <c r="EH108" s="1090">
        <v>19200</v>
      </c>
      <c r="EI108" s="1092" t="s">
        <v>268</v>
      </c>
      <c r="EJ108" s="1094">
        <v>190</v>
      </c>
      <c r="EK108" s="1081" t="s">
        <v>269</v>
      </c>
      <c r="EL108" s="1083" t="s">
        <v>270</v>
      </c>
      <c r="EM108" s="1081" t="s">
        <v>268</v>
      </c>
      <c r="EN108" s="1085" t="s">
        <v>275</v>
      </c>
      <c r="EO108" s="1081" t="s">
        <v>268</v>
      </c>
      <c r="EP108" s="1087">
        <v>2.5</v>
      </c>
      <c r="EQ108" s="1126" t="s">
        <v>276</v>
      </c>
      <c r="ER108" s="1120" t="s">
        <v>281</v>
      </c>
      <c r="ES108" s="1089" t="s">
        <v>280</v>
      </c>
      <c r="ET108" s="89">
        <v>14640</v>
      </c>
      <c r="EU108" s="1125" t="s">
        <v>280</v>
      </c>
      <c r="EV108" s="1140"/>
      <c r="EW108" s="1114"/>
      <c r="EX108" s="1122"/>
      <c r="EY108" s="11"/>
      <c r="EZ108" s="1145"/>
    </row>
    <row r="109" spans="1:156" s="23" customFormat="1" ht="38.450000000000003" customHeight="1">
      <c r="A109" s="145" t="s">
        <v>447</v>
      </c>
      <c r="B109" s="145" t="s">
        <v>847</v>
      </c>
      <c r="C109" s="1170"/>
      <c r="D109" s="1133"/>
      <c r="E109" s="1135"/>
      <c r="F109" s="127" t="s">
        <v>43</v>
      </c>
      <c r="G109" s="120"/>
      <c r="H109" s="91">
        <v>61550</v>
      </c>
      <c r="I109" s="92"/>
      <c r="J109" s="32" t="s">
        <v>268</v>
      </c>
      <c r="K109" s="93">
        <v>590</v>
      </c>
      <c r="L109" s="94"/>
      <c r="M109" s="95" t="s">
        <v>269</v>
      </c>
      <c r="N109" s="96" t="s">
        <v>270</v>
      </c>
      <c r="O109" s="97" t="s">
        <v>268</v>
      </c>
      <c r="P109" s="98" t="s">
        <v>275</v>
      </c>
      <c r="Q109" s="97" t="s">
        <v>268</v>
      </c>
      <c r="R109" s="99">
        <v>2.4</v>
      </c>
      <c r="S109" s="100"/>
      <c r="T109" s="1089"/>
      <c r="U109" s="1105"/>
      <c r="V109" s="1089"/>
      <c r="W109" s="1111"/>
      <c r="X109" s="1082"/>
      <c r="Y109" s="1084"/>
      <c r="Z109" s="1084"/>
      <c r="AA109" s="1101"/>
      <c r="AB109" s="1089"/>
      <c r="AC109" s="1105"/>
      <c r="AD109" s="1089"/>
      <c r="AE109" s="1099"/>
      <c r="AF109" s="1082"/>
      <c r="AG109" s="1084"/>
      <c r="AH109" s="1082"/>
      <c r="AI109" s="1086"/>
      <c r="AJ109" s="1082"/>
      <c r="AK109" s="1097"/>
      <c r="AL109" s="32" t="s">
        <v>268</v>
      </c>
      <c r="AM109" s="93">
        <v>9600</v>
      </c>
      <c r="AN109" s="1089"/>
      <c r="AO109" s="101">
        <v>90</v>
      </c>
      <c r="AP109" s="102" t="s">
        <v>269</v>
      </c>
      <c r="AQ109" s="96" t="s">
        <v>270</v>
      </c>
      <c r="AR109" s="103" t="s">
        <v>268</v>
      </c>
      <c r="AS109" s="104" t="s">
        <v>275</v>
      </c>
      <c r="AT109" s="103" t="s">
        <v>268</v>
      </c>
      <c r="AU109" s="105">
        <v>2.6</v>
      </c>
      <c r="AV109" s="106"/>
      <c r="AW109" s="75"/>
      <c r="AZ109" s="125"/>
      <c r="BG109" s="112" t="s">
        <v>274</v>
      </c>
      <c r="BH109" s="113">
        <v>67200</v>
      </c>
      <c r="BI109" s="112" t="s">
        <v>268</v>
      </c>
      <c r="BJ109" s="77">
        <v>670</v>
      </c>
      <c r="BK109" s="78" t="s">
        <v>269</v>
      </c>
      <c r="BL109" s="79" t="s">
        <v>270</v>
      </c>
      <c r="BM109" s="78" t="s">
        <v>268</v>
      </c>
      <c r="BN109" s="80" t="s">
        <v>275</v>
      </c>
      <c r="BO109" s="78" t="s">
        <v>268</v>
      </c>
      <c r="BP109" s="81">
        <v>2.2999999999999998</v>
      </c>
      <c r="BQ109" s="46" t="s">
        <v>268</v>
      </c>
      <c r="BR109" s="113">
        <v>57600</v>
      </c>
      <c r="BS109" s="46" t="s">
        <v>274</v>
      </c>
      <c r="BT109" s="77">
        <v>570</v>
      </c>
      <c r="BU109" s="78" t="s">
        <v>269</v>
      </c>
      <c r="BV109" s="79" t="s">
        <v>270</v>
      </c>
      <c r="BW109" s="78" t="s">
        <v>268</v>
      </c>
      <c r="BX109" s="80" t="s">
        <v>275</v>
      </c>
      <c r="BY109" s="78" t="s">
        <v>268</v>
      </c>
      <c r="BZ109" s="81">
        <v>2.2000000000000002</v>
      </c>
      <c r="CA109" s="1103"/>
      <c r="CB109" s="1117"/>
      <c r="CC109" s="1089"/>
      <c r="CD109" s="1099"/>
      <c r="CE109" s="1084"/>
      <c r="CF109" s="1084"/>
      <c r="CG109" s="1093"/>
      <c r="CH109" s="1086"/>
      <c r="CI109" s="1093"/>
      <c r="CJ109" s="1097"/>
      <c r="CK109" s="1089"/>
      <c r="CL109" s="114">
        <v>19200</v>
      </c>
      <c r="CM109" s="1089"/>
      <c r="CN109" s="1112"/>
      <c r="CO109" s="1113"/>
      <c r="CP109" s="1114"/>
      <c r="CQ109" s="1113"/>
      <c r="CR109" s="1115"/>
      <c r="CS109" s="1113"/>
      <c r="CT109" s="1118"/>
      <c r="CU109" s="1119"/>
      <c r="CV109" s="1089"/>
      <c r="CW109" s="1105"/>
      <c r="CX109" s="1089"/>
      <c r="CY109" s="1099"/>
      <c r="CZ109" s="1084"/>
      <c r="DA109" s="1084"/>
      <c r="DB109" s="1093"/>
      <c r="DC109" s="1086"/>
      <c r="DD109" s="1093"/>
      <c r="DE109" s="1097"/>
      <c r="DF109" s="1089"/>
      <c r="DG109" s="115" t="s">
        <v>282</v>
      </c>
      <c r="DH109" s="1089"/>
      <c r="DI109" s="115" t="s">
        <v>335</v>
      </c>
      <c r="DJ109" s="1089"/>
      <c r="DK109" s="116">
        <v>69.900000000000006</v>
      </c>
      <c r="DL109" s="1089"/>
      <c r="DM109" s="115" t="s">
        <v>282</v>
      </c>
      <c r="DN109" s="1089"/>
      <c r="DO109" s="115" t="s">
        <v>335</v>
      </c>
      <c r="DP109" s="1089"/>
      <c r="DQ109" s="116">
        <v>58.3</v>
      </c>
      <c r="DR109" s="1145"/>
      <c r="DS109" s="117">
        <v>14160</v>
      </c>
      <c r="DT109" s="1122"/>
      <c r="DU109" s="118" t="s">
        <v>284</v>
      </c>
      <c r="DV109" s="1089"/>
      <c r="DW109" s="1091"/>
      <c r="DX109" s="1093"/>
      <c r="DY109" s="1095"/>
      <c r="DZ109" s="1082"/>
      <c r="EA109" s="1084"/>
      <c r="EB109" s="1082"/>
      <c r="EC109" s="1086"/>
      <c r="ED109" s="1082"/>
      <c r="EE109" s="1088"/>
      <c r="EF109" s="1124"/>
      <c r="EG109" s="1089"/>
      <c r="EH109" s="1091">
        <v>350</v>
      </c>
      <c r="EI109" s="1093"/>
      <c r="EJ109" s="1095"/>
      <c r="EK109" s="1082"/>
      <c r="EL109" s="1084"/>
      <c r="EM109" s="1082"/>
      <c r="EN109" s="1086"/>
      <c r="EO109" s="1082"/>
      <c r="EP109" s="1088"/>
      <c r="EQ109" s="1127"/>
      <c r="ER109" s="1121"/>
      <c r="ES109" s="1089"/>
      <c r="ET109" s="119">
        <v>140</v>
      </c>
      <c r="EU109" s="1125"/>
      <c r="EV109" s="1140"/>
      <c r="EW109" s="1114"/>
      <c r="EX109" s="1122"/>
      <c r="EY109" s="11"/>
      <c r="EZ109" s="1145"/>
    </row>
    <row r="110" spans="1:156" s="23" customFormat="1" ht="38.450000000000003" customHeight="1">
      <c r="A110" s="145" t="s">
        <v>448</v>
      </c>
      <c r="B110" s="145" t="s">
        <v>848</v>
      </c>
      <c r="C110" s="1170"/>
      <c r="D110" s="1132" t="s">
        <v>297</v>
      </c>
      <c r="E110" s="1134" t="s">
        <v>267</v>
      </c>
      <c r="F110" s="126" t="s">
        <v>42</v>
      </c>
      <c r="G110" s="120"/>
      <c r="H110" s="59">
        <v>47980</v>
      </c>
      <c r="I110" s="60">
        <v>57580</v>
      </c>
      <c r="J110" s="32" t="s">
        <v>268</v>
      </c>
      <c r="K110" s="61">
        <v>450</v>
      </c>
      <c r="L110" s="62">
        <v>550</v>
      </c>
      <c r="M110" s="63" t="s">
        <v>269</v>
      </c>
      <c r="N110" s="64" t="s">
        <v>270</v>
      </c>
      <c r="O110" s="65" t="s">
        <v>268</v>
      </c>
      <c r="P110" s="66" t="s">
        <v>271</v>
      </c>
      <c r="Q110" s="65" t="s">
        <v>268</v>
      </c>
      <c r="R110" s="67">
        <v>2.4</v>
      </c>
      <c r="S110" s="68">
        <v>2.4</v>
      </c>
      <c r="T110" s="1089" t="s">
        <v>268</v>
      </c>
      <c r="U110" s="1104">
        <v>2490</v>
      </c>
      <c r="V110" s="1089" t="s">
        <v>268</v>
      </c>
      <c r="W110" s="1110">
        <v>20</v>
      </c>
      <c r="X110" s="1081" t="s">
        <v>272</v>
      </c>
      <c r="Y110" s="1083" t="s">
        <v>270</v>
      </c>
      <c r="Z110" s="1083" t="s">
        <v>268</v>
      </c>
      <c r="AA110" s="1100" t="s">
        <v>273</v>
      </c>
      <c r="AB110" s="1089" t="s">
        <v>268</v>
      </c>
      <c r="AC110" s="1104">
        <v>16450</v>
      </c>
      <c r="AD110" s="1089" t="s">
        <v>274</v>
      </c>
      <c r="AE110" s="1098">
        <v>160</v>
      </c>
      <c r="AF110" s="1081" t="s">
        <v>269</v>
      </c>
      <c r="AG110" s="1083" t="s">
        <v>270</v>
      </c>
      <c r="AH110" s="1081" t="s">
        <v>268</v>
      </c>
      <c r="AI110" s="1085" t="s">
        <v>275</v>
      </c>
      <c r="AJ110" s="1081" t="s">
        <v>268</v>
      </c>
      <c r="AK110" s="1096">
        <v>2.2999999999999998</v>
      </c>
      <c r="AL110" s="32" t="s">
        <v>268</v>
      </c>
      <c r="AM110" s="69">
        <v>9600</v>
      </c>
      <c r="AN110" s="1089" t="s">
        <v>268</v>
      </c>
      <c r="AO110" s="70">
        <v>90</v>
      </c>
      <c r="AP110" s="71" t="s">
        <v>272</v>
      </c>
      <c r="AQ110" s="64" t="s">
        <v>270</v>
      </c>
      <c r="AR110" s="72" t="s">
        <v>268</v>
      </c>
      <c r="AS110" s="66" t="s">
        <v>275</v>
      </c>
      <c r="AT110" s="72" t="s">
        <v>268</v>
      </c>
      <c r="AU110" s="73">
        <v>2.6</v>
      </c>
      <c r="AV110" s="74" t="s">
        <v>276</v>
      </c>
      <c r="AW110" s="75" t="s">
        <v>268</v>
      </c>
      <c r="AX110" s="76">
        <v>3840</v>
      </c>
      <c r="AY110" s="20" t="s">
        <v>274</v>
      </c>
      <c r="AZ110" s="77">
        <v>30</v>
      </c>
      <c r="BA110" s="78" t="s">
        <v>269</v>
      </c>
      <c r="BB110" s="79" t="s">
        <v>270</v>
      </c>
      <c r="BC110" s="78" t="s">
        <v>268</v>
      </c>
      <c r="BD110" s="80" t="s">
        <v>275</v>
      </c>
      <c r="BE110" s="78" t="s">
        <v>268</v>
      </c>
      <c r="BF110" s="81">
        <v>3.9</v>
      </c>
      <c r="BG110" s="75"/>
      <c r="BH110" s="82"/>
      <c r="BI110" s="112"/>
      <c r="BJ110" s="121"/>
      <c r="BK110" s="121"/>
      <c r="BL110" s="121"/>
      <c r="BM110" s="121"/>
      <c r="BN110" s="121"/>
      <c r="BO110" s="121"/>
      <c r="BP110" s="121"/>
      <c r="BQ110" s="112"/>
      <c r="BR110" s="82" t="s">
        <v>286</v>
      </c>
      <c r="BS110" s="112"/>
      <c r="BT110" s="122"/>
      <c r="BU110" s="121"/>
      <c r="BV110" s="121"/>
      <c r="BW110" s="121"/>
      <c r="BX110" s="121"/>
      <c r="BY110" s="121"/>
      <c r="BZ110" s="121"/>
      <c r="CA110" s="1102" t="s">
        <v>268</v>
      </c>
      <c r="CB110" s="1116">
        <v>2850</v>
      </c>
      <c r="CC110" s="1089" t="s">
        <v>268</v>
      </c>
      <c r="CD110" s="1098">
        <v>20</v>
      </c>
      <c r="CE110" s="1083" t="s">
        <v>269</v>
      </c>
      <c r="CF110" s="1083" t="s">
        <v>270</v>
      </c>
      <c r="CG110" s="1092" t="s">
        <v>268</v>
      </c>
      <c r="CH110" s="1085" t="s">
        <v>275</v>
      </c>
      <c r="CI110" s="1092" t="s">
        <v>268</v>
      </c>
      <c r="CJ110" s="1096">
        <v>11.7</v>
      </c>
      <c r="CK110" s="1089"/>
      <c r="CL110" s="123" t="s">
        <v>197</v>
      </c>
      <c r="CM110" s="1089" t="s">
        <v>274</v>
      </c>
      <c r="CN110" s="1112">
        <v>160</v>
      </c>
      <c r="CO110" s="1113" t="s">
        <v>269</v>
      </c>
      <c r="CP110" s="1114" t="s">
        <v>270</v>
      </c>
      <c r="CQ110" s="1113" t="s">
        <v>268</v>
      </c>
      <c r="CR110" s="1115" t="s">
        <v>275</v>
      </c>
      <c r="CS110" s="1113" t="s">
        <v>268</v>
      </c>
      <c r="CT110" s="1118">
        <v>2.2999999999999998</v>
      </c>
      <c r="CU110" s="1119" t="s">
        <v>277</v>
      </c>
      <c r="CV110" s="1089" t="s">
        <v>274</v>
      </c>
      <c r="CW110" s="1104">
        <v>2160</v>
      </c>
      <c r="CX110" s="1089" t="s">
        <v>268</v>
      </c>
      <c r="CY110" s="1098">
        <v>20</v>
      </c>
      <c r="CZ110" s="1083" t="s">
        <v>269</v>
      </c>
      <c r="DA110" s="1083" t="s">
        <v>270</v>
      </c>
      <c r="DB110" s="1092" t="s">
        <v>268</v>
      </c>
      <c r="DC110" s="1085" t="s">
        <v>275</v>
      </c>
      <c r="DD110" s="1092" t="s">
        <v>268</v>
      </c>
      <c r="DE110" s="1096">
        <v>11.7</v>
      </c>
      <c r="DF110" s="1089" t="s">
        <v>274</v>
      </c>
      <c r="DG110" s="85">
        <v>1260</v>
      </c>
      <c r="DH110" s="1089" t="s">
        <v>268</v>
      </c>
      <c r="DI110" s="85">
        <v>10</v>
      </c>
      <c r="DJ110" s="1089" t="s">
        <v>274</v>
      </c>
      <c r="DK110" s="86">
        <v>10</v>
      </c>
      <c r="DL110" s="1089" t="s">
        <v>268</v>
      </c>
      <c r="DM110" s="85">
        <v>220</v>
      </c>
      <c r="DN110" s="1089" t="s">
        <v>268</v>
      </c>
      <c r="DO110" s="85">
        <v>2</v>
      </c>
      <c r="DP110" s="1089" t="s">
        <v>274</v>
      </c>
      <c r="DQ110" s="86">
        <v>2</v>
      </c>
      <c r="DR110" s="1145"/>
      <c r="DS110" s="124" t="s">
        <v>197</v>
      </c>
      <c r="DT110" s="1122" t="s">
        <v>278</v>
      </c>
      <c r="DU110" s="88">
        <v>255</v>
      </c>
      <c r="DV110" s="1089" t="s">
        <v>280</v>
      </c>
      <c r="DW110" s="1090">
        <v>3670</v>
      </c>
      <c r="DX110" s="1092" t="s">
        <v>268</v>
      </c>
      <c r="DY110" s="1094">
        <v>30</v>
      </c>
      <c r="DZ110" s="1081" t="s">
        <v>269</v>
      </c>
      <c r="EA110" s="1083" t="s">
        <v>270</v>
      </c>
      <c r="EB110" s="1081" t="s">
        <v>268</v>
      </c>
      <c r="EC110" s="1085" t="s">
        <v>275</v>
      </c>
      <c r="ED110" s="1081" t="s">
        <v>268</v>
      </c>
      <c r="EE110" s="1087">
        <v>8.9</v>
      </c>
      <c r="EF110" s="1123" t="s">
        <v>276</v>
      </c>
      <c r="EG110" s="1089" t="s">
        <v>280</v>
      </c>
      <c r="EH110" s="1090">
        <v>16450</v>
      </c>
      <c r="EI110" s="1092" t="s">
        <v>268</v>
      </c>
      <c r="EJ110" s="1094">
        <v>160</v>
      </c>
      <c r="EK110" s="1081" t="s">
        <v>269</v>
      </c>
      <c r="EL110" s="1083" t="s">
        <v>270</v>
      </c>
      <c r="EM110" s="1081" t="s">
        <v>268</v>
      </c>
      <c r="EN110" s="1085" t="s">
        <v>275</v>
      </c>
      <c r="EO110" s="1081" t="s">
        <v>268</v>
      </c>
      <c r="EP110" s="1087">
        <v>2.5</v>
      </c>
      <c r="EQ110" s="1126" t="s">
        <v>276</v>
      </c>
      <c r="ER110" s="1120" t="s">
        <v>281</v>
      </c>
      <c r="ES110" s="1089" t="s">
        <v>280</v>
      </c>
      <c r="ET110" s="89">
        <v>12550</v>
      </c>
      <c r="EU110" s="1125" t="s">
        <v>280</v>
      </c>
      <c r="EV110" s="1140"/>
      <c r="EW110" s="1114"/>
      <c r="EX110" s="1122"/>
      <c r="EY110" s="11"/>
      <c r="EZ110" s="1145"/>
    </row>
    <row r="111" spans="1:156" s="23" customFormat="1" ht="38.450000000000003" customHeight="1">
      <c r="A111" s="145" t="s">
        <v>449</v>
      </c>
      <c r="B111" s="145" t="s">
        <v>849</v>
      </c>
      <c r="C111" s="1170"/>
      <c r="D111" s="1133"/>
      <c r="E111" s="1135"/>
      <c r="F111" s="127" t="s">
        <v>43</v>
      </c>
      <c r="G111" s="120"/>
      <c r="H111" s="91">
        <v>57580</v>
      </c>
      <c r="I111" s="92"/>
      <c r="J111" s="32" t="s">
        <v>268</v>
      </c>
      <c r="K111" s="93">
        <v>550</v>
      </c>
      <c r="L111" s="94"/>
      <c r="M111" s="95" t="s">
        <v>269</v>
      </c>
      <c r="N111" s="96" t="s">
        <v>270</v>
      </c>
      <c r="O111" s="97" t="s">
        <v>268</v>
      </c>
      <c r="P111" s="98" t="s">
        <v>275</v>
      </c>
      <c r="Q111" s="97" t="s">
        <v>268</v>
      </c>
      <c r="R111" s="99">
        <v>2.4</v>
      </c>
      <c r="S111" s="100"/>
      <c r="T111" s="1089"/>
      <c r="U111" s="1105"/>
      <c r="V111" s="1089"/>
      <c r="W111" s="1111"/>
      <c r="X111" s="1082"/>
      <c r="Y111" s="1084"/>
      <c r="Z111" s="1084"/>
      <c r="AA111" s="1101"/>
      <c r="AB111" s="1089"/>
      <c r="AC111" s="1105"/>
      <c r="AD111" s="1089"/>
      <c r="AE111" s="1099"/>
      <c r="AF111" s="1082"/>
      <c r="AG111" s="1084"/>
      <c r="AH111" s="1082"/>
      <c r="AI111" s="1086"/>
      <c r="AJ111" s="1082"/>
      <c r="AK111" s="1097"/>
      <c r="AL111" s="32" t="s">
        <v>268</v>
      </c>
      <c r="AM111" s="93">
        <v>9600</v>
      </c>
      <c r="AN111" s="1089"/>
      <c r="AO111" s="101">
        <v>90</v>
      </c>
      <c r="AP111" s="102" t="s">
        <v>269</v>
      </c>
      <c r="AQ111" s="96" t="s">
        <v>270</v>
      </c>
      <c r="AR111" s="103" t="s">
        <v>268</v>
      </c>
      <c r="AS111" s="104" t="s">
        <v>275</v>
      </c>
      <c r="AT111" s="103" t="s">
        <v>268</v>
      </c>
      <c r="AU111" s="105">
        <v>2.6</v>
      </c>
      <c r="AV111" s="106"/>
      <c r="AW111" s="75"/>
      <c r="AZ111" s="125"/>
      <c r="BG111" s="112" t="s">
        <v>274</v>
      </c>
      <c r="BH111" s="113">
        <v>67200</v>
      </c>
      <c r="BI111" s="112" t="s">
        <v>268</v>
      </c>
      <c r="BJ111" s="77">
        <v>670</v>
      </c>
      <c r="BK111" s="78" t="s">
        <v>269</v>
      </c>
      <c r="BL111" s="79" t="s">
        <v>270</v>
      </c>
      <c r="BM111" s="78" t="s">
        <v>268</v>
      </c>
      <c r="BN111" s="80" t="s">
        <v>275</v>
      </c>
      <c r="BO111" s="78" t="s">
        <v>268</v>
      </c>
      <c r="BP111" s="81">
        <v>2.2999999999999998</v>
      </c>
      <c r="BQ111" s="46" t="s">
        <v>268</v>
      </c>
      <c r="BR111" s="113">
        <v>57600</v>
      </c>
      <c r="BS111" s="46" t="s">
        <v>274</v>
      </c>
      <c r="BT111" s="77">
        <v>570</v>
      </c>
      <c r="BU111" s="78" t="s">
        <v>269</v>
      </c>
      <c r="BV111" s="79" t="s">
        <v>270</v>
      </c>
      <c r="BW111" s="78" t="s">
        <v>268</v>
      </c>
      <c r="BX111" s="80" t="s">
        <v>275</v>
      </c>
      <c r="BY111" s="78" t="s">
        <v>268</v>
      </c>
      <c r="BZ111" s="81">
        <v>2.2000000000000002</v>
      </c>
      <c r="CA111" s="1103"/>
      <c r="CB111" s="1117"/>
      <c r="CC111" s="1089"/>
      <c r="CD111" s="1099"/>
      <c r="CE111" s="1084"/>
      <c r="CF111" s="1084"/>
      <c r="CG111" s="1093"/>
      <c r="CH111" s="1086"/>
      <c r="CI111" s="1093"/>
      <c r="CJ111" s="1097"/>
      <c r="CK111" s="1089"/>
      <c r="CL111" s="114">
        <v>16450</v>
      </c>
      <c r="CM111" s="1089"/>
      <c r="CN111" s="1112"/>
      <c r="CO111" s="1113"/>
      <c r="CP111" s="1114"/>
      <c r="CQ111" s="1113"/>
      <c r="CR111" s="1115"/>
      <c r="CS111" s="1113"/>
      <c r="CT111" s="1118"/>
      <c r="CU111" s="1119"/>
      <c r="CV111" s="1089"/>
      <c r="CW111" s="1105"/>
      <c r="CX111" s="1089"/>
      <c r="CY111" s="1099"/>
      <c r="CZ111" s="1084"/>
      <c r="DA111" s="1084"/>
      <c r="DB111" s="1093"/>
      <c r="DC111" s="1086"/>
      <c r="DD111" s="1093"/>
      <c r="DE111" s="1097"/>
      <c r="DF111" s="1089"/>
      <c r="DG111" s="115" t="s">
        <v>282</v>
      </c>
      <c r="DH111" s="1089"/>
      <c r="DI111" s="115" t="s">
        <v>335</v>
      </c>
      <c r="DJ111" s="1089"/>
      <c r="DK111" s="116">
        <v>59.9</v>
      </c>
      <c r="DL111" s="1089"/>
      <c r="DM111" s="115" t="s">
        <v>282</v>
      </c>
      <c r="DN111" s="1089"/>
      <c r="DO111" s="115" t="s">
        <v>335</v>
      </c>
      <c r="DP111" s="1089"/>
      <c r="DQ111" s="116">
        <v>49.9</v>
      </c>
      <c r="DR111" s="1145"/>
      <c r="DS111" s="117">
        <v>12280</v>
      </c>
      <c r="DT111" s="1122"/>
      <c r="DU111" s="118" t="s">
        <v>284</v>
      </c>
      <c r="DV111" s="1089"/>
      <c r="DW111" s="1091"/>
      <c r="DX111" s="1093"/>
      <c r="DY111" s="1095"/>
      <c r="DZ111" s="1082"/>
      <c r="EA111" s="1084"/>
      <c r="EB111" s="1082"/>
      <c r="EC111" s="1086"/>
      <c r="ED111" s="1082"/>
      <c r="EE111" s="1088"/>
      <c r="EF111" s="1124"/>
      <c r="EG111" s="1089"/>
      <c r="EH111" s="1091">
        <v>260</v>
      </c>
      <c r="EI111" s="1093"/>
      <c r="EJ111" s="1095"/>
      <c r="EK111" s="1082"/>
      <c r="EL111" s="1084"/>
      <c r="EM111" s="1082"/>
      <c r="EN111" s="1086"/>
      <c r="EO111" s="1082"/>
      <c r="EP111" s="1088"/>
      <c r="EQ111" s="1127"/>
      <c r="ER111" s="1121"/>
      <c r="ES111" s="1089"/>
      <c r="ET111" s="119">
        <v>120</v>
      </c>
      <c r="EU111" s="1125"/>
      <c r="EV111" s="1140"/>
      <c r="EW111" s="1114"/>
      <c r="EX111" s="1122"/>
      <c r="EY111" s="11"/>
      <c r="EZ111" s="1145"/>
    </row>
    <row r="112" spans="1:156" s="23" customFormat="1" ht="38.450000000000003" customHeight="1">
      <c r="A112" s="145" t="s">
        <v>450</v>
      </c>
      <c r="B112" s="145" t="s">
        <v>850</v>
      </c>
      <c r="C112" s="1170"/>
      <c r="D112" s="1132" t="s">
        <v>299</v>
      </c>
      <c r="E112" s="1134" t="s">
        <v>267</v>
      </c>
      <c r="F112" s="126" t="s">
        <v>42</v>
      </c>
      <c r="G112" s="120"/>
      <c r="H112" s="59">
        <v>44980</v>
      </c>
      <c r="I112" s="60">
        <v>54580</v>
      </c>
      <c r="J112" s="32" t="s">
        <v>268</v>
      </c>
      <c r="K112" s="61">
        <v>420</v>
      </c>
      <c r="L112" s="62">
        <v>520</v>
      </c>
      <c r="M112" s="63" t="s">
        <v>269</v>
      </c>
      <c r="N112" s="64" t="s">
        <v>270</v>
      </c>
      <c r="O112" s="65" t="s">
        <v>268</v>
      </c>
      <c r="P112" s="66" t="s">
        <v>271</v>
      </c>
      <c r="Q112" s="65" t="s">
        <v>268</v>
      </c>
      <c r="R112" s="67">
        <v>2.4</v>
      </c>
      <c r="S112" s="68">
        <v>2.4</v>
      </c>
      <c r="T112" s="1089" t="s">
        <v>268</v>
      </c>
      <c r="U112" s="1104">
        <v>2180</v>
      </c>
      <c r="V112" s="1089" t="s">
        <v>268</v>
      </c>
      <c r="W112" s="1110">
        <v>20</v>
      </c>
      <c r="X112" s="1081" t="s">
        <v>272</v>
      </c>
      <c r="Y112" s="1083" t="s">
        <v>270</v>
      </c>
      <c r="Z112" s="1083" t="s">
        <v>268</v>
      </c>
      <c r="AA112" s="1100" t="s">
        <v>273</v>
      </c>
      <c r="AB112" s="1089" t="s">
        <v>268</v>
      </c>
      <c r="AC112" s="1104">
        <v>14400</v>
      </c>
      <c r="AD112" s="1089" t="s">
        <v>274</v>
      </c>
      <c r="AE112" s="1098">
        <v>140</v>
      </c>
      <c r="AF112" s="1081" t="s">
        <v>269</v>
      </c>
      <c r="AG112" s="1083" t="s">
        <v>270</v>
      </c>
      <c r="AH112" s="1081" t="s">
        <v>268</v>
      </c>
      <c r="AI112" s="1085" t="s">
        <v>275</v>
      </c>
      <c r="AJ112" s="1081" t="s">
        <v>268</v>
      </c>
      <c r="AK112" s="1096">
        <v>2.2999999999999998</v>
      </c>
      <c r="AL112" s="32" t="s">
        <v>268</v>
      </c>
      <c r="AM112" s="69">
        <v>9600</v>
      </c>
      <c r="AN112" s="1089" t="s">
        <v>268</v>
      </c>
      <c r="AO112" s="70">
        <v>90</v>
      </c>
      <c r="AP112" s="71" t="s">
        <v>272</v>
      </c>
      <c r="AQ112" s="64" t="s">
        <v>270</v>
      </c>
      <c r="AR112" s="72" t="s">
        <v>268</v>
      </c>
      <c r="AS112" s="66" t="s">
        <v>275</v>
      </c>
      <c r="AT112" s="72" t="s">
        <v>268</v>
      </c>
      <c r="AU112" s="73">
        <v>2.6</v>
      </c>
      <c r="AV112" s="74" t="s">
        <v>276</v>
      </c>
      <c r="AW112" s="75" t="s">
        <v>268</v>
      </c>
      <c r="AX112" s="76">
        <v>3840</v>
      </c>
      <c r="AY112" s="20" t="s">
        <v>274</v>
      </c>
      <c r="AZ112" s="77">
        <v>30</v>
      </c>
      <c r="BA112" s="78" t="s">
        <v>269</v>
      </c>
      <c r="BB112" s="79" t="s">
        <v>270</v>
      </c>
      <c r="BC112" s="78" t="s">
        <v>268</v>
      </c>
      <c r="BD112" s="80" t="s">
        <v>275</v>
      </c>
      <c r="BE112" s="78" t="s">
        <v>268</v>
      </c>
      <c r="BF112" s="81">
        <v>3.9</v>
      </c>
      <c r="BG112" s="75"/>
      <c r="BH112" s="82"/>
      <c r="BI112" s="112"/>
      <c r="BJ112" s="121"/>
      <c r="BK112" s="121"/>
      <c r="BL112" s="121"/>
      <c r="BM112" s="121"/>
      <c r="BN112" s="121"/>
      <c r="BO112" s="121"/>
      <c r="BP112" s="121"/>
      <c r="BQ112" s="112"/>
      <c r="BR112" s="82" t="s">
        <v>286</v>
      </c>
      <c r="BS112" s="112"/>
      <c r="BT112" s="122"/>
      <c r="BU112" s="121"/>
      <c r="BV112" s="121"/>
      <c r="BW112" s="121"/>
      <c r="BX112" s="121"/>
      <c r="BY112" s="121"/>
      <c r="BZ112" s="121"/>
      <c r="CA112" s="1102" t="s">
        <v>268</v>
      </c>
      <c r="CB112" s="1130" t="s">
        <v>203</v>
      </c>
      <c r="CC112" s="1089" t="s">
        <v>268</v>
      </c>
      <c r="CD112" s="1098"/>
      <c r="CE112" s="1083"/>
      <c r="CF112" s="1083"/>
      <c r="CG112" s="1092"/>
      <c r="CH112" s="1085"/>
      <c r="CI112" s="1092"/>
      <c r="CJ112" s="1128" t="s">
        <v>203</v>
      </c>
      <c r="CK112" s="1089"/>
      <c r="CL112" s="123" t="s">
        <v>198</v>
      </c>
      <c r="CM112" s="1089" t="s">
        <v>274</v>
      </c>
      <c r="CN112" s="1112">
        <v>140</v>
      </c>
      <c r="CO112" s="1113" t="s">
        <v>269</v>
      </c>
      <c r="CP112" s="1114" t="s">
        <v>270</v>
      </c>
      <c r="CQ112" s="1113" t="s">
        <v>268</v>
      </c>
      <c r="CR112" s="1115" t="s">
        <v>275</v>
      </c>
      <c r="CS112" s="1113" t="s">
        <v>268</v>
      </c>
      <c r="CT112" s="1118">
        <v>2.2999999999999998</v>
      </c>
      <c r="CU112" s="1119" t="s">
        <v>277</v>
      </c>
      <c r="CV112" s="1089" t="s">
        <v>274</v>
      </c>
      <c r="CW112" s="1104">
        <v>2000</v>
      </c>
      <c r="CX112" s="1089" t="s">
        <v>268</v>
      </c>
      <c r="CY112" s="1098">
        <v>20</v>
      </c>
      <c r="CZ112" s="1083" t="s">
        <v>269</v>
      </c>
      <c r="DA112" s="1083" t="s">
        <v>270</v>
      </c>
      <c r="DB112" s="1092" t="s">
        <v>268</v>
      </c>
      <c r="DC112" s="1085" t="s">
        <v>275</v>
      </c>
      <c r="DD112" s="1092" t="s">
        <v>268</v>
      </c>
      <c r="DE112" s="1096">
        <v>10.199999999999999</v>
      </c>
      <c r="DF112" s="1089" t="s">
        <v>274</v>
      </c>
      <c r="DG112" s="85">
        <v>1100</v>
      </c>
      <c r="DH112" s="1089" t="s">
        <v>268</v>
      </c>
      <c r="DI112" s="85">
        <v>10</v>
      </c>
      <c r="DJ112" s="1089" t="s">
        <v>274</v>
      </c>
      <c r="DK112" s="86">
        <v>10</v>
      </c>
      <c r="DL112" s="1089" t="s">
        <v>268</v>
      </c>
      <c r="DM112" s="85">
        <v>190</v>
      </c>
      <c r="DN112" s="1089" t="s">
        <v>268</v>
      </c>
      <c r="DO112" s="85">
        <v>1</v>
      </c>
      <c r="DP112" s="1089" t="s">
        <v>274</v>
      </c>
      <c r="DQ112" s="86">
        <v>1</v>
      </c>
      <c r="DR112" s="1145"/>
      <c r="DS112" s="124" t="s">
        <v>198</v>
      </c>
      <c r="DT112" s="1122" t="s">
        <v>278</v>
      </c>
      <c r="DU112" s="88">
        <v>255</v>
      </c>
      <c r="DV112" s="1089" t="s">
        <v>280</v>
      </c>
      <c r="DW112" s="1090">
        <v>3210</v>
      </c>
      <c r="DX112" s="1092" t="s">
        <v>268</v>
      </c>
      <c r="DY112" s="1094">
        <v>30</v>
      </c>
      <c r="DZ112" s="1081" t="s">
        <v>269</v>
      </c>
      <c r="EA112" s="1083" t="s">
        <v>270</v>
      </c>
      <c r="EB112" s="1081" t="s">
        <v>268</v>
      </c>
      <c r="EC112" s="1085" t="s">
        <v>275</v>
      </c>
      <c r="ED112" s="1081" t="s">
        <v>268</v>
      </c>
      <c r="EE112" s="1087">
        <v>7.8</v>
      </c>
      <c r="EF112" s="1123" t="s">
        <v>276</v>
      </c>
      <c r="EG112" s="1089" t="s">
        <v>280</v>
      </c>
      <c r="EH112" s="1090">
        <v>14400</v>
      </c>
      <c r="EI112" s="1092" t="s">
        <v>268</v>
      </c>
      <c r="EJ112" s="1094">
        <v>140</v>
      </c>
      <c r="EK112" s="1081" t="s">
        <v>269</v>
      </c>
      <c r="EL112" s="1083" t="s">
        <v>270</v>
      </c>
      <c r="EM112" s="1081" t="s">
        <v>268</v>
      </c>
      <c r="EN112" s="1085" t="s">
        <v>275</v>
      </c>
      <c r="EO112" s="1081" t="s">
        <v>268</v>
      </c>
      <c r="EP112" s="1087">
        <v>2.5</v>
      </c>
      <c r="EQ112" s="1126" t="s">
        <v>276</v>
      </c>
      <c r="ER112" s="1120" t="s">
        <v>281</v>
      </c>
      <c r="ES112" s="1089" t="s">
        <v>280</v>
      </c>
      <c r="ET112" s="89">
        <v>10980</v>
      </c>
      <c r="EU112" s="1125" t="s">
        <v>280</v>
      </c>
      <c r="EV112" s="1140"/>
      <c r="EW112" s="1114"/>
      <c r="EX112" s="1122"/>
      <c r="EY112" s="11"/>
      <c r="EZ112" s="1145"/>
    </row>
    <row r="113" spans="1:156" s="23" customFormat="1" ht="38.450000000000003" customHeight="1">
      <c r="A113" s="145" t="s">
        <v>451</v>
      </c>
      <c r="B113" s="145" t="s">
        <v>851</v>
      </c>
      <c r="C113" s="1170"/>
      <c r="D113" s="1133"/>
      <c r="E113" s="1135"/>
      <c r="F113" s="127" t="s">
        <v>43</v>
      </c>
      <c r="G113" s="120"/>
      <c r="H113" s="91">
        <v>54580</v>
      </c>
      <c r="I113" s="92"/>
      <c r="J113" s="32" t="s">
        <v>268</v>
      </c>
      <c r="K113" s="93">
        <v>520</v>
      </c>
      <c r="L113" s="94"/>
      <c r="M113" s="95" t="s">
        <v>269</v>
      </c>
      <c r="N113" s="96" t="s">
        <v>270</v>
      </c>
      <c r="O113" s="97" t="s">
        <v>268</v>
      </c>
      <c r="P113" s="98" t="s">
        <v>275</v>
      </c>
      <c r="Q113" s="97" t="s">
        <v>268</v>
      </c>
      <c r="R113" s="99">
        <v>2.4</v>
      </c>
      <c r="S113" s="100"/>
      <c r="T113" s="1089"/>
      <c r="U113" s="1105"/>
      <c r="V113" s="1089"/>
      <c r="W113" s="1111"/>
      <c r="X113" s="1082"/>
      <c r="Y113" s="1084"/>
      <c r="Z113" s="1084"/>
      <c r="AA113" s="1101"/>
      <c r="AB113" s="1089"/>
      <c r="AC113" s="1105"/>
      <c r="AD113" s="1089"/>
      <c r="AE113" s="1099"/>
      <c r="AF113" s="1082"/>
      <c r="AG113" s="1084"/>
      <c r="AH113" s="1082"/>
      <c r="AI113" s="1086"/>
      <c r="AJ113" s="1082"/>
      <c r="AK113" s="1097"/>
      <c r="AL113" s="32" t="s">
        <v>268</v>
      </c>
      <c r="AM113" s="93">
        <v>9600</v>
      </c>
      <c r="AN113" s="1089"/>
      <c r="AO113" s="101">
        <v>90</v>
      </c>
      <c r="AP113" s="102" t="s">
        <v>269</v>
      </c>
      <c r="AQ113" s="96" t="s">
        <v>270</v>
      </c>
      <c r="AR113" s="103" t="s">
        <v>268</v>
      </c>
      <c r="AS113" s="104" t="s">
        <v>275</v>
      </c>
      <c r="AT113" s="103" t="s">
        <v>268</v>
      </c>
      <c r="AU113" s="105">
        <v>2.6</v>
      </c>
      <c r="AV113" s="106"/>
      <c r="AW113" s="75"/>
      <c r="AZ113" s="125"/>
      <c r="BG113" s="112" t="s">
        <v>274</v>
      </c>
      <c r="BH113" s="113">
        <v>67200</v>
      </c>
      <c r="BI113" s="112" t="s">
        <v>268</v>
      </c>
      <c r="BJ113" s="77">
        <v>670</v>
      </c>
      <c r="BK113" s="78" t="s">
        <v>269</v>
      </c>
      <c r="BL113" s="79" t="s">
        <v>270</v>
      </c>
      <c r="BM113" s="78" t="s">
        <v>268</v>
      </c>
      <c r="BN113" s="80" t="s">
        <v>275</v>
      </c>
      <c r="BO113" s="78" t="s">
        <v>268</v>
      </c>
      <c r="BP113" s="81">
        <v>2.2999999999999998</v>
      </c>
      <c r="BQ113" s="46" t="s">
        <v>268</v>
      </c>
      <c r="BR113" s="113">
        <v>57600</v>
      </c>
      <c r="BS113" s="46" t="s">
        <v>274</v>
      </c>
      <c r="BT113" s="77">
        <v>570</v>
      </c>
      <c r="BU113" s="78" t="s">
        <v>269</v>
      </c>
      <c r="BV113" s="79" t="s">
        <v>270</v>
      </c>
      <c r="BW113" s="78" t="s">
        <v>268</v>
      </c>
      <c r="BX113" s="80" t="s">
        <v>275</v>
      </c>
      <c r="BY113" s="78" t="s">
        <v>268</v>
      </c>
      <c r="BZ113" s="81">
        <v>2.2000000000000002</v>
      </c>
      <c r="CA113" s="1103"/>
      <c r="CB113" s="1131"/>
      <c r="CC113" s="1089"/>
      <c r="CD113" s="1099"/>
      <c r="CE113" s="1084"/>
      <c r="CF113" s="1084"/>
      <c r="CG113" s="1093"/>
      <c r="CH113" s="1086"/>
      <c r="CI113" s="1093"/>
      <c r="CJ113" s="1129"/>
      <c r="CK113" s="1089"/>
      <c r="CL113" s="114">
        <v>14400</v>
      </c>
      <c r="CM113" s="1089"/>
      <c r="CN113" s="1112"/>
      <c r="CO113" s="1113"/>
      <c r="CP113" s="1114"/>
      <c r="CQ113" s="1113"/>
      <c r="CR113" s="1115"/>
      <c r="CS113" s="1113"/>
      <c r="CT113" s="1118"/>
      <c r="CU113" s="1119"/>
      <c r="CV113" s="1089"/>
      <c r="CW113" s="1105"/>
      <c r="CX113" s="1089"/>
      <c r="CY113" s="1099"/>
      <c r="CZ113" s="1084"/>
      <c r="DA113" s="1084"/>
      <c r="DB113" s="1093"/>
      <c r="DC113" s="1086"/>
      <c r="DD113" s="1093"/>
      <c r="DE113" s="1097"/>
      <c r="DF113" s="1089"/>
      <c r="DG113" s="115" t="s">
        <v>282</v>
      </c>
      <c r="DH113" s="1089"/>
      <c r="DI113" s="115" t="s">
        <v>335</v>
      </c>
      <c r="DJ113" s="1089"/>
      <c r="DK113" s="116">
        <v>52.4</v>
      </c>
      <c r="DL113" s="1089"/>
      <c r="DM113" s="115" t="s">
        <v>282</v>
      </c>
      <c r="DN113" s="1089"/>
      <c r="DO113" s="115" t="s">
        <v>335</v>
      </c>
      <c r="DP113" s="1089"/>
      <c r="DQ113" s="116">
        <v>87.4</v>
      </c>
      <c r="DR113" s="1145"/>
      <c r="DS113" s="117">
        <v>10870</v>
      </c>
      <c r="DT113" s="1122"/>
      <c r="DU113" s="118" t="s">
        <v>284</v>
      </c>
      <c r="DV113" s="1089"/>
      <c r="DW113" s="1091"/>
      <c r="DX113" s="1093"/>
      <c r="DY113" s="1095"/>
      <c r="DZ113" s="1082"/>
      <c r="EA113" s="1084"/>
      <c r="EB113" s="1082"/>
      <c r="EC113" s="1086"/>
      <c r="ED113" s="1082"/>
      <c r="EE113" s="1088"/>
      <c r="EF113" s="1124"/>
      <c r="EG113" s="1089"/>
      <c r="EH113" s="1091">
        <v>210</v>
      </c>
      <c r="EI113" s="1093"/>
      <c r="EJ113" s="1095"/>
      <c r="EK113" s="1082"/>
      <c r="EL113" s="1084"/>
      <c r="EM113" s="1082"/>
      <c r="EN113" s="1086"/>
      <c r="EO113" s="1082"/>
      <c r="EP113" s="1088"/>
      <c r="EQ113" s="1127"/>
      <c r="ER113" s="1121"/>
      <c r="ES113" s="1089"/>
      <c r="ET113" s="119">
        <v>110</v>
      </c>
      <c r="EU113" s="1125"/>
      <c r="EV113" s="1140"/>
      <c r="EW113" s="1114"/>
      <c r="EX113" s="1122"/>
      <c r="EY113" s="11"/>
      <c r="EZ113" s="1145"/>
    </row>
    <row r="114" spans="1:156" s="23" customFormat="1" ht="38.450000000000003" customHeight="1">
      <c r="A114" s="145" t="s">
        <v>452</v>
      </c>
      <c r="B114" s="145" t="s">
        <v>852</v>
      </c>
      <c r="C114" s="1170"/>
      <c r="D114" s="1132" t="s">
        <v>302</v>
      </c>
      <c r="E114" s="1134" t="s">
        <v>267</v>
      </c>
      <c r="F114" s="126" t="s">
        <v>42</v>
      </c>
      <c r="G114" s="120"/>
      <c r="H114" s="59">
        <v>42670</v>
      </c>
      <c r="I114" s="60">
        <v>52270</v>
      </c>
      <c r="J114" s="32" t="s">
        <v>268</v>
      </c>
      <c r="K114" s="61">
        <v>400</v>
      </c>
      <c r="L114" s="62">
        <v>500</v>
      </c>
      <c r="M114" s="63" t="s">
        <v>269</v>
      </c>
      <c r="N114" s="64" t="s">
        <v>270</v>
      </c>
      <c r="O114" s="65" t="s">
        <v>268</v>
      </c>
      <c r="P114" s="66" t="s">
        <v>271</v>
      </c>
      <c r="Q114" s="65" t="s">
        <v>268</v>
      </c>
      <c r="R114" s="67">
        <v>2.4</v>
      </c>
      <c r="S114" s="68">
        <v>2.4</v>
      </c>
      <c r="T114" s="1089" t="s">
        <v>268</v>
      </c>
      <c r="U114" s="1104">
        <v>1940</v>
      </c>
      <c r="V114" s="1089" t="s">
        <v>268</v>
      </c>
      <c r="W114" s="1110">
        <v>10</v>
      </c>
      <c r="X114" s="1081" t="s">
        <v>272</v>
      </c>
      <c r="Y114" s="1083" t="s">
        <v>270</v>
      </c>
      <c r="Z114" s="1083" t="s">
        <v>268</v>
      </c>
      <c r="AA114" s="1100" t="s">
        <v>273</v>
      </c>
      <c r="AB114" s="1089" t="s">
        <v>268</v>
      </c>
      <c r="AC114" s="1104">
        <v>12800</v>
      </c>
      <c r="AD114" s="1089" t="s">
        <v>274</v>
      </c>
      <c r="AE114" s="1098">
        <v>120</v>
      </c>
      <c r="AF114" s="1081" t="s">
        <v>269</v>
      </c>
      <c r="AG114" s="1083" t="s">
        <v>270</v>
      </c>
      <c r="AH114" s="1081" t="s">
        <v>268</v>
      </c>
      <c r="AI114" s="1085" t="s">
        <v>275</v>
      </c>
      <c r="AJ114" s="1081" t="s">
        <v>268</v>
      </c>
      <c r="AK114" s="1096">
        <v>2.4</v>
      </c>
      <c r="AL114" s="32" t="s">
        <v>268</v>
      </c>
      <c r="AM114" s="69">
        <v>9600</v>
      </c>
      <c r="AN114" s="1089" t="s">
        <v>268</v>
      </c>
      <c r="AO114" s="70">
        <v>90</v>
      </c>
      <c r="AP114" s="71" t="s">
        <v>272</v>
      </c>
      <c r="AQ114" s="64" t="s">
        <v>270</v>
      </c>
      <c r="AR114" s="72" t="s">
        <v>268</v>
      </c>
      <c r="AS114" s="66" t="s">
        <v>275</v>
      </c>
      <c r="AT114" s="72" t="s">
        <v>268</v>
      </c>
      <c r="AU114" s="73">
        <v>2.6</v>
      </c>
      <c r="AV114" s="74" t="s">
        <v>276</v>
      </c>
      <c r="AW114" s="75" t="s">
        <v>268</v>
      </c>
      <c r="AX114" s="76">
        <v>3840</v>
      </c>
      <c r="AY114" s="20" t="s">
        <v>274</v>
      </c>
      <c r="AZ114" s="77">
        <v>30</v>
      </c>
      <c r="BA114" s="78" t="s">
        <v>269</v>
      </c>
      <c r="BB114" s="79" t="s">
        <v>270</v>
      </c>
      <c r="BC114" s="78" t="s">
        <v>268</v>
      </c>
      <c r="BD114" s="80" t="s">
        <v>275</v>
      </c>
      <c r="BE114" s="78" t="s">
        <v>268</v>
      </c>
      <c r="BF114" s="81">
        <v>3.9</v>
      </c>
      <c r="BG114" s="75"/>
      <c r="BH114" s="82"/>
      <c r="BI114" s="112"/>
      <c r="BJ114" s="121"/>
      <c r="BK114" s="121"/>
      <c r="BL114" s="121"/>
      <c r="BM114" s="121"/>
      <c r="BN114" s="121"/>
      <c r="BO114" s="121"/>
      <c r="BP114" s="121"/>
      <c r="BQ114" s="112"/>
      <c r="BR114" s="82" t="s">
        <v>286</v>
      </c>
      <c r="BS114" s="112"/>
      <c r="BT114" s="122"/>
      <c r="BU114" s="121"/>
      <c r="BV114" s="121"/>
      <c r="BW114" s="121"/>
      <c r="BX114" s="121"/>
      <c r="BY114" s="121"/>
      <c r="BZ114" s="121"/>
      <c r="CA114" s="1102" t="s">
        <v>268</v>
      </c>
      <c r="CB114" s="1130" t="s">
        <v>203</v>
      </c>
      <c r="CC114" s="1089" t="s">
        <v>268</v>
      </c>
      <c r="CD114" s="1098"/>
      <c r="CE114" s="1083"/>
      <c r="CF114" s="1083"/>
      <c r="CG114" s="1092"/>
      <c r="CH114" s="1085"/>
      <c r="CI114" s="1092"/>
      <c r="CJ114" s="1128" t="s">
        <v>203</v>
      </c>
      <c r="CK114" s="1089"/>
      <c r="CL114" s="123" t="s">
        <v>199</v>
      </c>
      <c r="CM114" s="1089" t="s">
        <v>274</v>
      </c>
      <c r="CN114" s="1112">
        <v>120</v>
      </c>
      <c r="CO114" s="1113" t="s">
        <v>269</v>
      </c>
      <c r="CP114" s="1114" t="s">
        <v>270</v>
      </c>
      <c r="CQ114" s="1113" t="s">
        <v>268</v>
      </c>
      <c r="CR114" s="1115" t="s">
        <v>275</v>
      </c>
      <c r="CS114" s="1113" t="s">
        <v>268</v>
      </c>
      <c r="CT114" s="1118">
        <v>2.4</v>
      </c>
      <c r="CU114" s="1119" t="s">
        <v>277</v>
      </c>
      <c r="CV114" s="1089" t="s">
        <v>274</v>
      </c>
      <c r="CW114" s="1104">
        <v>1870</v>
      </c>
      <c r="CX114" s="1089" t="s">
        <v>268</v>
      </c>
      <c r="CY114" s="1098">
        <v>10</v>
      </c>
      <c r="CZ114" s="1083" t="s">
        <v>269</v>
      </c>
      <c r="DA114" s="1083" t="s">
        <v>270</v>
      </c>
      <c r="DB114" s="1092" t="s">
        <v>268</v>
      </c>
      <c r="DC114" s="1085" t="s">
        <v>275</v>
      </c>
      <c r="DD114" s="1092" t="s">
        <v>268</v>
      </c>
      <c r="DE114" s="1096">
        <v>18.100000000000001</v>
      </c>
      <c r="DF114" s="1089" t="s">
        <v>274</v>
      </c>
      <c r="DG114" s="85">
        <v>980</v>
      </c>
      <c r="DH114" s="1089" t="s">
        <v>268</v>
      </c>
      <c r="DI114" s="85">
        <v>9</v>
      </c>
      <c r="DJ114" s="1089" t="s">
        <v>274</v>
      </c>
      <c r="DK114" s="86">
        <v>9</v>
      </c>
      <c r="DL114" s="1089" t="s">
        <v>268</v>
      </c>
      <c r="DM114" s="85">
        <v>170</v>
      </c>
      <c r="DN114" s="1089" t="s">
        <v>268</v>
      </c>
      <c r="DO114" s="85">
        <v>1</v>
      </c>
      <c r="DP114" s="1089" t="s">
        <v>274</v>
      </c>
      <c r="DQ114" s="86">
        <v>1</v>
      </c>
      <c r="DR114" s="1145"/>
      <c r="DS114" s="128" t="s">
        <v>199</v>
      </c>
      <c r="DT114" s="1122" t="s">
        <v>278</v>
      </c>
      <c r="DU114" s="88">
        <v>255</v>
      </c>
      <c r="DV114" s="1089" t="s">
        <v>280</v>
      </c>
      <c r="DW114" s="1090">
        <v>2860</v>
      </c>
      <c r="DX114" s="1092" t="s">
        <v>268</v>
      </c>
      <c r="DY114" s="1094">
        <v>20</v>
      </c>
      <c r="DZ114" s="1081" t="s">
        <v>269</v>
      </c>
      <c r="EA114" s="1083" t="s">
        <v>270</v>
      </c>
      <c r="EB114" s="1081" t="s">
        <v>268</v>
      </c>
      <c r="EC114" s="1085" t="s">
        <v>275</v>
      </c>
      <c r="ED114" s="1081" t="s">
        <v>268</v>
      </c>
      <c r="EE114" s="1087">
        <v>10.4</v>
      </c>
      <c r="EF114" s="1123" t="s">
        <v>276</v>
      </c>
      <c r="EG114" s="1089" t="s">
        <v>280</v>
      </c>
      <c r="EH114" s="1090">
        <v>12800</v>
      </c>
      <c r="EI114" s="1092" t="s">
        <v>268</v>
      </c>
      <c r="EJ114" s="1094">
        <v>120</v>
      </c>
      <c r="EK114" s="1081" t="s">
        <v>269</v>
      </c>
      <c r="EL114" s="1083" t="s">
        <v>270</v>
      </c>
      <c r="EM114" s="1081" t="s">
        <v>268</v>
      </c>
      <c r="EN114" s="1085" t="s">
        <v>275</v>
      </c>
      <c r="EO114" s="1081" t="s">
        <v>268</v>
      </c>
      <c r="EP114" s="1087">
        <v>2.6</v>
      </c>
      <c r="EQ114" s="1126" t="s">
        <v>276</v>
      </c>
      <c r="ER114" s="1120" t="s">
        <v>281</v>
      </c>
      <c r="ES114" s="1089" t="s">
        <v>280</v>
      </c>
      <c r="ET114" s="89">
        <v>9760</v>
      </c>
      <c r="EU114" s="1125" t="s">
        <v>280</v>
      </c>
      <c r="EV114" s="1140"/>
      <c r="EW114" s="1114"/>
      <c r="EX114" s="1122"/>
      <c r="EY114" s="11"/>
      <c r="EZ114" s="1145"/>
    </row>
    <row r="115" spans="1:156" s="23" customFormat="1" ht="38.450000000000003" customHeight="1">
      <c r="A115" s="145" t="s">
        <v>453</v>
      </c>
      <c r="B115" s="145" t="s">
        <v>853</v>
      </c>
      <c r="C115" s="1170"/>
      <c r="D115" s="1133"/>
      <c r="E115" s="1135"/>
      <c r="F115" s="127" t="s">
        <v>43</v>
      </c>
      <c r="G115" s="120"/>
      <c r="H115" s="91">
        <v>52270</v>
      </c>
      <c r="I115" s="92"/>
      <c r="J115" s="32" t="s">
        <v>268</v>
      </c>
      <c r="K115" s="93">
        <v>500</v>
      </c>
      <c r="L115" s="94"/>
      <c r="M115" s="95" t="s">
        <v>269</v>
      </c>
      <c r="N115" s="96" t="s">
        <v>270</v>
      </c>
      <c r="O115" s="97" t="s">
        <v>268</v>
      </c>
      <c r="P115" s="98" t="s">
        <v>275</v>
      </c>
      <c r="Q115" s="97" t="s">
        <v>268</v>
      </c>
      <c r="R115" s="99">
        <v>2.4</v>
      </c>
      <c r="S115" s="100"/>
      <c r="T115" s="1089"/>
      <c r="U115" s="1105"/>
      <c r="V115" s="1089"/>
      <c r="W115" s="1111"/>
      <c r="X115" s="1082"/>
      <c r="Y115" s="1084"/>
      <c r="Z115" s="1084"/>
      <c r="AA115" s="1101"/>
      <c r="AB115" s="1089"/>
      <c r="AC115" s="1105"/>
      <c r="AD115" s="1089"/>
      <c r="AE115" s="1099"/>
      <c r="AF115" s="1082"/>
      <c r="AG115" s="1084"/>
      <c r="AH115" s="1082"/>
      <c r="AI115" s="1086"/>
      <c r="AJ115" s="1082"/>
      <c r="AK115" s="1097"/>
      <c r="AL115" s="32" t="s">
        <v>268</v>
      </c>
      <c r="AM115" s="93">
        <v>9600</v>
      </c>
      <c r="AN115" s="1089"/>
      <c r="AO115" s="101">
        <v>90</v>
      </c>
      <c r="AP115" s="102" t="s">
        <v>269</v>
      </c>
      <c r="AQ115" s="96" t="s">
        <v>270</v>
      </c>
      <c r="AR115" s="103" t="s">
        <v>268</v>
      </c>
      <c r="AS115" s="104" t="s">
        <v>275</v>
      </c>
      <c r="AT115" s="103" t="s">
        <v>268</v>
      </c>
      <c r="AU115" s="105">
        <v>2.6</v>
      </c>
      <c r="AV115" s="106"/>
      <c r="AW115" s="75"/>
      <c r="AZ115" s="125"/>
      <c r="BG115" s="112" t="s">
        <v>274</v>
      </c>
      <c r="BH115" s="113">
        <v>67200</v>
      </c>
      <c r="BI115" s="112" t="s">
        <v>268</v>
      </c>
      <c r="BJ115" s="77">
        <v>670</v>
      </c>
      <c r="BK115" s="78" t="s">
        <v>269</v>
      </c>
      <c r="BL115" s="79" t="s">
        <v>270</v>
      </c>
      <c r="BM115" s="78" t="s">
        <v>268</v>
      </c>
      <c r="BN115" s="80" t="s">
        <v>275</v>
      </c>
      <c r="BO115" s="78" t="s">
        <v>268</v>
      </c>
      <c r="BP115" s="81">
        <v>2.2999999999999998</v>
      </c>
      <c r="BQ115" s="46" t="s">
        <v>268</v>
      </c>
      <c r="BR115" s="113">
        <v>57600</v>
      </c>
      <c r="BS115" s="46" t="s">
        <v>274</v>
      </c>
      <c r="BT115" s="77">
        <v>570</v>
      </c>
      <c r="BU115" s="78" t="s">
        <v>269</v>
      </c>
      <c r="BV115" s="79" t="s">
        <v>270</v>
      </c>
      <c r="BW115" s="78" t="s">
        <v>268</v>
      </c>
      <c r="BX115" s="80" t="s">
        <v>275</v>
      </c>
      <c r="BY115" s="78" t="s">
        <v>268</v>
      </c>
      <c r="BZ115" s="81">
        <v>2.2000000000000002</v>
      </c>
      <c r="CA115" s="1103"/>
      <c r="CB115" s="1131"/>
      <c r="CC115" s="1089"/>
      <c r="CD115" s="1099"/>
      <c r="CE115" s="1084"/>
      <c r="CF115" s="1084"/>
      <c r="CG115" s="1093"/>
      <c r="CH115" s="1086"/>
      <c r="CI115" s="1093"/>
      <c r="CJ115" s="1129"/>
      <c r="CK115" s="1089"/>
      <c r="CL115" s="114">
        <v>12800</v>
      </c>
      <c r="CM115" s="1089"/>
      <c r="CN115" s="1112"/>
      <c r="CO115" s="1113"/>
      <c r="CP115" s="1114"/>
      <c r="CQ115" s="1113"/>
      <c r="CR115" s="1115"/>
      <c r="CS115" s="1113"/>
      <c r="CT115" s="1118"/>
      <c r="CU115" s="1119"/>
      <c r="CV115" s="1089"/>
      <c r="CW115" s="1105"/>
      <c r="CX115" s="1089"/>
      <c r="CY115" s="1099"/>
      <c r="CZ115" s="1084"/>
      <c r="DA115" s="1084"/>
      <c r="DB115" s="1093"/>
      <c r="DC115" s="1086"/>
      <c r="DD115" s="1093"/>
      <c r="DE115" s="1097"/>
      <c r="DF115" s="1089"/>
      <c r="DG115" s="115" t="s">
        <v>282</v>
      </c>
      <c r="DH115" s="1089"/>
      <c r="DI115" s="115" t="s">
        <v>335</v>
      </c>
      <c r="DJ115" s="1089"/>
      <c r="DK115" s="116">
        <v>51.8</v>
      </c>
      <c r="DL115" s="1089"/>
      <c r="DM115" s="115" t="s">
        <v>282</v>
      </c>
      <c r="DN115" s="1089"/>
      <c r="DO115" s="115" t="s">
        <v>335</v>
      </c>
      <c r="DP115" s="1089"/>
      <c r="DQ115" s="116">
        <v>77.7</v>
      </c>
      <c r="DR115" s="1145"/>
      <c r="DS115" s="117">
        <v>9770</v>
      </c>
      <c r="DT115" s="1122"/>
      <c r="DU115" s="118" t="s">
        <v>284</v>
      </c>
      <c r="DV115" s="1089"/>
      <c r="DW115" s="1091"/>
      <c r="DX115" s="1093"/>
      <c r="DY115" s="1095"/>
      <c r="DZ115" s="1082"/>
      <c r="EA115" s="1084"/>
      <c r="EB115" s="1082"/>
      <c r="EC115" s="1086"/>
      <c r="ED115" s="1082"/>
      <c r="EE115" s="1088"/>
      <c r="EF115" s="1124"/>
      <c r="EG115" s="1089"/>
      <c r="EH115" s="1091">
        <v>170</v>
      </c>
      <c r="EI115" s="1093"/>
      <c r="EJ115" s="1095"/>
      <c r="EK115" s="1082"/>
      <c r="EL115" s="1084"/>
      <c r="EM115" s="1082"/>
      <c r="EN115" s="1086"/>
      <c r="EO115" s="1082"/>
      <c r="EP115" s="1088"/>
      <c r="EQ115" s="1127"/>
      <c r="ER115" s="1121"/>
      <c r="ES115" s="1089"/>
      <c r="ET115" s="119">
        <v>90</v>
      </c>
      <c r="EU115" s="1125"/>
      <c r="EV115" s="1140"/>
      <c r="EW115" s="1114"/>
      <c r="EX115" s="1122"/>
      <c r="EY115" s="11"/>
      <c r="EZ115" s="1145"/>
    </row>
    <row r="116" spans="1:156" s="23" customFormat="1" ht="38.450000000000003" customHeight="1">
      <c r="A116" s="145" t="s">
        <v>454</v>
      </c>
      <c r="B116" s="145" t="s">
        <v>854</v>
      </c>
      <c r="C116" s="1170"/>
      <c r="D116" s="1132" t="s">
        <v>304</v>
      </c>
      <c r="E116" s="1134" t="s">
        <v>267</v>
      </c>
      <c r="F116" s="126" t="s">
        <v>42</v>
      </c>
      <c r="G116" s="120"/>
      <c r="H116" s="59">
        <v>40820</v>
      </c>
      <c r="I116" s="60">
        <v>50420</v>
      </c>
      <c r="J116" s="32" t="s">
        <v>268</v>
      </c>
      <c r="K116" s="61">
        <v>380</v>
      </c>
      <c r="L116" s="62">
        <v>480</v>
      </c>
      <c r="M116" s="63" t="s">
        <v>269</v>
      </c>
      <c r="N116" s="64" t="s">
        <v>270</v>
      </c>
      <c r="O116" s="65" t="s">
        <v>268</v>
      </c>
      <c r="P116" s="66" t="s">
        <v>271</v>
      </c>
      <c r="Q116" s="65" t="s">
        <v>268</v>
      </c>
      <c r="R116" s="67">
        <v>2.4</v>
      </c>
      <c r="S116" s="68">
        <v>2.2999999999999998</v>
      </c>
      <c r="T116" s="1089" t="s">
        <v>268</v>
      </c>
      <c r="U116" s="1104">
        <v>1740</v>
      </c>
      <c r="V116" s="1089" t="s">
        <v>268</v>
      </c>
      <c r="W116" s="1110">
        <v>10</v>
      </c>
      <c r="X116" s="1081" t="s">
        <v>272</v>
      </c>
      <c r="Y116" s="1083" t="s">
        <v>270</v>
      </c>
      <c r="Z116" s="1083" t="s">
        <v>268</v>
      </c>
      <c r="AA116" s="1100" t="s">
        <v>273</v>
      </c>
      <c r="AB116" s="1089" t="s">
        <v>268</v>
      </c>
      <c r="AC116" s="1104">
        <v>11520</v>
      </c>
      <c r="AD116" s="1089" t="s">
        <v>274</v>
      </c>
      <c r="AE116" s="1098">
        <v>110</v>
      </c>
      <c r="AF116" s="1081" t="s">
        <v>269</v>
      </c>
      <c r="AG116" s="1083" t="s">
        <v>270</v>
      </c>
      <c r="AH116" s="1081" t="s">
        <v>268</v>
      </c>
      <c r="AI116" s="1085" t="s">
        <v>275</v>
      </c>
      <c r="AJ116" s="1081" t="s">
        <v>268</v>
      </c>
      <c r="AK116" s="1096">
        <v>2.2999999999999998</v>
      </c>
      <c r="AL116" s="32" t="s">
        <v>268</v>
      </c>
      <c r="AM116" s="69">
        <v>9600</v>
      </c>
      <c r="AN116" s="1089" t="s">
        <v>268</v>
      </c>
      <c r="AO116" s="70">
        <v>90</v>
      </c>
      <c r="AP116" s="71" t="s">
        <v>272</v>
      </c>
      <c r="AQ116" s="64" t="s">
        <v>270</v>
      </c>
      <c r="AR116" s="72" t="s">
        <v>268</v>
      </c>
      <c r="AS116" s="66" t="s">
        <v>275</v>
      </c>
      <c r="AT116" s="72" t="s">
        <v>268</v>
      </c>
      <c r="AU116" s="73">
        <v>2.6</v>
      </c>
      <c r="AV116" s="74" t="s">
        <v>276</v>
      </c>
      <c r="AW116" s="75" t="s">
        <v>268</v>
      </c>
      <c r="AX116" s="76">
        <v>3840</v>
      </c>
      <c r="AY116" s="20" t="s">
        <v>274</v>
      </c>
      <c r="AZ116" s="77">
        <v>30</v>
      </c>
      <c r="BA116" s="78" t="s">
        <v>269</v>
      </c>
      <c r="BB116" s="79" t="s">
        <v>270</v>
      </c>
      <c r="BC116" s="78" t="s">
        <v>268</v>
      </c>
      <c r="BD116" s="80" t="s">
        <v>275</v>
      </c>
      <c r="BE116" s="78" t="s">
        <v>268</v>
      </c>
      <c r="BF116" s="81">
        <v>3.9</v>
      </c>
      <c r="BG116" s="75"/>
      <c r="BH116" s="82"/>
      <c r="BI116" s="112"/>
      <c r="BJ116" s="121"/>
      <c r="BK116" s="121"/>
      <c r="BL116" s="121"/>
      <c r="BM116" s="121"/>
      <c r="BN116" s="121"/>
      <c r="BO116" s="121"/>
      <c r="BP116" s="121"/>
      <c r="BQ116" s="112"/>
      <c r="BR116" s="82" t="s">
        <v>286</v>
      </c>
      <c r="BS116" s="112"/>
      <c r="BT116" s="122"/>
      <c r="BU116" s="121"/>
      <c r="BV116" s="121"/>
      <c r="BW116" s="121"/>
      <c r="BX116" s="121"/>
      <c r="BY116" s="121"/>
      <c r="BZ116" s="121"/>
      <c r="CA116" s="1102" t="s">
        <v>268</v>
      </c>
      <c r="CB116" s="1130" t="s">
        <v>203</v>
      </c>
      <c r="CC116" s="1089" t="s">
        <v>268</v>
      </c>
      <c r="CD116" s="1098"/>
      <c r="CE116" s="1083"/>
      <c r="CF116" s="1083"/>
      <c r="CG116" s="1092"/>
      <c r="CH116" s="1085"/>
      <c r="CI116" s="1092"/>
      <c r="CJ116" s="1128" t="s">
        <v>203</v>
      </c>
      <c r="CK116" s="1089"/>
      <c r="CL116" s="123" t="s">
        <v>200</v>
      </c>
      <c r="CM116" s="1089" t="s">
        <v>274</v>
      </c>
      <c r="CN116" s="1112">
        <v>110</v>
      </c>
      <c r="CO116" s="1113" t="s">
        <v>269</v>
      </c>
      <c r="CP116" s="1114" t="s">
        <v>270</v>
      </c>
      <c r="CQ116" s="1113" t="s">
        <v>268</v>
      </c>
      <c r="CR116" s="1115" t="s">
        <v>275</v>
      </c>
      <c r="CS116" s="1113" t="s">
        <v>268</v>
      </c>
      <c r="CT116" s="1118">
        <v>2.2999999999999998</v>
      </c>
      <c r="CU116" s="1119" t="s">
        <v>277</v>
      </c>
      <c r="CV116" s="1089" t="s">
        <v>274</v>
      </c>
      <c r="CW116" s="1104">
        <v>1680</v>
      </c>
      <c r="CX116" s="1089" t="s">
        <v>268</v>
      </c>
      <c r="CY116" s="1098">
        <v>10</v>
      </c>
      <c r="CZ116" s="1083" t="s">
        <v>269</v>
      </c>
      <c r="DA116" s="1083" t="s">
        <v>270</v>
      </c>
      <c r="DB116" s="1092" t="s">
        <v>268</v>
      </c>
      <c r="DC116" s="1085" t="s">
        <v>275</v>
      </c>
      <c r="DD116" s="1092" t="s">
        <v>268</v>
      </c>
      <c r="DE116" s="1096">
        <v>16.3</v>
      </c>
      <c r="DF116" s="1089" t="s">
        <v>274</v>
      </c>
      <c r="DG116" s="85">
        <v>880</v>
      </c>
      <c r="DH116" s="1089" t="s">
        <v>268</v>
      </c>
      <c r="DI116" s="85">
        <v>8</v>
      </c>
      <c r="DJ116" s="1089" t="s">
        <v>274</v>
      </c>
      <c r="DK116" s="86">
        <v>8</v>
      </c>
      <c r="DL116" s="1089" t="s">
        <v>268</v>
      </c>
      <c r="DM116" s="85">
        <v>150</v>
      </c>
      <c r="DN116" s="1089" t="s">
        <v>268</v>
      </c>
      <c r="DO116" s="85">
        <v>1</v>
      </c>
      <c r="DP116" s="1089" t="s">
        <v>274</v>
      </c>
      <c r="DQ116" s="86">
        <v>1</v>
      </c>
      <c r="DR116" s="1145"/>
      <c r="DS116" s="124" t="s">
        <v>200</v>
      </c>
      <c r="DT116" s="1122" t="s">
        <v>278</v>
      </c>
      <c r="DU116" s="88">
        <v>255</v>
      </c>
      <c r="DV116" s="1089" t="s">
        <v>280</v>
      </c>
      <c r="DW116" s="1090">
        <v>2570</v>
      </c>
      <c r="DX116" s="1092" t="s">
        <v>268</v>
      </c>
      <c r="DY116" s="1094">
        <v>20</v>
      </c>
      <c r="DZ116" s="1081" t="s">
        <v>269</v>
      </c>
      <c r="EA116" s="1083" t="s">
        <v>270</v>
      </c>
      <c r="EB116" s="1081" t="s">
        <v>268</v>
      </c>
      <c r="EC116" s="1085" t="s">
        <v>275</v>
      </c>
      <c r="ED116" s="1081" t="s">
        <v>268</v>
      </c>
      <c r="EE116" s="1087">
        <v>9.3000000000000007</v>
      </c>
      <c r="EF116" s="1123" t="s">
        <v>276</v>
      </c>
      <c r="EG116" s="1089" t="s">
        <v>280</v>
      </c>
      <c r="EH116" s="1090">
        <v>11520</v>
      </c>
      <c r="EI116" s="1092" t="s">
        <v>268</v>
      </c>
      <c r="EJ116" s="1094">
        <v>110</v>
      </c>
      <c r="EK116" s="1081" t="s">
        <v>269</v>
      </c>
      <c r="EL116" s="1083" t="s">
        <v>270</v>
      </c>
      <c r="EM116" s="1081" t="s">
        <v>268</v>
      </c>
      <c r="EN116" s="1085" t="s">
        <v>275</v>
      </c>
      <c r="EO116" s="1081" t="s">
        <v>268</v>
      </c>
      <c r="EP116" s="1087">
        <v>2.5</v>
      </c>
      <c r="EQ116" s="1126" t="s">
        <v>276</v>
      </c>
      <c r="ER116" s="1120" t="s">
        <v>281</v>
      </c>
      <c r="ES116" s="1089" t="s">
        <v>280</v>
      </c>
      <c r="ET116" s="89">
        <v>8780</v>
      </c>
      <c r="EU116" s="1125" t="s">
        <v>280</v>
      </c>
      <c r="EV116" s="1140"/>
      <c r="EW116" s="1114"/>
      <c r="EX116" s="1122"/>
      <c r="EY116" s="11"/>
      <c r="EZ116" s="1145"/>
    </row>
    <row r="117" spans="1:156" s="23" customFormat="1" ht="38.450000000000003" customHeight="1">
      <c r="A117" s="145" t="s">
        <v>455</v>
      </c>
      <c r="B117" s="145" t="s">
        <v>855</v>
      </c>
      <c r="C117" s="1170"/>
      <c r="D117" s="1133"/>
      <c r="E117" s="1135"/>
      <c r="F117" s="127" t="s">
        <v>43</v>
      </c>
      <c r="G117" s="120"/>
      <c r="H117" s="91">
        <v>50420</v>
      </c>
      <c r="I117" s="92"/>
      <c r="J117" s="32" t="s">
        <v>268</v>
      </c>
      <c r="K117" s="93">
        <v>480</v>
      </c>
      <c r="L117" s="94"/>
      <c r="M117" s="95" t="s">
        <v>269</v>
      </c>
      <c r="N117" s="96" t="s">
        <v>270</v>
      </c>
      <c r="O117" s="97" t="s">
        <v>268</v>
      </c>
      <c r="P117" s="98" t="s">
        <v>275</v>
      </c>
      <c r="Q117" s="97" t="s">
        <v>268</v>
      </c>
      <c r="R117" s="99">
        <v>2.2999999999999998</v>
      </c>
      <c r="S117" s="100"/>
      <c r="T117" s="1089"/>
      <c r="U117" s="1105"/>
      <c r="V117" s="1089"/>
      <c r="W117" s="1111"/>
      <c r="X117" s="1082"/>
      <c r="Y117" s="1084"/>
      <c r="Z117" s="1084"/>
      <c r="AA117" s="1101"/>
      <c r="AB117" s="1089"/>
      <c r="AC117" s="1105"/>
      <c r="AD117" s="1089"/>
      <c r="AE117" s="1099"/>
      <c r="AF117" s="1082"/>
      <c r="AG117" s="1084"/>
      <c r="AH117" s="1082"/>
      <c r="AI117" s="1086"/>
      <c r="AJ117" s="1082"/>
      <c r="AK117" s="1097"/>
      <c r="AL117" s="32" t="s">
        <v>268</v>
      </c>
      <c r="AM117" s="93">
        <v>9600</v>
      </c>
      <c r="AN117" s="1089"/>
      <c r="AO117" s="101">
        <v>90</v>
      </c>
      <c r="AP117" s="102" t="s">
        <v>269</v>
      </c>
      <c r="AQ117" s="96" t="s">
        <v>270</v>
      </c>
      <c r="AR117" s="103" t="s">
        <v>268</v>
      </c>
      <c r="AS117" s="104" t="s">
        <v>275</v>
      </c>
      <c r="AT117" s="103" t="s">
        <v>268</v>
      </c>
      <c r="AU117" s="105">
        <v>2.6</v>
      </c>
      <c r="AV117" s="106"/>
      <c r="AW117" s="75"/>
      <c r="AZ117" s="125"/>
      <c r="BG117" s="112" t="s">
        <v>274</v>
      </c>
      <c r="BH117" s="113">
        <v>67200</v>
      </c>
      <c r="BI117" s="112" t="s">
        <v>268</v>
      </c>
      <c r="BJ117" s="77">
        <v>670</v>
      </c>
      <c r="BK117" s="78" t="s">
        <v>269</v>
      </c>
      <c r="BL117" s="79" t="s">
        <v>270</v>
      </c>
      <c r="BM117" s="78" t="s">
        <v>268</v>
      </c>
      <c r="BN117" s="80" t="s">
        <v>275</v>
      </c>
      <c r="BO117" s="78" t="s">
        <v>268</v>
      </c>
      <c r="BP117" s="81">
        <v>2.2999999999999998</v>
      </c>
      <c r="BQ117" s="46" t="s">
        <v>268</v>
      </c>
      <c r="BR117" s="113">
        <v>57600</v>
      </c>
      <c r="BS117" s="46" t="s">
        <v>274</v>
      </c>
      <c r="BT117" s="77">
        <v>570</v>
      </c>
      <c r="BU117" s="78" t="s">
        <v>269</v>
      </c>
      <c r="BV117" s="79" t="s">
        <v>270</v>
      </c>
      <c r="BW117" s="78" t="s">
        <v>268</v>
      </c>
      <c r="BX117" s="80" t="s">
        <v>275</v>
      </c>
      <c r="BY117" s="78" t="s">
        <v>268</v>
      </c>
      <c r="BZ117" s="81">
        <v>2.2000000000000002</v>
      </c>
      <c r="CA117" s="1103"/>
      <c r="CB117" s="1131"/>
      <c r="CC117" s="1089"/>
      <c r="CD117" s="1099"/>
      <c r="CE117" s="1084"/>
      <c r="CF117" s="1084"/>
      <c r="CG117" s="1093"/>
      <c r="CH117" s="1086"/>
      <c r="CI117" s="1093"/>
      <c r="CJ117" s="1129"/>
      <c r="CK117" s="1089"/>
      <c r="CL117" s="114">
        <v>11520</v>
      </c>
      <c r="CM117" s="1089"/>
      <c r="CN117" s="1112"/>
      <c r="CO117" s="1113"/>
      <c r="CP117" s="1114"/>
      <c r="CQ117" s="1113"/>
      <c r="CR117" s="1115"/>
      <c r="CS117" s="1113"/>
      <c r="CT117" s="1118"/>
      <c r="CU117" s="1119"/>
      <c r="CV117" s="1089"/>
      <c r="CW117" s="1105"/>
      <c r="CX117" s="1089"/>
      <c r="CY117" s="1099"/>
      <c r="CZ117" s="1084"/>
      <c r="DA117" s="1084"/>
      <c r="DB117" s="1093"/>
      <c r="DC117" s="1086"/>
      <c r="DD117" s="1093"/>
      <c r="DE117" s="1097"/>
      <c r="DF117" s="1089"/>
      <c r="DG117" s="115" t="s">
        <v>282</v>
      </c>
      <c r="DH117" s="1089"/>
      <c r="DI117" s="115" t="s">
        <v>335</v>
      </c>
      <c r="DJ117" s="1089"/>
      <c r="DK117" s="116">
        <v>52.4</v>
      </c>
      <c r="DL117" s="1089"/>
      <c r="DM117" s="115" t="s">
        <v>282</v>
      </c>
      <c r="DN117" s="1089"/>
      <c r="DO117" s="115" t="s">
        <v>335</v>
      </c>
      <c r="DP117" s="1089"/>
      <c r="DQ117" s="116">
        <v>69.900000000000006</v>
      </c>
      <c r="DR117" s="1145"/>
      <c r="DS117" s="117">
        <v>8860</v>
      </c>
      <c r="DT117" s="1122"/>
      <c r="DU117" s="118" t="s">
        <v>284</v>
      </c>
      <c r="DV117" s="1089"/>
      <c r="DW117" s="1091"/>
      <c r="DX117" s="1093"/>
      <c r="DY117" s="1095"/>
      <c r="DZ117" s="1082"/>
      <c r="EA117" s="1084"/>
      <c r="EB117" s="1082"/>
      <c r="EC117" s="1086"/>
      <c r="ED117" s="1082"/>
      <c r="EE117" s="1088"/>
      <c r="EF117" s="1124"/>
      <c r="EG117" s="1089"/>
      <c r="EH117" s="1091">
        <v>150</v>
      </c>
      <c r="EI117" s="1093"/>
      <c r="EJ117" s="1095"/>
      <c r="EK117" s="1082"/>
      <c r="EL117" s="1084"/>
      <c r="EM117" s="1082"/>
      <c r="EN117" s="1086"/>
      <c r="EO117" s="1082"/>
      <c r="EP117" s="1088"/>
      <c r="EQ117" s="1127"/>
      <c r="ER117" s="1121"/>
      <c r="ES117" s="1089"/>
      <c r="ET117" s="119">
        <v>80</v>
      </c>
      <c r="EU117" s="1125"/>
      <c r="EV117" s="1140"/>
      <c r="EW117" s="1114"/>
      <c r="EX117" s="1122"/>
      <c r="EY117" s="11"/>
      <c r="EZ117" s="1145"/>
    </row>
    <row r="118" spans="1:156" s="23" customFormat="1" ht="38.450000000000003" customHeight="1">
      <c r="A118" s="145" t="s">
        <v>456</v>
      </c>
      <c r="B118" s="145" t="s">
        <v>856</v>
      </c>
      <c r="C118" s="1170"/>
      <c r="D118" s="1132" t="s">
        <v>306</v>
      </c>
      <c r="E118" s="1134" t="s">
        <v>267</v>
      </c>
      <c r="F118" s="126" t="s">
        <v>42</v>
      </c>
      <c r="G118" s="120"/>
      <c r="H118" s="59">
        <v>39200</v>
      </c>
      <c r="I118" s="60">
        <v>48800</v>
      </c>
      <c r="J118" s="32" t="s">
        <v>268</v>
      </c>
      <c r="K118" s="61">
        <v>370</v>
      </c>
      <c r="L118" s="62">
        <v>460</v>
      </c>
      <c r="M118" s="63" t="s">
        <v>269</v>
      </c>
      <c r="N118" s="64" t="s">
        <v>270</v>
      </c>
      <c r="O118" s="65" t="s">
        <v>268</v>
      </c>
      <c r="P118" s="66" t="s">
        <v>271</v>
      </c>
      <c r="Q118" s="65" t="s">
        <v>268</v>
      </c>
      <c r="R118" s="67">
        <v>2.2999999999999998</v>
      </c>
      <c r="S118" s="68">
        <v>2.4</v>
      </c>
      <c r="T118" s="1089" t="s">
        <v>268</v>
      </c>
      <c r="U118" s="1104">
        <v>1590</v>
      </c>
      <c r="V118" s="1089" t="s">
        <v>268</v>
      </c>
      <c r="W118" s="1110">
        <v>10</v>
      </c>
      <c r="X118" s="1081" t="s">
        <v>272</v>
      </c>
      <c r="Y118" s="1083" t="s">
        <v>270</v>
      </c>
      <c r="Z118" s="1083" t="s">
        <v>268</v>
      </c>
      <c r="AA118" s="1100" t="s">
        <v>273</v>
      </c>
      <c r="AB118" s="1089" t="s">
        <v>268</v>
      </c>
      <c r="AC118" s="1104">
        <v>10470</v>
      </c>
      <c r="AD118" s="1089" t="s">
        <v>274</v>
      </c>
      <c r="AE118" s="1098">
        <v>100</v>
      </c>
      <c r="AF118" s="1081" t="s">
        <v>269</v>
      </c>
      <c r="AG118" s="1083" t="s">
        <v>270</v>
      </c>
      <c r="AH118" s="1081" t="s">
        <v>268</v>
      </c>
      <c r="AI118" s="1085" t="s">
        <v>275</v>
      </c>
      <c r="AJ118" s="1081" t="s">
        <v>268</v>
      </c>
      <c r="AK118" s="1096">
        <v>2.2999999999999998</v>
      </c>
      <c r="AL118" s="32" t="s">
        <v>268</v>
      </c>
      <c r="AM118" s="69">
        <v>9600</v>
      </c>
      <c r="AN118" s="1089" t="s">
        <v>268</v>
      </c>
      <c r="AO118" s="70">
        <v>90</v>
      </c>
      <c r="AP118" s="71" t="s">
        <v>272</v>
      </c>
      <c r="AQ118" s="64" t="s">
        <v>270</v>
      </c>
      <c r="AR118" s="72" t="s">
        <v>268</v>
      </c>
      <c r="AS118" s="66" t="s">
        <v>275</v>
      </c>
      <c r="AT118" s="72" t="s">
        <v>268</v>
      </c>
      <c r="AU118" s="73">
        <v>2.6</v>
      </c>
      <c r="AV118" s="74" t="s">
        <v>276</v>
      </c>
      <c r="AW118" s="75" t="s">
        <v>268</v>
      </c>
      <c r="AX118" s="76">
        <v>3840</v>
      </c>
      <c r="AY118" s="20" t="s">
        <v>274</v>
      </c>
      <c r="AZ118" s="77">
        <v>30</v>
      </c>
      <c r="BA118" s="78" t="s">
        <v>269</v>
      </c>
      <c r="BB118" s="79" t="s">
        <v>270</v>
      </c>
      <c r="BC118" s="78" t="s">
        <v>268</v>
      </c>
      <c r="BD118" s="80" t="s">
        <v>275</v>
      </c>
      <c r="BE118" s="78" t="s">
        <v>268</v>
      </c>
      <c r="BF118" s="81">
        <v>3.9</v>
      </c>
      <c r="BG118" s="75"/>
      <c r="BH118" s="82"/>
      <c r="BI118" s="112"/>
      <c r="BJ118" s="121"/>
      <c r="BK118" s="121"/>
      <c r="BL118" s="121"/>
      <c r="BM118" s="121"/>
      <c r="BN118" s="121"/>
      <c r="BO118" s="121"/>
      <c r="BP118" s="121"/>
      <c r="BQ118" s="112"/>
      <c r="BR118" s="82" t="s">
        <v>286</v>
      </c>
      <c r="BS118" s="112"/>
      <c r="BT118" s="122"/>
      <c r="BU118" s="121"/>
      <c r="BV118" s="121"/>
      <c r="BW118" s="121"/>
      <c r="BX118" s="121"/>
      <c r="BY118" s="121"/>
      <c r="BZ118" s="121"/>
      <c r="CA118" s="1102" t="s">
        <v>268</v>
      </c>
      <c r="CB118" s="1130" t="s">
        <v>203</v>
      </c>
      <c r="CC118" s="1089" t="s">
        <v>268</v>
      </c>
      <c r="CD118" s="1098"/>
      <c r="CE118" s="1083"/>
      <c r="CF118" s="1083"/>
      <c r="CG118" s="1092"/>
      <c r="CH118" s="1085"/>
      <c r="CI118" s="1092"/>
      <c r="CJ118" s="1128" t="s">
        <v>203</v>
      </c>
      <c r="CK118" s="1089"/>
      <c r="CL118" s="123" t="s">
        <v>201</v>
      </c>
      <c r="CM118" s="1089" t="s">
        <v>274</v>
      </c>
      <c r="CN118" s="1112">
        <v>100</v>
      </c>
      <c r="CO118" s="1113" t="s">
        <v>269</v>
      </c>
      <c r="CP118" s="1114" t="s">
        <v>270</v>
      </c>
      <c r="CQ118" s="1113" t="s">
        <v>268</v>
      </c>
      <c r="CR118" s="1115" t="s">
        <v>275</v>
      </c>
      <c r="CS118" s="1113" t="s">
        <v>268</v>
      </c>
      <c r="CT118" s="1118">
        <v>2.2999999999999998</v>
      </c>
      <c r="CU118" s="1119" t="s">
        <v>277</v>
      </c>
      <c r="CV118" s="1089" t="s">
        <v>274</v>
      </c>
      <c r="CW118" s="1104">
        <v>1530</v>
      </c>
      <c r="CX118" s="1089" t="s">
        <v>268</v>
      </c>
      <c r="CY118" s="1098">
        <v>10</v>
      </c>
      <c r="CZ118" s="1083" t="s">
        <v>269</v>
      </c>
      <c r="DA118" s="1083" t="s">
        <v>270</v>
      </c>
      <c r="DB118" s="1092" t="s">
        <v>268</v>
      </c>
      <c r="DC118" s="1085" t="s">
        <v>275</v>
      </c>
      <c r="DD118" s="1092" t="s">
        <v>268</v>
      </c>
      <c r="DE118" s="1096">
        <v>14.8</v>
      </c>
      <c r="DF118" s="1089" t="s">
        <v>274</v>
      </c>
      <c r="DG118" s="85">
        <v>800</v>
      </c>
      <c r="DH118" s="1089" t="s">
        <v>268</v>
      </c>
      <c r="DI118" s="85">
        <v>8</v>
      </c>
      <c r="DJ118" s="1089" t="s">
        <v>274</v>
      </c>
      <c r="DK118" s="86">
        <v>8</v>
      </c>
      <c r="DL118" s="1089" t="s">
        <v>268</v>
      </c>
      <c r="DM118" s="85">
        <v>140</v>
      </c>
      <c r="DN118" s="1089" t="s">
        <v>268</v>
      </c>
      <c r="DO118" s="85">
        <v>1</v>
      </c>
      <c r="DP118" s="1089" t="s">
        <v>274</v>
      </c>
      <c r="DQ118" s="86">
        <v>1</v>
      </c>
      <c r="DR118" s="1145"/>
      <c r="DS118" s="124" t="s">
        <v>201</v>
      </c>
      <c r="DT118" s="1122" t="s">
        <v>278</v>
      </c>
      <c r="DU118" s="88">
        <v>255</v>
      </c>
      <c r="DV118" s="1089" t="s">
        <v>280</v>
      </c>
      <c r="DW118" s="1090">
        <v>2340</v>
      </c>
      <c r="DX118" s="1092" t="s">
        <v>268</v>
      </c>
      <c r="DY118" s="1094">
        <v>20</v>
      </c>
      <c r="DZ118" s="1081" t="s">
        <v>269</v>
      </c>
      <c r="EA118" s="1083" t="s">
        <v>270</v>
      </c>
      <c r="EB118" s="1081" t="s">
        <v>268</v>
      </c>
      <c r="EC118" s="1085" t="s">
        <v>275</v>
      </c>
      <c r="ED118" s="1081" t="s">
        <v>268</v>
      </c>
      <c r="EE118" s="1087">
        <v>8.5</v>
      </c>
      <c r="EF118" s="1123" t="s">
        <v>276</v>
      </c>
      <c r="EG118" s="1089" t="s">
        <v>280</v>
      </c>
      <c r="EH118" s="1090">
        <v>10470</v>
      </c>
      <c r="EI118" s="1092" t="s">
        <v>268</v>
      </c>
      <c r="EJ118" s="1094">
        <v>100</v>
      </c>
      <c r="EK118" s="1081" t="s">
        <v>269</v>
      </c>
      <c r="EL118" s="1083" t="s">
        <v>270</v>
      </c>
      <c r="EM118" s="1081" t="s">
        <v>268</v>
      </c>
      <c r="EN118" s="1085" t="s">
        <v>275</v>
      </c>
      <c r="EO118" s="1081" t="s">
        <v>268</v>
      </c>
      <c r="EP118" s="1087">
        <v>2.5</v>
      </c>
      <c r="EQ118" s="1126" t="s">
        <v>276</v>
      </c>
      <c r="ER118" s="1120" t="s">
        <v>281</v>
      </c>
      <c r="ES118" s="1089" t="s">
        <v>280</v>
      </c>
      <c r="ET118" s="89">
        <v>7990</v>
      </c>
      <c r="EU118" s="1125" t="s">
        <v>280</v>
      </c>
      <c r="EV118" s="1140"/>
      <c r="EW118" s="1114"/>
      <c r="EX118" s="1122"/>
      <c r="EY118" s="11"/>
      <c r="EZ118" s="1145"/>
    </row>
    <row r="119" spans="1:156" s="23" customFormat="1" ht="38.450000000000003" customHeight="1">
      <c r="A119" s="145" t="s">
        <v>457</v>
      </c>
      <c r="B119" s="145" t="s">
        <v>857</v>
      </c>
      <c r="C119" s="1170"/>
      <c r="D119" s="1133"/>
      <c r="E119" s="1135"/>
      <c r="F119" s="127" t="s">
        <v>43</v>
      </c>
      <c r="G119" s="120"/>
      <c r="H119" s="91">
        <v>48800</v>
      </c>
      <c r="I119" s="92"/>
      <c r="J119" s="32" t="s">
        <v>268</v>
      </c>
      <c r="K119" s="93">
        <v>460</v>
      </c>
      <c r="L119" s="94"/>
      <c r="M119" s="95" t="s">
        <v>269</v>
      </c>
      <c r="N119" s="96" t="s">
        <v>270</v>
      </c>
      <c r="O119" s="97" t="s">
        <v>268</v>
      </c>
      <c r="P119" s="98" t="s">
        <v>275</v>
      </c>
      <c r="Q119" s="97" t="s">
        <v>268</v>
      </c>
      <c r="R119" s="99">
        <v>2.4</v>
      </c>
      <c r="S119" s="100"/>
      <c r="T119" s="1089"/>
      <c r="U119" s="1105"/>
      <c r="V119" s="1089"/>
      <c r="W119" s="1111"/>
      <c r="X119" s="1082"/>
      <c r="Y119" s="1084"/>
      <c r="Z119" s="1084"/>
      <c r="AA119" s="1101"/>
      <c r="AB119" s="1089"/>
      <c r="AC119" s="1105"/>
      <c r="AD119" s="1089"/>
      <c r="AE119" s="1099"/>
      <c r="AF119" s="1082"/>
      <c r="AG119" s="1084"/>
      <c r="AH119" s="1082"/>
      <c r="AI119" s="1086"/>
      <c r="AJ119" s="1082"/>
      <c r="AK119" s="1097"/>
      <c r="AL119" s="32" t="s">
        <v>268</v>
      </c>
      <c r="AM119" s="93">
        <v>9600</v>
      </c>
      <c r="AN119" s="1089"/>
      <c r="AO119" s="101">
        <v>90</v>
      </c>
      <c r="AP119" s="102" t="s">
        <v>269</v>
      </c>
      <c r="AQ119" s="96" t="s">
        <v>270</v>
      </c>
      <c r="AR119" s="103" t="s">
        <v>268</v>
      </c>
      <c r="AS119" s="104" t="s">
        <v>275</v>
      </c>
      <c r="AT119" s="103" t="s">
        <v>268</v>
      </c>
      <c r="AU119" s="105">
        <v>2.6</v>
      </c>
      <c r="AV119" s="106"/>
      <c r="AW119" s="75"/>
      <c r="AZ119" s="125"/>
      <c r="BG119" s="112" t="s">
        <v>274</v>
      </c>
      <c r="BH119" s="113">
        <v>67200</v>
      </c>
      <c r="BI119" s="112" t="s">
        <v>268</v>
      </c>
      <c r="BJ119" s="77">
        <v>670</v>
      </c>
      <c r="BK119" s="78" t="s">
        <v>269</v>
      </c>
      <c r="BL119" s="79" t="s">
        <v>270</v>
      </c>
      <c r="BM119" s="78" t="s">
        <v>268</v>
      </c>
      <c r="BN119" s="80" t="s">
        <v>275</v>
      </c>
      <c r="BO119" s="78" t="s">
        <v>268</v>
      </c>
      <c r="BP119" s="81">
        <v>2.2999999999999998</v>
      </c>
      <c r="BQ119" s="46" t="s">
        <v>268</v>
      </c>
      <c r="BR119" s="113">
        <v>57600</v>
      </c>
      <c r="BS119" s="46" t="s">
        <v>274</v>
      </c>
      <c r="BT119" s="77">
        <v>570</v>
      </c>
      <c r="BU119" s="78" t="s">
        <v>269</v>
      </c>
      <c r="BV119" s="79" t="s">
        <v>270</v>
      </c>
      <c r="BW119" s="78" t="s">
        <v>268</v>
      </c>
      <c r="BX119" s="80" t="s">
        <v>275</v>
      </c>
      <c r="BY119" s="78" t="s">
        <v>268</v>
      </c>
      <c r="BZ119" s="81">
        <v>2.2000000000000002</v>
      </c>
      <c r="CA119" s="1103"/>
      <c r="CB119" s="1131"/>
      <c r="CC119" s="1089"/>
      <c r="CD119" s="1099"/>
      <c r="CE119" s="1084"/>
      <c r="CF119" s="1084"/>
      <c r="CG119" s="1093"/>
      <c r="CH119" s="1086"/>
      <c r="CI119" s="1093"/>
      <c r="CJ119" s="1129"/>
      <c r="CK119" s="1089"/>
      <c r="CL119" s="114">
        <v>10470</v>
      </c>
      <c r="CM119" s="1089"/>
      <c r="CN119" s="1112"/>
      <c r="CO119" s="1113"/>
      <c r="CP119" s="1114"/>
      <c r="CQ119" s="1113"/>
      <c r="CR119" s="1115"/>
      <c r="CS119" s="1113"/>
      <c r="CT119" s="1118"/>
      <c r="CU119" s="1119"/>
      <c r="CV119" s="1089"/>
      <c r="CW119" s="1105"/>
      <c r="CX119" s="1089"/>
      <c r="CY119" s="1099"/>
      <c r="CZ119" s="1084"/>
      <c r="DA119" s="1084"/>
      <c r="DB119" s="1093"/>
      <c r="DC119" s="1086"/>
      <c r="DD119" s="1093"/>
      <c r="DE119" s="1097"/>
      <c r="DF119" s="1089"/>
      <c r="DG119" s="115" t="s">
        <v>282</v>
      </c>
      <c r="DH119" s="1089"/>
      <c r="DI119" s="115" t="s">
        <v>335</v>
      </c>
      <c r="DJ119" s="1089"/>
      <c r="DK119" s="116">
        <v>47.7</v>
      </c>
      <c r="DL119" s="1089"/>
      <c r="DM119" s="115" t="s">
        <v>282</v>
      </c>
      <c r="DN119" s="1089"/>
      <c r="DO119" s="115" t="s">
        <v>335</v>
      </c>
      <c r="DP119" s="1089"/>
      <c r="DQ119" s="116">
        <v>63.5</v>
      </c>
      <c r="DR119" s="1145"/>
      <c r="DS119" s="117">
        <v>8120</v>
      </c>
      <c r="DT119" s="1122"/>
      <c r="DU119" s="118" t="s">
        <v>284</v>
      </c>
      <c r="DV119" s="1089"/>
      <c r="DW119" s="1091"/>
      <c r="DX119" s="1093"/>
      <c r="DY119" s="1095"/>
      <c r="DZ119" s="1082"/>
      <c r="EA119" s="1084"/>
      <c r="EB119" s="1082"/>
      <c r="EC119" s="1086"/>
      <c r="ED119" s="1082"/>
      <c r="EE119" s="1088"/>
      <c r="EF119" s="1124"/>
      <c r="EG119" s="1089"/>
      <c r="EH119" s="1091">
        <v>130</v>
      </c>
      <c r="EI119" s="1093"/>
      <c r="EJ119" s="1095"/>
      <c r="EK119" s="1082"/>
      <c r="EL119" s="1084"/>
      <c r="EM119" s="1082"/>
      <c r="EN119" s="1086"/>
      <c r="EO119" s="1082"/>
      <c r="EP119" s="1088"/>
      <c r="EQ119" s="1127"/>
      <c r="ER119" s="1121"/>
      <c r="ES119" s="1089"/>
      <c r="ET119" s="119">
        <v>80</v>
      </c>
      <c r="EU119" s="1125"/>
      <c r="EV119" s="1140"/>
      <c r="EW119" s="1114"/>
      <c r="EX119" s="1122"/>
      <c r="EY119" s="11"/>
      <c r="EZ119" s="1145"/>
    </row>
    <row r="120" spans="1:156" s="23" customFormat="1" ht="38.450000000000003" customHeight="1">
      <c r="A120" s="145" t="s">
        <v>458</v>
      </c>
      <c r="B120" s="145" t="s">
        <v>858</v>
      </c>
      <c r="C120" s="1170"/>
      <c r="D120" s="1132" t="s">
        <v>308</v>
      </c>
      <c r="E120" s="1134" t="s">
        <v>267</v>
      </c>
      <c r="F120" s="126" t="s">
        <v>42</v>
      </c>
      <c r="G120" s="120"/>
      <c r="H120" s="59">
        <v>37950</v>
      </c>
      <c r="I120" s="60">
        <v>47550</v>
      </c>
      <c r="J120" s="32" t="s">
        <v>268</v>
      </c>
      <c r="K120" s="61">
        <v>350</v>
      </c>
      <c r="L120" s="62">
        <v>450</v>
      </c>
      <c r="M120" s="63" t="s">
        <v>269</v>
      </c>
      <c r="N120" s="64" t="s">
        <v>270</v>
      </c>
      <c r="O120" s="65" t="s">
        <v>268</v>
      </c>
      <c r="P120" s="66" t="s">
        <v>271</v>
      </c>
      <c r="Q120" s="65" t="s">
        <v>268</v>
      </c>
      <c r="R120" s="67">
        <v>2.2999999999999998</v>
      </c>
      <c r="S120" s="68">
        <v>2.2999999999999998</v>
      </c>
      <c r="T120" s="1089" t="s">
        <v>268</v>
      </c>
      <c r="U120" s="1104">
        <v>1450</v>
      </c>
      <c r="V120" s="1089" t="s">
        <v>268</v>
      </c>
      <c r="W120" s="1110">
        <v>10</v>
      </c>
      <c r="X120" s="1081" t="s">
        <v>272</v>
      </c>
      <c r="Y120" s="1083" t="s">
        <v>270</v>
      </c>
      <c r="Z120" s="1083" t="s">
        <v>268</v>
      </c>
      <c r="AA120" s="1100" t="s">
        <v>273</v>
      </c>
      <c r="AB120" s="1089" t="s">
        <v>268</v>
      </c>
      <c r="AC120" s="1104">
        <v>9600</v>
      </c>
      <c r="AD120" s="1089" t="s">
        <v>274</v>
      </c>
      <c r="AE120" s="1098">
        <v>90</v>
      </c>
      <c r="AF120" s="1081" t="s">
        <v>269</v>
      </c>
      <c r="AG120" s="1083" t="s">
        <v>270</v>
      </c>
      <c r="AH120" s="1081" t="s">
        <v>268</v>
      </c>
      <c r="AI120" s="1085" t="s">
        <v>275</v>
      </c>
      <c r="AJ120" s="1081" t="s">
        <v>268</v>
      </c>
      <c r="AK120" s="1096">
        <v>2.4</v>
      </c>
      <c r="AL120" s="32" t="s">
        <v>268</v>
      </c>
      <c r="AM120" s="69">
        <v>9600</v>
      </c>
      <c r="AN120" s="1089" t="s">
        <v>268</v>
      </c>
      <c r="AO120" s="70">
        <v>90</v>
      </c>
      <c r="AP120" s="71" t="s">
        <v>272</v>
      </c>
      <c r="AQ120" s="64" t="s">
        <v>270</v>
      </c>
      <c r="AR120" s="72" t="s">
        <v>268</v>
      </c>
      <c r="AS120" s="66" t="s">
        <v>275</v>
      </c>
      <c r="AT120" s="72" t="s">
        <v>268</v>
      </c>
      <c r="AU120" s="73">
        <v>2.6</v>
      </c>
      <c r="AV120" s="74" t="s">
        <v>276</v>
      </c>
      <c r="AW120" s="75" t="s">
        <v>268</v>
      </c>
      <c r="AX120" s="76">
        <v>3840</v>
      </c>
      <c r="AY120" s="20" t="s">
        <v>274</v>
      </c>
      <c r="AZ120" s="77">
        <v>30</v>
      </c>
      <c r="BA120" s="78" t="s">
        <v>269</v>
      </c>
      <c r="BB120" s="79" t="s">
        <v>270</v>
      </c>
      <c r="BC120" s="78" t="s">
        <v>268</v>
      </c>
      <c r="BD120" s="80" t="s">
        <v>275</v>
      </c>
      <c r="BE120" s="78" t="s">
        <v>268</v>
      </c>
      <c r="BF120" s="81">
        <v>3.9</v>
      </c>
      <c r="BG120" s="75"/>
      <c r="BH120" s="82"/>
      <c r="BI120" s="112"/>
      <c r="BJ120" s="121"/>
      <c r="BK120" s="121"/>
      <c r="BL120" s="121"/>
      <c r="BM120" s="121"/>
      <c r="BN120" s="121"/>
      <c r="BO120" s="121"/>
      <c r="BP120" s="121"/>
      <c r="BQ120" s="112"/>
      <c r="BR120" s="82" t="s">
        <v>286</v>
      </c>
      <c r="BS120" s="112"/>
      <c r="BT120" s="122"/>
      <c r="BU120" s="121"/>
      <c r="BV120" s="121"/>
      <c r="BW120" s="121"/>
      <c r="BX120" s="121"/>
      <c r="BY120" s="121"/>
      <c r="BZ120" s="121"/>
      <c r="CA120" s="1102" t="s">
        <v>268</v>
      </c>
      <c r="CB120" s="1130" t="s">
        <v>203</v>
      </c>
      <c r="CC120" s="1089" t="s">
        <v>268</v>
      </c>
      <c r="CD120" s="1098"/>
      <c r="CE120" s="1083"/>
      <c r="CF120" s="1083"/>
      <c r="CG120" s="1092"/>
      <c r="CH120" s="1085"/>
      <c r="CI120" s="1092"/>
      <c r="CJ120" s="1128" t="s">
        <v>203</v>
      </c>
      <c r="CK120" s="1089"/>
      <c r="CL120" s="123" t="s">
        <v>202</v>
      </c>
      <c r="CM120" s="1089" t="s">
        <v>274</v>
      </c>
      <c r="CN120" s="1112">
        <v>90</v>
      </c>
      <c r="CO120" s="1113" t="s">
        <v>269</v>
      </c>
      <c r="CP120" s="1114" t="s">
        <v>270</v>
      </c>
      <c r="CQ120" s="1113" t="s">
        <v>268</v>
      </c>
      <c r="CR120" s="1115" t="s">
        <v>275</v>
      </c>
      <c r="CS120" s="1113" t="s">
        <v>268</v>
      </c>
      <c r="CT120" s="1118">
        <v>2.4</v>
      </c>
      <c r="CU120" s="1119" t="s">
        <v>277</v>
      </c>
      <c r="CV120" s="1089" t="s">
        <v>274</v>
      </c>
      <c r="CW120" s="1104">
        <v>1400</v>
      </c>
      <c r="CX120" s="1089" t="s">
        <v>268</v>
      </c>
      <c r="CY120" s="1098">
        <v>10</v>
      </c>
      <c r="CZ120" s="1083" t="s">
        <v>269</v>
      </c>
      <c r="DA120" s="1083" t="s">
        <v>270</v>
      </c>
      <c r="DB120" s="1092" t="s">
        <v>268</v>
      </c>
      <c r="DC120" s="1085" t="s">
        <v>275</v>
      </c>
      <c r="DD120" s="1092" t="s">
        <v>268</v>
      </c>
      <c r="DE120" s="1096">
        <v>13.6</v>
      </c>
      <c r="DF120" s="1089" t="s">
        <v>274</v>
      </c>
      <c r="DG120" s="85">
        <v>730</v>
      </c>
      <c r="DH120" s="1089" t="s">
        <v>268</v>
      </c>
      <c r="DI120" s="85">
        <v>7</v>
      </c>
      <c r="DJ120" s="1089" t="s">
        <v>274</v>
      </c>
      <c r="DK120" s="86">
        <v>7</v>
      </c>
      <c r="DL120" s="1089" t="s">
        <v>268</v>
      </c>
      <c r="DM120" s="85">
        <v>130</v>
      </c>
      <c r="DN120" s="1089" t="s">
        <v>268</v>
      </c>
      <c r="DO120" s="85">
        <v>1</v>
      </c>
      <c r="DP120" s="1089" t="s">
        <v>274</v>
      </c>
      <c r="DQ120" s="86">
        <v>1</v>
      </c>
      <c r="DR120" s="1145"/>
      <c r="DS120" s="128" t="s">
        <v>202</v>
      </c>
      <c r="DT120" s="1122" t="s">
        <v>278</v>
      </c>
      <c r="DU120" s="88">
        <v>255</v>
      </c>
      <c r="DV120" s="1089" t="s">
        <v>280</v>
      </c>
      <c r="DW120" s="1090">
        <v>2140</v>
      </c>
      <c r="DX120" s="1092" t="s">
        <v>268</v>
      </c>
      <c r="DY120" s="1094">
        <v>20</v>
      </c>
      <c r="DZ120" s="1081" t="s">
        <v>269</v>
      </c>
      <c r="EA120" s="1083" t="s">
        <v>270</v>
      </c>
      <c r="EB120" s="1081" t="s">
        <v>268</v>
      </c>
      <c r="EC120" s="1085" t="s">
        <v>275</v>
      </c>
      <c r="ED120" s="1081" t="s">
        <v>268</v>
      </c>
      <c r="EE120" s="1087">
        <v>7.8</v>
      </c>
      <c r="EF120" s="1123" t="s">
        <v>276</v>
      </c>
      <c r="EG120" s="1089" t="s">
        <v>280</v>
      </c>
      <c r="EH120" s="1090">
        <v>9600</v>
      </c>
      <c r="EI120" s="1092" t="s">
        <v>268</v>
      </c>
      <c r="EJ120" s="1094">
        <v>90</v>
      </c>
      <c r="EK120" s="1081" t="s">
        <v>269</v>
      </c>
      <c r="EL120" s="1083" t="s">
        <v>270</v>
      </c>
      <c r="EM120" s="1081" t="s">
        <v>268</v>
      </c>
      <c r="EN120" s="1085" t="s">
        <v>275</v>
      </c>
      <c r="EO120" s="1081" t="s">
        <v>268</v>
      </c>
      <c r="EP120" s="1087">
        <v>2.6</v>
      </c>
      <c r="EQ120" s="1126" t="s">
        <v>276</v>
      </c>
      <c r="ER120" s="1120" t="s">
        <v>281</v>
      </c>
      <c r="ES120" s="1089" t="s">
        <v>280</v>
      </c>
      <c r="ET120" s="89">
        <v>7320</v>
      </c>
      <c r="EU120" s="1125" t="s">
        <v>280</v>
      </c>
      <c r="EV120" s="1140"/>
      <c r="EW120" s="1114"/>
      <c r="EX120" s="1122"/>
      <c r="EY120" s="11"/>
      <c r="EZ120" s="1145"/>
    </row>
    <row r="121" spans="1:156" s="23" customFormat="1" ht="38.450000000000003" customHeight="1">
      <c r="A121" s="145" t="s">
        <v>459</v>
      </c>
      <c r="B121" s="145" t="s">
        <v>859</v>
      </c>
      <c r="C121" s="1170"/>
      <c r="D121" s="1133"/>
      <c r="E121" s="1135"/>
      <c r="F121" s="127" t="s">
        <v>43</v>
      </c>
      <c r="G121" s="120"/>
      <c r="H121" s="91">
        <v>47550</v>
      </c>
      <c r="I121" s="92"/>
      <c r="J121" s="32" t="s">
        <v>268</v>
      </c>
      <c r="K121" s="93">
        <v>450</v>
      </c>
      <c r="L121" s="94"/>
      <c r="M121" s="95" t="s">
        <v>269</v>
      </c>
      <c r="N121" s="96" t="s">
        <v>270</v>
      </c>
      <c r="O121" s="97" t="s">
        <v>268</v>
      </c>
      <c r="P121" s="98" t="s">
        <v>275</v>
      </c>
      <c r="Q121" s="97" t="s">
        <v>268</v>
      </c>
      <c r="R121" s="99">
        <v>2.2999999999999998</v>
      </c>
      <c r="S121" s="100"/>
      <c r="T121" s="1089"/>
      <c r="U121" s="1105"/>
      <c r="V121" s="1089"/>
      <c r="W121" s="1111"/>
      <c r="X121" s="1082"/>
      <c r="Y121" s="1084"/>
      <c r="Z121" s="1084"/>
      <c r="AA121" s="1101"/>
      <c r="AB121" s="1089"/>
      <c r="AC121" s="1105"/>
      <c r="AD121" s="1089"/>
      <c r="AE121" s="1099"/>
      <c r="AF121" s="1082"/>
      <c r="AG121" s="1084"/>
      <c r="AH121" s="1082"/>
      <c r="AI121" s="1086"/>
      <c r="AJ121" s="1082"/>
      <c r="AK121" s="1097"/>
      <c r="AL121" s="32" t="s">
        <v>268</v>
      </c>
      <c r="AM121" s="93">
        <v>9600</v>
      </c>
      <c r="AN121" s="1089"/>
      <c r="AO121" s="101">
        <v>90</v>
      </c>
      <c r="AP121" s="102" t="s">
        <v>269</v>
      </c>
      <c r="AQ121" s="96" t="s">
        <v>270</v>
      </c>
      <c r="AR121" s="103" t="s">
        <v>268</v>
      </c>
      <c r="AS121" s="104" t="s">
        <v>275</v>
      </c>
      <c r="AT121" s="103" t="s">
        <v>268</v>
      </c>
      <c r="AU121" s="105">
        <v>2.6</v>
      </c>
      <c r="AV121" s="106"/>
      <c r="AW121" s="75"/>
      <c r="AZ121" s="125"/>
      <c r="BG121" s="112" t="s">
        <v>274</v>
      </c>
      <c r="BH121" s="113">
        <v>67200</v>
      </c>
      <c r="BI121" s="112" t="s">
        <v>268</v>
      </c>
      <c r="BJ121" s="77">
        <v>670</v>
      </c>
      <c r="BK121" s="78" t="s">
        <v>269</v>
      </c>
      <c r="BL121" s="79" t="s">
        <v>270</v>
      </c>
      <c r="BM121" s="78" t="s">
        <v>268</v>
      </c>
      <c r="BN121" s="80" t="s">
        <v>275</v>
      </c>
      <c r="BO121" s="78" t="s">
        <v>268</v>
      </c>
      <c r="BP121" s="81">
        <v>2.2999999999999998</v>
      </c>
      <c r="BQ121" s="46" t="s">
        <v>268</v>
      </c>
      <c r="BR121" s="113">
        <v>57600</v>
      </c>
      <c r="BS121" s="46" t="s">
        <v>274</v>
      </c>
      <c r="BT121" s="77">
        <v>570</v>
      </c>
      <c r="BU121" s="78" t="s">
        <v>269</v>
      </c>
      <c r="BV121" s="79" t="s">
        <v>270</v>
      </c>
      <c r="BW121" s="78" t="s">
        <v>268</v>
      </c>
      <c r="BX121" s="80" t="s">
        <v>275</v>
      </c>
      <c r="BY121" s="78" t="s">
        <v>268</v>
      </c>
      <c r="BZ121" s="81">
        <v>2.2000000000000002</v>
      </c>
      <c r="CA121" s="1103"/>
      <c r="CB121" s="1131"/>
      <c r="CC121" s="1089"/>
      <c r="CD121" s="1099"/>
      <c r="CE121" s="1084"/>
      <c r="CF121" s="1084"/>
      <c r="CG121" s="1093"/>
      <c r="CH121" s="1086"/>
      <c r="CI121" s="1093"/>
      <c r="CJ121" s="1129"/>
      <c r="CK121" s="1089"/>
      <c r="CL121" s="114">
        <v>9600</v>
      </c>
      <c r="CM121" s="1089"/>
      <c r="CN121" s="1112"/>
      <c r="CO121" s="1113"/>
      <c r="CP121" s="1114"/>
      <c r="CQ121" s="1113"/>
      <c r="CR121" s="1115"/>
      <c r="CS121" s="1113"/>
      <c r="CT121" s="1118"/>
      <c r="CU121" s="1119"/>
      <c r="CV121" s="1089"/>
      <c r="CW121" s="1105"/>
      <c r="CX121" s="1089"/>
      <c r="CY121" s="1099"/>
      <c r="CZ121" s="1084"/>
      <c r="DA121" s="1084"/>
      <c r="DB121" s="1093"/>
      <c r="DC121" s="1086"/>
      <c r="DD121" s="1093"/>
      <c r="DE121" s="1097"/>
      <c r="DF121" s="1089"/>
      <c r="DG121" s="115" t="s">
        <v>282</v>
      </c>
      <c r="DH121" s="1089"/>
      <c r="DI121" s="115" t="s">
        <v>335</v>
      </c>
      <c r="DJ121" s="1089"/>
      <c r="DK121" s="116">
        <v>49.9</v>
      </c>
      <c r="DL121" s="1089"/>
      <c r="DM121" s="115" t="s">
        <v>282</v>
      </c>
      <c r="DN121" s="1089"/>
      <c r="DO121" s="115" t="s">
        <v>335</v>
      </c>
      <c r="DP121" s="1089"/>
      <c r="DQ121" s="116">
        <v>58.3</v>
      </c>
      <c r="DR121" s="1145"/>
      <c r="DS121" s="117">
        <v>7500</v>
      </c>
      <c r="DT121" s="1122"/>
      <c r="DU121" s="118" t="s">
        <v>284</v>
      </c>
      <c r="DV121" s="1089"/>
      <c r="DW121" s="1091"/>
      <c r="DX121" s="1093"/>
      <c r="DY121" s="1095"/>
      <c r="DZ121" s="1082"/>
      <c r="EA121" s="1084"/>
      <c r="EB121" s="1082"/>
      <c r="EC121" s="1086"/>
      <c r="ED121" s="1082"/>
      <c r="EE121" s="1088"/>
      <c r="EF121" s="1124"/>
      <c r="EG121" s="1089"/>
      <c r="EH121" s="1091">
        <v>110</v>
      </c>
      <c r="EI121" s="1093"/>
      <c r="EJ121" s="1095"/>
      <c r="EK121" s="1082"/>
      <c r="EL121" s="1084"/>
      <c r="EM121" s="1082"/>
      <c r="EN121" s="1086"/>
      <c r="EO121" s="1082"/>
      <c r="EP121" s="1088"/>
      <c r="EQ121" s="1127"/>
      <c r="ER121" s="1121"/>
      <c r="ES121" s="1089"/>
      <c r="ET121" s="119">
        <v>70</v>
      </c>
      <c r="EU121" s="1125"/>
      <c r="EV121" s="1140"/>
      <c r="EW121" s="1114"/>
      <c r="EX121" s="1122"/>
      <c r="EY121" s="11"/>
      <c r="EZ121" s="1145"/>
    </row>
    <row r="122" spans="1:156" s="23" customFormat="1" ht="38.450000000000003" customHeight="1">
      <c r="A122" s="145" t="s">
        <v>460</v>
      </c>
      <c r="B122" s="145" t="s">
        <v>860</v>
      </c>
      <c r="C122" s="1170"/>
      <c r="D122" s="1106" t="s">
        <v>310</v>
      </c>
      <c r="E122" s="1108" t="s">
        <v>267</v>
      </c>
      <c r="F122" s="57" t="s">
        <v>42</v>
      </c>
      <c r="G122" s="120"/>
      <c r="H122" s="59">
        <v>35170</v>
      </c>
      <c r="I122" s="60">
        <v>44770</v>
      </c>
      <c r="J122" s="32" t="s">
        <v>268</v>
      </c>
      <c r="K122" s="61">
        <v>330</v>
      </c>
      <c r="L122" s="62">
        <v>420</v>
      </c>
      <c r="M122" s="63" t="s">
        <v>269</v>
      </c>
      <c r="N122" s="64" t="s">
        <v>270</v>
      </c>
      <c r="O122" s="65" t="s">
        <v>268</v>
      </c>
      <c r="P122" s="66" t="s">
        <v>271</v>
      </c>
      <c r="Q122" s="65" t="s">
        <v>268</v>
      </c>
      <c r="R122" s="67">
        <v>2.2000000000000002</v>
      </c>
      <c r="S122" s="68">
        <v>2.2999999999999998</v>
      </c>
      <c r="T122" s="1089" t="s">
        <v>268</v>
      </c>
      <c r="U122" s="1104">
        <v>1160</v>
      </c>
      <c r="V122" s="1089" t="s">
        <v>268</v>
      </c>
      <c r="W122" s="1110">
        <v>10</v>
      </c>
      <c r="X122" s="1081" t="s">
        <v>272</v>
      </c>
      <c r="Y122" s="1083" t="s">
        <v>270</v>
      </c>
      <c r="Z122" s="1083" t="s">
        <v>268</v>
      </c>
      <c r="AA122" s="1100" t="s">
        <v>273</v>
      </c>
      <c r="AB122" s="1089" t="s">
        <v>268</v>
      </c>
      <c r="AC122" s="1104">
        <v>7680</v>
      </c>
      <c r="AD122" s="1089" t="s">
        <v>274</v>
      </c>
      <c r="AE122" s="1098">
        <v>70</v>
      </c>
      <c r="AF122" s="1081" t="s">
        <v>269</v>
      </c>
      <c r="AG122" s="1083" t="s">
        <v>270</v>
      </c>
      <c r="AH122" s="1081" t="s">
        <v>268</v>
      </c>
      <c r="AI122" s="1085" t="s">
        <v>275</v>
      </c>
      <c r="AJ122" s="1081" t="s">
        <v>268</v>
      </c>
      <c r="AK122" s="1096">
        <v>2.4</v>
      </c>
      <c r="AL122" s="32" t="s">
        <v>268</v>
      </c>
      <c r="AM122" s="69">
        <v>9600</v>
      </c>
      <c r="AN122" s="1089" t="s">
        <v>268</v>
      </c>
      <c r="AO122" s="70">
        <v>90</v>
      </c>
      <c r="AP122" s="71" t="s">
        <v>272</v>
      </c>
      <c r="AQ122" s="64" t="s">
        <v>270</v>
      </c>
      <c r="AR122" s="72" t="s">
        <v>268</v>
      </c>
      <c r="AS122" s="66" t="s">
        <v>275</v>
      </c>
      <c r="AT122" s="72" t="s">
        <v>268</v>
      </c>
      <c r="AU122" s="73">
        <v>2.6</v>
      </c>
      <c r="AV122" s="74" t="s">
        <v>276</v>
      </c>
      <c r="AW122" s="75" t="s">
        <v>268</v>
      </c>
      <c r="AX122" s="76">
        <v>3840</v>
      </c>
      <c r="AY122" s="20" t="s">
        <v>274</v>
      </c>
      <c r="AZ122" s="77">
        <v>30</v>
      </c>
      <c r="BA122" s="78" t="s">
        <v>269</v>
      </c>
      <c r="BB122" s="79" t="s">
        <v>270</v>
      </c>
      <c r="BC122" s="78" t="s">
        <v>268</v>
      </c>
      <c r="BD122" s="80" t="s">
        <v>275</v>
      </c>
      <c r="BE122" s="78" t="s">
        <v>268</v>
      </c>
      <c r="BF122" s="81">
        <v>3.9</v>
      </c>
      <c r="BG122" s="75"/>
      <c r="BH122" s="82"/>
      <c r="BI122" s="112"/>
      <c r="BJ122" s="121"/>
      <c r="BK122" s="121"/>
      <c r="BL122" s="121"/>
      <c r="BM122" s="121"/>
      <c r="BN122" s="121"/>
      <c r="BO122" s="121"/>
      <c r="BP122" s="121"/>
      <c r="BQ122" s="112"/>
      <c r="BR122" s="82" t="s">
        <v>286</v>
      </c>
      <c r="BS122" s="112"/>
      <c r="BT122" s="122"/>
      <c r="BU122" s="121"/>
      <c r="BV122" s="121"/>
      <c r="BW122" s="121"/>
      <c r="BX122" s="121"/>
      <c r="BY122" s="121"/>
      <c r="BZ122" s="121"/>
      <c r="CA122" s="1102" t="s">
        <v>268</v>
      </c>
      <c r="CB122" s="1130" t="s">
        <v>203</v>
      </c>
      <c r="CC122" s="1089" t="s">
        <v>268</v>
      </c>
      <c r="CD122" s="1098"/>
      <c r="CE122" s="1083"/>
      <c r="CF122" s="1083"/>
      <c r="CG122" s="1092"/>
      <c r="CH122" s="1085"/>
      <c r="CI122" s="1092"/>
      <c r="CJ122" s="1128" t="s">
        <v>203</v>
      </c>
      <c r="CK122" s="1089"/>
      <c r="CL122" s="123" t="s">
        <v>167</v>
      </c>
      <c r="CM122" s="1089" t="s">
        <v>274</v>
      </c>
      <c r="CN122" s="1112">
        <v>70</v>
      </c>
      <c r="CO122" s="1113" t="s">
        <v>269</v>
      </c>
      <c r="CP122" s="1114" t="s">
        <v>270</v>
      </c>
      <c r="CQ122" s="1113" t="s">
        <v>268</v>
      </c>
      <c r="CR122" s="1115" t="s">
        <v>275</v>
      </c>
      <c r="CS122" s="1113" t="s">
        <v>268</v>
      </c>
      <c r="CT122" s="1118">
        <v>2.4</v>
      </c>
      <c r="CU122" s="1119" t="s">
        <v>277</v>
      </c>
      <c r="CV122" s="1089" t="s">
        <v>274</v>
      </c>
      <c r="CW122" s="1104">
        <v>1120</v>
      </c>
      <c r="CX122" s="1089" t="s">
        <v>268</v>
      </c>
      <c r="CY122" s="1098">
        <v>10</v>
      </c>
      <c r="CZ122" s="1083" t="s">
        <v>269</v>
      </c>
      <c r="DA122" s="1083" t="s">
        <v>270</v>
      </c>
      <c r="DB122" s="1092" t="s">
        <v>268</v>
      </c>
      <c r="DC122" s="1085" t="s">
        <v>275</v>
      </c>
      <c r="DD122" s="1092" t="s">
        <v>268</v>
      </c>
      <c r="DE122" s="1096">
        <v>10.9</v>
      </c>
      <c r="DF122" s="1089" t="s">
        <v>274</v>
      </c>
      <c r="DG122" s="85">
        <v>620</v>
      </c>
      <c r="DH122" s="1089" t="s">
        <v>268</v>
      </c>
      <c r="DI122" s="85">
        <v>6</v>
      </c>
      <c r="DJ122" s="1089" t="s">
        <v>274</v>
      </c>
      <c r="DK122" s="86">
        <v>6</v>
      </c>
      <c r="DL122" s="1089" t="s">
        <v>268</v>
      </c>
      <c r="DM122" s="85">
        <v>110</v>
      </c>
      <c r="DN122" s="1089" t="s">
        <v>268</v>
      </c>
      <c r="DO122" s="85">
        <v>1</v>
      </c>
      <c r="DP122" s="1089" t="s">
        <v>274</v>
      </c>
      <c r="DQ122" s="86">
        <v>1</v>
      </c>
      <c r="DR122" s="1145"/>
      <c r="DS122" s="128" t="s">
        <v>167</v>
      </c>
      <c r="DT122" s="1122" t="s">
        <v>278</v>
      </c>
      <c r="DU122" s="88">
        <v>255</v>
      </c>
      <c r="DV122" s="1089" t="s">
        <v>280</v>
      </c>
      <c r="DW122" s="1090">
        <v>1710</v>
      </c>
      <c r="DX122" s="1092" t="s">
        <v>268</v>
      </c>
      <c r="DY122" s="1094">
        <v>10</v>
      </c>
      <c r="DZ122" s="1081" t="s">
        <v>269</v>
      </c>
      <c r="EA122" s="1083" t="s">
        <v>270</v>
      </c>
      <c r="EB122" s="1081" t="s">
        <v>268</v>
      </c>
      <c r="EC122" s="1085" t="s">
        <v>275</v>
      </c>
      <c r="ED122" s="1081" t="s">
        <v>268</v>
      </c>
      <c r="EE122" s="1087">
        <v>12.4</v>
      </c>
      <c r="EF122" s="1123" t="s">
        <v>276</v>
      </c>
      <c r="EG122" s="1089" t="s">
        <v>280</v>
      </c>
      <c r="EH122" s="1090">
        <v>7680</v>
      </c>
      <c r="EI122" s="1092" t="s">
        <v>268</v>
      </c>
      <c r="EJ122" s="1094">
        <v>70</v>
      </c>
      <c r="EK122" s="1081" t="s">
        <v>269</v>
      </c>
      <c r="EL122" s="1083" t="s">
        <v>270</v>
      </c>
      <c r="EM122" s="1081" t="s">
        <v>268</v>
      </c>
      <c r="EN122" s="1085" t="s">
        <v>275</v>
      </c>
      <c r="EO122" s="1081" t="s">
        <v>268</v>
      </c>
      <c r="EP122" s="1087">
        <v>2.7</v>
      </c>
      <c r="EQ122" s="1126" t="s">
        <v>276</v>
      </c>
      <c r="ER122" s="1120" t="s">
        <v>281</v>
      </c>
      <c r="ES122" s="1089" t="s">
        <v>280</v>
      </c>
      <c r="ET122" s="89">
        <v>5850</v>
      </c>
      <c r="EU122" s="1125" t="s">
        <v>280</v>
      </c>
      <c r="EV122" s="1140"/>
      <c r="EW122" s="1114"/>
      <c r="EX122" s="1122"/>
      <c r="EY122" s="11"/>
      <c r="EZ122" s="1145"/>
    </row>
    <row r="123" spans="1:156" s="23" customFormat="1" ht="38.450000000000003" customHeight="1">
      <c r="A123" s="145" t="s">
        <v>461</v>
      </c>
      <c r="B123" s="145" t="s">
        <v>861</v>
      </c>
      <c r="C123" s="1170"/>
      <c r="D123" s="1107"/>
      <c r="E123" s="1109"/>
      <c r="F123" s="90" t="s">
        <v>43</v>
      </c>
      <c r="G123" s="120"/>
      <c r="H123" s="91">
        <v>44770</v>
      </c>
      <c r="I123" s="92"/>
      <c r="J123" s="32" t="s">
        <v>268</v>
      </c>
      <c r="K123" s="93">
        <v>420</v>
      </c>
      <c r="L123" s="94"/>
      <c r="M123" s="95" t="s">
        <v>269</v>
      </c>
      <c r="N123" s="96" t="s">
        <v>270</v>
      </c>
      <c r="O123" s="97" t="s">
        <v>268</v>
      </c>
      <c r="P123" s="98" t="s">
        <v>275</v>
      </c>
      <c r="Q123" s="97" t="s">
        <v>268</v>
      </c>
      <c r="R123" s="99">
        <v>2.2999999999999998</v>
      </c>
      <c r="S123" s="100"/>
      <c r="T123" s="1089"/>
      <c r="U123" s="1105"/>
      <c r="V123" s="1089"/>
      <c r="W123" s="1111"/>
      <c r="X123" s="1082"/>
      <c r="Y123" s="1084"/>
      <c r="Z123" s="1084"/>
      <c r="AA123" s="1101"/>
      <c r="AB123" s="1089"/>
      <c r="AC123" s="1105"/>
      <c r="AD123" s="1089"/>
      <c r="AE123" s="1099"/>
      <c r="AF123" s="1082"/>
      <c r="AG123" s="1084"/>
      <c r="AH123" s="1082"/>
      <c r="AI123" s="1086"/>
      <c r="AJ123" s="1082"/>
      <c r="AK123" s="1097"/>
      <c r="AL123" s="32" t="s">
        <v>268</v>
      </c>
      <c r="AM123" s="93">
        <v>9600</v>
      </c>
      <c r="AN123" s="1089"/>
      <c r="AO123" s="101">
        <v>90</v>
      </c>
      <c r="AP123" s="102" t="s">
        <v>269</v>
      </c>
      <c r="AQ123" s="96" t="s">
        <v>270</v>
      </c>
      <c r="AR123" s="103" t="s">
        <v>268</v>
      </c>
      <c r="AS123" s="104" t="s">
        <v>275</v>
      </c>
      <c r="AT123" s="103" t="s">
        <v>268</v>
      </c>
      <c r="AU123" s="105">
        <v>2.6</v>
      </c>
      <c r="AV123" s="106"/>
      <c r="AW123" s="75"/>
      <c r="AZ123" s="125"/>
      <c r="BG123" s="112" t="s">
        <v>274</v>
      </c>
      <c r="BH123" s="113">
        <v>67200</v>
      </c>
      <c r="BI123" s="112" t="s">
        <v>268</v>
      </c>
      <c r="BJ123" s="77">
        <v>670</v>
      </c>
      <c r="BK123" s="78" t="s">
        <v>269</v>
      </c>
      <c r="BL123" s="79" t="s">
        <v>270</v>
      </c>
      <c r="BM123" s="78" t="s">
        <v>268</v>
      </c>
      <c r="BN123" s="80" t="s">
        <v>275</v>
      </c>
      <c r="BO123" s="78" t="s">
        <v>268</v>
      </c>
      <c r="BP123" s="81">
        <v>2.2999999999999998</v>
      </c>
      <c r="BQ123" s="46" t="s">
        <v>268</v>
      </c>
      <c r="BR123" s="113">
        <v>57600</v>
      </c>
      <c r="BS123" s="46" t="s">
        <v>274</v>
      </c>
      <c r="BT123" s="77">
        <v>570</v>
      </c>
      <c r="BU123" s="78" t="s">
        <v>269</v>
      </c>
      <c r="BV123" s="79" t="s">
        <v>270</v>
      </c>
      <c r="BW123" s="78" t="s">
        <v>268</v>
      </c>
      <c r="BX123" s="80" t="s">
        <v>275</v>
      </c>
      <c r="BY123" s="78" t="s">
        <v>268</v>
      </c>
      <c r="BZ123" s="81">
        <v>2.2000000000000002</v>
      </c>
      <c r="CA123" s="1103"/>
      <c r="CB123" s="1131"/>
      <c r="CC123" s="1089"/>
      <c r="CD123" s="1099"/>
      <c r="CE123" s="1084"/>
      <c r="CF123" s="1084"/>
      <c r="CG123" s="1093"/>
      <c r="CH123" s="1086"/>
      <c r="CI123" s="1093"/>
      <c r="CJ123" s="1129"/>
      <c r="CK123" s="1089"/>
      <c r="CL123" s="114">
        <v>7680</v>
      </c>
      <c r="CM123" s="1089"/>
      <c r="CN123" s="1112"/>
      <c r="CO123" s="1113"/>
      <c r="CP123" s="1114"/>
      <c r="CQ123" s="1113"/>
      <c r="CR123" s="1115"/>
      <c r="CS123" s="1113"/>
      <c r="CT123" s="1118"/>
      <c r="CU123" s="1119"/>
      <c r="CV123" s="1089"/>
      <c r="CW123" s="1105"/>
      <c r="CX123" s="1089"/>
      <c r="CY123" s="1099"/>
      <c r="CZ123" s="1084"/>
      <c r="DA123" s="1084"/>
      <c r="DB123" s="1093"/>
      <c r="DC123" s="1086"/>
      <c r="DD123" s="1093"/>
      <c r="DE123" s="1097"/>
      <c r="DF123" s="1089"/>
      <c r="DG123" s="115" t="s">
        <v>282</v>
      </c>
      <c r="DH123" s="1089"/>
      <c r="DI123" s="115" t="s">
        <v>335</v>
      </c>
      <c r="DJ123" s="1089"/>
      <c r="DK123" s="116">
        <v>46.6</v>
      </c>
      <c r="DL123" s="1089"/>
      <c r="DM123" s="115" t="s">
        <v>282</v>
      </c>
      <c r="DN123" s="1089"/>
      <c r="DO123" s="115" t="s">
        <v>335</v>
      </c>
      <c r="DP123" s="1089"/>
      <c r="DQ123" s="116">
        <v>46.6</v>
      </c>
      <c r="DR123" s="1145"/>
      <c r="DS123" s="117">
        <v>6130</v>
      </c>
      <c r="DT123" s="1122"/>
      <c r="DU123" s="118" t="s">
        <v>284</v>
      </c>
      <c r="DV123" s="1089"/>
      <c r="DW123" s="1091"/>
      <c r="DX123" s="1093"/>
      <c r="DY123" s="1095"/>
      <c r="DZ123" s="1082"/>
      <c r="EA123" s="1084"/>
      <c r="EB123" s="1082"/>
      <c r="EC123" s="1086"/>
      <c r="ED123" s="1082"/>
      <c r="EE123" s="1088"/>
      <c r="EF123" s="1124"/>
      <c r="EG123" s="1089"/>
      <c r="EH123" s="1091">
        <v>100</v>
      </c>
      <c r="EI123" s="1093"/>
      <c r="EJ123" s="1095"/>
      <c r="EK123" s="1082"/>
      <c r="EL123" s="1084"/>
      <c r="EM123" s="1082"/>
      <c r="EN123" s="1086"/>
      <c r="EO123" s="1082"/>
      <c r="EP123" s="1088"/>
      <c r="EQ123" s="1127"/>
      <c r="ER123" s="1121"/>
      <c r="ES123" s="1089"/>
      <c r="ET123" s="119">
        <v>50</v>
      </c>
      <c r="EU123" s="1125"/>
      <c r="EV123" s="1140"/>
      <c r="EW123" s="1114"/>
      <c r="EX123" s="1122"/>
      <c r="EZ123" s="1145"/>
    </row>
    <row r="124" spans="1:156" s="58" customFormat="1" ht="38.450000000000003" customHeight="1">
      <c r="A124" s="132" t="s">
        <v>462</v>
      </c>
      <c r="B124" s="132" t="s">
        <v>862</v>
      </c>
      <c r="C124" s="1170"/>
      <c r="D124" s="1106" t="s">
        <v>312</v>
      </c>
      <c r="E124" s="1108" t="s">
        <v>267</v>
      </c>
      <c r="F124" s="57" t="s">
        <v>42</v>
      </c>
      <c r="G124" s="120"/>
      <c r="H124" s="59">
        <v>33270</v>
      </c>
      <c r="I124" s="60">
        <v>42870</v>
      </c>
      <c r="J124" s="32" t="s">
        <v>268</v>
      </c>
      <c r="K124" s="61">
        <v>310</v>
      </c>
      <c r="L124" s="62">
        <v>400</v>
      </c>
      <c r="M124" s="63" t="s">
        <v>269</v>
      </c>
      <c r="N124" s="64" t="s">
        <v>270</v>
      </c>
      <c r="O124" s="65" t="s">
        <v>268</v>
      </c>
      <c r="P124" s="66" t="s">
        <v>271</v>
      </c>
      <c r="Q124" s="65" t="s">
        <v>268</v>
      </c>
      <c r="R124" s="67">
        <v>2.2000000000000002</v>
      </c>
      <c r="S124" s="68">
        <v>2.2999999999999998</v>
      </c>
      <c r="T124" s="1089" t="s">
        <v>268</v>
      </c>
      <c r="U124" s="1104">
        <v>970</v>
      </c>
      <c r="V124" s="1089" t="s">
        <v>268</v>
      </c>
      <c r="W124" s="1110">
        <v>9</v>
      </c>
      <c r="X124" s="1081" t="s">
        <v>272</v>
      </c>
      <c r="Y124" s="1083" t="s">
        <v>270</v>
      </c>
      <c r="Z124" s="1083" t="s">
        <v>268</v>
      </c>
      <c r="AA124" s="1100" t="s">
        <v>273</v>
      </c>
      <c r="AB124" s="1089" t="s">
        <v>268</v>
      </c>
      <c r="AC124" s="1104">
        <v>6400</v>
      </c>
      <c r="AD124" s="1089" t="s">
        <v>274</v>
      </c>
      <c r="AE124" s="1098">
        <v>60</v>
      </c>
      <c r="AF124" s="1081" t="s">
        <v>269</v>
      </c>
      <c r="AG124" s="1083" t="s">
        <v>270</v>
      </c>
      <c r="AH124" s="1081" t="s">
        <v>268</v>
      </c>
      <c r="AI124" s="1085" t="s">
        <v>275</v>
      </c>
      <c r="AJ124" s="1081" t="s">
        <v>268</v>
      </c>
      <c r="AK124" s="1096">
        <v>2.4</v>
      </c>
      <c r="AL124" s="32" t="s">
        <v>268</v>
      </c>
      <c r="AM124" s="69">
        <v>9600</v>
      </c>
      <c r="AN124" s="1089" t="s">
        <v>268</v>
      </c>
      <c r="AO124" s="70">
        <v>90</v>
      </c>
      <c r="AP124" s="71" t="s">
        <v>272</v>
      </c>
      <c r="AQ124" s="64" t="s">
        <v>270</v>
      </c>
      <c r="AR124" s="72" t="s">
        <v>268</v>
      </c>
      <c r="AS124" s="66" t="s">
        <v>275</v>
      </c>
      <c r="AT124" s="72" t="s">
        <v>268</v>
      </c>
      <c r="AU124" s="73">
        <v>2.6</v>
      </c>
      <c r="AV124" s="74" t="s">
        <v>276</v>
      </c>
      <c r="AW124" s="75" t="s">
        <v>268</v>
      </c>
      <c r="AX124" s="76">
        <v>3840</v>
      </c>
      <c r="AY124" s="20" t="s">
        <v>274</v>
      </c>
      <c r="AZ124" s="77">
        <v>30</v>
      </c>
      <c r="BA124" s="78" t="s">
        <v>269</v>
      </c>
      <c r="BB124" s="79" t="s">
        <v>270</v>
      </c>
      <c r="BC124" s="78" t="s">
        <v>268</v>
      </c>
      <c r="BD124" s="80" t="s">
        <v>275</v>
      </c>
      <c r="BE124" s="78" t="s">
        <v>268</v>
      </c>
      <c r="BF124" s="81">
        <v>3.9</v>
      </c>
      <c r="BG124" s="75"/>
      <c r="BH124" s="82"/>
      <c r="BI124" s="112"/>
      <c r="BJ124" s="121"/>
      <c r="BK124" s="121"/>
      <c r="BL124" s="121"/>
      <c r="BM124" s="121"/>
      <c r="BN124" s="121"/>
      <c r="BO124" s="121"/>
      <c r="BP124" s="121"/>
      <c r="BQ124" s="112"/>
      <c r="BR124" s="82" t="s">
        <v>286</v>
      </c>
      <c r="BS124" s="112"/>
      <c r="BT124" s="122"/>
      <c r="BU124" s="121"/>
      <c r="BV124" s="121"/>
      <c r="BW124" s="121"/>
      <c r="BX124" s="121"/>
      <c r="BY124" s="121"/>
      <c r="BZ124" s="121"/>
      <c r="CA124" s="1102" t="s">
        <v>268</v>
      </c>
      <c r="CB124" s="1130" t="s">
        <v>203</v>
      </c>
      <c r="CC124" s="1089" t="s">
        <v>268</v>
      </c>
      <c r="CD124" s="1098"/>
      <c r="CE124" s="1083"/>
      <c r="CF124" s="1083"/>
      <c r="CG124" s="1092"/>
      <c r="CH124" s="1085"/>
      <c r="CI124" s="1092"/>
      <c r="CJ124" s="1128" t="s">
        <v>203</v>
      </c>
      <c r="CK124" s="1089"/>
      <c r="CL124" s="123" t="s">
        <v>168</v>
      </c>
      <c r="CM124" s="1089" t="s">
        <v>274</v>
      </c>
      <c r="CN124" s="1112">
        <v>60</v>
      </c>
      <c r="CO124" s="1113" t="s">
        <v>269</v>
      </c>
      <c r="CP124" s="1114" t="s">
        <v>270</v>
      </c>
      <c r="CQ124" s="1113" t="s">
        <v>268</v>
      </c>
      <c r="CR124" s="1115" t="s">
        <v>275</v>
      </c>
      <c r="CS124" s="1113" t="s">
        <v>268</v>
      </c>
      <c r="CT124" s="1118">
        <v>2.4</v>
      </c>
      <c r="CU124" s="1119" t="s">
        <v>277</v>
      </c>
      <c r="CV124" s="1089" t="s">
        <v>274</v>
      </c>
      <c r="CW124" s="1104">
        <v>930</v>
      </c>
      <c r="CX124" s="1089" t="s">
        <v>268</v>
      </c>
      <c r="CY124" s="1098">
        <v>9</v>
      </c>
      <c r="CZ124" s="1083" t="s">
        <v>269</v>
      </c>
      <c r="DA124" s="1083" t="s">
        <v>270</v>
      </c>
      <c r="DB124" s="1092" t="s">
        <v>268</v>
      </c>
      <c r="DC124" s="1085" t="s">
        <v>275</v>
      </c>
      <c r="DD124" s="1092" t="s">
        <v>268</v>
      </c>
      <c r="DE124" s="1096">
        <v>10.1</v>
      </c>
      <c r="DF124" s="1089" t="s">
        <v>274</v>
      </c>
      <c r="DG124" s="85">
        <v>540</v>
      </c>
      <c r="DH124" s="1089" t="s">
        <v>268</v>
      </c>
      <c r="DI124" s="85">
        <v>5</v>
      </c>
      <c r="DJ124" s="1089" t="s">
        <v>274</v>
      </c>
      <c r="DK124" s="86">
        <v>5</v>
      </c>
      <c r="DL124" s="1089" t="s">
        <v>268</v>
      </c>
      <c r="DM124" s="85">
        <v>90</v>
      </c>
      <c r="DN124" s="1089" t="s">
        <v>268</v>
      </c>
      <c r="DO124" s="85">
        <v>1</v>
      </c>
      <c r="DP124" s="1089" t="s">
        <v>274</v>
      </c>
      <c r="DQ124" s="86">
        <v>1</v>
      </c>
      <c r="DR124" s="1145"/>
      <c r="DS124" s="128" t="s">
        <v>168</v>
      </c>
      <c r="DT124" s="1122" t="s">
        <v>278</v>
      </c>
      <c r="DU124" s="88">
        <v>255</v>
      </c>
      <c r="DV124" s="1089" t="s">
        <v>280</v>
      </c>
      <c r="DW124" s="1090">
        <v>1430</v>
      </c>
      <c r="DX124" s="1092" t="s">
        <v>268</v>
      </c>
      <c r="DY124" s="1094">
        <v>10</v>
      </c>
      <c r="DZ124" s="1081" t="s">
        <v>269</v>
      </c>
      <c r="EA124" s="1083" t="s">
        <v>270</v>
      </c>
      <c r="EB124" s="1081" t="s">
        <v>268</v>
      </c>
      <c r="EC124" s="1085" t="s">
        <v>275</v>
      </c>
      <c r="ED124" s="1081" t="s">
        <v>268</v>
      </c>
      <c r="EE124" s="1087">
        <v>10.4</v>
      </c>
      <c r="EF124" s="1123" t="s">
        <v>276</v>
      </c>
      <c r="EG124" s="1089" t="s">
        <v>280</v>
      </c>
      <c r="EH124" s="1090">
        <v>6400</v>
      </c>
      <c r="EI124" s="1092" t="s">
        <v>268</v>
      </c>
      <c r="EJ124" s="1094">
        <v>60</v>
      </c>
      <c r="EK124" s="1081" t="s">
        <v>269</v>
      </c>
      <c r="EL124" s="1083" t="s">
        <v>270</v>
      </c>
      <c r="EM124" s="1081" t="s">
        <v>268</v>
      </c>
      <c r="EN124" s="1085" t="s">
        <v>275</v>
      </c>
      <c r="EO124" s="1081" t="s">
        <v>268</v>
      </c>
      <c r="EP124" s="1087">
        <v>2.6</v>
      </c>
      <c r="EQ124" s="1126" t="s">
        <v>276</v>
      </c>
      <c r="ER124" s="1120" t="s">
        <v>281</v>
      </c>
      <c r="ES124" s="1089" t="s">
        <v>280</v>
      </c>
      <c r="ET124" s="89">
        <v>4880</v>
      </c>
      <c r="EU124" s="1125" t="s">
        <v>280</v>
      </c>
      <c r="EV124" s="1140"/>
      <c r="EW124" s="1114"/>
      <c r="EX124" s="1122"/>
      <c r="EY124" s="5"/>
      <c r="EZ124" s="1145"/>
    </row>
    <row r="125" spans="1:156" s="58" customFormat="1" ht="38.450000000000003" customHeight="1">
      <c r="A125" s="132" t="s">
        <v>463</v>
      </c>
      <c r="B125" s="132" t="s">
        <v>863</v>
      </c>
      <c r="C125" s="1170"/>
      <c r="D125" s="1107"/>
      <c r="E125" s="1109"/>
      <c r="F125" s="90" t="s">
        <v>43</v>
      </c>
      <c r="G125" s="120"/>
      <c r="H125" s="91">
        <v>42870</v>
      </c>
      <c r="I125" s="92"/>
      <c r="J125" s="32" t="s">
        <v>268</v>
      </c>
      <c r="K125" s="93">
        <v>400</v>
      </c>
      <c r="L125" s="94"/>
      <c r="M125" s="95" t="s">
        <v>269</v>
      </c>
      <c r="N125" s="96" t="s">
        <v>270</v>
      </c>
      <c r="O125" s="97" t="s">
        <v>268</v>
      </c>
      <c r="P125" s="98" t="s">
        <v>275</v>
      </c>
      <c r="Q125" s="97" t="s">
        <v>268</v>
      </c>
      <c r="R125" s="99">
        <v>2.2999999999999998</v>
      </c>
      <c r="S125" s="100"/>
      <c r="T125" s="1089"/>
      <c r="U125" s="1105"/>
      <c r="V125" s="1089"/>
      <c r="W125" s="1111"/>
      <c r="X125" s="1082"/>
      <c r="Y125" s="1084"/>
      <c r="Z125" s="1084"/>
      <c r="AA125" s="1101"/>
      <c r="AB125" s="1089"/>
      <c r="AC125" s="1105"/>
      <c r="AD125" s="1089"/>
      <c r="AE125" s="1099"/>
      <c r="AF125" s="1082"/>
      <c r="AG125" s="1084"/>
      <c r="AH125" s="1082"/>
      <c r="AI125" s="1086"/>
      <c r="AJ125" s="1082"/>
      <c r="AK125" s="1097"/>
      <c r="AL125" s="32" t="s">
        <v>268</v>
      </c>
      <c r="AM125" s="93">
        <v>9600</v>
      </c>
      <c r="AN125" s="1089"/>
      <c r="AO125" s="101">
        <v>90</v>
      </c>
      <c r="AP125" s="102" t="s">
        <v>269</v>
      </c>
      <c r="AQ125" s="96" t="s">
        <v>270</v>
      </c>
      <c r="AR125" s="103" t="s">
        <v>268</v>
      </c>
      <c r="AS125" s="104" t="s">
        <v>275</v>
      </c>
      <c r="AT125" s="103" t="s">
        <v>268</v>
      </c>
      <c r="AU125" s="105">
        <v>2.6</v>
      </c>
      <c r="AV125" s="106"/>
      <c r="AW125" s="75"/>
      <c r="AX125" s="23"/>
      <c r="AY125" s="23"/>
      <c r="AZ125" s="125"/>
      <c r="BA125" s="23"/>
      <c r="BB125" s="23"/>
      <c r="BC125" s="23"/>
      <c r="BD125" s="23"/>
      <c r="BE125" s="23"/>
      <c r="BF125" s="23"/>
      <c r="BG125" s="112" t="s">
        <v>274</v>
      </c>
      <c r="BH125" s="113">
        <v>67200</v>
      </c>
      <c r="BI125" s="112" t="s">
        <v>268</v>
      </c>
      <c r="BJ125" s="77">
        <v>670</v>
      </c>
      <c r="BK125" s="78" t="s">
        <v>269</v>
      </c>
      <c r="BL125" s="79" t="s">
        <v>270</v>
      </c>
      <c r="BM125" s="78" t="s">
        <v>268</v>
      </c>
      <c r="BN125" s="80" t="s">
        <v>275</v>
      </c>
      <c r="BO125" s="78" t="s">
        <v>268</v>
      </c>
      <c r="BP125" s="81">
        <v>2.2999999999999998</v>
      </c>
      <c r="BQ125" s="46" t="s">
        <v>268</v>
      </c>
      <c r="BR125" s="113">
        <v>57600</v>
      </c>
      <c r="BS125" s="46" t="s">
        <v>274</v>
      </c>
      <c r="BT125" s="77">
        <v>570</v>
      </c>
      <c r="BU125" s="78" t="s">
        <v>269</v>
      </c>
      <c r="BV125" s="79" t="s">
        <v>270</v>
      </c>
      <c r="BW125" s="78" t="s">
        <v>268</v>
      </c>
      <c r="BX125" s="80" t="s">
        <v>275</v>
      </c>
      <c r="BY125" s="78" t="s">
        <v>268</v>
      </c>
      <c r="BZ125" s="81">
        <v>2.2000000000000002</v>
      </c>
      <c r="CA125" s="1103"/>
      <c r="CB125" s="1131"/>
      <c r="CC125" s="1089"/>
      <c r="CD125" s="1099"/>
      <c r="CE125" s="1084"/>
      <c r="CF125" s="1084"/>
      <c r="CG125" s="1093"/>
      <c r="CH125" s="1086"/>
      <c r="CI125" s="1093"/>
      <c r="CJ125" s="1129"/>
      <c r="CK125" s="1089"/>
      <c r="CL125" s="114">
        <v>6400</v>
      </c>
      <c r="CM125" s="1089"/>
      <c r="CN125" s="1112"/>
      <c r="CO125" s="1113"/>
      <c r="CP125" s="1114"/>
      <c r="CQ125" s="1113"/>
      <c r="CR125" s="1115"/>
      <c r="CS125" s="1113"/>
      <c r="CT125" s="1118"/>
      <c r="CU125" s="1119"/>
      <c r="CV125" s="1089"/>
      <c r="CW125" s="1105"/>
      <c r="CX125" s="1089"/>
      <c r="CY125" s="1099"/>
      <c r="CZ125" s="1084"/>
      <c r="DA125" s="1084"/>
      <c r="DB125" s="1093"/>
      <c r="DC125" s="1086"/>
      <c r="DD125" s="1093"/>
      <c r="DE125" s="1097"/>
      <c r="DF125" s="1089"/>
      <c r="DG125" s="115" t="s">
        <v>282</v>
      </c>
      <c r="DH125" s="1089"/>
      <c r="DI125" s="115" t="s">
        <v>335</v>
      </c>
      <c r="DJ125" s="1089"/>
      <c r="DK125" s="116">
        <v>46.6</v>
      </c>
      <c r="DL125" s="1089"/>
      <c r="DM125" s="115" t="s">
        <v>282</v>
      </c>
      <c r="DN125" s="1089"/>
      <c r="DO125" s="115" t="s">
        <v>335</v>
      </c>
      <c r="DP125" s="1089"/>
      <c r="DQ125" s="116">
        <v>38.799999999999997</v>
      </c>
      <c r="DR125" s="1145"/>
      <c r="DS125" s="117">
        <v>5220</v>
      </c>
      <c r="DT125" s="1122"/>
      <c r="DU125" s="118" t="s">
        <v>284</v>
      </c>
      <c r="DV125" s="1089"/>
      <c r="DW125" s="1091"/>
      <c r="DX125" s="1093"/>
      <c r="DY125" s="1095"/>
      <c r="DZ125" s="1082"/>
      <c r="EA125" s="1084"/>
      <c r="EB125" s="1082"/>
      <c r="EC125" s="1086"/>
      <c r="ED125" s="1082"/>
      <c r="EE125" s="1088"/>
      <c r="EF125" s="1124"/>
      <c r="EG125" s="1089"/>
      <c r="EH125" s="1091">
        <v>90</v>
      </c>
      <c r="EI125" s="1093"/>
      <c r="EJ125" s="1095"/>
      <c r="EK125" s="1082"/>
      <c r="EL125" s="1084"/>
      <c r="EM125" s="1082"/>
      <c r="EN125" s="1086"/>
      <c r="EO125" s="1082"/>
      <c r="EP125" s="1088"/>
      <c r="EQ125" s="1127"/>
      <c r="ER125" s="1121"/>
      <c r="ES125" s="1089"/>
      <c r="ET125" s="119">
        <v>40</v>
      </c>
      <c r="EU125" s="1125"/>
      <c r="EV125" s="1140"/>
      <c r="EW125" s="1114"/>
      <c r="EX125" s="1122"/>
      <c r="EY125" s="5"/>
      <c r="EZ125" s="1145"/>
    </row>
    <row r="126" spans="1:156" s="58" customFormat="1" ht="38.450000000000003" customHeight="1">
      <c r="A126" s="132" t="s">
        <v>464</v>
      </c>
      <c r="B126" s="132" t="s">
        <v>864</v>
      </c>
      <c r="C126" s="1170"/>
      <c r="D126" s="1106" t="s">
        <v>314</v>
      </c>
      <c r="E126" s="1108" t="s">
        <v>267</v>
      </c>
      <c r="F126" s="57" t="s">
        <v>42</v>
      </c>
      <c r="G126" s="120"/>
      <c r="H126" s="59">
        <v>32590</v>
      </c>
      <c r="I126" s="60">
        <v>42190</v>
      </c>
      <c r="J126" s="32" t="s">
        <v>268</v>
      </c>
      <c r="K126" s="61">
        <v>300</v>
      </c>
      <c r="L126" s="62">
        <v>400</v>
      </c>
      <c r="M126" s="63" t="s">
        <v>269</v>
      </c>
      <c r="N126" s="64" t="s">
        <v>270</v>
      </c>
      <c r="O126" s="65" t="s">
        <v>268</v>
      </c>
      <c r="P126" s="66" t="s">
        <v>271</v>
      </c>
      <c r="Q126" s="65" t="s">
        <v>268</v>
      </c>
      <c r="R126" s="67">
        <v>2.4</v>
      </c>
      <c r="S126" s="68">
        <v>2.4</v>
      </c>
      <c r="T126" s="1089" t="s">
        <v>268</v>
      </c>
      <c r="U126" s="1104">
        <v>830</v>
      </c>
      <c r="V126" s="1089" t="s">
        <v>268</v>
      </c>
      <c r="W126" s="1110">
        <v>8</v>
      </c>
      <c r="X126" s="1081" t="s">
        <v>272</v>
      </c>
      <c r="Y126" s="1083" t="s">
        <v>270</v>
      </c>
      <c r="Z126" s="1083" t="s">
        <v>268</v>
      </c>
      <c r="AA126" s="1100" t="s">
        <v>273</v>
      </c>
      <c r="AB126" s="1089" t="s">
        <v>268</v>
      </c>
      <c r="AC126" s="1104">
        <v>5480</v>
      </c>
      <c r="AD126" s="1089" t="s">
        <v>274</v>
      </c>
      <c r="AE126" s="1098">
        <v>50</v>
      </c>
      <c r="AF126" s="1081" t="s">
        <v>269</v>
      </c>
      <c r="AG126" s="1083" t="s">
        <v>270</v>
      </c>
      <c r="AH126" s="1081" t="s">
        <v>268</v>
      </c>
      <c r="AI126" s="1085" t="s">
        <v>275</v>
      </c>
      <c r="AJ126" s="1081" t="s">
        <v>268</v>
      </c>
      <c r="AK126" s="1096">
        <v>2.4</v>
      </c>
      <c r="AL126" s="32" t="s">
        <v>268</v>
      </c>
      <c r="AM126" s="69">
        <v>9600</v>
      </c>
      <c r="AN126" s="1089" t="s">
        <v>268</v>
      </c>
      <c r="AO126" s="70">
        <v>90</v>
      </c>
      <c r="AP126" s="71" t="s">
        <v>272</v>
      </c>
      <c r="AQ126" s="64" t="s">
        <v>270</v>
      </c>
      <c r="AR126" s="72" t="s">
        <v>268</v>
      </c>
      <c r="AS126" s="66" t="s">
        <v>275</v>
      </c>
      <c r="AT126" s="72" t="s">
        <v>268</v>
      </c>
      <c r="AU126" s="73">
        <v>2.6</v>
      </c>
      <c r="AV126" s="74" t="s">
        <v>276</v>
      </c>
      <c r="AW126" s="75" t="s">
        <v>268</v>
      </c>
      <c r="AX126" s="76">
        <v>3840</v>
      </c>
      <c r="AY126" s="20" t="s">
        <v>274</v>
      </c>
      <c r="AZ126" s="77">
        <v>30</v>
      </c>
      <c r="BA126" s="78" t="s">
        <v>269</v>
      </c>
      <c r="BB126" s="79" t="s">
        <v>270</v>
      </c>
      <c r="BC126" s="78" t="s">
        <v>268</v>
      </c>
      <c r="BD126" s="80" t="s">
        <v>275</v>
      </c>
      <c r="BE126" s="78" t="s">
        <v>268</v>
      </c>
      <c r="BF126" s="81">
        <v>3.9</v>
      </c>
      <c r="BG126" s="75"/>
      <c r="BH126" s="82"/>
      <c r="BI126" s="112"/>
      <c r="BJ126" s="121"/>
      <c r="BK126" s="121"/>
      <c r="BL126" s="121"/>
      <c r="BM126" s="121"/>
      <c r="BN126" s="121"/>
      <c r="BO126" s="121"/>
      <c r="BP126" s="121"/>
      <c r="BQ126" s="112"/>
      <c r="BR126" s="82" t="s">
        <v>286</v>
      </c>
      <c r="BS126" s="112"/>
      <c r="BT126" s="122"/>
      <c r="BU126" s="121"/>
      <c r="BV126" s="121"/>
      <c r="BW126" s="121"/>
      <c r="BX126" s="121"/>
      <c r="BY126" s="121"/>
      <c r="BZ126" s="121"/>
      <c r="CA126" s="1102" t="s">
        <v>268</v>
      </c>
      <c r="CB126" s="1130" t="s">
        <v>203</v>
      </c>
      <c r="CC126" s="1089" t="s">
        <v>268</v>
      </c>
      <c r="CD126" s="1098"/>
      <c r="CE126" s="1083"/>
      <c r="CF126" s="1083"/>
      <c r="CG126" s="1092"/>
      <c r="CH126" s="1085"/>
      <c r="CI126" s="1092"/>
      <c r="CJ126" s="1128" t="s">
        <v>203</v>
      </c>
      <c r="CK126" s="1089"/>
      <c r="CL126" s="123" t="s">
        <v>169</v>
      </c>
      <c r="CM126" s="1089" t="s">
        <v>274</v>
      </c>
      <c r="CN126" s="1112">
        <v>50</v>
      </c>
      <c r="CO126" s="1113" t="s">
        <v>269</v>
      </c>
      <c r="CP126" s="1114" t="s">
        <v>270</v>
      </c>
      <c r="CQ126" s="1113" t="s">
        <v>268</v>
      </c>
      <c r="CR126" s="1115" t="s">
        <v>275</v>
      </c>
      <c r="CS126" s="1113" t="s">
        <v>268</v>
      </c>
      <c r="CT126" s="1118">
        <v>2.4</v>
      </c>
      <c r="CU126" s="1119" t="s">
        <v>277</v>
      </c>
      <c r="CV126" s="1089" t="s">
        <v>274</v>
      </c>
      <c r="CW126" s="1104">
        <v>800</v>
      </c>
      <c r="CX126" s="1089" t="s">
        <v>268</v>
      </c>
      <c r="CY126" s="1098">
        <v>8</v>
      </c>
      <c r="CZ126" s="1083" t="s">
        <v>269</v>
      </c>
      <c r="DA126" s="1083" t="s">
        <v>270</v>
      </c>
      <c r="DB126" s="1092" t="s">
        <v>268</v>
      </c>
      <c r="DC126" s="1085" t="s">
        <v>275</v>
      </c>
      <c r="DD126" s="1092" t="s">
        <v>268</v>
      </c>
      <c r="DE126" s="1096">
        <v>9.6999999999999993</v>
      </c>
      <c r="DF126" s="1089" t="s">
        <v>274</v>
      </c>
      <c r="DG126" s="85">
        <v>480</v>
      </c>
      <c r="DH126" s="1089" t="s">
        <v>268</v>
      </c>
      <c r="DI126" s="85">
        <v>4</v>
      </c>
      <c r="DJ126" s="1089" t="s">
        <v>274</v>
      </c>
      <c r="DK126" s="86">
        <v>4</v>
      </c>
      <c r="DL126" s="1089" t="s">
        <v>268</v>
      </c>
      <c r="DM126" s="85">
        <v>80</v>
      </c>
      <c r="DN126" s="1089" t="s">
        <v>268</v>
      </c>
      <c r="DO126" s="85">
        <v>1</v>
      </c>
      <c r="DP126" s="1089" t="s">
        <v>274</v>
      </c>
      <c r="DQ126" s="86">
        <v>1</v>
      </c>
      <c r="DR126" s="1145"/>
      <c r="DS126" s="128" t="s">
        <v>169</v>
      </c>
      <c r="DT126" s="1122" t="s">
        <v>278</v>
      </c>
      <c r="DU126" s="88">
        <v>255</v>
      </c>
      <c r="DV126" s="1089" t="s">
        <v>280</v>
      </c>
      <c r="DW126" s="1090">
        <v>1220</v>
      </c>
      <c r="DX126" s="1092" t="s">
        <v>268</v>
      </c>
      <c r="DY126" s="1094">
        <v>10</v>
      </c>
      <c r="DZ126" s="1081" t="s">
        <v>269</v>
      </c>
      <c r="EA126" s="1083" t="s">
        <v>270</v>
      </c>
      <c r="EB126" s="1081" t="s">
        <v>268</v>
      </c>
      <c r="EC126" s="1085" t="s">
        <v>275</v>
      </c>
      <c r="ED126" s="1081" t="s">
        <v>268</v>
      </c>
      <c r="EE126" s="1087">
        <v>8.9</v>
      </c>
      <c r="EF126" s="1123" t="s">
        <v>276</v>
      </c>
      <c r="EG126" s="1089" t="s">
        <v>280</v>
      </c>
      <c r="EH126" s="1090">
        <v>5480</v>
      </c>
      <c r="EI126" s="1092" t="s">
        <v>268</v>
      </c>
      <c r="EJ126" s="1094">
        <v>50</v>
      </c>
      <c r="EK126" s="1081" t="s">
        <v>269</v>
      </c>
      <c r="EL126" s="1083" t="s">
        <v>270</v>
      </c>
      <c r="EM126" s="1081" t="s">
        <v>268</v>
      </c>
      <c r="EN126" s="1085" t="s">
        <v>275</v>
      </c>
      <c r="EO126" s="1081" t="s">
        <v>268</v>
      </c>
      <c r="EP126" s="1087">
        <v>2.7</v>
      </c>
      <c r="EQ126" s="1126" t="s">
        <v>276</v>
      </c>
      <c r="ER126" s="1120" t="s">
        <v>281</v>
      </c>
      <c r="ES126" s="1089" t="s">
        <v>280</v>
      </c>
      <c r="ET126" s="89">
        <v>4180</v>
      </c>
      <c r="EU126" s="1125" t="s">
        <v>280</v>
      </c>
      <c r="EV126" s="1140"/>
      <c r="EW126" s="1114"/>
      <c r="EX126" s="1122"/>
      <c r="EY126" s="5"/>
      <c r="EZ126" s="1145"/>
    </row>
    <row r="127" spans="1:156" s="58" customFormat="1" ht="38.450000000000003" customHeight="1">
      <c r="A127" s="132" t="s">
        <v>465</v>
      </c>
      <c r="B127" s="132" t="s">
        <v>865</v>
      </c>
      <c r="C127" s="1170"/>
      <c r="D127" s="1107"/>
      <c r="E127" s="1109"/>
      <c r="F127" s="90" t="s">
        <v>43</v>
      </c>
      <c r="G127" s="120"/>
      <c r="H127" s="91">
        <v>42190</v>
      </c>
      <c r="I127" s="92"/>
      <c r="J127" s="32" t="s">
        <v>268</v>
      </c>
      <c r="K127" s="93">
        <v>400</v>
      </c>
      <c r="L127" s="94"/>
      <c r="M127" s="95" t="s">
        <v>269</v>
      </c>
      <c r="N127" s="96" t="s">
        <v>270</v>
      </c>
      <c r="O127" s="97" t="s">
        <v>268</v>
      </c>
      <c r="P127" s="98" t="s">
        <v>275</v>
      </c>
      <c r="Q127" s="97" t="s">
        <v>268</v>
      </c>
      <c r="R127" s="99">
        <v>2.4</v>
      </c>
      <c r="S127" s="100"/>
      <c r="T127" s="1089"/>
      <c r="U127" s="1105"/>
      <c r="V127" s="1089"/>
      <c r="W127" s="1111"/>
      <c r="X127" s="1082"/>
      <c r="Y127" s="1084"/>
      <c r="Z127" s="1084"/>
      <c r="AA127" s="1101"/>
      <c r="AB127" s="1089"/>
      <c r="AC127" s="1105"/>
      <c r="AD127" s="1089"/>
      <c r="AE127" s="1099"/>
      <c r="AF127" s="1082"/>
      <c r="AG127" s="1084"/>
      <c r="AH127" s="1082"/>
      <c r="AI127" s="1086"/>
      <c r="AJ127" s="1082"/>
      <c r="AK127" s="1097"/>
      <c r="AL127" s="32" t="s">
        <v>268</v>
      </c>
      <c r="AM127" s="93">
        <v>9600</v>
      </c>
      <c r="AN127" s="1089"/>
      <c r="AO127" s="101">
        <v>90</v>
      </c>
      <c r="AP127" s="102" t="s">
        <v>269</v>
      </c>
      <c r="AQ127" s="96" t="s">
        <v>270</v>
      </c>
      <c r="AR127" s="103" t="s">
        <v>268</v>
      </c>
      <c r="AS127" s="104" t="s">
        <v>275</v>
      </c>
      <c r="AT127" s="103" t="s">
        <v>268</v>
      </c>
      <c r="AU127" s="105">
        <v>2.6</v>
      </c>
      <c r="AV127" s="106"/>
      <c r="AW127" s="75"/>
      <c r="AX127" s="23"/>
      <c r="AY127" s="23"/>
      <c r="AZ127" s="125"/>
      <c r="BA127" s="23"/>
      <c r="BB127" s="23"/>
      <c r="BC127" s="23"/>
      <c r="BD127" s="23"/>
      <c r="BE127" s="23"/>
      <c r="BF127" s="23"/>
      <c r="BG127" s="112" t="s">
        <v>274</v>
      </c>
      <c r="BH127" s="113">
        <v>67200</v>
      </c>
      <c r="BI127" s="112" t="s">
        <v>268</v>
      </c>
      <c r="BJ127" s="77">
        <v>670</v>
      </c>
      <c r="BK127" s="78" t="s">
        <v>269</v>
      </c>
      <c r="BL127" s="79" t="s">
        <v>270</v>
      </c>
      <c r="BM127" s="78" t="s">
        <v>268</v>
      </c>
      <c r="BN127" s="80" t="s">
        <v>275</v>
      </c>
      <c r="BO127" s="78" t="s">
        <v>268</v>
      </c>
      <c r="BP127" s="81">
        <v>2.2999999999999998</v>
      </c>
      <c r="BQ127" s="46" t="s">
        <v>268</v>
      </c>
      <c r="BR127" s="113">
        <v>57600</v>
      </c>
      <c r="BS127" s="46" t="s">
        <v>274</v>
      </c>
      <c r="BT127" s="77">
        <v>570</v>
      </c>
      <c r="BU127" s="78" t="s">
        <v>269</v>
      </c>
      <c r="BV127" s="79" t="s">
        <v>270</v>
      </c>
      <c r="BW127" s="78" t="s">
        <v>268</v>
      </c>
      <c r="BX127" s="80" t="s">
        <v>275</v>
      </c>
      <c r="BY127" s="78" t="s">
        <v>268</v>
      </c>
      <c r="BZ127" s="81">
        <v>2.2000000000000002</v>
      </c>
      <c r="CA127" s="1103"/>
      <c r="CB127" s="1131"/>
      <c r="CC127" s="1089"/>
      <c r="CD127" s="1099"/>
      <c r="CE127" s="1084"/>
      <c r="CF127" s="1084"/>
      <c r="CG127" s="1093"/>
      <c r="CH127" s="1086"/>
      <c r="CI127" s="1093"/>
      <c r="CJ127" s="1129"/>
      <c r="CK127" s="1089"/>
      <c r="CL127" s="114">
        <v>5480</v>
      </c>
      <c r="CM127" s="1089"/>
      <c r="CN127" s="1112"/>
      <c r="CO127" s="1113"/>
      <c r="CP127" s="1114"/>
      <c r="CQ127" s="1113"/>
      <c r="CR127" s="1115"/>
      <c r="CS127" s="1113"/>
      <c r="CT127" s="1118"/>
      <c r="CU127" s="1119"/>
      <c r="CV127" s="1089"/>
      <c r="CW127" s="1105"/>
      <c r="CX127" s="1089"/>
      <c r="CY127" s="1099"/>
      <c r="CZ127" s="1084"/>
      <c r="DA127" s="1084"/>
      <c r="DB127" s="1093"/>
      <c r="DC127" s="1086"/>
      <c r="DD127" s="1093"/>
      <c r="DE127" s="1097"/>
      <c r="DF127" s="1089"/>
      <c r="DG127" s="115" t="s">
        <v>282</v>
      </c>
      <c r="DH127" s="1089"/>
      <c r="DI127" s="115" t="s">
        <v>335</v>
      </c>
      <c r="DJ127" s="1089"/>
      <c r="DK127" s="116">
        <v>49.9</v>
      </c>
      <c r="DL127" s="1089"/>
      <c r="DM127" s="115" t="s">
        <v>282</v>
      </c>
      <c r="DN127" s="1089"/>
      <c r="DO127" s="115" t="s">
        <v>335</v>
      </c>
      <c r="DP127" s="1089"/>
      <c r="DQ127" s="116">
        <v>33.299999999999997</v>
      </c>
      <c r="DR127" s="1145"/>
      <c r="DS127" s="117">
        <v>4660</v>
      </c>
      <c r="DT127" s="1122"/>
      <c r="DU127" s="118" t="s">
        <v>284</v>
      </c>
      <c r="DV127" s="1089"/>
      <c r="DW127" s="1091"/>
      <c r="DX127" s="1093"/>
      <c r="DY127" s="1095"/>
      <c r="DZ127" s="1082"/>
      <c r="EA127" s="1084"/>
      <c r="EB127" s="1082"/>
      <c r="EC127" s="1086"/>
      <c r="ED127" s="1082"/>
      <c r="EE127" s="1088"/>
      <c r="EF127" s="1124"/>
      <c r="EG127" s="1089"/>
      <c r="EH127" s="1091">
        <v>80</v>
      </c>
      <c r="EI127" s="1093"/>
      <c r="EJ127" s="1095"/>
      <c r="EK127" s="1082"/>
      <c r="EL127" s="1084"/>
      <c r="EM127" s="1082"/>
      <c r="EN127" s="1086"/>
      <c r="EO127" s="1082"/>
      <c r="EP127" s="1088"/>
      <c r="EQ127" s="1127"/>
      <c r="ER127" s="1121"/>
      <c r="ES127" s="1089"/>
      <c r="ET127" s="119">
        <v>40</v>
      </c>
      <c r="EU127" s="1125"/>
      <c r="EV127" s="1140"/>
      <c r="EW127" s="1114"/>
      <c r="EX127" s="1122"/>
      <c r="EY127" s="5"/>
      <c r="EZ127" s="1145"/>
    </row>
    <row r="128" spans="1:156" s="58" customFormat="1" ht="38.450000000000003" customHeight="1">
      <c r="A128" s="132" t="s">
        <v>466</v>
      </c>
      <c r="B128" s="132" t="s">
        <v>866</v>
      </c>
      <c r="C128" s="1170"/>
      <c r="D128" s="1106" t="s">
        <v>316</v>
      </c>
      <c r="E128" s="1108" t="s">
        <v>267</v>
      </c>
      <c r="F128" s="57" t="s">
        <v>42</v>
      </c>
      <c r="G128" s="120"/>
      <c r="H128" s="59">
        <v>31520</v>
      </c>
      <c r="I128" s="60">
        <v>41120</v>
      </c>
      <c r="J128" s="32" t="s">
        <v>268</v>
      </c>
      <c r="K128" s="61">
        <v>290</v>
      </c>
      <c r="L128" s="62">
        <v>390</v>
      </c>
      <c r="M128" s="63" t="s">
        <v>269</v>
      </c>
      <c r="N128" s="64" t="s">
        <v>270</v>
      </c>
      <c r="O128" s="65" t="s">
        <v>268</v>
      </c>
      <c r="P128" s="66" t="s">
        <v>271</v>
      </c>
      <c r="Q128" s="65" t="s">
        <v>268</v>
      </c>
      <c r="R128" s="67">
        <v>2.4</v>
      </c>
      <c r="S128" s="68">
        <v>2.4</v>
      </c>
      <c r="T128" s="1089" t="s">
        <v>268</v>
      </c>
      <c r="U128" s="1104">
        <v>720</v>
      </c>
      <c r="V128" s="1089" t="s">
        <v>268</v>
      </c>
      <c r="W128" s="1110">
        <v>7</v>
      </c>
      <c r="X128" s="1081" t="s">
        <v>272</v>
      </c>
      <c r="Y128" s="1083" t="s">
        <v>270</v>
      </c>
      <c r="Z128" s="1083" t="s">
        <v>268</v>
      </c>
      <c r="AA128" s="1100" t="s">
        <v>273</v>
      </c>
      <c r="AB128" s="1089" t="s">
        <v>268</v>
      </c>
      <c r="AC128" s="1104">
        <v>4800</v>
      </c>
      <c r="AD128" s="1089" t="s">
        <v>274</v>
      </c>
      <c r="AE128" s="1098">
        <v>40</v>
      </c>
      <c r="AF128" s="1081" t="s">
        <v>269</v>
      </c>
      <c r="AG128" s="1083" t="s">
        <v>270</v>
      </c>
      <c r="AH128" s="1081" t="s">
        <v>268</v>
      </c>
      <c r="AI128" s="1085" t="s">
        <v>275</v>
      </c>
      <c r="AJ128" s="1081" t="s">
        <v>268</v>
      </c>
      <c r="AK128" s="1096">
        <v>2.7</v>
      </c>
      <c r="AL128" s="32" t="s">
        <v>268</v>
      </c>
      <c r="AM128" s="69">
        <v>9600</v>
      </c>
      <c r="AN128" s="1089" t="s">
        <v>268</v>
      </c>
      <c r="AO128" s="70">
        <v>90</v>
      </c>
      <c r="AP128" s="71" t="s">
        <v>272</v>
      </c>
      <c r="AQ128" s="64" t="s">
        <v>270</v>
      </c>
      <c r="AR128" s="72" t="s">
        <v>268</v>
      </c>
      <c r="AS128" s="66" t="s">
        <v>275</v>
      </c>
      <c r="AT128" s="72" t="s">
        <v>268</v>
      </c>
      <c r="AU128" s="73">
        <v>2.6</v>
      </c>
      <c r="AV128" s="74" t="s">
        <v>276</v>
      </c>
      <c r="AW128" s="75" t="s">
        <v>268</v>
      </c>
      <c r="AX128" s="76">
        <v>3840</v>
      </c>
      <c r="AY128" s="20" t="s">
        <v>274</v>
      </c>
      <c r="AZ128" s="77">
        <v>30</v>
      </c>
      <c r="BA128" s="78" t="s">
        <v>269</v>
      </c>
      <c r="BB128" s="79" t="s">
        <v>270</v>
      </c>
      <c r="BC128" s="78" t="s">
        <v>268</v>
      </c>
      <c r="BD128" s="80" t="s">
        <v>275</v>
      </c>
      <c r="BE128" s="78" t="s">
        <v>268</v>
      </c>
      <c r="BF128" s="81">
        <v>3.9</v>
      </c>
      <c r="BG128" s="75"/>
      <c r="BH128" s="82"/>
      <c r="BI128" s="112"/>
      <c r="BJ128" s="121"/>
      <c r="BK128" s="121"/>
      <c r="BL128" s="121"/>
      <c r="BM128" s="121"/>
      <c r="BN128" s="121"/>
      <c r="BO128" s="121"/>
      <c r="BP128" s="121"/>
      <c r="BQ128" s="112"/>
      <c r="BR128" s="82" t="s">
        <v>286</v>
      </c>
      <c r="BS128" s="112"/>
      <c r="BT128" s="122"/>
      <c r="BU128" s="121"/>
      <c r="BV128" s="121"/>
      <c r="BW128" s="121"/>
      <c r="BX128" s="121"/>
      <c r="BY128" s="121"/>
      <c r="BZ128" s="121"/>
      <c r="CA128" s="1102" t="s">
        <v>268</v>
      </c>
      <c r="CB128" s="1130" t="s">
        <v>203</v>
      </c>
      <c r="CC128" s="1089" t="s">
        <v>268</v>
      </c>
      <c r="CD128" s="1098"/>
      <c r="CE128" s="1083"/>
      <c r="CF128" s="1083"/>
      <c r="CG128" s="1092"/>
      <c r="CH128" s="1085"/>
      <c r="CI128" s="1092"/>
      <c r="CJ128" s="1128" t="s">
        <v>203</v>
      </c>
      <c r="CK128" s="1089"/>
      <c r="CL128" s="123" t="s">
        <v>170</v>
      </c>
      <c r="CM128" s="1089" t="s">
        <v>274</v>
      </c>
      <c r="CN128" s="1112">
        <v>40</v>
      </c>
      <c r="CO128" s="1113" t="s">
        <v>269</v>
      </c>
      <c r="CP128" s="1114" t="s">
        <v>270</v>
      </c>
      <c r="CQ128" s="1113" t="s">
        <v>268</v>
      </c>
      <c r="CR128" s="1115" t="s">
        <v>275</v>
      </c>
      <c r="CS128" s="1113" t="s">
        <v>268</v>
      </c>
      <c r="CT128" s="1118">
        <v>2.7</v>
      </c>
      <c r="CU128" s="1119" t="s">
        <v>277</v>
      </c>
      <c r="CV128" s="1089" t="s">
        <v>274</v>
      </c>
      <c r="CW128" s="1104">
        <v>700</v>
      </c>
      <c r="CX128" s="1089" t="s">
        <v>268</v>
      </c>
      <c r="CY128" s="1098">
        <v>7</v>
      </c>
      <c r="CZ128" s="1083" t="s">
        <v>269</v>
      </c>
      <c r="DA128" s="1083" t="s">
        <v>270</v>
      </c>
      <c r="DB128" s="1092" t="s">
        <v>268</v>
      </c>
      <c r="DC128" s="1085" t="s">
        <v>275</v>
      </c>
      <c r="DD128" s="1092" t="s">
        <v>268</v>
      </c>
      <c r="DE128" s="1096">
        <v>9.6999999999999993</v>
      </c>
      <c r="DF128" s="1089" t="s">
        <v>274</v>
      </c>
      <c r="DG128" s="85">
        <v>440</v>
      </c>
      <c r="DH128" s="1089" t="s">
        <v>268</v>
      </c>
      <c r="DI128" s="85">
        <v>4</v>
      </c>
      <c r="DJ128" s="1089" t="s">
        <v>274</v>
      </c>
      <c r="DK128" s="86">
        <v>4</v>
      </c>
      <c r="DL128" s="1089" t="s">
        <v>268</v>
      </c>
      <c r="DM128" s="85">
        <v>70</v>
      </c>
      <c r="DN128" s="1089" t="s">
        <v>268</v>
      </c>
      <c r="DO128" s="85">
        <v>1</v>
      </c>
      <c r="DP128" s="1089" t="s">
        <v>274</v>
      </c>
      <c r="DQ128" s="86">
        <v>1</v>
      </c>
      <c r="DR128" s="1145"/>
      <c r="DS128" s="128" t="s">
        <v>170</v>
      </c>
      <c r="DT128" s="1122" t="s">
        <v>278</v>
      </c>
      <c r="DU128" s="88">
        <v>255</v>
      </c>
      <c r="DV128" s="1089" t="s">
        <v>280</v>
      </c>
      <c r="DW128" s="1090">
        <v>1070</v>
      </c>
      <c r="DX128" s="1092" t="s">
        <v>268</v>
      </c>
      <c r="DY128" s="1094">
        <v>11</v>
      </c>
      <c r="DZ128" s="1081" t="s">
        <v>269</v>
      </c>
      <c r="EA128" s="1083" t="s">
        <v>270</v>
      </c>
      <c r="EB128" s="1081" t="s">
        <v>268</v>
      </c>
      <c r="EC128" s="1085" t="s">
        <v>275</v>
      </c>
      <c r="ED128" s="1081" t="s">
        <v>268</v>
      </c>
      <c r="EE128" s="1087">
        <v>7.1</v>
      </c>
      <c r="EF128" s="1123" t="s">
        <v>276</v>
      </c>
      <c r="EG128" s="1089" t="s">
        <v>280</v>
      </c>
      <c r="EH128" s="1090">
        <v>4800</v>
      </c>
      <c r="EI128" s="1092" t="s">
        <v>268</v>
      </c>
      <c r="EJ128" s="1094">
        <v>40</v>
      </c>
      <c r="EK128" s="1081" t="s">
        <v>269</v>
      </c>
      <c r="EL128" s="1083" t="s">
        <v>270</v>
      </c>
      <c r="EM128" s="1081" t="s">
        <v>268</v>
      </c>
      <c r="EN128" s="1085" t="s">
        <v>275</v>
      </c>
      <c r="EO128" s="1081" t="s">
        <v>268</v>
      </c>
      <c r="EP128" s="1087">
        <v>2.9</v>
      </c>
      <c r="EQ128" s="1126" t="s">
        <v>276</v>
      </c>
      <c r="ER128" s="1120" t="s">
        <v>281</v>
      </c>
      <c r="ES128" s="1089" t="s">
        <v>280</v>
      </c>
      <c r="ET128" s="89">
        <v>3660</v>
      </c>
      <c r="EU128" s="1125" t="s">
        <v>280</v>
      </c>
      <c r="EV128" s="1140"/>
      <c r="EW128" s="1114"/>
      <c r="EX128" s="1122"/>
      <c r="EY128" s="5"/>
      <c r="EZ128" s="1145"/>
    </row>
    <row r="129" spans="1:156" s="58" customFormat="1" ht="38.450000000000003" customHeight="1">
      <c r="A129" s="132" t="s">
        <v>467</v>
      </c>
      <c r="B129" s="132" t="s">
        <v>867</v>
      </c>
      <c r="C129" s="1170"/>
      <c r="D129" s="1107"/>
      <c r="E129" s="1109"/>
      <c r="F129" s="90" t="s">
        <v>43</v>
      </c>
      <c r="G129" s="120"/>
      <c r="H129" s="91">
        <v>41120</v>
      </c>
      <c r="I129" s="92"/>
      <c r="J129" s="32" t="s">
        <v>268</v>
      </c>
      <c r="K129" s="93">
        <v>390</v>
      </c>
      <c r="L129" s="94"/>
      <c r="M129" s="95" t="s">
        <v>269</v>
      </c>
      <c r="N129" s="96" t="s">
        <v>270</v>
      </c>
      <c r="O129" s="97" t="s">
        <v>268</v>
      </c>
      <c r="P129" s="98" t="s">
        <v>275</v>
      </c>
      <c r="Q129" s="97" t="s">
        <v>268</v>
      </c>
      <c r="R129" s="99">
        <v>2.4</v>
      </c>
      <c r="S129" s="100"/>
      <c r="T129" s="1089"/>
      <c r="U129" s="1105"/>
      <c r="V129" s="1089"/>
      <c r="W129" s="1111"/>
      <c r="X129" s="1082"/>
      <c r="Y129" s="1084"/>
      <c r="Z129" s="1084"/>
      <c r="AA129" s="1101"/>
      <c r="AB129" s="1089"/>
      <c r="AC129" s="1105"/>
      <c r="AD129" s="1089"/>
      <c r="AE129" s="1099"/>
      <c r="AF129" s="1082"/>
      <c r="AG129" s="1084"/>
      <c r="AH129" s="1082"/>
      <c r="AI129" s="1086"/>
      <c r="AJ129" s="1082"/>
      <c r="AK129" s="1097"/>
      <c r="AL129" s="32" t="s">
        <v>268</v>
      </c>
      <c r="AM129" s="93">
        <v>9600</v>
      </c>
      <c r="AN129" s="1089"/>
      <c r="AO129" s="101">
        <v>90</v>
      </c>
      <c r="AP129" s="102" t="s">
        <v>269</v>
      </c>
      <c r="AQ129" s="96" t="s">
        <v>270</v>
      </c>
      <c r="AR129" s="103" t="s">
        <v>268</v>
      </c>
      <c r="AS129" s="104" t="s">
        <v>275</v>
      </c>
      <c r="AT129" s="103" t="s">
        <v>268</v>
      </c>
      <c r="AU129" s="105">
        <v>2.6</v>
      </c>
      <c r="AV129" s="106"/>
      <c r="AW129" s="75"/>
      <c r="AX129" s="23"/>
      <c r="AY129" s="23"/>
      <c r="AZ129" s="125"/>
      <c r="BA129" s="23"/>
      <c r="BB129" s="23"/>
      <c r="BC129" s="23"/>
      <c r="BD129" s="23"/>
      <c r="BE129" s="23"/>
      <c r="BF129" s="23"/>
      <c r="BG129" s="112" t="s">
        <v>274</v>
      </c>
      <c r="BH129" s="113">
        <v>67200</v>
      </c>
      <c r="BI129" s="112" t="s">
        <v>268</v>
      </c>
      <c r="BJ129" s="77">
        <v>670</v>
      </c>
      <c r="BK129" s="78" t="s">
        <v>269</v>
      </c>
      <c r="BL129" s="79" t="s">
        <v>270</v>
      </c>
      <c r="BM129" s="78" t="s">
        <v>268</v>
      </c>
      <c r="BN129" s="80" t="s">
        <v>275</v>
      </c>
      <c r="BO129" s="78" t="s">
        <v>268</v>
      </c>
      <c r="BP129" s="81">
        <v>2.2999999999999998</v>
      </c>
      <c r="BQ129" s="46" t="s">
        <v>268</v>
      </c>
      <c r="BR129" s="113">
        <v>57600</v>
      </c>
      <c r="BS129" s="46" t="s">
        <v>274</v>
      </c>
      <c r="BT129" s="77">
        <v>570</v>
      </c>
      <c r="BU129" s="78" t="s">
        <v>269</v>
      </c>
      <c r="BV129" s="79" t="s">
        <v>270</v>
      </c>
      <c r="BW129" s="78" t="s">
        <v>268</v>
      </c>
      <c r="BX129" s="80" t="s">
        <v>275</v>
      </c>
      <c r="BY129" s="78" t="s">
        <v>268</v>
      </c>
      <c r="BZ129" s="81">
        <v>2.2000000000000002</v>
      </c>
      <c r="CA129" s="1103"/>
      <c r="CB129" s="1131"/>
      <c r="CC129" s="1089"/>
      <c r="CD129" s="1099"/>
      <c r="CE129" s="1084"/>
      <c r="CF129" s="1084"/>
      <c r="CG129" s="1093"/>
      <c r="CH129" s="1086"/>
      <c r="CI129" s="1093"/>
      <c r="CJ129" s="1129"/>
      <c r="CK129" s="1089"/>
      <c r="CL129" s="114">
        <v>4800</v>
      </c>
      <c r="CM129" s="1089"/>
      <c r="CN129" s="1112"/>
      <c r="CO129" s="1113"/>
      <c r="CP129" s="1114"/>
      <c r="CQ129" s="1113"/>
      <c r="CR129" s="1115"/>
      <c r="CS129" s="1113"/>
      <c r="CT129" s="1118"/>
      <c r="CU129" s="1119"/>
      <c r="CV129" s="1089"/>
      <c r="CW129" s="1105"/>
      <c r="CX129" s="1089"/>
      <c r="CY129" s="1099"/>
      <c r="CZ129" s="1084"/>
      <c r="DA129" s="1084"/>
      <c r="DB129" s="1093"/>
      <c r="DC129" s="1086"/>
      <c r="DD129" s="1093"/>
      <c r="DE129" s="1097"/>
      <c r="DF129" s="1089"/>
      <c r="DG129" s="115" t="s">
        <v>282</v>
      </c>
      <c r="DH129" s="1089"/>
      <c r="DI129" s="115" t="s">
        <v>335</v>
      </c>
      <c r="DJ129" s="1089"/>
      <c r="DK129" s="116">
        <v>43.7</v>
      </c>
      <c r="DL129" s="1089"/>
      <c r="DM129" s="115" t="s">
        <v>282</v>
      </c>
      <c r="DN129" s="1089"/>
      <c r="DO129" s="115" t="s">
        <v>335</v>
      </c>
      <c r="DP129" s="1089"/>
      <c r="DQ129" s="116">
        <v>29.1</v>
      </c>
      <c r="DR129" s="1145"/>
      <c r="DS129" s="117">
        <v>4250</v>
      </c>
      <c r="DT129" s="1122"/>
      <c r="DU129" s="118" t="s">
        <v>284</v>
      </c>
      <c r="DV129" s="1089"/>
      <c r="DW129" s="1091"/>
      <c r="DX129" s="1093"/>
      <c r="DY129" s="1095"/>
      <c r="DZ129" s="1082"/>
      <c r="EA129" s="1084"/>
      <c r="EB129" s="1082"/>
      <c r="EC129" s="1086"/>
      <c r="ED129" s="1082"/>
      <c r="EE129" s="1088"/>
      <c r="EF129" s="1124"/>
      <c r="EG129" s="1089"/>
      <c r="EH129" s="1091">
        <v>70</v>
      </c>
      <c r="EI129" s="1093"/>
      <c r="EJ129" s="1095"/>
      <c r="EK129" s="1082"/>
      <c r="EL129" s="1084"/>
      <c r="EM129" s="1082"/>
      <c r="EN129" s="1086"/>
      <c r="EO129" s="1082"/>
      <c r="EP129" s="1088"/>
      <c r="EQ129" s="1127"/>
      <c r="ER129" s="1121"/>
      <c r="ES129" s="1089"/>
      <c r="ET129" s="119">
        <v>30</v>
      </c>
      <c r="EU129" s="1125"/>
      <c r="EV129" s="1140"/>
      <c r="EW129" s="1114"/>
      <c r="EX129" s="1122"/>
      <c r="EY129" s="5"/>
      <c r="EZ129" s="1145"/>
    </row>
    <row r="130" spans="1:156" s="58" customFormat="1" ht="38.450000000000003" customHeight="1">
      <c r="A130" s="132" t="s">
        <v>468</v>
      </c>
      <c r="B130" s="132" t="s">
        <v>868</v>
      </c>
      <c r="C130" s="1170"/>
      <c r="D130" s="1106" t="s">
        <v>318</v>
      </c>
      <c r="E130" s="1108" t="s">
        <v>267</v>
      </c>
      <c r="F130" s="57" t="s">
        <v>42</v>
      </c>
      <c r="G130" s="120"/>
      <c r="H130" s="59">
        <v>30660</v>
      </c>
      <c r="I130" s="60">
        <v>40260</v>
      </c>
      <c r="J130" s="32" t="s">
        <v>268</v>
      </c>
      <c r="K130" s="61">
        <v>280</v>
      </c>
      <c r="L130" s="62">
        <v>380</v>
      </c>
      <c r="M130" s="63" t="s">
        <v>269</v>
      </c>
      <c r="N130" s="64" t="s">
        <v>270</v>
      </c>
      <c r="O130" s="65" t="s">
        <v>268</v>
      </c>
      <c r="P130" s="66" t="s">
        <v>271</v>
      </c>
      <c r="Q130" s="65" t="s">
        <v>268</v>
      </c>
      <c r="R130" s="67">
        <v>2.4</v>
      </c>
      <c r="S130" s="68">
        <v>2.4</v>
      </c>
      <c r="T130" s="1089" t="s">
        <v>268</v>
      </c>
      <c r="U130" s="1104">
        <v>640</v>
      </c>
      <c r="V130" s="1089" t="s">
        <v>268</v>
      </c>
      <c r="W130" s="1110">
        <v>6</v>
      </c>
      <c r="X130" s="1081" t="s">
        <v>272</v>
      </c>
      <c r="Y130" s="1083" t="s">
        <v>270</v>
      </c>
      <c r="Z130" s="1083" t="s">
        <v>268</v>
      </c>
      <c r="AA130" s="1100" t="s">
        <v>273</v>
      </c>
      <c r="AB130" s="1089" t="s">
        <v>268</v>
      </c>
      <c r="AC130" s="1104">
        <v>4260</v>
      </c>
      <c r="AD130" s="1089" t="s">
        <v>274</v>
      </c>
      <c r="AE130" s="1098">
        <v>40</v>
      </c>
      <c r="AF130" s="1081" t="s">
        <v>269</v>
      </c>
      <c r="AG130" s="1083" t="s">
        <v>270</v>
      </c>
      <c r="AH130" s="1081" t="s">
        <v>268</v>
      </c>
      <c r="AI130" s="1085" t="s">
        <v>275</v>
      </c>
      <c r="AJ130" s="1081" t="s">
        <v>268</v>
      </c>
      <c r="AK130" s="1096">
        <v>2.4</v>
      </c>
      <c r="AL130" s="32" t="s">
        <v>268</v>
      </c>
      <c r="AM130" s="69">
        <v>9600</v>
      </c>
      <c r="AN130" s="1089" t="s">
        <v>268</v>
      </c>
      <c r="AO130" s="70">
        <v>90</v>
      </c>
      <c r="AP130" s="71" t="s">
        <v>272</v>
      </c>
      <c r="AQ130" s="64" t="s">
        <v>270</v>
      </c>
      <c r="AR130" s="72" t="s">
        <v>268</v>
      </c>
      <c r="AS130" s="66" t="s">
        <v>275</v>
      </c>
      <c r="AT130" s="72" t="s">
        <v>268</v>
      </c>
      <c r="AU130" s="73">
        <v>2.6</v>
      </c>
      <c r="AV130" s="74" t="s">
        <v>276</v>
      </c>
      <c r="AW130" s="75" t="s">
        <v>268</v>
      </c>
      <c r="AX130" s="76">
        <v>3840</v>
      </c>
      <c r="AY130" s="20" t="s">
        <v>274</v>
      </c>
      <c r="AZ130" s="77">
        <v>30</v>
      </c>
      <c r="BA130" s="78" t="s">
        <v>269</v>
      </c>
      <c r="BB130" s="79" t="s">
        <v>270</v>
      </c>
      <c r="BC130" s="78" t="s">
        <v>268</v>
      </c>
      <c r="BD130" s="80" t="s">
        <v>275</v>
      </c>
      <c r="BE130" s="78" t="s">
        <v>268</v>
      </c>
      <c r="BF130" s="81">
        <v>3.9</v>
      </c>
      <c r="BG130" s="75"/>
      <c r="BH130" s="82"/>
      <c r="BI130" s="112"/>
      <c r="BJ130" s="121"/>
      <c r="BK130" s="121"/>
      <c r="BL130" s="121"/>
      <c r="BM130" s="121"/>
      <c r="BN130" s="121"/>
      <c r="BO130" s="121"/>
      <c r="BP130" s="121"/>
      <c r="BQ130" s="112"/>
      <c r="BR130" s="82" t="s">
        <v>286</v>
      </c>
      <c r="BS130" s="112"/>
      <c r="BT130" s="122"/>
      <c r="BU130" s="121"/>
      <c r="BV130" s="121"/>
      <c r="BW130" s="121"/>
      <c r="BX130" s="121"/>
      <c r="BY130" s="121"/>
      <c r="BZ130" s="121"/>
      <c r="CA130" s="1102" t="s">
        <v>268</v>
      </c>
      <c r="CB130" s="1116">
        <v>730</v>
      </c>
      <c r="CC130" s="1089" t="s">
        <v>268</v>
      </c>
      <c r="CD130" s="1098">
        <v>7</v>
      </c>
      <c r="CE130" s="1083" t="s">
        <v>269</v>
      </c>
      <c r="CF130" s="1083" t="s">
        <v>270</v>
      </c>
      <c r="CG130" s="1092" t="s">
        <v>268</v>
      </c>
      <c r="CH130" s="1085" t="s">
        <v>275</v>
      </c>
      <c r="CI130" s="1092" t="s">
        <v>268</v>
      </c>
      <c r="CJ130" s="1096">
        <v>8.6</v>
      </c>
      <c r="CK130" s="1089"/>
      <c r="CL130" s="123" t="s">
        <v>171</v>
      </c>
      <c r="CM130" s="1089" t="s">
        <v>274</v>
      </c>
      <c r="CN130" s="1112">
        <v>40</v>
      </c>
      <c r="CO130" s="1113" t="s">
        <v>269</v>
      </c>
      <c r="CP130" s="1114" t="s">
        <v>270</v>
      </c>
      <c r="CQ130" s="1113" t="s">
        <v>268</v>
      </c>
      <c r="CR130" s="1115" t="s">
        <v>275</v>
      </c>
      <c r="CS130" s="1113" t="s">
        <v>268</v>
      </c>
      <c r="CT130" s="1118">
        <v>2.4</v>
      </c>
      <c r="CU130" s="1119" t="s">
        <v>277</v>
      </c>
      <c r="CV130" s="1089" t="s">
        <v>274</v>
      </c>
      <c r="CW130" s="1104">
        <v>620</v>
      </c>
      <c r="CX130" s="1089" t="s">
        <v>268</v>
      </c>
      <c r="CY130" s="1098">
        <v>6</v>
      </c>
      <c r="CZ130" s="1083" t="s">
        <v>269</v>
      </c>
      <c r="DA130" s="1083" t="s">
        <v>270</v>
      </c>
      <c r="DB130" s="1092" t="s">
        <v>268</v>
      </c>
      <c r="DC130" s="1085" t="s">
        <v>275</v>
      </c>
      <c r="DD130" s="1092" t="s">
        <v>268</v>
      </c>
      <c r="DE130" s="1096">
        <v>10.1</v>
      </c>
      <c r="DF130" s="1089" t="s">
        <v>274</v>
      </c>
      <c r="DG130" s="85">
        <v>410</v>
      </c>
      <c r="DH130" s="1089" t="s">
        <v>268</v>
      </c>
      <c r="DI130" s="85">
        <v>4</v>
      </c>
      <c r="DJ130" s="1089" t="s">
        <v>274</v>
      </c>
      <c r="DK130" s="86">
        <v>4</v>
      </c>
      <c r="DL130" s="1089" t="s">
        <v>268</v>
      </c>
      <c r="DM130" s="85">
        <v>70</v>
      </c>
      <c r="DN130" s="1089" t="s">
        <v>268</v>
      </c>
      <c r="DO130" s="85">
        <v>1</v>
      </c>
      <c r="DP130" s="1089" t="s">
        <v>274</v>
      </c>
      <c r="DQ130" s="86">
        <v>1</v>
      </c>
      <c r="DR130" s="1145"/>
      <c r="DS130" s="128" t="s">
        <v>171</v>
      </c>
      <c r="DT130" s="1122" t="s">
        <v>278</v>
      </c>
      <c r="DU130" s="88">
        <v>255</v>
      </c>
      <c r="DV130" s="1089" t="s">
        <v>280</v>
      </c>
      <c r="DW130" s="1090">
        <v>950</v>
      </c>
      <c r="DX130" s="1092" t="s">
        <v>268</v>
      </c>
      <c r="DY130" s="1094">
        <v>10</v>
      </c>
      <c r="DZ130" s="1081" t="s">
        <v>269</v>
      </c>
      <c r="EA130" s="1083" t="s">
        <v>270</v>
      </c>
      <c r="EB130" s="1081" t="s">
        <v>268</v>
      </c>
      <c r="EC130" s="1085" t="s">
        <v>275</v>
      </c>
      <c r="ED130" s="1081" t="s">
        <v>268</v>
      </c>
      <c r="EE130" s="1087">
        <v>6.9</v>
      </c>
      <c r="EF130" s="1123" t="s">
        <v>276</v>
      </c>
      <c r="EG130" s="1089" t="s">
        <v>280</v>
      </c>
      <c r="EH130" s="1090">
        <v>4260</v>
      </c>
      <c r="EI130" s="1092" t="s">
        <v>268</v>
      </c>
      <c r="EJ130" s="1094">
        <v>40</v>
      </c>
      <c r="EK130" s="1081" t="s">
        <v>269</v>
      </c>
      <c r="EL130" s="1083" t="s">
        <v>270</v>
      </c>
      <c r="EM130" s="1081" t="s">
        <v>268</v>
      </c>
      <c r="EN130" s="1085" t="s">
        <v>275</v>
      </c>
      <c r="EO130" s="1081" t="s">
        <v>268</v>
      </c>
      <c r="EP130" s="1087">
        <v>2.6</v>
      </c>
      <c r="EQ130" s="1126" t="s">
        <v>276</v>
      </c>
      <c r="ER130" s="1120" t="s">
        <v>281</v>
      </c>
      <c r="ES130" s="1089" t="s">
        <v>280</v>
      </c>
      <c r="ET130" s="89">
        <v>3250</v>
      </c>
      <c r="EU130" s="1125" t="s">
        <v>280</v>
      </c>
      <c r="EV130" s="1140"/>
      <c r="EW130" s="1114"/>
      <c r="EX130" s="1122"/>
      <c r="EY130" s="5"/>
      <c r="EZ130" s="1145"/>
    </row>
    <row r="131" spans="1:156" s="58" customFormat="1" ht="38.450000000000003" customHeight="1">
      <c r="A131" s="132" t="s">
        <v>469</v>
      </c>
      <c r="B131" s="132" t="s">
        <v>869</v>
      </c>
      <c r="C131" s="1170"/>
      <c r="D131" s="1107"/>
      <c r="E131" s="1109"/>
      <c r="F131" s="90" t="s">
        <v>43</v>
      </c>
      <c r="G131" s="120"/>
      <c r="H131" s="91">
        <v>40260</v>
      </c>
      <c r="I131" s="92"/>
      <c r="J131" s="32" t="s">
        <v>268</v>
      </c>
      <c r="K131" s="93">
        <v>380</v>
      </c>
      <c r="L131" s="94"/>
      <c r="M131" s="95" t="s">
        <v>269</v>
      </c>
      <c r="N131" s="96" t="s">
        <v>270</v>
      </c>
      <c r="O131" s="97" t="s">
        <v>268</v>
      </c>
      <c r="P131" s="98" t="s">
        <v>275</v>
      </c>
      <c r="Q131" s="97" t="s">
        <v>268</v>
      </c>
      <c r="R131" s="99">
        <v>2.4</v>
      </c>
      <c r="S131" s="100"/>
      <c r="T131" s="1089"/>
      <c r="U131" s="1105"/>
      <c r="V131" s="1089"/>
      <c r="W131" s="1111"/>
      <c r="X131" s="1082"/>
      <c r="Y131" s="1084"/>
      <c r="Z131" s="1084"/>
      <c r="AA131" s="1101"/>
      <c r="AB131" s="1089"/>
      <c r="AC131" s="1105"/>
      <c r="AD131" s="1089"/>
      <c r="AE131" s="1099"/>
      <c r="AF131" s="1082"/>
      <c r="AG131" s="1084"/>
      <c r="AH131" s="1082"/>
      <c r="AI131" s="1086"/>
      <c r="AJ131" s="1082"/>
      <c r="AK131" s="1097"/>
      <c r="AL131" s="32" t="s">
        <v>268</v>
      </c>
      <c r="AM131" s="93">
        <v>9600</v>
      </c>
      <c r="AN131" s="1089"/>
      <c r="AO131" s="101">
        <v>90</v>
      </c>
      <c r="AP131" s="102" t="s">
        <v>269</v>
      </c>
      <c r="AQ131" s="96" t="s">
        <v>270</v>
      </c>
      <c r="AR131" s="103" t="s">
        <v>268</v>
      </c>
      <c r="AS131" s="104" t="s">
        <v>275</v>
      </c>
      <c r="AT131" s="103" t="s">
        <v>268</v>
      </c>
      <c r="AU131" s="105">
        <v>2.6</v>
      </c>
      <c r="AV131" s="106"/>
      <c r="AW131" s="75"/>
      <c r="AX131" s="23"/>
      <c r="AY131" s="23"/>
      <c r="AZ131" s="125"/>
      <c r="BA131" s="23"/>
      <c r="BB131" s="23"/>
      <c r="BC131" s="23"/>
      <c r="BD131" s="23"/>
      <c r="BE131" s="23"/>
      <c r="BF131" s="23"/>
      <c r="BG131" s="112" t="s">
        <v>274</v>
      </c>
      <c r="BH131" s="113">
        <v>67200</v>
      </c>
      <c r="BI131" s="112" t="s">
        <v>268</v>
      </c>
      <c r="BJ131" s="77">
        <v>670</v>
      </c>
      <c r="BK131" s="78" t="s">
        <v>269</v>
      </c>
      <c r="BL131" s="79" t="s">
        <v>270</v>
      </c>
      <c r="BM131" s="78" t="s">
        <v>268</v>
      </c>
      <c r="BN131" s="80" t="s">
        <v>275</v>
      </c>
      <c r="BO131" s="78" t="s">
        <v>268</v>
      </c>
      <c r="BP131" s="81">
        <v>2.2999999999999998</v>
      </c>
      <c r="BQ131" s="46" t="s">
        <v>268</v>
      </c>
      <c r="BR131" s="113">
        <v>57600</v>
      </c>
      <c r="BS131" s="46" t="s">
        <v>274</v>
      </c>
      <c r="BT131" s="77">
        <v>570</v>
      </c>
      <c r="BU131" s="78" t="s">
        <v>269</v>
      </c>
      <c r="BV131" s="79" t="s">
        <v>270</v>
      </c>
      <c r="BW131" s="78" t="s">
        <v>268</v>
      </c>
      <c r="BX131" s="80" t="s">
        <v>275</v>
      </c>
      <c r="BY131" s="78" t="s">
        <v>268</v>
      </c>
      <c r="BZ131" s="81">
        <v>2.2000000000000002</v>
      </c>
      <c r="CA131" s="1103"/>
      <c r="CB131" s="1117"/>
      <c r="CC131" s="1089"/>
      <c r="CD131" s="1099"/>
      <c r="CE131" s="1084"/>
      <c r="CF131" s="1084"/>
      <c r="CG131" s="1093"/>
      <c r="CH131" s="1086"/>
      <c r="CI131" s="1093"/>
      <c r="CJ131" s="1097"/>
      <c r="CK131" s="1089"/>
      <c r="CL131" s="114">
        <v>4260</v>
      </c>
      <c r="CM131" s="1089"/>
      <c r="CN131" s="1112"/>
      <c r="CO131" s="1113"/>
      <c r="CP131" s="1114"/>
      <c r="CQ131" s="1113"/>
      <c r="CR131" s="1115"/>
      <c r="CS131" s="1113"/>
      <c r="CT131" s="1118"/>
      <c r="CU131" s="1119"/>
      <c r="CV131" s="1089"/>
      <c r="CW131" s="1105"/>
      <c r="CX131" s="1089"/>
      <c r="CY131" s="1099"/>
      <c r="CZ131" s="1084"/>
      <c r="DA131" s="1084"/>
      <c r="DB131" s="1093"/>
      <c r="DC131" s="1086"/>
      <c r="DD131" s="1093"/>
      <c r="DE131" s="1097"/>
      <c r="DF131" s="1089"/>
      <c r="DG131" s="115" t="s">
        <v>282</v>
      </c>
      <c r="DH131" s="1089"/>
      <c r="DI131" s="115" t="s">
        <v>335</v>
      </c>
      <c r="DJ131" s="1089"/>
      <c r="DK131" s="116">
        <v>38.799999999999997</v>
      </c>
      <c r="DL131" s="1089"/>
      <c r="DM131" s="115" t="s">
        <v>282</v>
      </c>
      <c r="DN131" s="1089"/>
      <c r="DO131" s="115" t="s">
        <v>335</v>
      </c>
      <c r="DP131" s="1089"/>
      <c r="DQ131" s="116">
        <v>25.9</v>
      </c>
      <c r="DR131" s="1145"/>
      <c r="DS131" s="117">
        <v>3920</v>
      </c>
      <c r="DT131" s="1122"/>
      <c r="DU131" s="118" t="s">
        <v>284</v>
      </c>
      <c r="DV131" s="1089"/>
      <c r="DW131" s="1091"/>
      <c r="DX131" s="1093"/>
      <c r="DY131" s="1095"/>
      <c r="DZ131" s="1082"/>
      <c r="EA131" s="1084"/>
      <c r="EB131" s="1082"/>
      <c r="EC131" s="1086"/>
      <c r="ED131" s="1082"/>
      <c r="EE131" s="1088"/>
      <c r="EF131" s="1124"/>
      <c r="EG131" s="1089"/>
      <c r="EH131" s="1091">
        <v>50</v>
      </c>
      <c r="EI131" s="1093"/>
      <c r="EJ131" s="1095"/>
      <c r="EK131" s="1082"/>
      <c r="EL131" s="1084"/>
      <c r="EM131" s="1082"/>
      <c r="EN131" s="1086"/>
      <c r="EO131" s="1082"/>
      <c r="EP131" s="1088"/>
      <c r="EQ131" s="1127"/>
      <c r="ER131" s="1121"/>
      <c r="ES131" s="1089"/>
      <c r="ET131" s="119">
        <v>30</v>
      </c>
      <c r="EU131" s="1125"/>
      <c r="EV131" s="1140"/>
      <c r="EW131" s="1114"/>
      <c r="EX131" s="1122"/>
      <c r="EY131" s="5"/>
      <c r="EZ131" s="1145"/>
    </row>
    <row r="132" spans="1:156" s="58" customFormat="1" ht="38.450000000000003" customHeight="1">
      <c r="A132" s="132" t="s">
        <v>470</v>
      </c>
      <c r="B132" s="132" t="s">
        <v>870</v>
      </c>
      <c r="C132" s="1170"/>
      <c r="D132" s="1106" t="s">
        <v>320</v>
      </c>
      <c r="E132" s="1108" t="s">
        <v>267</v>
      </c>
      <c r="F132" s="57" t="s">
        <v>42</v>
      </c>
      <c r="G132" s="120"/>
      <c r="H132" s="59">
        <v>30000</v>
      </c>
      <c r="I132" s="60">
        <v>39600</v>
      </c>
      <c r="J132" s="32" t="s">
        <v>268</v>
      </c>
      <c r="K132" s="61">
        <v>270</v>
      </c>
      <c r="L132" s="62">
        <v>370</v>
      </c>
      <c r="M132" s="63" t="s">
        <v>269</v>
      </c>
      <c r="N132" s="64" t="s">
        <v>270</v>
      </c>
      <c r="O132" s="65" t="s">
        <v>268</v>
      </c>
      <c r="P132" s="66" t="s">
        <v>271</v>
      </c>
      <c r="Q132" s="65" t="s">
        <v>268</v>
      </c>
      <c r="R132" s="67">
        <v>2.4</v>
      </c>
      <c r="S132" s="68">
        <v>2.4</v>
      </c>
      <c r="T132" s="1089" t="s">
        <v>268</v>
      </c>
      <c r="U132" s="1104">
        <v>580</v>
      </c>
      <c r="V132" s="1089" t="s">
        <v>268</v>
      </c>
      <c r="W132" s="1110">
        <v>5</v>
      </c>
      <c r="X132" s="1081" t="s">
        <v>272</v>
      </c>
      <c r="Y132" s="1083" t="s">
        <v>270</v>
      </c>
      <c r="Z132" s="1083" t="s">
        <v>268</v>
      </c>
      <c r="AA132" s="1100" t="s">
        <v>273</v>
      </c>
      <c r="AB132" s="1089" t="s">
        <v>268</v>
      </c>
      <c r="AC132" s="1104">
        <v>3840</v>
      </c>
      <c r="AD132" s="1089" t="s">
        <v>274</v>
      </c>
      <c r="AE132" s="1098">
        <v>30</v>
      </c>
      <c r="AF132" s="1081" t="s">
        <v>269</v>
      </c>
      <c r="AG132" s="1083" t="s">
        <v>270</v>
      </c>
      <c r="AH132" s="1081" t="s">
        <v>268</v>
      </c>
      <c r="AI132" s="1085" t="s">
        <v>275</v>
      </c>
      <c r="AJ132" s="1081" t="s">
        <v>268</v>
      </c>
      <c r="AK132" s="1096">
        <v>2.8</v>
      </c>
      <c r="AL132" s="32" t="s">
        <v>268</v>
      </c>
      <c r="AM132" s="69">
        <v>9600</v>
      </c>
      <c r="AN132" s="1089" t="s">
        <v>268</v>
      </c>
      <c r="AO132" s="70">
        <v>90</v>
      </c>
      <c r="AP132" s="71" t="s">
        <v>272</v>
      </c>
      <c r="AQ132" s="64" t="s">
        <v>270</v>
      </c>
      <c r="AR132" s="72" t="s">
        <v>268</v>
      </c>
      <c r="AS132" s="66" t="s">
        <v>275</v>
      </c>
      <c r="AT132" s="72" t="s">
        <v>268</v>
      </c>
      <c r="AU132" s="73">
        <v>2.6</v>
      </c>
      <c r="AV132" s="74" t="s">
        <v>276</v>
      </c>
      <c r="AW132" s="75" t="s">
        <v>268</v>
      </c>
      <c r="AX132" s="76">
        <v>3840</v>
      </c>
      <c r="AY132" s="20" t="s">
        <v>274</v>
      </c>
      <c r="AZ132" s="77">
        <v>30</v>
      </c>
      <c r="BA132" s="78" t="s">
        <v>269</v>
      </c>
      <c r="BB132" s="79" t="s">
        <v>270</v>
      </c>
      <c r="BC132" s="78" t="s">
        <v>268</v>
      </c>
      <c r="BD132" s="80" t="s">
        <v>275</v>
      </c>
      <c r="BE132" s="78" t="s">
        <v>268</v>
      </c>
      <c r="BF132" s="81">
        <v>3.9</v>
      </c>
      <c r="BG132" s="75"/>
      <c r="BH132" s="82"/>
      <c r="BI132" s="112"/>
      <c r="BJ132" s="121"/>
      <c r="BK132" s="121"/>
      <c r="BL132" s="121"/>
      <c r="BM132" s="121"/>
      <c r="BN132" s="121"/>
      <c r="BO132" s="121"/>
      <c r="BP132" s="121"/>
      <c r="BQ132" s="112"/>
      <c r="BR132" s="82" t="s">
        <v>286</v>
      </c>
      <c r="BS132" s="112"/>
      <c r="BT132" s="122"/>
      <c r="BU132" s="121"/>
      <c r="BV132" s="121"/>
      <c r="BW132" s="121"/>
      <c r="BX132" s="121"/>
      <c r="BY132" s="121"/>
      <c r="BZ132" s="121"/>
      <c r="CA132" s="1102" t="s">
        <v>268</v>
      </c>
      <c r="CB132" s="1116">
        <v>660</v>
      </c>
      <c r="CC132" s="1089" t="s">
        <v>268</v>
      </c>
      <c r="CD132" s="1098">
        <v>6</v>
      </c>
      <c r="CE132" s="1083" t="s">
        <v>269</v>
      </c>
      <c r="CF132" s="1083" t="s">
        <v>270</v>
      </c>
      <c r="CG132" s="1092" t="s">
        <v>268</v>
      </c>
      <c r="CH132" s="1085" t="s">
        <v>275</v>
      </c>
      <c r="CI132" s="1092" t="s">
        <v>268</v>
      </c>
      <c r="CJ132" s="1096">
        <v>9.1</v>
      </c>
      <c r="CK132" s="1089"/>
      <c r="CL132" s="123" t="s">
        <v>172</v>
      </c>
      <c r="CM132" s="1089" t="s">
        <v>274</v>
      </c>
      <c r="CN132" s="1112">
        <v>30</v>
      </c>
      <c r="CO132" s="1113" t="s">
        <v>269</v>
      </c>
      <c r="CP132" s="1114" t="s">
        <v>270</v>
      </c>
      <c r="CQ132" s="1113" t="s">
        <v>268</v>
      </c>
      <c r="CR132" s="1115" t="s">
        <v>275</v>
      </c>
      <c r="CS132" s="1113" t="s">
        <v>268</v>
      </c>
      <c r="CT132" s="1118">
        <v>2.8</v>
      </c>
      <c r="CU132" s="1119" t="s">
        <v>277</v>
      </c>
      <c r="CV132" s="1089" t="s">
        <v>274</v>
      </c>
      <c r="CW132" s="1104">
        <v>560</v>
      </c>
      <c r="CX132" s="1089" t="s">
        <v>268</v>
      </c>
      <c r="CY132" s="1098">
        <v>5</v>
      </c>
      <c r="CZ132" s="1083" t="s">
        <v>269</v>
      </c>
      <c r="DA132" s="1083" t="s">
        <v>270</v>
      </c>
      <c r="DB132" s="1092" t="s">
        <v>268</v>
      </c>
      <c r="DC132" s="1085" t="s">
        <v>275</v>
      </c>
      <c r="DD132" s="1092" t="s">
        <v>268</v>
      </c>
      <c r="DE132" s="1096">
        <v>10.9</v>
      </c>
      <c r="DF132" s="1089" t="s">
        <v>274</v>
      </c>
      <c r="DG132" s="85">
        <v>380</v>
      </c>
      <c r="DH132" s="1089" t="s">
        <v>268</v>
      </c>
      <c r="DI132" s="85">
        <v>3</v>
      </c>
      <c r="DJ132" s="1089" t="s">
        <v>274</v>
      </c>
      <c r="DK132" s="86">
        <v>3</v>
      </c>
      <c r="DL132" s="1089" t="s">
        <v>268</v>
      </c>
      <c r="DM132" s="85">
        <v>60</v>
      </c>
      <c r="DN132" s="1089" t="s">
        <v>268</v>
      </c>
      <c r="DO132" s="85">
        <v>1</v>
      </c>
      <c r="DP132" s="1089" t="s">
        <v>274</v>
      </c>
      <c r="DQ132" s="86">
        <v>1</v>
      </c>
      <c r="DR132" s="1145"/>
      <c r="DS132" s="128" t="s">
        <v>172</v>
      </c>
      <c r="DT132" s="1122" t="s">
        <v>278</v>
      </c>
      <c r="DU132" s="88">
        <v>255</v>
      </c>
      <c r="DV132" s="1089" t="s">
        <v>280</v>
      </c>
      <c r="DW132" s="1090">
        <v>850</v>
      </c>
      <c r="DX132" s="1092" t="s">
        <v>268</v>
      </c>
      <c r="DY132" s="1094">
        <v>9</v>
      </c>
      <c r="DZ132" s="1081" t="s">
        <v>269</v>
      </c>
      <c r="EA132" s="1083" t="s">
        <v>270</v>
      </c>
      <c r="EB132" s="1081" t="s">
        <v>268</v>
      </c>
      <c r="EC132" s="1085" t="s">
        <v>275</v>
      </c>
      <c r="ED132" s="1081" t="s">
        <v>268</v>
      </c>
      <c r="EE132" s="1087">
        <v>6.9</v>
      </c>
      <c r="EF132" s="1123" t="s">
        <v>276</v>
      </c>
      <c r="EG132" s="1089" t="s">
        <v>280</v>
      </c>
      <c r="EH132" s="1090">
        <v>3840</v>
      </c>
      <c r="EI132" s="1092" t="s">
        <v>268</v>
      </c>
      <c r="EJ132" s="1094">
        <v>30</v>
      </c>
      <c r="EK132" s="1081" t="s">
        <v>269</v>
      </c>
      <c r="EL132" s="1083" t="s">
        <v>270</v>
      </c>
      <c r="EM132" s="1081" t="s">
        <v>268</v>
      </c>
      <c r="EN132" s="1085" t="s">
        <v>275</v>
      </c>
      <c r="EO132" s="1081" t="s">
        <v>268</v>
      </c>
      <c r="EP132" s="1087">
        <v>3.1</v>
      </c>
      <c r="EQ132" s="1126" t="s">
        <v>276</v>
      </c>
      <c r="ER132" s="1120" t="s">
        <v>281</v>
      </c>
      <c r="ES132" s="1089" t="s">
        <v>280</v>
      </c>
      <c r="ET132" s="89">
        <v>2930</v>
      </c>
      <c r="EU132" s="1125" t="s">
        <v>280</v>
      </c>
      <c r="EV132" s="1140"/>
      <c r="EW132" s="1114"/>
      <c r="EX132" s="1122"/>
      <c r="EY132" s="5"/>
      <c r="EZ132" s="1145"/>
    </row>
    <row r="133" spans="1:156" s="58" customFormat="1" ht="38.450000000000003" customHeight="1">
      <c r="A133" s="132" t="s">
        <v>471</v>
      </c>
      <c r="B133" s="132" t="s">
        <v>871</v>
      </c>
      <c r="C133" s="1170"/>
      <c r="D133" s="1107"/>
      <c r="E133" s="1109"/>
      <c r="F133" s="90" t="s">
        <v>43</v>
      </c>
      <c r="G133" s="120"/>
      <c r="H133" s="91">
        <v>39600</v>
      </c>
      <c r="I133" s="92"/>
      <c r="J133" s="32" t="s">
        <v>268</v>
      </c>
      <c r="K133" s="93">
        <v>370</v>
      </c>
      <c r="L133" s="94"/>
      <c r="M133" s="95" t="s">
        <v>269</v>
      </c>
      <c r="N133" s="96" t="s">
        <v>270</v>
      </c>
      <c r="O133" s="97" t="s">
        <v>268</v>
      </c>
      <c r="P133" s="98" t="s">
        <v>275</v>
      </c>
      <c r="Q133" s="97" t="s">
        <v>268</v>
      </c>
      <c r="R133" s="99">
        <v>2.4</v>
      </c>
      <c r="S133" s="100"/>
      <c r="T133" s="1089"/>
      <c r="U133" s="1105"/>
      <c r="V133" s="1089"/>
      <c r="W133" s="1111"/>
      <c r="X133" s="1082"/>
      <c r="Y133" s="1084"/>
      <c r="Z133" s="1084"/>
      <c r="AA133" s="1101"/>
      <c r="AB133" s="1089"/>
      <c r="AC133" s="1105"/>
      <c r="AD133" s="1089"/>
      <c r="AE133" s="1099"/>
      <c r="AF133" s="1082"/>
      <c r="AG133" s="1084"/>
      <c r="AH133" s="1082"/>
      <c r="AI133" s="1086"/>
      <c r="AJ133" s="1082"/>
      <c r="AK133" s="1097"/>
      <c r="AL133" s="32" t="s">
        <v>268</v>
      </c>
      <c r="AM133" s="93">
        <v>9600</v>
      </c>
      <c r="AN133" s="1089"/>
      <c r="AO133" s="101">
        <v>90</v>
      </c>
      <c r="AP133" s="102" t="s">
        <v>269</v>
      </c>
      <c r="AQ133" s="96" t="s">
        <v>270</v>
      </c>
      <c r="AR133" s="103" t="s">
        <v>268</v>
      </c>
      <c r="AS133" s="104" t="s">
        <v>275</v>
      </c>
      <c r="AT133" s="103" t="s">
        <v>268</v>
      </c>
      <c r="AU133" s="105">
        <v>2.6</v>
      </c>
      <c r="AV133" s="106"/>
      <c r="AW133" s="75"/>
      <c r="AX133" s="23"/>
      <c r="AY133" s="23"/>
      <c r="AZ133" s="125"/>
      <c r="BA133" s="23"/>
      <c r="BB133" s="23"/>
      <c r="BC133" s="23"/>
      <c r="BD133" s="23"/>
      <c r="BE133" s="23"/>
      <c r="BF133" s="23"/>
      <c r="BG133" s="112" t="s">
        <v>274</v>
      </c>
      <c r="BH133" s="113">
        <v>67200</v>
      </c>
      <c r="BI133" s="112" t="s">
        <v>268</v>
      </c>
      <c r="BJ133" s="77">
        <v>670</v>
      </c>
      <c r="BK133" s="78" t="s">
        <v>269</v>
      </c>
      <c r="BL133" s="79" t="s">
        <v>270</v>
      </c>
      <c r="BM133" s="78" t="s">
        <v>268</v>
      </c>
      <c r="BN133" s="80" t="s">
        <v>275</v>
      </c>
      <c r="BO133" s="78" t="s">
        <v>268</v>
      </c>
      <c r="BP133" s="81">
        <v>2.2999999999999998</v>
      </c>
      <c r="BQ133" s="46" t="s">
        <v>268</v>
      </c>
      <c r="BR133" s="113">
        <v>57600</v>
      </c>
      <c r="BS133" s="46" t="s">
        <v>274</v>
      </c>
      <c r="BT133" s="77">
        <v>570</v>
      </c>
      <c r="BU133" s="78" t="s">
        <v>269</v>
      </c>
      <c r="BV133" s="79" t="s">
        <v>270</v>
      </c>
      <c r="BW133" s="78" t="s">
        <v>268</v>
      </c>
      <c r="BX133" s="80" t="s">
        <v>275</v>
      </c>
      <c r="BY133" s="78" t="s">
        <v>268</v>
      </c>
      <c r="BZ133" s="81">
        <v>2.2000000000000002</v>
      </c>
      <c r="CA133" s="1103"/>
      <c r="CB133" s="1117"/>
      <c r="CC133" s="1089"/>
      <c r="CD133" s="1099"/>
      <c r="CE133" s="1084"/>
      <c r="CF133" s="1084"/>
      <c r="CG133" s="1093"/>
      <c r="CH133" s="1086"/>
      <c r="CI133" s="1093"/>
      <c r="CJ133" s="1097"/>
      <c r="CK133" s="1089"/>
      <c r="CL133" s="114">
        <v>3840</v>
      </c>
      <c r="CM133" s="1089"/>
      <c r="CN133" s="1112"/>
      <c r="CO133" s="1113"/>
      <c r="CP133" s="1114"/>
      <c r="CQ133" s="1113"/>
      <c r="CR133" s="1115"/>
      <c r="CS133" s="1113"/>
      <c r="CT133" s="1118"/>
      <c r="CU133" s="1119"/>
      <c r="CV133" s="1089"/>
      <c r="CW133" s="1105"/>
      <c r="CX133" s="1089"/>
      <c r="CY133" s="1099"/>
      <c r="CZ133" s="1084"/>
      <c r="DA133" s="1084"/>
      <c r="DB133" s="1093"/>
      <c r="DC133" s="1086"/>
      <c r="DD133" s="1093"/>
      <c r="DE133" s="1097"/>
      <c r="DF133" s="1089"/>
      <c r="DG133" s="115" t="s">
        <v>282</v>
      </c>
      <c r="DH133" s="1089"/>
      <c r="DI133" s="115" t="s">
        <v>335</v>
      </c>
      <c r="DJ133" s="1089"/>
      <c r="DK133" s="116">
        <v>46.6</v>
      </c>
      <c r="DL133" s="1089"/>
      <c r="DM133" s="115" t="s">
        <v>282</v>
      </c>
      <c r="DN133" s="1089"/>
      <c r="DO133" s="115" t="s">
        <v>335</v>
      </c>
      <c r="DP133" s="1089"/>
      <c r="DQ133" s="116">
        <v>23.3</v>
      </c>
      <c r="DR133" s="1145"/>
      <c r="DS133" s="117">
        <v>3660</v>
      </c>
      <c r="DT133" s="1122"/>
      <c r="DU133" s="118" t="s">
        <v>284</v>
      </c>
      <c r="DV133" s="1089"/>
      <c r="DW133" s="1091"/>
      <c r="DX133" s="1093"/>
      <c r="DY133" s="1095"/>
      <c r="DZ133" s="1082"/>
      <c r="EA133" s="1084"/>
      <c r="EB133" s="1082"/>
      <c r="EC133" s="1086"/>
      <c r="ED133" s="1082"/>
      <c r="EE133" s="1088"/>
      <c r="EF133" s="1124"/>
      <c r="EG133" s="1089"/>
      <c r="EH133" s="1091">
        <v>50</v>
      </c>
      <c r="EI133" s="1093"/>
      <c r="EJ133" s="1095"/>
      <c r="EK133" s="1082"/>
      <c r="EL133" s="1084"/>
      <c r="EM133" s="1082"/>
      <c r="EN133" s="1086"/>
      <c r="EO133" s="1082"/>
      <c r="EP133" s="1088"/>
      <c r="EQ133" s="1127"/>
      <c r="ER133" s="1121"/>
      <c r="ES133" s="1089"/>
      <c r="ET133" s="119">
        <v>20</v>
      </c>
      <c r="EU133" s="1125"/>
      <c r="EV133" s="1140"/>
      <c r="EW133" s="1114"/>
      <c r="EX133" s="1122"/>
      <c r="EY133" s="5"/>
      <c r="EZ133" s="1145"/>
    </row>
    <row r="134" spans="1:156" s="58" customFormat="1" ht="38.450000000000003" customHeight="1">
      <c r="A134" s="132" t="s">
        <v>472</v>
      </c>
      <c r="B134" s="132" t="s">
        <v>872</v>
      </c>
      <c r="C134" s="1170"/>
      <c r="D134" s="1106" t="s">
        <v>322</v>
      </c>
      <c r="E134" s="1108" t="s">
        <v>267</v>
      </c>
      <c r="F134" s="57" t="s">
        <v>42</v>
      </c>
      <c r="G134" s="120"/>
      <c r="H134" s="59">
        <v>28980</v>
      </c>
      <c r="I134" s="60">
        <v>38580</v>
      </c>
      <c r="J134" s="32" t="s">
        <v>268</v>
      </c>
      <c r="K134" s="61">
        <v>260</v>
      </c>
      <c r="L134" s="62">
        <v>360</v>
      </c>
      <c r="M134" s="63" t="s">
        <v>269</v>
      </c>
      <c r="N134" s="64" t="s">
        <v>270</v>
      </c>
      <c r="O134" s="65" t="s">
        <v>268</v>
      </c>
      <c r="P134" s="66" t="s">
        <v>271</v>
      </c>
      <c r="Q134" s="65" t="s">
        <v>268</v>
      </c>
      <c r="R134" s="67">
        <v>2.2999999999999998</v>
      </c>
      <c r="S134" s="68">
        <v>2.2999999999999998</v>
      </c>
      <c r="T134" s="1089" t="s">
        <v>268</v>
      </c>
      <c r="U134" s="1104">
        <v>480</v>
      </c>
      <c r="V134" s="1089" t="s">
        <v>268</v>
      </c>
      <c r="W134" s="1110">
        <v>4</v>
      </c>
      <c r="X134" s="1081" t="s">
        <v>272</v>
      </c>
      <c r="Y134" s="1083" t="s">
        <v>270</v>
      </c>
      <c r="Z134" s="1083" t="s">
        <v>268</v>
      </c>
      <c r="AA134" s="1100" t="s">
        <v>273</v>
      </c>
      <c r="AB134" s="1089" t="s">
        <v>268</v>
      </c>
      <c r="AC134" s="1104">
        <v>3200</v>
      </c>
      <c r="AD134" s="1089" t="s">
        <v>274</v>
      </c>
      <c r="AE134" s="1098">
        <v>30</v>
      </c>
      <c r="AF134" s="1081" t="s">
        <v>269</v>
      </c>
      <c r="AG134" s="1083" t="s">
        <v>270</v>
      </c>
      <c r="AH134" s="1081" t="s">
        <v>268</v>
      </c>
      <c r="AI134" s="1085" t="s">
        <v>275</v>
      </c>
      <c r="AJ134" s="1081" t="s">
        <v>268</v>
      </c>
      <c r="AK134" s="1096">
        <v>2.4</v>
      </c>
      <c r="AL134" s="32" t="s">
        <v>268</v>
      </c>
      <c r="AM134" s="69">
        <v>9600</v>
      </c>
      <c r="AN134" s="1089" t="s">
        <v>268</v>
      </c>
      <c r="AO134" s="70">
        <v>90</v>
      </c>
      <c r="AP134" s="71" t="s">
        <v>272</v>
      </c>
      <c r="AQ134" s="64" t="s">
        <v>270</v>
      </c>
      <c r="AR134" s="72" t="s">
        <v>268</v>
      </c>
      <c r="AS134" s="66" t="s">
        <v>275</v>
      </c>
      <c r="AT134" s="72" t="s">
        <v>268</v>
      </c>
      <c r="AU134" s="73">
        <v>2.6</v>
      </c>
      <c r="AV134" s="74" t="s">
        <v>276</v>
      </c>
      <c r="AW134" s="75" t="s">
        <v>268</v>
      </c>
      <c r="AX134" s="76">
        <v>3840</v>
      </c>
      <c r="AY134" s="20" t="s">
        <v>274</v>
      </c>
      <c r="AZ134" s="77">
        <v>30</v>
      </c>
      <c r="BA134" s="78" t="s">
        <v>269</v>
      </c>
      <c r="BB134" s="79" t="s">
        <v>270</v>
      </c>
      <c r="BC134" s="78" t="s">
        <v>268</v>
      </c>
      <c r="BD134" s="80" t="s">
        <v>275</v>
      </c>
      <c r="BE134" s="78" t="s">
        <v>268</v>
      </c>
      <c r="BF134" s="81">
        <v>3.9</v>
      </c>
      <c r="BG134" s="75"/>
      <c r="BH134" s="82"/>
      <c r="BI134" s="112"/>
      <c r="BJ134" s="121"/>
      <c r="BK134" s="121"/>
      <c r="BL134" s="121"/>
      <c r="BM134" s="121"/>
      <c r="BN134" s="121"/>
      <c r="BO134" s="121"/>
      <c r="BP134" s="121"/>
      <c r="BQ134" s="112"/>
      <c r="BR134" s="82" t="s">
        <v>286</v>
      </c>
      <c r="BS134" s="112"/>
      <c r="BT134" s="122"/>
      <c r="BU134" s="121"/>
      <c r="BV134" s="121"/>
      <c r="BW134" s="121"/>
      <c r="BX134" s="121"/>
      <c r="BY134" s="121"/>
      <c r="BZ134" s="121"/>
      <c r="CA134" s="1102" t="s">
        <v>268</v>
      </c>
      <c r="CB134" s="1116">
        <v>550</v>
      </c>
      <c r="CC134" s="1089" t="s">
        <v>268</v>
      </c>
      <c r="CD134" s="1098">
        <v>5</v>
      </c>
      <c r="CE134" s="1083" t="s">
        <v>269</v>
      </c>
      <c r="CF134" s="1083" t="s">
        <v>270</v>
      </c>
      <c r="CG134" s="1092" t="s">
        <v>268</v>
      </c>
      <c r="CH134" s="1085" t="s">
        <v>275</v>
      </c>
      <c r="CI134" s="1092" t="s">
        <v>268</v>
      </c>
      <c r="CJ134" s="1096">
        <v>9.1</v>
      </c>
      <c r="CK134" s="1089"/>
      <c r="CL134" s="123" t="s">
        <v>173</v>
      </c>
      <c r="CM134" s="1089" t="s">
        <v>274</v>
      </c>
      <c r="CN134" s="1112">
        <v>30</v>
      </c>
      <c r="CO134" s="1113" t="s">
        <v>269</v>
      </c>
      <c r="CP134" s="1114" t="s">
        <v>270</v>
      </c>
      <c r="CQ134" s="1113" t="s">
        <v>268</v>
      </c>
      <c r="CR134" s="1115" t="s">
        <v>275</v>
      </c>
      <c r="CS134" s="1113" t="s">
        <v>268</v>
      </c>
      <c r="CT134" s="1118">
        <v>2.4</v>
      </c>
      <c r="CU134" s="1119" t="s">
        <v>277</v>
      </c>
      <c r="CV134" s="1089" t="s">
        <v>274</v>
      </c>
      <c r="CW134" s="1104">
        <v>540</v>
      </c>
      <c r="CX134" s="1089" t="s">
        <v>268</v>
      </c>
      <c r="CY134" s="1098">
        <v>5</v>
      </c>
      <c r="CZ134" s="1083" t="s">
        <v>269</v>
      </c>
      <c r="DA134" s="1083" t="s">
        <v>270</v>
      </c>
      <c r="DB134" s="1092" t="s">
        <v>268</v>
      </c>
      <c r="DC134" s="1085" t="s">
        <v>275</v>
      </c>
      <c r="DD134" s="1092" t="s">
        <v>268</v>
      </c>
      <c r="DE134" s="1096">
        <v>16.8</v>
      </c>
      <c r="DF134" s="1089" t="s">
        <v>274</v>
      </c>
      <c r="DG134" s="85">
        <v>330</v>
      </c>
      <c r="DH134" s="1089" t="s">
        <v>268</v>
      </c>
      <c r="DI134" s="85">
        <v>3</v>
      </c>
      <c r="DJ134" s="1089" t="s">
        <v>274</v>
      </c>
      <c r="DK134" s="86">
        <v>3</v>
      </c>
      <c r="DL134" s="1089" t="s">
        <v>268</v>
      </c>
      <c r="DM134" s="85">
        <v>50</v>
      </c>
      <c r="DN134" s="1089" t="s">
        <v>268</v>
      </c>
      <c r="DO134" s="85">
        <v>1</v>
      </c>
      <c r="DP134" s="1089" t="s">
        <v>274</v>
      </c>
      <c r="DQ134" s="86">
        <v>1</v>
      </c>
      <c r="DR134" s="1145"/>
      <c r="DS134" s="128" t="s">
        <v>173</v>
      </c>
      <c r="DT134" s="1122" t="s">
        <v>278</v>
      </c>
      <c r="DU134" s="88">
        <v>255</v>
      </c>
      <c r="DV134" s="1089" t="s">
        <v>280</v>
      </c>
      <c r="DW134" s="1090">
        <v>710</v>
      </c>
      <c r="DX134" s="1092" t="s">
        <v>268</v>
      </c>
      <c r="DY134" s="1094">
        <v>7</v>
      </c>
      <c r="DZ134" s="1081" t="s">
        <v>269</v>
      </c>
      <c r="EA134" s="1083" t="s">
        <v>270</v>
      </c>
      <c r="EB134" s="1081" t="s">
        <v>268</v>
      </c>
      <c r="EC134" s="1085" t="s">
        <v>275</v>
      </c>
      <c r="ED134" s="1081" t="s">
        <v>268</v>
      </c>
      <c r="EE134" s="1087">
        <v>7.4</v>
      </c>
      <c r="EF134" s="1123" t="s">
        <v>276</v>
      </c>
      <c r="EG134" s="1089" t="s">
        <v>280</v>
      </c>
      <c r="EH134" s="1090">
        <v>3200</v>
      </c>
      <c r="EI134" s="1092" t="s">
        <v>268</v>
      </c>
      <c r="EJ134" s="1094">
        <v>30</v>
      </c>
      <c r="EK134" s="1081" t="s">
        <v>269</v>
      </c>
      <c r="EL134" s="1083" t="s">
        <v>270</v>
      </c>
      <c r="EM134" s="1081" t="s">
        <v>268</v>
      </c>
      <c r="EN134" s="1085" t="s">
        <v>275</v>
      </c>
      <c r="EO134" s="1081" t="s">
        <v>268</v>
      </c>
      <c r="EP134" s="1087">
        <v>2.6</v>
      </c>
      <c r="EQ134" s="1126" t="s">
        <v>276</v>
      </c>
      <c r="ER134" s="1120" t="s">
        <v>281</v>
      </c>
      <c r="ES134" s="1089" t="s">
        <v>280</v>
      </c>
      <c r="ET134" s="89">
        <v>2440</v>
      </c>
      <c r="EU134" s="1125" t="s">
        <v>280</v>
      </c>
      <c r="EV134" s="1140"/>
      <c r="EW134" s="1114"/>
      <c r="EX134" s="1122"/>
      <c r="EY134" s="5"/>
      <c r="EZ134" s="1145"/>
    </row>
    <row r="135" spans="1:156" s="58" customFormat="1" ht="38.450000000000003" customHeight="1">
      <c r="A135" s="132" t="s">
        <v>473</v>
      </c>
      <c r="B135" s="132" t="s">
        <v>873</v>
      </c>
      <c r="C135" s="1170"/>
      <c r="D135" s="1107"/>
      <c r="E135" s="1109"/>
      <c r="F135" s="90" t="s">
        <v>43</v>
      </c>
      <c r="G135" s="120"/>
      <c r="H135" s="91">
        <v>38580</v>
      </c>
      <c r="I135" s="92"/>
      <c r="J135" s="32" t="s">
        <v>268</v>
      </c>
      <c r="K135" s="93">
        <v>360</v>
      </c>
      <c r="L135" s="94"/>
      <c r="M135" s="95" t="s">
        <v>269</v>
      </c>
      <c r="N135" s="96" t="s">
        <v>270</v>
      </c>
      <c r="O135" s="97" t="s">
        <v>268</v>
      </c>
      <c r="P135" s="98" t="s">
        <v>275</v>
      </c>
      <c r="Q135" s="97" t="s">
        <v>268</v>
      </c>
      <c r="R135" s="99">
        <v>2.2999999999999998</v>
      </c>
      <c r="S135" s="100"/>
      <c r="T135" s="1089"/>
      <c r="U135" s="1105"/>
      <c r="V135" s="1089"/>
      <c r="W135" s="1111"/>
      <c r="X135" s="1082"/>
      <c r="Y135" s="1084"/>
      <c r="Z135" s="1084"/>
      <c r="AA135" s="1101"/>
      <c r="AB135" s="1089"/>
      <c r="AC135" s="1105"/>
      <c r="AD135" s="1089"/>
      <c r="AE135" s="1099"/>
      <c r="AF135" s="1082"/>
      <c r="AG135" s="1084"/>
      <c r="AH135" s="1082"/>
      <c r="AI135" s="1086"/>
      <c r="AJ135" s="1082"/>
      <c r="AK135" s="1097"/>
      <c r="AL135" s="32" t="s">
        <v>268</v>
      </c>
      <c r="AM135" s="93">
        <v>9600</v>
      </c>
      <c r="AN135" s="1089"/>
      <c r="AO135" s="101">
        <v>90</v>
      </c>
      <c r="AP135" s="102" t="s">
        <v>269</v>
      </c>
      <c r="AQ135" s="96" t="s">
        <v>270</v>
      </c>
      <c r="AR135" s="103" t="s">
        <v>268</v>
      </c>
      <c r="AS135" s="104" t="s">
        <v>275</v>
      </c>
      <c r="AT135" s="103" t="s">
        <v>268</v>
      </c>
      <c r="AU135" s="105">
        <v>2.6</v>
      </c>
      <c r="AV135" s="106"/>
      <c r="AW135" s="75"/>
      <c r="AX135" s="23"/>
      <c r="AY135" s="23"/>
      <c r="AZ135" s="125"/>
      <c r="BA135" s="23"/>
      <c r="BB135" s="23"/>
      <c r="BC135" s="23"/>
      <c r="BD135" s="23"/>
      <c r="BE135" s="23"/>
      <c r="BF135" s="23"/>
      <c r="BG135" s="112" t="s">
        <v>274</v>
      </c>
      <c r="BH135" s="113">
        <v>67200</v>
      </c>
      <c r="BI135" s="112" t="s">
        <v>268</v>
      </c>
      <c r="BJ135" s="77">
        <v>670</v>
      </c>
      <c r="BK135" s="78" t="s">
        <v>269</v>
      </c>
      <c r="BL135" s="79" t="s">
        <v>270</v>
      </c>
      <c r="BM135" s="78" t="s">
        <v>268</v>
      </c>
      <c r="BN135" s="80" t="s">
        <v>275</v>
      </c>
      <c r="BO135" s="78" t="s">
        <v>268</v>
      </c>
      <c r="BP135" s="81">
        <v>2.2999999999999998</v>
      </c>
      <c r="BQ135" s="46" t="s">
        <v>268</v>
      </c>
      <c r="BR135" s="113">
        <v>57600</v>
      </c>
      <c r="BS135" s="46" t="s">
        <v>274</v>
      </c>
      <c r="BT135" s="77">
        <v>570</v>
      </c>
      <c r="BU135" s="78" t="s">
        <v>269</v>
      </c>
      <c r="BV135" s="79" t="s">
        <v>270</v>
      </c>
      <c r="BW135" s="78" t="s">
        <v>268</v>
      </c>
      <c r="BX135" s="80" t="s">
        <v>275</v>
      </c>
      <c r="BY135" s="78" t="s">
        <v>268</v>
      </c>
      <c r="BZ135" s="81">
        <v>2.2000000000000002</v>
      </c>
      <c r="CA135" s="1103"/>
      <c r="CB135" s="1117"/>
      <c r="CC135" s="1089"/>
      <c r="CD135" s="1099"/>
      <c r="CE135" s="1084"/>
      <c r="CF135" s="1084"/>
      <c r="CG135" s="1093"/>
      <c r="CH135" s="1086"/>
      <c r="CI135" s="1093"/>
      <c r="CJ135" s="1097"/>
      <c r="CK135" s="1089"/>
      <c r="CL135" s="114">
        <v>3200</v>
      </c>
      <c r="CM135" s="1089"/>
      <c r="CN135" s="1112"/>
      <c r="CO135" s="1113"/>
      <c r="CP135" s="1114"/>
      <c r="CQ135" s="1113"/>
      <c r="CR135" s="1115"/>
      <c r="CS135" s="1113"/>
      <c r="CT135" s="1118"/>
      <c r="CU135" s="1119"/>
      <c r="CV135" s="1089"/>
      <c r="CW135" s="1105"/>
      <c r="CX135" s="1089"/>
      <c r="CY135" s="1099"/>
      <c r="CZ135" s="1084"/>
      <c r="DA135" s="1084"/>
      <c r="DB135" s="1093"/>
      <c r="DC135" s="1086"/>
      <c r="DD135" s="1093"/>
      <c r="DE135" s="1097"/>
      <c r="DF135" s="1089"/>
      <c r="DG135" s="115" t="s">
        <v>282</v>
      </c>
      <c r="DH135" s="1089"/>
      <c r="DI135" s="115" t="s">
        <v>335</v>
      </c>
      <c r="DJ135" s="1089"/>
      <c r="DK135" s="116">
        <v>58.3</v>
      </c>
      <c r="DL135" s="1089"/>
      <c r="DM135" s="115" t="s">
        <v>282</v>
      </c>
      <c r="DN135" s="1089"/>
      <c r="DO135" s="115" t="s">
        <v>335</v>
      </c>
      <c r="DP135" s="1089"/>
      <c r="DQ135" s="116">
        <v>32.4</v>
      </c>
      <c r="DR135" s="1145"/>
      <c r="DS135" s="117">
        <v>3160</v>
      </c>
      <c r="DT135" s="1122"/>
      <c r="DU135" s="118" t="s">
        <v>284</v>
      </c>
      <c r="DV135" s="1089"/>
      <c r="DW135" s="1091"/>
      <c r="DX135" s="1093"/>
      <c r="DY135" s="1095"/>
      <c r="DZ135" s="1082"/>
      <c r="EA135" s="1084"/>
      <c r="EB135" s="1082"/>
      <c r="EC135" s="1086"/>
      <c r="ED135" s="1082"/>
      <c r="EE135" s="1088"/>
      <c r="EF135" s="1124"/>
      <c r="EG135" s="1089"/>
      <c r="EH135" s="1091">
        <v>40</v>
      </c>
      <c r="EI135" s="1093"/>
      <c r="EJ135" s="1095"/>
      <c r="EK135" s="1082"/>
      <c r="EL135" s="1084"/>
      <c r="EM135" s="1082"/>
      <c r="EN135" s="1086"/>
      <c r="EO135" s="1082"/>
      <c r="EP135" s="1088"/>
      <c r="EQ135" s="1127"/>
      <c r="ER135" s="1121"/>
      <c r="ES135" s="1089"/>
      <c r="ET135" s="119">
        <v>20</v>
      </c>
      <c r="EU135" s="1125"/>
      <c r="EV135" s="1140"/>
      <c r="EW135" s="1114"/>
      <c r="EX135" s="1122"/>
      <c r="EY135" s="5"/>
      <c r="EZ135" s="1145"/>
    </row>
    <row r="136" spans="1:156" s="58" customFormat="1" ht="38.450000000000003" customHeight="1">
      <c r="A136" s="132" t="s">
        <v>474</v>
      </c>
      <c r="B136" s="132" t="s">
        <v>874</v>
      </c>
      <c r="C136" s="1170"/>
      <c r="D136" s="1106" t="s">
        <v>324</v>
      </c>
      <c r="E136" s="1108" t="s">
        <v>267</v>
      </c>
      <c r="F136" s="57" t="s">
        <v>42</v>
      </c>
      <c r="G136" s="120"/>
      <c r="H136" s="59">
        <v>28240</v>
      </c>
      <c r="I136" s="60">
        <v>37840</v>
      </c>
      <c r="J136" s="32" t="s">
        <v>268</v>
      </c>
      <c r="K136" s="61">
        <v>260</v>
      </c>
      <c r="L136" s="62">
        <v>350</v>
      </c>
      <c r="M136" s="63" t="s">
        <v>269</v>
      </c>
      <c r="N136" s="64" t="s">
        <v>270</v>
      </c>
      <c r="O136" s="65" t="s">
        <v>268</v>
      </c>
      <c r="P136" s="66" t="s">
        <v>271</v>
      </c>
      <c r="Q136" s="65" t="s">
        <v>268</v>
      </c>
      <c r="R136" s="67">
        <v>2.2000000000000002</v>
      </c>
      <c r="S136" s="68">
        <v>2.2999999999999998</v>
      </c>
      <c r="T136" s="1089" t="s">
        <v>268</v>
      </c>
      <c r="U136" s="1104">
        <v>410</v>
      </c>
      <c r="V136" s="1089" t="s">
        <v>268</v>
      </c>
      <c r="W136" s="1110">
        <v>4</v>
      </c>
      <c r="X136" s="1081" t="s">
        <v>272</v>
      </c>
      <c r="Y136" s="1083" t="s">
        <v>270</v>
      </c>
      <c r="Z136" s="1083" t="s">
        <v>268</v>
      </c>
      <c r="AA136" s="1100" t="s">
        <v>273</v>
      </c>
      <c r="AB136" s="1089" t="s">
        <v>268</v>
      </c>
      <c r="AC136" s="1104">
        <v>2740</v>
      </c>
      <c r="AD136" s="1089" t="s">
        <v>274</v>
      </c>
      <c r="AE136" s="1098">
        <v>20</v>
      </c>
      <c r="AF136" s="1081" t="s">
        <v>269</v>
      </c>
      <c r="AG136" s="1083" t="s">
        <v>270</v>
      </c>
      <c r="AH136" s="1081" t="s">
        <v>268</v>
      </c>
      <c r="AI136" s="1085" t="s">
        <v>275</v>
      </c>
      <c r="AJ136" s="1081" t="s">
        <v>268</v>
      </c>
      <c r="AK136" s="1096">
        <v>3.1</v>
      </c>
      <c r="AL136" s="32" t="s">
        <v>268</v>
      </c>
      <c r="AM136" s="69">
        <v>9600</v>
      </c>
      <c r="AN136" s="1089" t="s">
        <v>268</v>
      </c>
      <c r="AO136" s="70">
        <v>90</v>
      </c>
      <c r="AP136" s="71" t="s">
        <v>272</v>
      </c>
      <c r="AQ136" s="64" t="s">
        <v>270</v>
      </c>
      <c r="AR136" s="72" t="s">
        <v>268</v>
      </c>
      <c r="AS136" s="66" t="s">
        <v>275</v>
      </c>
      <c r="AT136" s="72" t="s">
        <v>268</v>
      </c>
      <c r="AU136" s="73">
        <v>2.6</v>
      </c>
      <c r="AV136" s="74" t="s">
        <v>276</v>
      </c>
      <c r="AW136" s="75" t="s">
        <v>268</v>
      </c>
      <c r="AX136" s="76">
        <v>3840</v>
      </c>
      <c r="AY136" s="20" t="s">
        <v>274</v>
      </c>
      <c r="AZ136" s="77">
        <v>30</v>
      </c>
      <c r="BA136" s="78" t="s">
        <v>269</v>
      </c>
      <c r="BB136" s="79" t="s">
        <v>270</v>
      </c>
      <c r="BC136" s="78" t="s">
        <v>268</v>
      </c>
      <c r="BD136" s="80" t="s">
        <v>275</v>
      </c>
      <c r="BE136" s="78" t="s">
        <v>268</v>
      </c>
      <c r="BF136" s="81">
        <v>3.9</v>
      </c>
      <c r="BG136" s="75"/>
      <c r="BH136" s="82"/>
      <c r="BI136" s="112"/>
      <c r="BJ136" s="121"/>
      <c r="BK136" s="121"/>
      <c r="BL136" s="121"/>
      <c r="BM136" s="121"/>
      <c r="BN136" s="121"/>
      <c r="BO136" s="121"/>
      <c r="BP136" s="121"/>
      <c r="BQ136" s="112"/>
      <c r="BR136" s="82" t="s">
        <v>286</v>
      </c>
      <c r="BS136" s="112"/>
      <c r="BT136" s="122"/>
      <c r="BU136" s="121"/>
      <c r="BV136" s="121"/>
      <c r="BW136" s="121"/>
      <c r="BX136" s="121"/>
      <c r="BY136" s="121"/>
      <c r="BZ136" s="121"/>
      <c r="CA136" s="1102" t="s">
        <v>268</v>
      </c>
      <c r="CB136" s="1116">
        <v>470</v>
      </c>
      <c r="CC136" s="1089" t="s">
        <v>268</v>
      </c>
      <c r="CD136" s="1098">
        <v>4</v>
      </c>
      <c r="CE136" s="1083" t="s">
        <v>269</v>
      </c>
      <c r="CF136" s="1083" t="s">
        <v>270</v>
      </c>
      <c r="CG136" s="1092" t="s">
        <v>268</v>
      </c>
      <c r="CH136" s="1085" t="s">
        <v>275</v>
      </c>
      <c r="CI136" s="1092" t="s">
        <v>268</v>
      </c>
      <c r="CJ136" s="1096">
        <v>9.6999999999999993</v>
      </c>
      <c r="CK136" s="1089"/>
      <c r="CL136" s="123" t="s">
        <v>174</v>
      </c>
      <c r="CM136" s="1089" t="s">
        <v>274</v>
      </c>
      <c r="CN136" s="1112">
        <v>20</v>
      </c>
      <c r="CO136" s="1113" t="s">
        <v>269</v>
      </c>
      <c r="CP136" s="1114" t="s">
        <v>270</v>
      </c>
      <c r="CQ136" s="1113" t="s">
        <v>268</v>
      </c>
      <c r="CR136" s="1115" t="s">
        <v>275</v>
      </c>
      <c r="CS136" s="1113" t="s">
        <v>268</v>
      </c>
      <c r="CT136" s="1118">
        <v>3.1</v>
      </c>
      <c r="CU136" s="1119" t="s">
        <v>277</v>
      </c>
      <c r="CV136" s="1089" t="s">
        <v>274</v>
      </c>
      <c r="CW136" s="1104">
        <v>540</v>
      </c>
      <c r="CX136" s="1089" t="s">
        <v>268</v>
      </c>
      <c r="CY136" s="1098">
        <v>5</v>
      </c>
      <c r="CZ136" s="1083" t="s">
        <v>269</v>
      </c>
      <c r="DA136" s="1083" t="s">
        <v>270</v>
      </c>
      <c r="DB136" s="1092" t="s">
        <v>268</v>
      </c>
      <c r="DC136" s="1085" t="s">
        <v>275</v>
      </c>
      <c r="DD136" s="1092" t="s">
        <v>268</v>
      </c>
      <c r="DE136" s="1096">
        <v>14.4</v>
      </c>
      <c r="DF136" s="1089" t="s">
        <v>274</v>
      </c>
      <c r="DG136" s="85">
        <v>290</v>
      </c>
      <c r="DH136" s="1089" t="s">
        <v>268</v>
      </c>
      <c r="DI136" s="85">
        <v>2</v>
      </c>
      <c r="DJ136" s="1089" t="s">
        <v>274</v>
      </c>
      <c r="DK136" s="86">
        <v>2</v>
      </c>
      <c r="DL136" s="1089" t="s">
        <v>268</v>
      </c>
      <c r="DM136" s="85">
        <v>50</v>
      </c>
      <c r="DN136" s="1089" t="s">
        <v>268</v>
      </c>
      <c r="DO136" s="85">
        <v>1</v>
      </c>
      <c r="DP136" s="1089" t="s">
        <v>274</v>
      </c>
      <c r="DQ136" s="86">
        <v>1</v>
      </c>
      <c r="DR136" s="1145"/>
      <c r="DS136" s="128" t="s">
        <v>174</v>
      </c>
      <c r="DT136" s="1122" t="s">
        <v>278</v>
      </c>
      <c r="DU136" s="88">
        <v>255</v>
      </c>
      <c r="DV136" s="1089" t="s">
        <v>280</v>
      </c>
      <c r="DW136" s="1090">
        <v>610</v>
      </c>
      <c r="DX136" s="1092" t="s">
        <v>268</v>
      </c>
      <c r="DY136" s="1094">
        <v>6</v>
      </c>
      <c r="DZ136" s="1081" t="s">
        <v>269</v>
      </c>
      <c r="EA136" s="1083" t="s">
        <v>270</v>
      </c>
      <c r="EB136" s="1081" t="s">
        <v>268</v>
      </c>
      <c r="EC136" s="1085" t="s">
        <v>275</v>
      </c>
      <c r="ED136" s="1081" t="s">
        <v>268</v>
      </c>
      <c r="EE136" s="1087">
        <v>7.4</v>
      </c>
      <c r="EF136" s="1123" t="s">
        <v>276</v>
      </c>
      <c r="EG136" s="1089" t="s">
        <v>280</v>
      </c>
      <c r="EH136" s="1090">
        <v>2740</v>
      </c>
      <c r="EI136" s="1092" t="s">
        <v>268</v>
      </c>
      <c r="EJ136" s="1094">
        <v>20</v>
      </c>
      <c r="EK136" s="1081" t="s">
        <v>269</v>
      </c>
      <c r="EL136" s="1083" t="s">
        <v>270</v>
      </c>
      <c r="EM136" s="1081" t="s">
        <v>268</v>
      </c>
      <c r="EN136" s="1085" t="s">
        <v>275</v>
      </c>
      <c r="EO136" s="1081" t="s">
        <v>268</v>
      </c>
      <c r="EP136" s="1087">
        <v>3.3</v>
      </c>
      <c r="EQ136" s="1126" t="s">
        <v>276</v>
      </c>
      <c r="ER136" s="1120" t="s">
        <v>281</v>
      </c>
      <c r="ES136" s="1089" t="s">
        <v>280</v>
      </c>
      <c r="ET136" s="89">
        <v>2090</v>
      </c>
      <c r="EU136" s="1125" t="s">
        <v>280</v>
      </c>
      <c r="EV136" s="1140"/>
      <c r="EW136" s="1114"/>
      <c r="EX136" s="1122"/>
      <c r="EY136" s="5"/>
      <c r="EZ136" s="1145"/>
    </row>
    <row r="137" spans="1:156" s="58" customFormat="1" ht="38.450000000000003" customHeight="1">
      <c r="A137" s="132" t="s">
        <v>475</v>
      </c>
      <c r="B137" s="132" t="s">
        <v>875</v>
      </c>
      <c r="C137" s="1170"/>
      <c r="D137" s="1107"/>
      <c r="E137" s="1109"/>
      <c r="F137" s="90" t="s">
        <v>43</v>
      </c>
      <c r="G137" s="120"/>
      <c r="H137" s="91">
        <v>37840</v>
      </c>
      <c r="I137" s="92"/>
      <c r="J137" s="32" t="s">
        <v>268</v>
      </c>
      <c r="K137" s="93">
        <v>350</v>
      </c>
      <c r="L137" s="94"/>
      <c r="M137" s="95" t="s">
        <v>269</v>
      </c>
      <c r="N137" s="96" t="s">
        <v>270</v>
      </c>
      <c r="O137" s="97" t="s">
        <v>268</v>
      </c>
      <c r="P137" s="98" t="s">
        <v>275</v>
      </c>
      <c r="Q137" s="97" t="s">
        <v>268</v>
      </c>
      <c r="R137" s="99">
        <v>2.2999999999999998</v>
      </c>
      <c r="S137" s="100"/>
      <c r="T137" s="1089"/>
      <c r="U137" s="1105"/>
      <c r="V137" s="1089"/>
      <c r="W137" s="1111"/>
      <c r="X137" s="1082"/>
      <c r="Y137" s="1084"/>
      <c r="Z137" s="1084"/>
      <c r="AA137" s="1101"/>
      <c r="AB137" s="1089"/>
      <c r="AC137" s="1105"/>
      <c r="AD137" s="1089"/>
      <c r="AE137" s="1099"/>
      <c r="AF137" s="1082"/>
      <c r="AG137" s="1084"/>
      <c r="AH137" s="1082"/>
      <c r="AI137" s="1086"/>
      <c r="AJ137" s="1082"/>
      <c r="AK137" s="1097"/>
      <c r="AL137" s="32" t="s">
        <v>268</v>
      </c>
      <c r="AM137" s="93">
        <v>9600</v>
      </c>
      <c r="AN137" s="1089"/>
      <c r="AO137" s="101">
        <v>90</v>
      </c>
      <c r="AP137" s="102" t="s">
        <v>269</v>
      </c>
      <c r="AQ137" s="96" t="s">
        <v>270</v>
      </c>
      <c r="AR137" s="103" t="s">
        <v>268</v>
      </c>
      <c r="AS137" s="104" t="s">
        <v>275</v>
      </c>
      <c r="AT137" s="103" t="s">
        <v>268</v>
      </c>
      <c r="AU137" s="105">
        <v>2.6</v>
      </c>
      <c r="AV137" s="106"/>
      <c r="AW137" s="75"/>
      <c r="AX137" s="23"/>
      <c r="AY137" s="23"/>
      <c r="AZ137" s="125"/>
      <c r="BA137" s="23"/>
      <c r="BB137" s="23"/>
      <c r="BC137" s="23"/>
      <c r="BD137" s="23"/>
      <c r="BE137" s="23"/>
      <c r="BF137" s="23"/>
      <c r="BG137" s="112" t="s">
        <v>274</v>
      </c>
      <c r="BH137" s="113">
        <v>67200</v>
      </c>
      <c r="BI137" s="112" t="s">
        <v>268</v>
      </c>
      <c r="BJ137" s="77">
        <v>670</v>
      </c>
      <c r="BK137" s="78" t="s">
        <v>269</v>
      </c>
      <c r="BL137" s="79" t="s">
        <v>270</v>
      </c>
      <c r="BM137" s="78" t="s">
        <v>268</v>
      </c>
      <c r="BN137" s="80" t="s">
        <v>275</v>
      </c>
      <c r="BO137" s="78" t="s">
        <v>268</v>
      </c>
      <c r="BP137" s="81">
        <v>2.2999999999999998</v>
      </c>
      <c r="BQ137" s="46" t="s">
        <v>268</v>
      </c>
      <c r="BR137" s="113">
        <v>57600</v>
      </c>
      <c r="BS137" s="46" t="s">
        <v>274</v>
      </c>
      <c r="BT137" s="77">
        <v>570</v>
      </c>
      <c r="BU137" s="78" t="s">
        <v>269</v>
      </c>
      <c r="BV137" s="79" t="s">
        <v>270</v>
      </c>
      <c r="BW137" s="78" t="s">
        <v>268</v>
      </c>
      <c r="BX137" s="80" t="s">
        <v>275</v>
      </c>
      <c r="BY137" s="78" t="s">
        <v>268</v>
      </c>
      <c r="BZ137" s="81">
        <v>2.2000000000000002</v>
      </c>
      <c r="CA137" s="1103"/>
      <c r="CB137" s="1117"/>
      <c r="CC137" s="1089"/>
      <c r="CD137" s="1099"/>
      <c r="CE137" s="1084"/>
      <c r="CF137" s="1084"/>
      <c r="CG137" s="1093"/>
      <c r="CH137" s="1086"/>
      <c r="CI137" s="1093"/>
      <c r="CJ137" s="1097"/>
      <c r="CK137" s="1089"/>
      <c r="CL137" s="114">
        <v>2740</v>
      </c>
      <c r="CM137" s="1089"/>
      <c r="CN137" s="1112"/>
      <c r="CO137" s="1113"/>
      <c r="CP137" s="1114"/>
      <c r="CQ137" s="1113"/>
      <c r="CR137" s="1115"/>
      <c r="CS137" s="1113"/>
      <c r="CT137" s="1118"/>
      <c r="CU137" s="1119"/>
      <c r="CV137" s="1089"/>
      <c r="CW137" s="1105"/>
      <c r="CX137" s="1089"/>
      <c r="CY137" s="1099"/>
      <c r="CZ137" s="1084"/>
      <c r="DA137" s="1084"/>
      <c r="DB137" s="1093"/>
      <c r="DC137" s="1086"/>
      <c r="DD137" s="1093"/>
      <c r="DE137" s="1097"/>
      <c r="DF137" s="1089"/>
      <c r="DG137" s="115" t="s">
        <v>282</v>
      </c>
      <c r="DH137" s="1089"/>
      <c r="DI137" s="115" t="s">
        <v>335</v>
      </c>
      <c r="DJ137" s="1089"/>
      <c r="DK137" s="116">
        <v>74.900000000000006</v>
      </c>
      <c r="DL137" s="1089"/>
      <c r="DM137" s="115" t="s">
        <v>282</v>
      </c>
      <c r="DN137" s="1089"/>
      <c r="DO137" s="115" t="s">
        <v>335</v>
      </c>
      <c r="DP137" s="1089"/>
      <c r="DQ137" s="116">
        <v>27.7</v>
      </c>
      <c r="DR137" s="1145"/>
      <c r="DS137" s="117">
        <v>2810</v>
      </c>
      <c r="DT137" s="1122"/>
      <c r="DU137" s="118" t="s">
        <v>284</v>
      </c>
      <c r="DV137" s="1089"/>
      <c r="DW137" s="1091"/>
      <c r="DX137" s="1093"/>
      <c r="DY137" s="1095"/>
      <c r="DZ137" s="1082"/>
      <c r="EA137" s="1084"/>
      <c r="EB137" s="1082"/>
      <c r="EC137" s="1086"/>
      <c r="ED137" s="1082"/>
      <c r="EE137" s="1088"/>
      <c r="EF137" s="1124"/>
      <c r="EG137" s="1089"/>
      <c r="EH137" s="1091">
        <v>40</v>
      </c>
      <c r="EI137" s="1093"/>
      <c r="EJ137" s="1095"/>
      <c r="EK137" s="1082"/>
      <c r="EL137" s="1084"/>
      <c r="EM137" s="1082"/>
      <c r="EN137" s="1086"/>
      <c r="EO137" s="1082"/>
      <c r="EP137" s="1088"/>
      <c r="EQ137" s="1127"/>
      <c r="ER137" s="1121"/>
      <c r="ES137" s="1089"/>
      <c r="ET137" s="119">
        <v>20</v>
      </c>
      <c r="EU137" s="1125"/>
      <c r="EV137" s="1140"/>
      <c r="EW137" s="1114"/>
      <c r="EX137" s="1122"/>
      <c r="EY137" s="5"/>
      <c r="EZ137" s="1145"/>
    </row>
    <row r="138" spans="1:156" s="58" customFormat="1" ht="38.450000000000003" customHeight="1">
      <c r="A138" s="132" t="s">
        <v>476</v>
      </c>
      <c r="B138" s="132" t="s">
        <v>876</v>
      </c>
      <c r="C138" s="1170"/>
      <c r="D138" s="1106" t="s">
        <v>326</v>
      </c>
      <c r="E138" s="1108" t="s">
        <v>267</v>
      </c>
      <c r="F138" s="57" t="s">
        <v>42</v>
      </c>
      <c r="G138" s="120"/>
      <c r="H138" s="59">
        <v>27700</v>
      </c>
      <c r="I138" s="60">
        <v>37300</v>
      </c>
      <c r="J138" s="32" t="s">
        <v>268</v>
      </c>
      <c r="K138" s="61">
        <v>250</v>
      </c>
      <c r="L138" s="62">
        <v>350</v>
      </c>
      <c r="M138" s="63" t="s">
        <v>269</v>
      </c>
      <c r="N138" s="64" t="s">
        <v>270</v>
      </c>
      <c r="O138" s="65" t="s">
        <v>268</v>
      </c>
      <c r="P138" s="66" t="s">
        <v>271</v>
      </c>
      <c r="Q138" s="65" t="s">
        <v>268</v>
      </c>
      <c r="R138" s="67">
        <v>2.2000000000000002</v>
      </c>
      <c r="S138" s="68">
        <v>2.2999999999999998</v>
      </c>
      <c r="T138" s="1089" t="s">
        <v>268</v>
      </c>
      <c r="U138" s="1104">
        <v>360</v>
      </c>
      <c r="V138" s="1089" t="s">
        <v>268</v>
      </c>
      <c r="W138" s="1110">
        <v>3</v>
      </c>
      <c r="X138" s="1081" t="s">
        <v>272</v>
      </c>
      <c r="Y138" s="1083" t="s">
        <v>270</v>
      </c>
      <c r="Z138" s="1083" t="s">
        <v>268</v>
      </c>
      <c r="AA138" s="1100" t="s">
        <v>273</v>
      </c>
      <c r="AB138" s="1089" t="s">
        <v>268</v>
      </c>
      <c r="AC138" s="1104">
        <v>2400</v>
      </c>
      <c r="AD138" s="1089" t="s">
        <v>274</v>
      </c>
      <c r="AE138" s="1098">
        <v>20</v>
      </c>
      <c r="AF138" s="1081" t="s">
        <v>269</v>
      </c>
      <c r="AG138" s="1083" t="s">
        <v>270</v>
      </c>
      <c r="AH138" s="1081" t="s">
        <v>268</v>
      </c>
      <c r="AI138" s="1085" t="s">
        <v>275</v>
      </c>
      <c r="AJ138" s="1081" t="s">
        <v>268</v>
      </c>
      <c r="AK138" s="1096">
        <v>2.7</v>
      </c>
      <c r="AL138" s="32" t="s">
        <v>268</v>
      </c>
      <c r="AM138" s="69">
        <v>9600</v>
      </c>
      <c r="AN138" s="1089" t="s">
        <v>268</v>
      </c>
      <c r="AO138" s="70">
        <v>90</v>
      </c>
      <c r="AP138" s="71" t="s">
        <v>272</v>
      </c>
      <c r="AQ138" s="64" t="s">
        <v>270</v>
      </c>
      <c r="AR138" s="72" t="s">
        <v>268</v>
      </c>
      <c r="AS138" s="66" t="s">
        <v>275</v>
      </c>
      <c r="AT138" s="72" t="s">
        <v>268</v>
      </c>
      <c r="AU138" s="73">
        <v>2.6</v>
      </c>
      <c r="AV138" s="74" t="s">
        <v>276</v>
      </c>
      <c r="AW138" s="75" t="s">
        <v>268</v>
      </c>
      <c r="AX138" s="76">
        <v>3840</v>
      </c>
      <c r="AY138" s="20" t="s">
        <v>274</v>
      </c>
      <c r="AZ138" s="77">
        <v>30</v>
      </c>
      <c r="BA138" s="78" t="s">
        <v>269</v>
      </c>
      <c r="BB138" s="79" t="s">
        <v>270</v>
      </c>
      <c r="BC138" s="78" t="s">
        <v>268</v>
      </c>
      <c r="BD138" s="80" t="s">
        <v>275</v>
      </c>
      <c r="BE138" s="78" t="s">
        <v>268</v>
      </c>
      <c r="BF138" s="81">
        <v>3.9</v>
      </c>
      <c r="BG138" s="75"/>
      <c r="BH138" s="82"/>
      <c r="BI138" s="112"/>
      <c r="BJ138" s="121"/>
      <c r="BK138" s="121"/>
      <c r="BL138" s="121"/>
      <c r="BM138" s="121"/>
      <c r="BN138" s="121"/>
      <c r="BO138" s="121"/>
      <c r="BP138" s="121"/>
      <c r="BQ138" s="112"/>
      <c r="BR138" s="82" t="s">
        <v>286</v>
      </c>
      <c r="BS138" s="112"/>
      <c r="BT138" s="122"/>
      <c r="BU138" s="121"/>
      <c r="BV138" s="121"/>
      <c r="BW138" s="121"/>
      <c r="BX138" s="121"/>
      <c r="BY138" s="121"/>
      <c r="BZ138" s="121"/>
      <c r="CA138" s="1102" t="s">
        <v>268</v>
      </c>
      <c r="CB138" s="1116">
        <v>410</v>
      </c>
      <c r="CC138" s="1089" t="s">
        <v>268</v>
      </c>
      <c r="CD138" s="1098">
        <v>4</v>
      </c>
      <c r="CE138" s="1083" t="s">
        <v>269</v>
      </c>
      <c r="CF138" s="1083" t="s">
        <v>270</v>
      </c>
      <c r="CG138" s="1092" t="s">
        <v>268</v>
      </c>
      <c r="CH138" s="1085" t="s">
        <v>275</v>
      </c>
      <c r="CI138" s="1092" t="s">
        <v>268</v>
      </c>
      <c r="CJ138" s="1096">
        <v>8.5</v>
      </c>
      <c r="CK138" s="1089"/>
      <c r="CL138" s="123" t="s">
        <v>175</v>
      </c>
      <c r="CM138" s="1089" t="s">
        <v>274</v>
      </c>
      <c r="CN138" s="1112">
        <v>20</v>
      </c>
      <c r="CO138" s="1113" t="s">
        <v>269</v>
      </c>
      <c r="CP138" s="1114" t="s">
        <v>270</v>
      </c>
      <c r="CQ138" s="1113" t="s">
        <v>268</v>
      </c>
      <c r="CR138" s="1115" t="s">
        <v>275</v>
      </c>
      <c r="CS138" s="1113" t="s">
        <v>268</v>
      </c>
      <c r="CT138" s="1118">
        <v>2.7</v>
      </c>
      <c r="CU138" s="1119" t="s">
        <v>277</v>
      </c>
      <c r="CV138" s="1089" t="s">
        <v>274</v>
      </c>
      <c r="CW138" s="1104">
        <v>540</v>
      </c>
      <c r="CX138" s="1089" t="s">
        <v>268</v>
      </c>
      <c r="CY138" s="1098">
        <v>5</v>
      </c>
      <c r="CZ138" s="1083" t="s">
        <v>269</v>
      </c>
      <c r="DA138" s="1083" t="s">
        <v>270</v>
      </c>
      <c r="DB138" s="1092" t="s">
        <v>268</v>
      </c>
      <c r="DC138" s="1085" t="s">
        <v>275</v>
      </c>
      <c r="DD138" s="1092" t="s">
        <v>268</v>
      </c>
      <c r="DE138" s="1096">
        <v>12.6</v>
      </c>
      <c r="DF138" s="1089" t="s">
        <v>274</v>
      </c>
      <c r="DG138" s="85">
        <v>270</v>
      </c>
      <c r="DH138" s="1089" t="s">
        <v>268</v>
      </c>
      <c r="DI138" s="85">
        <v>2</v>
      </c>
      <c r="DJ138" s="1089" t="s">
        <v>274</v>
      </c>
      <c r="DK138" s="86">
        <v>2</v>
      </c>
      <c r="DL138" s="1089" t="s">
        <v>268</v>
      </c>
      <c r="DM138" s="85">
        <v>40</v>
      </c>
      <c r="DN138" s="1089" t="s">
        <v>268</v>
      </c>
      <c r="DO138" s="85">
        <v>1</v>
      </c>
      <c r="DP138" s="1089" t="s">
        <v>274</v>
      </c>
      <c r="DQ138" s="86">
        <v>1</v>
      </c>
      <c r="DR138" s="1145"/>
      <c r="DS138" s="128" t="s">
        <v>175</v>
      </c>
      <c r="DT138" s="1122" t="s">
        <v>278</v>
      </c>
      <c r="DU138" s="88">
        <v>255</v>
      </c>
      <c r="DV138" s="1089" t="s">
        <v>280</v>
      </c>
      <c r="DW138" s="1090">
        <v>530</v>
      </c>
      <c r="DX138" s="1092" t="s">
        <v>268</v>
      </c>
      <c r="DY138" s="1094">
        <v>5</v>
      </c>
      <c r="DZ138" s="1081" t="s">
        <v>269</v>
      </c>
      <c r="EA138" s="1083" t="s">
        <v>270</v>
      </c>
      <c r="EB138" s="1081" t="s">
        <v>268</v>
      </c>
      <c r="EC138" s="1085" t="s">
        <v>275</v>
      </c>
      <c r="ED138" s="1081" t="s">
        <v>268</v>
      </c>
      <c r="EE138" s="1087">
        <v>7.8</v>
      </c>
      <c r="EF138" s="1123" t="s">
        <v>276</v>
      </c>
      <c r="EG138" s="1089" t="s">
        <v>280</v>
      </c>
      <c r="EH138" s="1090">
        <v>2400</v>
      </c>
      <c r="EI138" s="1092" t="s">
        <v>268</v>
      </c>
      <c r="EJ138" s="1094">
        <v>20</v>
      </c>
      <c r="EK138" s="1081" t="s">
        <v>269</v>
      </c>
      <c r="EL138" s="1083" t="s">
        <v>270</v>
      </c>
      <c r="EM138" s="1081" t="s">
        <v>268</v>
      </c>
      <c r="EN138" s="1085" t="s">
        <v>275</v>
      </c>
      <c r="EO138" s="1081" t="s">
        <v>268</v>
      </c>
      <c r="EP138" s="1087">
        <v>2.9</v>
      </c>
      <c r="EQ138" s="1126" t="s">
        <v>276</v>
      </c>
      <c r="ER138" s="1120" t="s">
        <v>281</v>
      </c>
      <c r="ES138" s="1089" t="s">
        <v>280</v>
      </c>
      <c r="ET138" s="89">
        <v>1830</v>
      </c>
      <c r="EU138" s="1125" t="s">
        <v>280</v>
      </c>
      <c r="EV138" s="1140"/>
      <c r="EW138" s="1114"/>
      <c r="EX138" s="1122"/>
      <c r="EY138" s="5"/>
      <c r="EZ138" s="1145"/>
    </row>
    <row r="139" spans="1:156" s="58" customFormat="1" ht="38.450000000000003" customHeight="1">
      <c r="A139" s="132" t="s">
        <v>477</v>
      </c>
      <c r="B139" s="132" t="s">
        <v>877</v>
      </c>
      <c r="C139" s="1170"/>
      <c r="D139" s="1107"/>
      <c r="E139" s="1109"/>
      <c r="F139" s="90" t="s">
        <v>43</v>
      </c>
      <c r="G139" s="120"/>
      <c r="H139" s="91">
        <v>37300</v>
      </c>
      <c r="I139" s="92"/>
      <c r="J139" s="32" t="s">
        <v>268</v>
      </c>
      <c r="K139" s="93">
        <v>350</v>
      </c>
      <c r="L139" s="94"/>
      <c r="M139" s="95" t="s">
        <v>269</v>
      </c>
      <c r="N139" s="96" t="s">
        <v>270</v>
      </c>
      <c r="O139" s="97" t="s">
        <v>268</v>
      </c>
      <c r="P139" s="98" t="s">
        <v>275</v>
      </c>
      <c r="Q139" s="97" t="s">
        <v>268</v>
      </c>
      <c r="R139" s="99">
        <v>2.2999999999999998</v>
      </c>
      <c r="S139" s="100"/>
      <c r="T139" s="1089"/>
      <c r="U139" s="1105"/>
      <c r="V139" s="1089"/>
      <c r="W139" s="1111"/>
      <c r="X139" s="1082"/>
      <c r="Y139" s="1084"/>
      <c r="Z139" s="1084"/>
      <c r="AA139" s="1101"/>
      <c r="AB139" s="1089"/>
      <c r="AC139" s="1105"/>
      <c r="AD139" s="1089"/>
      <c r="AE139" s="1099"/>
      <c r="AF139" s="1082"/>
      <c r="AG139" s="1084"/>
      <c r="AH139" s="1082"/>
      <c r="AI139" s="1086"/>
      <c r="AJ139" s="1082"/>
      <c r="AK139" s="1097"/>
      <c r="AL139" s="32" t="s">
        <v>268</v>
      </c>
      <c r="AM139" s="93">
        <v>9600</v>
      </c>
      <c r="AN139" s="1089"/>
      <c r="AO139" s="101">
        <v>90</v>
      </c>
      <c r="AP139" s="102" t="s">
        <v>269</v>
      </c>
      <c r="AQ139" s="96" t="s">
        <v>270</v>
      </c>
      <c r="AR139" s="103" t="s">
        <v>268</v>
      </c>
      <c r="AS139" s="104" t="s">
        <v>275</v>
      </c>
      <c r="AT139" s="103" t="s">
        <v>268</v>
      </c>
      <c r="AU139" s="105">
        <v>2.6</v>
      </c>
      <c r="AV139" s="106"/>
      <c r="AW139" s="75"/>
      <c r="AX139" s="23"/>
      <c r="AY139" s="23"/>
      <c r="AZ139" s="125"/>
      <c r="BA139" s="23"/>
      <c r="BB139" s="23"/>
      <c r="BC139" s="23"/>
      <c r="BD139" s="23"/>
      <c r="BE139" s="23"/>
      <c r="BF139" s="23"/>
      <c r="BG139" s="112" t="s">
        <v>274</v>
      </c>
      <c r="BH139" s="113">
        <v>67200</v>
      </c>
      <c r="BI139" s="112" t="s">
        <v>268</v>
      </c>
      <c r="BJ139" s="77">
        <v>670</v>
      </c>
      <c r="BK139" s="78" t="s">
        <v>269</v>
      </c>
      <c r="BL139" s="79" t="s">
        <v>270</v>
      </c>
      <c r="BM139" s="78" t="s">
        <v>268</v>
      </c>
      <c r="BN139" s="80" t="s">
        <v>275</v>
      </c>
      <c r="BO139" s="78" t="s">
        <v>268</v>
      </c>
      <c r="BP139" s="81">
        <v>2.2999999999999998</v>
      </c>
      <c r="BQ139" s="46" t="s">
        <v>268</v>
      </c>
      <c r="BR139" s="113">
        <v>57600</v>
      </c>
      <c r="BS139" s="46" t="s">
        <v>274</v>
      </c>
      <c r="BT139" s="77">
        <v>570</v>
      </c>
      <c r="BU139" s="78" t="s">
        <v>269</v>
      </c>
      <c r="BV139" s="79" t="s">
        <v>270</v>
      </c>
      <c r="BW139" s="78" t="s">
        <v>268</v>
      </c>
      <c r="BX139" s="80" t="s">
        <v>275</v>
      </c>
      <c r="BY139" s="78" t="s">
        <v>268</v>
      </c>
      <c r="BZ139" s="81">
        <v>2.2000000000000002</v>
      </c>
      <c r="CA139" s="1103"/>
      <c r="CB139" s="1117"/>
      <c r="CC139" s="1089"/>
      <c r="CD139" s="1099"/>
      <c r="CE139" s="1084"/>
      <c r="CF139" s="1084"/>
      <c r="CG139" s="1093"/>
      <c r="CH139" s="1086"/>
      <c r="CI139" s="1093"/>
      <c r="CJ139" s="1097"/>
      <c r="CK139" s="1089"/>
      <c r="CL139" s="114">
        <v>2400</v>
      </c>
      <c r="CM139" s="1089"/>
      <c r="CN139" s="1112"/>
      <c r="CO139" s="1113"/>
      <c r="CP139" s="1114"/>
      <c r="CQ139" s="1113"/>
      <c r="CR139" s="1115"/>
      <c r="CS139" s="1113"/>
      <c r="CT139" s="1118"/>
      <c r="CU139" s="1119"/>
      <c r="CV139" s="1089"/>
      <c r="CW139" s="1105"/>
      <c r="CX139" s="1089"/>
      <c r="CY139" s="1099"/>
      <c r="CZ139" s="1084"/>
      <c r="DA139" s="1084"/>
      <c r="DB139" s="1093"/>
      <c r="DC139" s="1086"/>
      <c r="DD139" s="1093"/>
      <c r="DE139" s="1097"/>
      <c r="DF139" s="1089"/>
      <c r="DG139" s="115" t="s">
        <v>282</v>
      </c>
      <c r="DH139" s="1089"/>
      <c r="DI139" s="115" t="s">
        <v>335</v>
      </c>
      <c r="DJ139" s="1089"/>
      <c r="DK139" s="116">
        <v>65.5</v>
      </c>
      <c r="DL139" s="1089"/>
      <c r="DM139" s="115" t="s">
        <v>282</v>
      </c>
      <c r="DN139" s="1089"/>
      <c r="DO139" s="115" t="s">
        <v>335</v>
      </c>
      <c r="DP139" s="1089"/>
      <c r="DQ139" s="116">
        <v>24.3</v>
      </c>
      <c r="DR139" s="1145"/>
      <c r="DS139" s="117">
        <v>2540</v>
      </c>
      <c r="DT139" s="1122"/>
      <c r="DU139" s="118" t="s">
        <v>284</v>
      </c>
      <c r="DV139" s="1089"/>
      <c r="DW139" s="1091"/>
      <c r="DX139" s="1093"/>
      <c r="DY139" s="1095"/>
      <c r="DZ139" s="1082"/>
      <c r="EA139" s="1084"/>
      <c r="EB139" s="1082"/>
      <c r="EC139" s="1086"/>
      <c r="ED139" s="1082"/>
      <c r="EE139" s="1088"/>
      <c r="EF139" s="1124"/>
      <c r="EG139" s="1089"/>
      <c r="EH139" s="1091">
        <v>30</v>
      </c>
      <c r="EI139" s="1093"/>
      <c r="EJ139" s="1095"/>
      <c r="EK139" s="1082"/>
      <c r="EL139" s="1084"/>
      <c r="EM139" s="1082"/>
      <c r="EN139" s="1086"/>
      <c r="EO139" s="1082"/>
      <c r="EP139" s="1088"/>
      <c r="EQ139" s="1127"/>
      <c r="ER139" s="1121"/>
      <c r="ES139" s="1089"/>
      <c r="ET139" s="119">
        <v>10</v>
      </c>
      <c r="EU139" s="1125"/>
      <c r="EV139" s="1140"/>
      <c r="EW139" s="1114"/>
      <c r="EX139" s="1122"/>
      <c r="EY139" s="5"/>
      <c r="EZ139" s="1145"/>
    </row>
    <row r="140" spans="1:156" s="58" customFormat="1" ht="38.450000000000003" customHeight="1">
      <c r="A140" s="132" t="s">
        <v>478</v>
      </c>
      <c r="B140" s="132" t="s">
        <v>878</v>
      </c>
      <c r="C140" s="1170"/>
      <c r="D140" s="1106" t="s">
        <v>328</v>
      </c>
      <c r="E140" s="1108" t="s">
        <v>267</v>
      </c>
      <c r="F140" s="57" t="s">
        <v>42</v>
      </c>
      <c r="G140" s="120"/>
      <c r="H140" s="59">
        <v>27280</v>
      </c>
      <c r="I140" s="60">
        <v>36880</v>
      </c>
      <c r="J140" s="32" t="s">
        <v>268</v>
      </c>
      <c r="K140" s="61">
        <v>250</v>
      </c>
      <c r="L140" s="62">
        <v>340</v>
      </c>
      <c r="M140" s="63" t="s">
        <v>269</v>
      </c>
      <c r="N140" s="64" t="s">
        <v>270</v>
      </c>
      <c r="O140" s="65" t="s">
        <v>268</v>
      </c>
      <c r="P140" s="66" t="s">
        <v>271</v>
      </c>
      <c r="Q140" s="65" t="s">
        <v>268</v>
      </c>
      <c r="R140" s="67">
        <v>2.2000000000000002</v>
      </c>
      <c r="S140" s="68">
        <v>2.2999999999999998</v>
      </c>
      <c r="T140" s="1089" t="s">
        <v>268</v>
      </c>
      <c r="U140" s="1104">
        <v>320</v>
      </c>
      <c r="V140" s="1089" t="s">
        <v>268</v>
      </c>
      <c r="W140" s="1110">
        <v>3</v>
      </c>
      <c r="X140" s="1081" t="s">
        <v>272</v>
      </c>
      <c r="Y140" s="1083" t="s">
        <v>270</v>
      </c>
      <c r="Z140" s="1083" t="s">
        <v>268</v>
      </c>
      <c r="AA140" s="1100" t="s">
        <v>273</v>
      </c>
      <c r="AB140" s="1089" t="s">
        <v>268</v>
      </c>
      <c r="AC140" s="1104">
        <v>2130</v>
      </c>
      <c r="AD140" s="1089" t="s">
        <v>274</v>
      </c>
      <c r="AE140" s="1098">
        <v>20</v>
      </c>
      <c r="AF140" s="1081" t="s">
        <v>269</v>
      </c>
      <c r="AG140" s="1083" t="s">
        <v>270</v>
      </c>
      <c r="AH140" s="1081" t="s">
        <v>268</v>
      </c>
      <c r="AI140" s="1085" t="s">
        <v>275</v>
      </c>
      <c r="AJ140" s="1081" t="s">
        <v>268</v>
      </c>
      <c r="AK140" s="1096">
        <v>2.4</v>
      </c>
      <c r="AL140" s="32" t="s">
        <v>268</v>
      </c>
      <c r="AM140" s="69">
        <v>9600</v>
      </c>
      <c r="AN140" s="1089" t="s">
        <v>268</v>
      </c>
      <c r="AO140" s="70">
        <v>90</v>
      </c>
      <c r="AP140" s="71" t="s">
        <v>272</v>
      </c>
      <c r="AQ140" s="64" t="s">
        <v>270</v>
      </c>
      <c r="AR140" s="72" t="s">
        <v>268</v>
      </c>
      <c r="AS140" s="66" t="s">
        <v>275</v>
      </c>
      <c r="AT140" s="72" t="s">
        <v>268</v>
      </c>
      <c r="AU140" s="73">
        <v>2.6</v>
      </c>
      <c r="AV140" s="74" t="s">
        <v>276</v>
      </c>
      <c r="AW140" s="75" t="s">
        <v>268</v>
      </c>
      <c r="AX140" s="76">
        <v>3840</v>
      </c>
      <c r="AY140" s="20" t="s">
        <v>274</v>
      </c>
      <c r="AZ140" s="77">
        <v>30</v>
      </c>
      <c r="BA140" s="78" t="s">
        <v>269</v>
      </c>
      <c r="BB140" s="79" t="s">
        <v>270</v>
      </c>
      <c r="BC140" s="78" t="s">
        <v>268</v>
      </c>
      <c r="BD140" s="80" t="s">
        <v>275</v>
      </c>
      <c r="BE140" s="78" t="s">
        <v>268</v>
      </c>
      <c r="BF140" s="81">
        <v>3.9</v>
      </c>
      <c r="BG140" s="75"/>
      <c r="BH140" s="82"/>
      <c r="BI140" s="112"/>
      <c r="BJ140" s="121"/>
      <c r="BK140" s="121"/>
      <c r="BL140" s="121"/>
      <c r="BM140" s="121"/>
      <c r="BN140" s="121"/>
      <c r="BO140" s="121"/>
      <c r="BP140" s="121"/>
      <c r="BQ140" s="112"/>
      <c r="BR140" s="82" t="s">
        <v>286</v>
      </c>
      <c r="BS140" s="112"/>
      <c r="BT140" s="122"/>
      <c r="BU140" s="121"/>
      <c r="BV140" s="121"/>
      <c r="BW140" s="121"/>
      <c r="BX140" s="121"/>
      <c r="BY140" s="121"/>
      <c r="BZ140" s="121"/>
      <c r="CA140" s="1102" t="s">
        <v>268</v>
      </c>
      <c r="CB140" s="1116">
        <v>360</v>
      </c>
      <c r="CC140" s="1089" t="s">
        <v>268</v>
      </c>
      <c r="CD140" s="1098">
        <v>3</v>
      </c>
      <c r="CE140" s="1083" t="s">
        <v>269</v>
      </c>
      <c r="CF140" s="1083" t="s">
        <v>270</v>
      </c>
      <c r="CG140" s="1092" t="s">
        <v>268</v>
      </c>
      <c r="CH140" s="1085" t="s">
        <v>275</v>
      </c>
      <c r="CI140" s="1092" t="s">
        <v>268</v>
      </c>
      <c r="CJ140" s="1096">
        <v>10.1</v>
      </c>
      <c r="CK140" s="1089"/>
      <c r="CL140" s="123" t="s">
        <v>176</v>
      </c>
      <c r="CM140" s="1089" t="s">
        <v>274</v>
      </c>
      <c r="CN140" s="1112">
        <v>20</v>
      </c>
      <c r="CO140" s="1113" t="s">
        <v>269</v>
      </c>
      <c r="CP140" s="1114" t="s">
        <v>270</v>
      </c>
      <c r="CQ140" s="1113" t="s">
        <v>268</v>
      </c>
      <c r="CR140" s="1115" t="s">
        <v>275</v>
      </c>
      <c r="CS140" s="1113" t="s">
        <v>268</v>
      </c>
      <c r="CT140" s="1118">
        <v>2.4</v>
      </c>
      <c r="CU140" s="1119" t="s">
        <v>277</v>
      </c>
      <c r="CV140" s="1089" t="s">
        <v>274</v>
      </c>
      <c r="CW140" s="1104">
        <v>540</v>
      </c>
      <c r="CX140" s="1089" t="s">
        <v>268</v>
      </c>
      <c r="CY140" s="1098">
        <v>5</v>
      </c>
      <c r="CZ140" s="1083" t="s">
        <v>269</v>
      </c>
      <c r="DA140" s="1083" t="s">
        <v>270</v>
      </c>
      <c r="DB140" s="1092" t="s">
        <v>268</v>
      </c>
      <c r="DC140" s="1085" t="s">
        <v>275</v>
      </c>
      <c r="DD140" s="1092" t="s">
        <v>268</v>
      </c>
      <c r="DE140" s="1096">
        <v>11.2</v>
      </c>
      <c r="DF140" s="1089" t="s">
        <v>274</v>
      </c>
      <c r="DG140" s="85">
        <v>240</v>
      </c>
      <c r="DH140" s="1089" t="s">
        <v>268</v>
      </c>
      <c r="DI140" s="85">
        <v>2</v>
      </c>
      <c r="DJ140" s="1089" t="s">
        <v>274</v>
      </c>
      <c r="DK140" s="86">
        <v>2</v>
      </c>
      <c r="DL140" s="1089" t="s">
        <v>268</v>
      </c>
      <c r="DM140" s="85">
        <v>40</v>
      </c>
      <c r="DN140" s="1089" t="s">
        <v>268</v>
      </c>
      <c r="DO140" s="85">
        <v>1</v>
      </c>
      <c r="DP140" s="1089" t="s">
        <v>274</v>
      </c>
      <c r="DQ140" s="86">
        <v>1</v>
      </c>
      <c r="DR140" s="1145"/>
      <c r="DS140" s="128" t="s">
        <v>176</v>
      </c>
      <c r="DT140" s="1122" t="s">
        <v>278</v>
      </c>
      <c r="DU140" s="88">
        <v>255</v>
      </c>
      <c r="DV140" s="1089" t="s">
        <v>280</v>
      </c>
      <c r="DW140" s="1090">
        <v>470</v>
      </c>
      <c r="DX140" s="1092" t="s">
        <v>268</v>
      </c>
      <c r="DY140" s="1094">
        <v>5</v>
      </c>
      <c r="DZ140" s="1081" t="s">
        <v>269</v>
      </c>
      <c r="EA140" s="1083" t="s">
        <v>270</v>
      </c>
      <c r="EB140" s="1081" t="s">
        <v>268</v>
      </c>
      <c r="EC140" s="1085" t="s">
        <v>275</v>
      </c>
      <c r="ED140" s="1081" t="s">
        <v>268</v>
      </c>
      <c r="EE140" s="1087">
        <v>6.9</v>
      </c>
      <c r="EF140" s="1123" t="s">
        <v>276</v>
      </c>
      <c r="EG140" s="1089" t="s">
        <v>280</v>
      </c>
      <c r="EH140" s="1090">
        <v>2130</v>
      </c>
      <c r="EI140" s="1092" t="s">
        <v>268</v>
      </c>
      <c r="EJ140" s="1094">
        <v>20</v>
      </c>
      <c r="EK140" s="1081" t="s">
        <v>269</v>
      </c>
      <c r="EL140" s="1083" t="s">
        <v>270</v>
      </c>
      <c r="EM140" s="1081" t="s">
        <v>268</v>
      </c>
      <c r="EN140" s="1085" t="s">
        <v>275</v>
      </c>
      <c r="EO140" s="1081" t="s">
        <v>268</v>
      </c>
      <c r="EP140" s="1087">
        <v>2.6</v>
      </c>
      <c r="EQ140" s="1126" t="s">
        <v>276</v>
      </c>
      <c r="ER140" s="1120" t="s">
        <v>281</v>
      </c>
      <c r="ES140" s="1089" t="s">
        <v>280</v>
      </c>
      <c r="ET140" s="89">
        <v>1620</v>
      </c>
      <c r="EU140" s="1125" t="s">
        <v>280</v>
      </c>
      <c r="EV140" s="1140"/>
      <c r="EW140" s="1114"/>
      <c r="EX140" s="1122"/>
      <c r="EY140" s="5"/>
      <c r="EZ140" s="1145"/>
    </row>
    <row r="141" spans="1:156" s="58" customFormat="1" ht="38.450000000000003" customHeight="1">
      <c r="A141" s="132" t="s">
        <v>479</v>
      </c>
      <c r="B141" s="132" t="s">
        <v>879</v>
      </c>
      <c r="C141" s="1170"/>
      <c r="D141" s="1107"/>
      <c r="E141" s="1109"/>
      <c r="F141" s="90" t="s">
        <v>43</v>
      </c>
      <c r="G141" s="120"/>
      <c r="H141" s="91">
        <v>36880</v>
      </c>
      <c r="I141" s="92"/>
      <c r="J141" s="32" t="s">
        <v>268</v>
      </c>
      <c r="K141" s="93">
        <v>340</v>
      </c>
      <c r="L141" s="94"/>
      <c r="M141" s="95" t="s">
        <v>269</v>
      </c>
      <c r="N141" s="96" t="s">
        <v>270</v>
      </c>
      <c r="O141" s="97" t="s">
        <v>268</v>
      </c>
      <c r="P141" s="98" t="s">
        <v>275</v>
      </c>
      <c r="Q141" s="97" t="s">
        <v>268</v>
      </c>
      <c r="R141" s="99">
        <v>2.2999999999999998</v>
      </c>
      <c r="S141" s="100"/>
      <c r="T141" s="1089"/>
      <c r="U141" s="1105"/>
      <c r="V141" s="1089"/>
      <c r="W141" s="1111"/>
      <c r="X141" s="1082"/>
      <c r="Y141" s="1084"/>
      <c r="Z141" s="1084"/>
      <c r="AA141" s="1101"/>
      <c r="AB141" s="1089"/>
      <c r="AC141" s="1105"/>
      <c r="AD141" s="1089"/>
      <c r="AE141" s="1099"/>
      <c r="AF141" s="1082"/>
      <c r="AG141" s="1084"/>
      <c r="AH141" s="1082"/>
      <c r="AI141" s="1086"/>
      <c r="AJ141" s="1082"/>
      <c r="AK141" s="1097"/>
      <c r="AL141" s="32" t="s">
        <v>268</v>
      </c>
      <c r="AM141" s="93">
        <v>9600</v>
      </c>
      <c r="AN141" s="1089"/>
      <c r="AO141" s="101">
        <v>90</v>
      </c>
      <c r="AP141" s="102" t="s">
        <v>269</v>
      </c>
      <c r="AQ141" s="96" t="s">
        <v>270</v>
      </c>
      <c r="AR141" s="103" t="s">
        <v>268</v>
      </c>
      <c r="AS141" s="104" t="s">
        <v>275</v>
      </c>
      <c r="AT141" s="103" t="s">
        <v>268</v>
      </c>
      <c r="AU141" s="105">
        <v>2.6</v>
      </c>
      <c r="AV141" s="106"/>
      <c r="AW141" s="75"/>
      <c r="AX141" s="23"/>
      <c r="AY141" s="23"/>
      <c r="AZ141" s="125"/>
      <c r="BA141" s="23"/>
      <c r="BB141" s="23"/>
      <c r="BC141" s="23"/>
      <c r="BD141" s="23"/>
      <c r="BE141" s="23"/>
      <c r="BF141" s="23"/>
      <c r="BG141" s="112" t="s">
        <v>274</v>
      </c>
      <c r="BH141" s="113">
        <v>67200</v>
      </c>
      <c r="BI141" s="112" t="s">
        <v>268</v>
      </c>
      <c r="BJ141" s="77">
        <v>670</v>
      </c>
      <c r="BK141" s="78" t="s">
        <v>269</v>
      </c>
      <c r="BL141" s="79" t="s">
        <v>270</v>
      </c>
      <c r="BM141" s="78" t="s">
        <v>268</v>
      </c>
      <c r="BN141" s="80" t="s">
        <v>275</v>
      </c>
      <c r="BO141" s="78" t="s">
        <v>268</v>
      </c>
      <c r="BP141" s="81">
        <v>2.2999999999999998</v>
      </c>
      <c r="BQ141" s="46" t="s">
        <v>268</v>
      </c>
      <c r="BR141" s="113">
        <v>57600</v>
      </c>
      <c r="BS141" s="46" t="s">
        <v>274</v>
      </c>
      <c r="BT141" s="77">
        <v>570</v>
      </c>
      <c r="BU141" s="78" t="s">
        <v>269</v>
      </c>
      <c r="BV141" s="79" t="s">
        <v>270</v>
      </c>
      <c r="BW141" s="78" t="s">
        <v>268</v>
      </c>
      <c r="BX141" s="80" t="s">
        <v>275</v>
      </c>
      <c r="BY141" s="78" t="s">
        <v>268</v>
      </c>
      <c r="BZ141" s="81">
        <v>2.2000000000000002</v>
      </c>
      <c r="CA141" s="1103"/>
      <c r="CB141" s="1117"/>
      <c r="CC141" s="1089"/>
      <c r="CD141" s="1099"/>
      <c r="CE141" s="1084"/>
      <c r="CF141" s="1084"/>
      <c r="CG141" s="1093"/>
      <c r="CH141" s="1086"/>
      <c r="CI141" s="1093"/>
      <c r="CJ141" s="1097"/>
      <c r="CK141" s="1089"/>
      <c r="CL141" s="114">
        <v>2130</v>
      </c>
      <c r="CM141" s="1089"/>
      <c r="CN141" s="1112"/>
      <c r="CO141" s="1113"/>
      <c r="CP141" s="1114"/>
      <c r="CQ141" s="1113"/>
      <c r="CR141" s="1115"/>
      <c r="CS141" s="1113"/>
      <c r="CT141" s="1118"/>
      <c r="CU141" s="1119"/>
      <c r="CV141" s="1089"/>
      <c r="CW141" s="1105"/>
      <c r="CX141" s="1089"/>
      <c r="CY141" s="1099"/>
      <c r="CZ141" s="1084"/>
      <c r="DA141" s="1084"/>
      <c r="DB141" s="1093"/>
      <c r="DC141" s="1086"/>
      <c r="DD141" s="1093"/>
      <c r="DE141" s="1097"/>
      <c r="DF141" s="1089"/>
      <c r="DG141" s="115" t="s">
        <v>282</v>
      </c>
      <c r="DH141" s="1089"/>
      <c r="DI141" s="115" t="s">
        <v>335</v>
      </c>
      <c r="DJ141" s="1089"/>
      <c r="DK141" s="116">
        <v>58.3</v>
      </c>
      <c r="DL141" s="1089"/>
      <c r="DM141" s="115" t="s">
        <v>282</v>
      </c>
      <c r="DN141" s="1089"/>
      <c r="DO141" s="115" t="s">
        <v>335</v>
      </c>
      <c r="DP141" s="1089"/>
      <c r="DQ141" s="116">
        <v>21.6</v>
      </c>
      <c r="DR141" s="1145"/>
      <c r="DS141" s="117">
        <v>2440</v>
      </c>
      <c r="DT141" s="1122"/>
      <c r="DU141" s="118" t="s">
        <v>284</v>
      </c>
      <c r="DV141" s="1089"/>
      <c r="DW141" s="1091"/>
      <c r="DX141" s="1093"/>
      <c r="DY141" s="1095"/>
      <c r="DZ141" s="1082"/>
      <c r="EA141" s="1084"/>
      <c r="EB141" s="1082"/>
      <c r="EC141" s="1086"/>
      <c r="ED141" s="1082"/>
      <c r="EE141" s="1088"/>
      <c r="EF141" s="1124"/>
      <c r="EG141" s="1089"/>
      <c r="EH141" s="1091">
        <v>30</v>
      </c>
      <c r="EI141" s="1093"/>
      <c r="EJ141" s="1095"/>
      <c r="EK141" s="1082"/>
      <c r="EL141" s="1084"/>
      <c r="EM141" s="1082"/>
      <c r="EN141" s="1086"/>
      <c r="EO141" s="1082"/>
      <c r="EP141" s="1088"/>
      <c r="EQ141" s="1127"/>
      <c r="ER141" s="1121"/>
      <c r="ES141" s="1089"/>
      <c r="ET141" s="119">
        <v>10</v>
      </c>
      <c r="EU141" s="1125"/>
      <c r="EV141" s="1140"/>
      <c r="EW141" s="1114"/>
      <c r="EX141" s="1122"/>
      <c r="EY141" s="5"/>
      <c r="EZ141" s="1145"/>
    </row>
    <row r="142" spans="1:156" s="58" customFormat="1" ht="38.450000000000003" customHeight="1">
      <c r="A142" s="132" t="s">
        <v>480</v>
      </c>
      <c r="B142" s="132" t="s">
        <v>880</v>
      </c>
      <c r="C142" s="1170"/>
      <c r="D142" s="1106" t="s">
        <v>330</v>
      </c>
      <c r="E142" s="1108" t="s">
        <v>267</v>
      </c>
      <c r="F142" s="57" t="s">
        <v>42</v>
      </c>
      <c r="G142" s="120"/>
      <c r="H142" s="59">
        <v>26940</v>
      </c>
      <c r="I142" s="60">
        <v>36540</v>
      </c>
      <c r="J142" s="32" t="s">
        <v>268</v>
      </c>
      <c r="K142" s="61">
        <v>240</v>
      </c>
      <c r="L142" s="62">
        <v>340</v>
      </c>
      <c r="M142" s="63" t="s">
        <v>269</v>
      </c>
      <c r="N142" s="64" t="s">
        <v>270</v>
      </c>
      <c r="O142" s="65" t="s">
        <v>268</v>
      </c>
      <c r="P142" s="66" t="s">
        <v>271</v>
      </c>
      <c r="Q142" s="65" t="s">
        <v>268</v>
      </c>
      <c r="R142" s="67">
        <v>2.2000000000000002</v>
      </c>
      <c r="S142" s="68">
        <v>2.2999999999999998</v>
      </c>
      <c r="T142" s="1089" t="s">
        <v>268</v>
      </c>
      <c r="U142" s="1104">
        <v>290</v>
      </c>
      <c r="V142" s="1089" t="s">
        <v>268</v>
      </c>
      <c r="W142" s="1110">
        <v>2</v>
      </c>
      <c r="X142" s="1081" t="s">
        <v>272</v>
      </c>
      <c r="Y142" s="1083" t="s">
        <v>270</v>
      </c>
      <c r="Z142" s="1083" t="s">
        <v>268</v>
      </c>
      <c r="AA142" s="1100" t="s">
        <v>273</v>
      </c>
      <c r="AB142" s="1089" t="s">
        <v>268</v>
      </c>
      <c r="AC142" s="1104">
        <v>1920</v>
      </c>
      <c r="AD142" s="1089" t="s">
        <v>274</v>
      </c>
      <c r="AE142" s="1098">
        <v>10</v>
      </c>
      <c r="AF142" s="1081" t="s">
        <v>269</v>
      </c>
      <c r="AG142" s="1083" t="s">
        <v>270</v>
      </c>
      <c r="AH142" s="1081" t="s">
        <v>268</v>
      </c>
      <c r="AI142" s="1085" t="s">
        <v>275</v>
      </c>
      <c r="AJ142" s="1081" t="s">
        <v>268</v>
      </c>
      <c r="AK142" s="1096">
        <v>4.3</v>
      </c>
      <c r="AL142" s="32" t="s">
        <v>268</v>
      </c>
      <c r="AM142" s="69">
        <v>9600</v>
      </c>
      <c r="AN142" s="1089" t="s">
        <v>268</v>
      </c>
      <c r="AO142" s="70">
        <v>90</v>
      </c>
      <c r="AP142" s="71" t="s">
        <v>272</v>
      </c>
      <c r="AQ142" s="64" t="s">
        <v>270</v>
      </c>
      <c r="AR142" s="72" t="s">
        <v>268</v>
      </c>
      <c r="AS142" s="66" t="s">
        <v>275</v>
      </c>
      <c r="AT142" s="72" t="s">
        <v>268</v>
      </c>
      <c r="AU142" s="73">
        <v>2.6</v>
      </c>
      <c r="AV142" s="74" t="s">
        <v>276</v>
      </c>
      <c r="AW142" s="75" t="s">
        <v>268</v>
      </c>
      <c r="AX142" s="76">
        <v>3840</v>
      </c>
      <c r="AY142" s="20" t="s">
        <v>274</v>
      </c>
      <c r="AZ142" s="77">
        <v>30</v>
      </c>
      <c r="BA142" s="78" t="s">
        <v>269</v>
      </c>
      <c r="BB142" s="79" t="s">
        <v>270</v>
      </c>
      <c r="BC142" s="78" t="s">
        <v>268</v>
      </c>
      <c r="BD142" s="80" t="s">
        <v>275</v>
      </c>
      <c r="BE142" s="78" t="s">
        <v>268</v>
      </c>
      <c r="BF142" s="81">
        <v>3.9</v>
      </c>
      <c r="BG142" s="75"/>
      <c r="BH142" s="82"/>
      <c r="BI142" s="112"/>
      <c r="BJ142" s="121"/>
      <c r="BK142" s="121"/>
      <c r="BL142" s="121"/>
      <c r="BM142" s="121"/>
      <c r="BN142" s="121"/>
      <c r="BO142" s="121"/>
      <c r="BP142" s="121"/>
      <c r="BQ142" s="112"/>
      <c r="BR142" s="82" t="s">
        <v>286</v>
      </c>
      <c r="BS142" s="112"/>
      <c r="BT142" s="122"/>
      <c r="BU142" s="121"/>
      <c r="BV142" s="121"/>
      <c r="BW142" s="121"/>
      <c r="BX142" s="121"/>
      <c r="BY142" s="121"/>
      <c r="BZ142" s="121"/>
      <c r="CA142" s="1102" t="s">
        <v>268</v>
      </c>
      <c r="CB142" s="1116">
        <v>330</v>
      </c>
      <c r="CC142" s="1089" t="s">
        <v>268</v>
      </c>
      <c r="CD142" s="1098">
        <v>3</v>
      </c>
      <c r="CE142" s="1083" t="s">
        <v>269</v>
      </c>
      <c r="CF142" s="1083" t="s">
        <v>270</v>
      </c>
      <c r="CG142" s="1092" t="s">
        <v>268</v>
      </c>
      <c r="CH142" s="1085" t="s">
        <v>275</v>
      </c>
      <c r="CI142" s="1092" t="s">
        <v>268</v>
      </c>
      <c r="CJ142" s="1096">
        <v>9.1</v>
      </c>
      <c r="CK142" s="1089"/>
      <c r="CL142" s="123" t="s">
        <v>177</v>
      </c>
      <c r="CM142" s="1089" t="s">
        <v>274</v>
      </c>
      <c r="CN142" s="1112">
        <v>10</v>
      </c>
      <c r="CO142" s="1113" t="s">
        <v>269</v>
      </c>
      <c r="CP142" s="1114" t="s">
        <v>270</v>
      </c>
      <c r="CQ142" s="1113" t="s">
        <v>268</v>
      </c>
      <c r="CR142" s="1115" t="s">
        <v>275</v>
      </c>
      <c r="CS142" s="1113" t="s">
        <v>268</v>
      </c>
      <c r="CT142" s="1118">
        <v>4.3</v>
      </c>
      <c r="CU142" s="1119" t="s">
        <v>277</v>
      </c>
      <c r="CV142" s="1089" t="s">
        <v>274</v>
      </c>
      <c r="CW142" s="1104">
        <v>540</v>
      </c>
      <c r="CX142" s="1089" t="s">
        <v>268</v>
      </c>
      <c r="CY142" s="1098">
        <v>5</v>
      </c>
      <c r="CZ142" s="1083" t="s">
        <v>269</v>
      </c>
      <c r="DA142" s="1083" t="s">
        <v>270</v>
      </c>
      <c r="DB142" s="1092" t="s">
        <v>268</v>
      </c>
      <c r="DC142" s="1085" t="s">
        <v>275</v>
      </c>
      <c r="DD142" s="1092" t="s">
        <v>268</v>
      </c>
      <c r="DE142" s="1096">
        <v>10.1</v>
      </c>
      <c r="DF142" s="1089" t="s">
        <v>274</v>
      </c>
      <c r="DG142" s="85">
        <v>220</v>
      </c>
      <c r="DH142" s="1089" t="s">
        <v>268</v>
      </c>
      <c r="DI142" s="85">
        <v>2</v>
      </c>
      <c r="DJ142" s="1089" t="s">
        <v>274</v>
      </c>
      <c r="DK142" s="86">
        <v>2</v>
      </c>
      <c r="DL142" s="1089" t="s">
        <v>268</v>
      </c>
      <c r="DM142" s="85">
        <v>40</v>
      </c>
      <c r="DN142" s="1089" t="s">
        <v>268</v>
      </c>
      <c r="DO142" s="85">
        <v>1</v>
      </c>
      <c r="DP142" s="1089" t="s">
        <v>274</v>
      </c>
      <c r="DQ142" s="86">
        <v>1</v>
      </c>
      <c r="DR142" s="1145"/>
      <c r="DS142" s="128" t="s">
        <v>177</v>
      </c>
      <c r="DT142" s="1122" t="s">
        <v>278</v>
      </c>
      <c r="DU142" s="88">
        <v>255</v>
      </c>
      <c r="DV142" s="1089" t="s">
        <v>280</v>
      </c>
      <c r="DW142" s="1090">
        <v>420</v>
      </c>
      <c r="DX142" s="1092" t="s">
        <v>268</v>
      </c>
      <c r="DY142" s="1094">
        <v>4</v>
      </c>
      <c r="DZ142" s="1081" t="s">
        <v>269</v>
      </c>
      <c r="EA142" s="1083" t="s">
        <v>270</v>
      </c>
      <c r="EB142" s="1081" t="s">
        <v>268</v>
      </c>
      <c r="EC142" s="1085" t="s">
        <v>275</v>
      </c>
      <c r="ED142" s="1081" t="s">
        <v>268</v>
      </c>
      <c r="EE142" s="1087">
        <v>7.8</v>
      </c>
      <c r="EF142" s="1123" t="s">
        <v>276</v>
      </c>
      <c r="EG142" s="1089" t="s">
        <v>280</v>
      </c>
      <c r="EH142" s="1090">
        <v>1920</v>
      </c>
      <c r="EI142" s="1092" t="s">
        <v>268</v>
      </c>
      <c r="EJ142" s="1094">
        <v>10</v>
      </c>
      <c r="EK142" s="1081" t="s">
        <v>269</v>
      </c>
      <c r="EL142" s="1083" t="s">
        <v>270</v>
      </c>
      <c r="EM142" s="1081" t="s">
        <v>268</v>
      </c>
      <c r="EN142" s="1085" t="s">
        <v>275</v>
      </c>
      <c r="EO142" s="1081" t="s">
        <v>268</v>
      </c>
      <c r="EP142" s="1087">
        <v>4.7</v>
      </c>
      <c r="EQ142" s="1126" t="s">
        <v>276</v>
      </c>
      <c r="ER142" s="1120" t="s">
        <v>281</v>
      </c>
      <c r="ES142" s="1089" t="s">
        <v>280</v>
      </c>
      <c r="ET142" s="89">
        <v>1460</v>
      </c>
      <c r="EU142" s="1125" t="s">
        <v>280</v>
      </c>
      <c r="EV142" s="1140"/>
      <c r="EW142" s="1114"/>
      <c r="EX142" s="1122"/>
      <c r="EY142" s="5"/>
      <c r="EZ142" s="1145"/>
    </row>
    <row r="143" spans="1:156" s="58" customFormat="1" ht="38.450000000000003" customHeight="1">
      <c r="A143" s="132" t="s">
        <v>481</v>
      </c>
      <c r="B143" s="132" t="s">
        <v>881</v>
      </c>
      <c r="C143" s="1170"/>
      <c r="D143" s="1107"/>
      <c r="E143" s="1109"/>
      <c r="F143" s="90" t="s">
        <v>43</v>
      </c>
      <c r="G143" s="120"/>
      <c r="H143" s="91">
        <v>36540</v>
      </c>
      <c r="I143" s="92"/>
      <c r="J143" s="32" t="s">
        <v>268</v>
      </c>
      <c r="K143" s="93">
        <v>340</v>
      </c>
      <c r="L143" s="94"/>
      <c r="M143" s="95" t="s">
        <v>269</v>
      </c>
      <c r="N143" s="96" t="s">
        <v>270</v>
      </c>
      <c r="O143" s="97" t="s">
        <v>268</v>
      </c>
      <c r="P143" s="98" t="s">
        <v>275</v>
      </c>
      <c r="Q143" s="97" t="s">
        <v>268</v>
      </c>
      <c r="R143" s="99">
        <v>2.2999999999999998</v>
      </c>
      <c r="S143" s="100"/>
      <c r="T143" s="1089"/>
      <c r="U143" s="1105"/>
      <c r="V143" s="1089"/>
      <c r="W143" s="1111"/>
      <c r="X143" s="1082"/>
      <c r="Y143" s="1084"/>
      <c r="Z143" s="1084"/>
      <c r="AA143" s="1101"/>
      <c r="AB143" s="1089"/>
      <c r="AC143" s="1105"/>
      <c r="AD143" s="1089"/>
      <c r="AE143" s="1099"/>
      <c r="AF143" s="1082"/>
      <c r="AG143" s="1084"/>
      <c r="AH143" s="1082"/>
      <c r="AI143" s="1086"/>
      <c r="AJ143" s="1082"/>
      <c r="AK143" s="1097"/>
      <c r="AL143" s="32" t="s">
        <v>268</v>
      </c>
      <c r="AM143" s="93">
        <v>9600</v>
      </c>
      <c r="AN143" s="1089"/>
      <c r="AO143" s="101">
        <v>90</v>
      </c>
      <c r="AP143" s="102" t="s">
        <v>269</v>
      </c>
      <c r="AQ143" s="96" t="s">
        <v>270</v>
      </c>
      <c r="AR143" s="103" t="s">
        <v>268</v>
      </c>
      <c r="AS143" s="104" t="s">
        <v>275</v>
      </c>
      <c r="AT143" s="103" t="s">
        <v>268</v>
      </c>
      <c r="AU143" s="105">
        <v>2.6</v>
      </c>
      <c r="AV143" s="106"/>
      <c r="AW143" s="75"/>
      <c r="AX143" s="23"/>
      <c r="AY143" s="23"/>
      <c r="AZ143" s="125"/>
      <c r="BA143" s="23"/>
      <c r="BB143" s="23"/>
      <c r="BC143" s="23"/>
      <c r="BD143" s="23"/>
      <c r="BE143" s="23"/>
      <c r="BF143" s="23"/>
      <c r="BG143" s="112" t="s">
        <v>274</v>
      </c>
      <c r="BH143" s="113">
        <v>67200</v>
      </c>
      <c r="BI143" s="112" t="s">
        <v>268</v>
      </c>
      <c r="BJ143" s="77">
        <v>670</v>
      </c>
      <c r="BK143" s="78" t="s">
        <v>269</v>
      </c>
      <c r="BL143" s="79" t="s">
        <v>270</v>
      </c>
      <c r="BM143" s="78" t="s">
        <v>268</v>
      </c>
      <c r="BN143" s="80" t="s">
        <v>275</v>
      </c>
      <c r="BO143" s="78" t="s">
        <v>268</v>
      </c>
      <c r="BP143" s="81">
        <v>2.2999999999999998</v>
      </c>
      <c r="BQ143" s="46" t="s">
        <v>268</v>
      </c>
      <c r="BR143" s="113">
        <v>57600</v>
      </c>
      <c r="BS143" s="46" t="s">
        <v>274</v>
      </c>
      <c r="BT143" s="77">
        <v>570</v>
      </c>
      <c r="BU143" s="78" t="s">
        <v>269</v>
      </c>
      <c r="BV143" s="79" t="s">
        <v>270</v>
      </c>
      <c r="BW143" s="78" t="s">
        <v>268</v>
      </c>
      <c r="BX143" s="80" t="s">
        <v>275</v>
      </c>
      <c r="BY143" s="78" t="s">
        <v>268</v>
      </c>
      <c r="BZ143" s="81">
        <v>2.2000000000000002</v>
      </c>
      <c r="CA143" s="1103"/>
      <c r="CB143" s="1117"/>
      <c r="CC143" s="1089"/>
      <c r="CD143" s="1099"/>
      <c r="CE143" s="1084"/>
      <c r="CF143" s="1084"/>
      <c r="CG143" s="1093"/>
      <c r="CH143" s="1086"/>
      <c r="CI143" s="1093"/>
      <c r="CJ143" s="1097"/>
      <c r="CK143" s="1089"/>
      <c r="CL143" s="114">
        <v>1920</v>
      </c>
      <c r="CM143" s="1089"/>
      <c r="CN143" s="1112"/>
      <c r="CO143" s="1113"/>
      <c r="CP143" s="1114"/>
      <c r="CQ143" s="1113"/>
      <c r="CR143" s="1115"/>
      <c r="CS143" s="1113"/>
      <c r="CT143" s="1118"/>
      <c r="CU143" s="1119"/>
      <c r="CV143" s="1089"/>
      <c r="CW143" s="1105"/>
      <c r="CX143" s="1089"/>
      <c r="CY143" s="1099"/>
      <c r="CZ143" s="1084"/>
      <c r="DA143" s="1084"/>
      <c r="DB143" s="1093"/>
      <c r="DC143" s="1086"/>
      <c r="DD143" s="1093"/>
      <c r="DE143" s="1097"/>
      <c r="DF143" s="1089"/>
      <c r="DG143" s="115" t="s">
        <v>282</v>
      </c>
      <c r="DH143" s="1089"/>
      <c r="DI143" s="115" t="s">
        <v>335</v>
      </c>
      <c r="DJ143" s="1089"/>
      <c r="DK143" s="116">
        <v>52.4</v>
      </c>
      <c r="DL143" s="1089"/>
      <c r="DM143" s="115" t="s">
        <v>282</v>
      </c>
      <c r="DN143" s="1089"/>
      <c r="DO143" s="115" t="s">
        <v>335</v>
      </c>
      <c r="DP143" s="1089"/>
      <c r="DQ143" s="116">
        <v>19.399999999999999</v>
      </c>
      <c r="DR143" s="1145"/>
      <c r="DS143" s="117">
        <v>2360</v>
      </c>
      <c r="DT143" s="1122"/>
      <c r="DU143" s="118" t="s">
        <v>284</v>
      </c>
      <c r="DV143" s="1089"/>
      <c r="DW143" s="1091"/>
      <c r="DX143" s="1093"/>
      <c r="DY143" s="1095"/>
      <c r="DZ143" s="1082"/>
      <c r="EA143" s="1084"/>
      <c r="EB143" s="1082"/>
      <c r="EC143" s="1086"/>
      <c r="ED143" s="1082"/>
      <c r="EE143" s="1088"/>
      <c r="EF143" s="1124"/>
      <c r="EG143" s="1089"/>
      <c r="EH143" s="1091">
        <v>20</v>
      </c>
      <c r="EI143" s="1093"/>
      <c r="EJ143" s="1095"/>
      <c r="EK143" s="1082"/>
      <c r="EL143" s="1084"/>
      <c r="EM143" s="1082"/>
      <c r="EN143" s="1086"/>
      <c r="EO143" s="1082"/>
      <c r="EP143" s="1088"/>
      <c r="EQ143" s="1127"/>
      <c r="ER143" s="1121"/>
      <c r="ES143" s="1089"/>
      <c r="ET143" s="119">
        <v>10</v>
      </c>
      <c r="EU143" s="1125"/>
      <c r="EV143" s="1140"/>
      <c r="EW143" s="1114"/>
      <c r="EX143" s="1122"/>
      <c r="EY143" s="5"/>
      <c r="EZ143" s="1145"/>
    </row>
    <row r="144" spans="1:156" s="58" customFormat="1" ht="38.450000000000003" customHeight="1">
      <c r="A144" s="132" t="s">
        <v>482</v>
      </c>
      <c r="B144" s="132" t="s">
        <v>882</v>
      </c>
      <c r="C144" s="1170"/>
      <c r="D144" s="1106" t="s">
        <v>332</v>
      </c>
      <c r="E144" s="1108" t="s">
        <v>267</v>
      </c>
      <c r="F144" s="57" t="s">
        <v>42</v>
      </c>
      <c r="G144" s="120"/>
      <c r="H144" s="59">
        <v>26670</v>
      </c>
      <c r="I144" s="60">
        <v>36270</v>
      </c>
      <c r="J144" s="32" t="s">
        <v>268</v>
      </c>
      <c r="K144" s="61">
        <v>240</v>
      </c>
      <c r="L144" s="62">
        <v>340</v>
      </c>
      <c r="M144" s="63" t="s">
        <v>269</v>
      </c>
      <c r="N144" s="64" t="s">
        <v>270</v>
      </c>
      <c r="O144" s="65" t="s">
        <v>268</v>
      </c>
      <c r="P144" s="66" t="s">
        <v>271</v>
      </c>
      <c r="Q144" s="65" t="s">
        <v>268</v>
      </c>
      <c r="R144" s="67">
        <v>2.2000000000000002</v>
      </c>
      <c r="S144" s="68">
        <v>2.2000000000000002</v>
      </c>
      <c r="T144" s="1089" t="s">
        <v>268</v>
      </c>
      <c r="U144" s="1104">
        <v>260</v>
      </c>
      <c r="V144" s="1089" t="s">
        <v>268</v>
      </c>
      <c r="W144" s="1110">
        <v>2</v>
      </c>
      <c r="X144" s="1081" t="s">
        <v>272</v>
      </c>
      <c r="Y144" s="1083" t="s">
        <v>270</v>
      </c>
      <c r="Z144" s="1083" t="s">
        <v>268</v>
      </c>
      <c r="AA144" s="1100" t="s">
        <v>273</v>
      </c>
      <c r="AB144" s="129"/>
      <c r="AC144" s="129"/>
      <c r="AD144" s="129"/>
      <c r="AE144" s="129"/>
      <c r="AF144" s="129"/>
      <c r="AG144" s="129"/>
      <c r="AH144" s="129"/>
      <c r="AI144" s="129"/>
      <c r="AJ144" s="129"/>
      <c r="AK144" s="129"/>
      <c r="AL144" s="32" t="s">
        <v>268</v>
      </c>
      <c r="AM144" s="69">
        <v>9600</v>
      </c>
      <c r="AN144" s="1089" t="s">
        <v>268</v>
      </c>
      <c r="AO144" s="70">
        <v>90</v>
      </c>
      <c r="AP144" s="71" t="s">
        <v>272</v>
      </c>
      <c r="AQ144" s="64" t="s">
        <v>270</v>
      </c>
      <c r="AR144" s="72" t="s">
        <v>268</v>
      </c>
      <c r="AS144" s="66" t="s">
        <v>275</v>
      </c>
      <c r="AT144" s="72" t="s">
        <v>268</v>
      </c>
      <c r="AU144" s="73">
        <v>2.6</v>
      </c>
      <c r="AV144" s="74" t="s">
        <v>276</v>
      </c>
      <c r="AW144" s="75" t="s">
        <v>268</v>
      </c>
      <c r="AX144" s="76">
        <v>3840</v>
      </c>
      <c r="AY144" s="20" t="s">
        <v>274</v>
      </c>
      <c r="AZ144" s="77">
        <v>30</v>
      </c>
      <c r="BA144" s="78" t="s">
        <v>269</v>
      </c>
      <c r="BB144" s="79" t="s">
        <v>270</v>
      </c>
      <c r="BC144" s="78" t="s">
        <v>268</v>
      </c>
      <c r="BD144" s="80" t="s">
        <v>275</v>
      </c>
      <c r="BE144" s="78" t="s">
        <v>268</v>
      </c>
      <c r="BF144" s="81">
        <v>3.9</v>
      </c>
      <c r="BG144" s="75"/>
      <c r="BH144" s="82"/>
      <c r="BI144" s="112"/>
      <c r="BJ144" s="121"/>
      <c r="BK144" s="121"/>
      <c r="BL144" s="121"/>
      <c r="BM144" s="121"/>
      <c r="BN144" s="121"/>
      <c r="BO144" s="121"/>
      <c r="BP144" s="121"/>
      <c r="BQ144" s="112"/>
      <c r="BR144" s="82" t="s">
        <v>286</v>
      </c>
      <c r="BS144" s="112"/>
      <c r="BT144" s="122"/>
      <c r="BU144" s="121"/>
      <c r="BV144" s="121"/>
      <c r="BW144" s="121"/>
      <c r="BX144" s="121"/>
      <c r="BY144" s="121"/>
      <c r="BZ144" s="121"/>
      <c r="CA144" s="1102" t="s">
        <v>268</v>
      </c>
      <c r="CB144" s="1116">
        <v>300</v>
      </c>
      <c r="CC144" s="1089" t="s">
        <v>268</v>
      </c>
      <c r="CD144" s="1098">
        <v>3</v>
      </c>
      <c r="CE144" s="1083" t="s">
        <v>269</v>
      </c>
      <c r="CF144" s="1083" t="s">
        <v>270</v>
      </c>
      <c r="CG144" s="1092" t="s">
        <v>268</v>
      </c>
      <c r="CH144" s="1085" t="s">
        <v>275</v>
      </c>
      <c r="CI144" s="1092" t="s">
        <v>268</v>
      </c>
      <c r="CJ144" s="1096">
        <v>8.1999999999999993</v>
      </c>
      <c r="CK144" s="1089"/>
      <c r="CL144" s="123" t="s">
        <v>178</v>
      </c>
      <c r="CM144" s="1089" t="s">
        <v>274</v>
      </c>
      <c r="CN144" s="1112">
        <v>10</v>
      </c>
      <c r="CO144" s="1113" t="s">
        <v>269</v>
      </c>
      <c r="CP144" s="1114" t="s">
        <v>270</v>
      </c>
      <c r="CQ144" s="1113" t="s">
        <v>268</v>
      </c>
      <c r="CR144" s="1115" t="s">
        <v>275</v>
      </c>
      <c r="CS144" s="1113" t="s">
        <v>268</v>
      </c>
      <c r="CT144" s="1118">
        <v>3.9</v>
      </c>
      <c r="CU144" s="1119" t="s">
        <v>277</v>
      </c>
      <c r="CV144" s="1089" t="s">
        <v>274</v>
      </c>
      <c r="CW144" s="1104">
        <v>540</v>
      </c>
      <c r="CX144" s="1089" t="s">
        <v>268</v>
      </c>
      <c r="CY144" s="1098">
        <v>5</v>
      </c>
      <c r="CZ144" s="1083" t="s">
        <v>269</v>
      </c>
      <c r="DA144" s="1083" t="s">
        <v>270</v>
      </c>
      <c r="DB144" s="1092" t="s">
        <v>268</v>
      </c>
      <c r="DC144" s="1085" t="s">
        <v>275</v>
      </c>
      <c r="DD144" s="1092" t="s">
        <v>268</v>
      </c>
      <c r="DE144" s="1096">
        <v>9.1999999999999993</v>
      </c>
      <c r="DF144" s="1089" t="s">
        <v>274</v>
      </c>
      <c r="DG144" s="85">
        <v>200</v>
      </c>
      <c r="DH144" s="1089" t="s">
        <v>268</v>
      </c>
      <c r="DI144" s="85">
        <v>2</v>
      </c>
      <c r="DJ144" s="1089" t="s">
        <v>274</v>
      </c>
      <c r="DK144" s="86">
        <v>2</v>
      </c>
      <c r="DL144" s="1089" t="s">
        <v>268</v>
      </c>
      <c r="DM144" s="85">
        <v>30</v>
      </c>
      <c r="DN144" s="1089" t="s">
        <v>268</v>
      </c>
      <c r="DO144" s="85">
        <v>1</v>
      </c>
      <c r="DP144" s="1089" t="s">
        <v>274</v>
      </c>
      <c r="DQ144" s="86">
        <v>1</v>
      </c>
      <c r="DR144" s="1145"/>
      <c r="DS144" s="128" t="s">
        <v>178</v>
      </c>
      <c r="DT144" s="1122" t="s">
        <v>278</v>
      </c>
      <c r="DU144" s="88">
        <v>255</v>
      </c>
      <c r="DV144" s="1089" t="s">
        <v>280</v>
      </c>
      <c r="DW144" s="1090">
        <v>390</v>
      </c>
      <c r="DX144" s="1092" t="s">
        <v>268</v>
      </c>
      <c r="DY144" s="1094">
        <v>4</v>
      </c>
      <c r="DZ144" s="1081" t="s">
        <v>269</v>
      </c>
      <c r="EA144" s="1083" t="s">
        <v>270</v>
      </c>
      <c r="EB144" s="1081" t="s">
        <v>268</v>
      </c>
      <c r="EC144" s="1085" t="s">
        <v>275</v>
      </c>
      <c r="ED144" s="1081" t="s">
        <v>268</v>
      </c>
      <c r="EE144" s="1087">
        <v>7.1</v>
      </c>
      <c r="EF144" s="1123" t="s">
        <v>276</v>
      </c>
      <c r="EG144" s="1089" t="s">
        <v>280</v>
      </c>
      <c r="EH144" s="1090">
        <v>1740</v>
      </c>
      <c r="EI144" s="1092" t="s">
        <v>268</v>
      </c>
      <c r="EJ144" s="1094">
        <v>10</v>
      </c>
      <c r="EK144" s="1081" t="s">
        <v>269</v>
      </c>
      <c r="EL144" s="1083" t="s">
        <v>270</v>
      </c>
      <c r="EM144" s="1081" t="s">
        <v>268</v>
      </c>
      <c r="EN144" s="1085" t="s">
        <v>275</v>
      </c>
      <c r="EO144" s="1081" t="s">
        <v>268</v>
      </c>
      <c r="EP144" s="1087">
        <v>4.2</v>
      </c>
      <c r="EQ144" s="1126" t="s">
        <v>276</v>
      </c>
      <c r="ER144" s="1120" t="s">
        <v>281</v>
      </c>
      <c r="ES144" s="1089" t="s">
        <v>280</v>
      </c>
      <c r="ET144" s="89">
        <v>1330</v>
      </c>
      <c r="EU144" s="1125" t="s">
        <v>280</v>
      </c>
      <c r="EV144" s="1140"/>
      <c r="EW144" s="1114"/>
      <c r="EX144" s="1122"/>
      <c r="EY144" s="5"/>
      <c r="EZ144" s="1145"/>
    </row>
    <row r="145" spans="1:156" s="58" customFormat="1" ht="38.450000000000003" customHeight="1">
      <c r="A145" s="132" t="s">
        <v>483</v>
      </c>
      <c r="B145" s="132" t="s">
        <v>883</v>
      </c>
      <c r="C145" s="1107"/>
      <c r="D145" s="1107"/>
      <c r="E145" s="1138"/>
      <c r="F145" s="90" t="s">
        <v>43</v>
      </c>
      <c r="G145" s="120"/>
      <c r="H145" s="91">
        <v>36270</v>
      </c>
      <c r="I145" s="92"/>
      <c r="J145" s="32" t="s">
        <v>268</v>
      </c>
      <c r="K145" s="93">
        <v>340</v>
      </c>
      <c r="L145" s="94"/>
      <c r="M145" s="95" t="s">
        <v>269</v>
      </c>
      <c r="N145" s="96" t="s">
        <v>270</v>
      </c>
      <c r="O145" s="97" t="s">
        <v>268</v>
      </c>
      <c r="P145" s="104" t="s">
        <v>275</v>
      </c>
      <c r="Q145" s="97" t="s">
        <v>268</v>
      </c>
      <c r="R145" s="99">
        <v>2.2000000000000002</v>
      </c>
      <c r="S145" s="100"/>
      <c r="T145" s="1089"/>
      <c r="U145" s="1105"/>
      <c r="V145" s="1089"/>
      <c r="W145" s="1111"/>
      <c r="X145" s="1082"/>
      <c r="Y145" s="1084"/>
      <c r="Z145" s="1084"/>
      <c r="AA145" s="1101"/>
      <c r="AB145" s="129"/>
      <c r="AC145" s="129"/>
      <c r="AD145" s="129"/>
      <c r="AE145" s="129"/>
      <c r="AF145" s="129"/>
      <c r="AG145" s="129"/>
      <c r="AH145" s="129"/>
      <c r="AI145" s="129"/>
      <c r="AJ145" s="129"/>
      <c r="AK145" s="129"/>
      <c r="AL145" s="32" t="s">
        <v>268</v>
      </c>
      <c r="AM145" s="93">
        <v>9600</v>
      </c>
      <c r="AN145" s="1089"/>
      <c r="AO145" s="101">
        <v>90</v>
      </c>
      <c r="AP145" s="102" t="s">
        <v>269</v>
      </c>
      <c r="AQ145" s="96" t="s">
        <v>270</v>
      </c>
      <c r="AR145" s="103" t="s">
        <v>268</v>
      </c>
      <c r="AS145" s="104" t="s">
        <v>275</v>
      </c>
      <c r="AT145" s="103" t="s">
        <v>268</v>
      </c>
      <c r="AU145" s="105">
        <v>2.6</v>
      </c>
      <c r="AV145" s="106"/>
      <c r="AW145" s="129"/>
      <c r="AX145" s="129"/>
      <c r="AY145" s="129"/>
      <c r="AZ145" s="129"/>
      <c r="BA145" s="129"/>
      <c r="BB145" s="129"/>
      <c r="BC145" s="129"/>
      <c r="BD145" s="129"/>
      <c r="BE145" s="129"/>
      <c r="BF145" s="129"/>
      <c r="BG145" s="112" t="s">
        <v>274</v>
      </c>
      <c r="BH145" s="113">
        <v>67200</v>
      </c>
      <c r="BI145" s="112" t="s">
        <v>268</v>
      </c>
      <c r="BJ145" s="77">
        <v>670</v>
      </c>
      <c r="BK145" s="78" t="s">
        <v>269</v>
      </c>
      <c r="BL145" s="79" t="s">
        <v>270</v>
      </c>
      <c r="BM145" s="78" t="s">
        <v>268</v>
      </c>
      <c r="BN145" s="80" t="s">
        <v>275</v>
      </c>
      <c r="BO145" s="78" t="s">
        <v>268</v>
      </c>
      <c r="BP145" s="81">
        <v>2.2999999999999998</v>
      </c>
      <c r="BQ145" s="46" t="s">
        <v>268</v>
      </c>
      <c r="BR145" s="113">
        <v>57600</v>
      </c>
      <c r="BS145" s="46" t="s">
        <v>274</v>
      </c>
      <c r="BT145" s="77">
        <v>570</v>
      </c>
      <c r="BU145" s="78" t="s">
        <v>269</v>
      </c>
      <c r="BV145" s="79" t="s">
        <v>270</v>
      </c>
      <c r="BW145" s="78" t="s">
        <v>268</v>
      </c>
      <c r="BX145" s="80" t="s">
        <v>275</v>
      </c>
      <c r="BY145" s="78" t="s">
        <v>268</v>
      </c>
      <c r="BZ145" s="81">
        <v>2.2000000000000002</v>
      </c>
      <c r="CA145" s="1103"/>
      <c r="CB145" s="1117"/>
      <c r="CC145" s="1089"/>
      <c r="CD145" s="1099"/>
      <c r="CE145" s="1084"/>
      <c r="CF145" s="1084"/>
      <c r="CG145" s="1093"/>
      <c r="CH145" s="1086"/>
      <c r="CI145" s="1093"/>
      <c r="CJ145" s="1097"/>
      <c r="CK145" s="1089"/>
      <c r="CL145" s="130">
        <v>1740</v>
      </c>
      <c r="CM145" s="1089"/>
      <c r="CN145" s="1099"/>
      <c r="CO145" s="1093"/>
      <c r="CP145" s="1084"/>
      <c r="CQ145" s="1093"/>
      <c r="CR145" s="1086"/>
      <c r="CS145" s="1093"/>
      <c r="CT145" s="1088"/>
      <c r="CU145" s="1121"/>
      <c r="CV145" s="1089"/>
      <c r="CW145" s="1105"/>
      <c r="CX145" s="1089"/>
      <c r="CY145" s="1099"/>
      <c r="CZ145" s="1084"/>
      <c r="DA145" s="1084"/>
      <c r="DB145" s="1093"/>
      <c r="DC145" s="1086"/>
      <c r="DD145" s="1093"/>
      <c r="DE145" s="1097"/>
      <c r="DF145" s="1089"/>
      <c r="DG145" s="115" t="s">
        <v>282</v>
      </c>
      <c r="DH145" s="1089"/>
      <c r="DI145" s="115" t="s">
        <v>335</v>
      </c>
      <c r="DJ145" s="1089"/>
      <c r="DK145" s="116">
        <v>47.7</v>
      </c>
      <c r="DL145" s="1089"/>
      <c r="DM145" s="115" t="s">
        <v>282</v>
      </c>
      <c r="DN145" s="1089"/>
      <c r="DO145" s="115" t="s">
        <v>335</v>
      </c>
      <c r="DP145" s="1089"/>
      <c r="DQ145" s="116">
        <v>17.7</v>
      </c>
      <c r="DR145" s="1145"/>
      <c r="DS145" s="131">
        <v>2150</v>
      </c>
      <c r="DT145" s="1122"/>
      <c r="DU145" s="118" t="s">
        <v>284</v>
      </c>
      <c r="DV145" s="1089"/>
      <c r="DW145" s="1091"/>
      <c r="DX145" s="1093"/>
      <c r="DY145" s="1095"/>
      <c r="DZ145" s="1082"/>
      <c r="EA145" s="1084"/>
      <c r="EB145" s="1082"/>
      <c r="EC145" s="1086"/>
      <c r="ED145" s="1082"/>
      <c r="EE145" s="1088"/>
      <c r="EF145" s="1124"/>
      <c r="EG145" s="1089"/>
      <c r="EH145" s="1091">
        <v>20</v>
      </c>
      <c r="EI145" s="1093"/>
      <c r="EJ145" s="1095"/>
      <c r="EK145" s="1082"/>
      <c r="EL145" s="1084"/>
      <c r="EM145" s="1082"/>
      <c r="EN145" s="1086"/>
      <c r="EO145" s="1082"/>
      <c r="EP145" s="1088"/>
      <c r="EQ145" s="1127"/>
      <c r="ER145" s="1121"/>
      <c r="ES145" s="1089"/>
      <c r="ET145" s="119">
        <v>10</v>
      </c>
      <c r="EU145" s="1125"/>
      <c r="EV145" s="1141"/>
      <c r="EW145" s="1114"/>
      <c r="EX145" s="1143"/>
      <c r="EY145" s="5"/>
      <c r="EZ145" s="1146"/>
    </row>
    <row r="146" spans="1:156" s="58" customFormat="1" ht="38.450000000000003" customHeight="1">
      <c r="A146" s="132" t="s">
        <v>484</v>
      </c>
      <c r="B146" s="132" t="s">
        <v>884</v>
      </c>
      <c r="C146" s="1106" t="s">
        <v>338</v>
      </c>
      <c r="D146" s="1136" t="s">
        <v>266</v>
      </c>
      <c r="E146" s="1108" t="s">
        <v>267</v>
      </c>
      <c r="F146" s="57" t="s">
        <v>42</v>
      </c>
      <c r="H146" s="59">
        <v>142480</v>
      </c>
      <c r="I146" s="60">
        <v>151850</v>
      </c>
      <c r="J146" s="5" t="s">
        <v>268</v>
      </c>
      <c r="K146" s="61">
        <v>1400</v>
      </c>
      <c r="L146" s="62">
        <v>1490</v>
      </c>
      <c r="M146" s="63" t="s">
        <v>269</v>
      </c>
      <c r="N146" s="64" t="s">
        <v>270</v>
      </c>
      <c r="O146" s="65" t="s">
        <v>268</v>
      </c>
      <c r="P146" s="66" t="s">
        <v>271</v>
      </c>
      <c r="Q146" s="65" t="s">
        <v>268</v>
      </c>
      <c r="R146" s="67">
        <v>2.6</v>
      </c>
      <c r="S146" s="68">
        <v>2.6</v>
      </c>
      <c r="T146" s="1089" t="s">
        <v>268</v>
      </c>
      <c r="U146" s="1104">
        <v>8490</v>
      </c>
      <c r="V146" s="1089" t="s">
        <v>268</v>
      </c>
      <c r="W146" s="1110">
        <v>80</v>
      </c>
      <c r="X146" s="1081" t="s">
        <v>272</v>
      </c>
      <c r="Y146" s="1083" t="s">
        <v>270</v>
      </c>
      <c r="Z146" s="1083" t="s">
        <v>268</v>
      </c>
      <c r="AA146" s="1100" t="s">
        <v>273</v>
      </c>
      <c r="AB146" s="1089" t="s">
        <v>268</v>
      </c>
      <c r="AC146" s="1104">
        <v>56220</v>
      </c>
      <c r="AD146" s="1089" t="s">
        <v>274</v>
      </c>
      <c r="AE146" s="1098">
        <v>560</v>
      </c>
      <c r="AF146" s="1081" t="s">
        <v>269</v>
      </c>
      <c r="AG146" s="1083" t="s">
        <v>270</v>
      </c>
      <c r="AH146" s="1081" t="s">
        <v>268</v>
      </c>
      <c r="AI146" s="1085" t="s">
        <v>275</v>
      </c>
      <c r="AJ146" s="1081" t="s">
        <v>268</v>
      </c>
      <c r="AK146" s="1096">
        <v>2.2999999999999998</v>
      </c>
      <c r="AL146" s="32" t="s">
        <v>268</v>
      </c>
      <c r="AM146" s="69">
        <v>9370</v>
      </c>
      <c r="AN146" s="1089" t="s">
        <v>268</v>
      </c>
      <c r="AO146" s="70">
        <v>90</v>
      </c>
      <c r="AP146" s="71" t="s">
        <v>272</v>
      </c>
      <c r="AQ146" s="64" t="s">
        <v>270</v>
      </c>
      <c r="AR146" s="72" t="s">
        <v>268</v>
      </c>
      <c r="AS146" s="66" t="s">
        <v>275</v>
      </c>
      <c r="AT146" s="72" t="s">
        <v>268</v>
      </c>
      <c r="AU146" s="73">
        <v>2.6</v>
      </c>
      <c r="AV146" s="74" t="s">
        <v>276</v>
      </c>
      <c r="AW146" s="75" t="s">
        <v>268</v>
      </c>
      <c r="AX146" s="76">
        <v>3740</v>
      </c>
      <c r="AY146" s="20" t="s">
        <v>274</v>
      </c>
      <c r="AZ146" s="77">
        <v>30</v>
      </c>
      <c r="BA146" s="78" t="s">
        <v>269</v>
      </c>
      <c r="BB146" s="79" t="s">
        <v>270</v>
      </c>
      <c r="BC146" s="78" t="s">
        <v>268</v>
      </c>
      <c r="BD146" s="80" t="s">
        <v>275</v>
      </c>
      <c r="BE146" s="78" t="s">
        <v>268</v>
      </c>
      <c r="BF146" s="81">
        <v>3.9</v>
      </c>
      <c r="BG146" s="11"/>
      <c r="BH146" s="82"/>
      <c r="BI146" s="5"/>
      <c r="BJ146" s="83"/>
      <c r="BK146" s="83"/>
      <c r="BL146" s="83"/>
      <c r="BM146" s="83"/>
      <c r="BN146" s="83"/>
      <c r="BO146" s="83"/>
      <c r="BP146" s="83"/>
      <c r="BQ146" s="11"/>
      <c r="BR146" s="82"/>
      <c r="BS146" s="5"/>
      <c r="BT146" s="83"/>
      <c r="BU146" s="83"/>
      <c r="BV146" s="83"/>
      <c r="BW146" s="83"/>
      <c r="BX146" s="83"/>
      <c r="BY146" s="83"/>
      <c r="BZ146" s="83"/>
      <c r="CA146" s="1102" t="s">
        <v>268</v>
      </c>
      <c r="CB146" s="1116">
        <v>9970</v>
      </c>
      <c r="CC146" s="1089" t="s">
        <v>268</v>
      </c>
      <c r="CD146" s="1098">
        <v>90</v>
      </c>
      <c r="CE146" s="1083" t="s">
        <v>269</v>
      </c>
      <c r="CF146" s="1083" t="s">
        <v>270</v>
      </c>
      <c r="CG146" s="1092" t="s">
        <v>268</v>
      </c>
      <c r="CH146" s="1085" t="s">
        <v>275</v>
      </c>
      <c r="CI146" s="1092" t="s">
        <v>268</v>
      </c>
      <c r="CJ146" s="1096">
        <v>9.1</v>
      </c>
      <c r="CK146" s="11"/>
      <c r="CL146" s="84" t="s">
        <v>193</v>
      </c>
      <c r="CM146" s="1089" t="s">
        <v>274</v>
      </c>
      <c r="CN146" s="1098">
        <v>560</v>
      </c>
      <c r="CO146" s="1092" t="s">
        <v>269</v>
      </c>
      <c r="CP146" s="1083" t="s">
        <v>270</v>
      </c>
      <c r="CQ146" s="1092" t="s">
        <v>268</v>
      </c>
      <c r="CR146" s="1085" t="s">
        <v>275</v>
      </c>
      <c r="CS146" s="1092" t="s">
        <v>268</v>
      </c>
      <c r="CT146" s="1087">
        <v>2.2999999999999998</v>
      </c>
      <c r="CU146" s="1120" t="s">
        <v>277</v>
      </c>
      <c r="CV146" s="1089" t="s">
        <v>274</v>
      </c>
      <c r="CW146" s="1104">
        <v>5480</v>
      </c>
      <c r="CX146" s="1089" t="s">
        <v>268</v>
      </c>
      <c r="CY146" s="1098">
        <v>50</v>
      </c>
      <c r="CZ146" s="1083" t="s">
        <v>269</v>
      </c>
      <c r="DA146" s="1083" t="s">
        <v>270</v>
      </c>
      <c r="DB146" s="1092" t="s">
        <v>268</v>
      </c>
      <c r="DC146" s="1085" t="s">
        <v>275</v>
      </c>
      <c r="DD146" s="1092" t="s">
        <v>268</v>
      </c>
      <c r="DE146" s="1096">
        <v>16.3</v>
      </c>
      <c r="DF146" s="1089" t="s">
        <v>274</v>
      </c>
      <c r="DG146" s="85">
        <v>4420</v>
      </c>
      <c r="DH146" s="1089" t="s">
        <v>268</v>
      </c>
      <c r="DI146" s="85">
        <v>40</v>
      </c>
      <c r="DJ146" s="1089" t="s">
        <v>274</v>
      </c>
      <c r="DK146" s="86">
        <v>40</v>
      </c>
      <c r="DL146" s="1089" t="s">
        <v>268</v>
      </c>
      <c r="DM146" s="85">
        <v>790</v>
      </c>
      <c r="DN146" s="1089" t="s">
        <v>268</v>
      </c>
      <c r="DO146" s="85">
        <v>7</v>
      </c>
      <c r="DP146" s="1089" t="s">
        <v>274</v>
      </c>
      <c r="DQ146" s="86">
        <v>7</v>
      </c>
      <c r="DR146" s="1145"/>
      <c r="DS146" s="87" t="s">
        <v>193</v>
      </c>
      <c r="DT146" s="1122" t="s">
        <v>278</v>
      </c>
      <c r="DU146" s="88">
        <v>255</v>
      </c>
      <c r="DV146" s="1089" t="s">
        <v>280</v>
      </c>
      <c r="DW146" s="1090">
        <v>12870</v>
      </c>
      <c r="DX146" s="1092" t="s">
        <v>268</v>
      </c>
      <c r="DY146" s="1094">
        <v>120</v>
      </c>
      <c r="DZ146" s="1081" t="s">
        <v>269</v>
      </c>
      <c r="EA146" s="1083" t="s">
        <v>270</v>
      </c>
      <c r="EB146" s="1081" t="s">
        <v>268</v>
      </c>
      <c r="EC146" s="1085" t="s">
        <v>275</v>
      </c>
      <c r="ED146" s="1081" t="s">
        <v>268</v>
      </c>
      <c r="EE146" s="1087">
        <v>7.8</v>
      </c>
      <c r="EF146" s="1123" t="s">
        <v>276</v>
      </c>
      <c r="EG146" s="1089" t="s">
        <v>280</v>
      </c>
      <c r="EH146" s="1090">
        <v>56220</v>
      </c>
      <c r="EI146" s="1092" t="s">
        <v>268</v>
      </c>
      <c r="EJ146" s="1094">
        <v>560</v>
      </c>
      <c r="EK146" s="1081" t="s">
        <v>269</v>
      </c>
      <c r="EL146" s="1083" t="s">
        <v>270</v>
      </c>
      <c r="EM146" s="1081" t="s">
        <v>268</v>
      </c>
      <c r="EN146" s="1085" t="s">
        <v>275</v>
      </c>
      <c r="EO146" s="1081" t="s">
        <v>268</v>
      </c>
      <c r="EP146" s="1087">
        <v>2.5</v>
      </c>
      <c r="EQ146" s="1126" t="s">
        <v>276</v>
      </c>
      <c r="ER146" s="1120" t="s">
        <v>281</v>
      </c>
      <c r="ES146" s="1089" t="s">
        <v>280</v>
      </c>
      <c r="ET146" s="89">
        <v>42560</v>
      </c>
      <c r="EU146" s="1125" t="s">
        <v>280</v>
      </c>
      <c r="EV146" s="1139">
        <v>1350</v>
      </c>
      <c r="EW146" s="1114" t="s">
        <v>280</v>
      </c>
      <c r="EX146" s="1142" t="s">
        <v>2473</v>
      </c>
      <c r="EY146" s="11"/>
      <c r="EZ146" s="1144" t="s">
        <v>2472</v>
      </c>
    </row>
    <row r="147" spans="1:156" s="58" customFormat="1" ht="38.450000000000003" customHeight="1">
      <c r="A147" s="132" t="s">
        <v>485</v>
      </c>
      <c r="B147" s="132" t="s">
        <v>885</v>
      </c>
      <c r="C147" s="1170"/>
      <c r="D147" s="1137"/>
      <c r="E147" s="1109"/>
      <c r="F147" s="90" t="s">
        <v>43</v>
      </c>
      <c r="H147" s="91">
        <v>151850</v>
      </c>
      <c r="I147" s="92"/>
      <c r="J147" s="5" t="s">
        <v>268</v>
      </c>
      <c r="K147" s="93">
        <v>1490</v>
      </c>
      <c r="L147" s="94"/>
      <c r="M147" s="95" t="s">
        <v>269</v>
      </c>
      <c r="N147" s="96" t="s">
        <v>270</v>
      </c>
      <c r="O147" s="97" t="s">
        <v>268</v>
      </c>
      <c r="P147" s="98" t="s">
        <v>275</v>
      </c>
      <c r="Q147" s="97" t="s">
        <v>268</v>
      </c>
      <c r="R147" s="99">
        <v>2.6</v>
      </c>
      <c r="S147" s="100"/>
      <c r="T147" s="1089"/>
      <c r="U147" s="1105"/>
      <c r="V147" s="1089"/>
      <c r="W147" s="1111"/>
      <c r="X147" s="1082"/>
      <c r="Y147" s="1084"/>
      <c r="Z147" s="1084"/>
      <c r="AA147" s="1101"/>
      <c r="AB147" s="1089"/>
      <c r="AC147" s="1105"/>
      <c r="AD147" s="1089"/>
      <c r="AE147" s="1099"/>
      <c r="AF147" s="1082"/>
      <c r="AG147" s="1084"/>
      <c r="AH147" s="1082"/>
      <c r="AI147" s="1086"/>
      <c r="AJ147" s="1082"/>
      <c r="AK147" s="1097"/>
      <c r="AL147" s="32" t="s">
        <v>268</v>
      </c>
      <c r="AM147" s="93">
        <v>9370</v>
      </c>
      <c r="AN147" s="1089"/>
      <c r="AO147" s="101">
        <v>90</v>
      </c>
      <c r="AP147" s="102" t="s">
        <v>269</v>
      </c>
      <c r="AQ147" s="96" t="s">
        <v>270</v>
      </c>
      <c r="AR147" s="103" t="s">
        <v>268</v>
      </c>
      <c r="AS147" s="104" t="s">
        <v>275</v>
      </c>
      <c r="AT147" s="103" t="s">
        <v>268</v>
      </c>
      <c r="AU147" s="105">
        <v>2.6</v>
      </c>
      <c r="AV147" s="106"/>
      <c r="AW147" s="11"/>
      <c r="AX147" s="107"/>
      <c r="AY147" s="108"/>
      <c r="AZ147" s="109"/>
      <c r="BA147" s="110"/>
      <c r="BB147" s="111"/>
      <c r="BC147" s="110"/>
      <c r="BD147" s="111"/>
      <c r="BE147" s="110"/>
      <c r="BF147" s="111"/>
      <c r="BG147" s="112" t="s">
        <v>274</v>
      </c>
      <c r="BH147" s="113">
        <v>65590</v>
      </c>
      <c r="BI147" s="112" t="s">
        <v>268</v>
      </c>
      <c r="BJ147" s="77">
        <v>650</v>
      </c>
      <c r="BK147" s="78" t="s">
        <v>269</v>
      </c>
      <c r="BL147" s="79" t="s">
        <v>270</v>
      </c>
      <c r="BM147" s="78" t="s">
        <v>268</v>
      </c>
      <c r="BN147" s="80" t="s">
        <v>275</v>
      </c>
      <c r="BO147" s="78" t="s">
        <v>268</v>
      </c>
      <c r="BP147" s="81">
        <v>2.2999999999999998</v>
      </c>
      <c r="BQ147" s="46" t="s">
        <v>268</v>
      </c>
      <c r="BR147" s="113">
        <v>56220</v>
      </c>
      <c r="BS147" s="46" t="s">
        <v>268</v>
      </c>
      <c r="BT147" s="77">
        <v>560</v>
      </c>
      <c r="BU147" s="78" t="s">
        <v>269</v>
      </c>
      <c r="BV147" s="79" t="s">
        <v>270</v>
      </c>
      <c r="BW147" s="78" t="s">
        <v>268</v>
      </c>
      <c r="BX147" s="80" t="s">
        <v>275</v>
      </c>
      <c r="BY147" s="78" t="s">
        <v>268</v>
      </c>
      <c r="BZ147" s="81">
        <v>2.2999999999999998</v>
      </c>
      <c r="CA147" s="1103"/>
      <c r="CB147" s="1117"/>
      <c r="CC147" s="1089"/>
      <c r="CD147" s="1099"/>
      <c r="CE147" s="1084"/>
      <c r="CF147" s="1084"/>
      <c r="CG147" s="1093"/>
      <c r="CH147" s="1086"/>
      <c r="CI147" s="1093"/>
      <c r="CJ147" s="1097"/>
      <c r="CK147" s="11"/>
      <c r="CL147" s="114">
        <v>56220</v>
      </c>
      <c r="CM147" s="1089"/>
      <c r="CN147" s="1112"/>
      <c r="CO147" s="1113"/>
      <c r="CP147" s="1114"/>
      <c r="CQ147" s="1113"/>
      <c r="CR147" s="1115"/>
      <c r="CS147" s="1113"/>
      <c r="CT147" s="1118"/>
      <c r="CU147" s="1119"/>
      <c r="CV147" s="1089"/>
      <c r="CW147" s="1105"/>
      <c r="CX147" s="1089"/>
      <c r="CY147" s="1099"/>
      <c r="CZ147" s="1084"/>
      <c r="DA147" s="1084"/>
      <c r="DB147" s="1093"/>
      <c r="DC147" s="1086"/>
      <c r="DD147" s="1093"/>
      <c r="DE147" s="1097"/>
      <c r="DF147" s="1089"/>
      <c r="DG147" s="115" t="s">
        <v>282</v>
      </c>
      <c r="DH147" s="1089"/>
      <c r="DI147" s="115" t="s">
        <v>335</v>
      </c>
      <c r="DJ147" s="1089"/>
      <c r="DK147" s="116">
        <v>52.4</v>
      </c>
      <c r="DL147" s="1089"/>
      <c r="DM147" s="115" t="s">
        <v>282</v>
      </c>
      <c r="DN147" s="1089"/>
      <c r="DO147" s="115" t="s">
        <v>335</v>
      </c>
      <c r="DP147" s="1089"/>
      <c r="DQ147" s="116">
        <v>49.9</v>
      </c>
      <c r="DR147" s="1145"/>
      <c r="DS147" s="117">
        <v>40500</v>
      </c>
      <c r="DT147" s="1122"/>
      <c r="DU147" s="118" t="s">
        <v>284</v>
      </c>
      <c r="DV147" s="1089"/>
      <c r="DW147" s="1091"/>
      <c r="DX147" s="1093"/>
      <c r="DY147" s="1095"/>
      <c r="DZ147" s="1082"/>
      <c r="EA147" s="1084"/>
      <c r="EB147" s="1082"/>
      <c r="EC147" s="1086"/>
      <c r="ED147" s="1082"/>
      <c r="EE147" s="1088"/>
      <c r="EF147" s="1124"/>
      <c r="EG147" s="1089"/>
      <c r="EH147" s="1091">
        <v>20</v>
      </c>
      <c r="EI147" s="1093"/>
      <c r="EJ147" s="1095"/>
      <c r="EK147" s="1082"/>
      <c r="EL147" s="1084"/>
      <c r="EM147" s="1082"/>
      <c r="EN147" s="1086"/>
      <c r="EO147" s="1082"/>
      <c r="EP147" s="1088"/>
      <c r="EQ147" s="1127"/>
      <c r="ER147" s="1121"/>
      <c r="ES147" s="1089"/>
      <c r="ET147" s="119">
        <v>420</v>
      </c>
      <c r="EU147" s="1125"/>
      <c r="EV147" s="1140"/>
      <c r="EW147" s="1114"/>
      <c r="EX147" s="1122"/>
      <c r="EY147" s="11"/>
      <c r="EZ147" s="1145"/>
    </row>
    <row r="148" spans="1:156" s="23" customFormat="1" ht="38.450000000000003" customHeight="1">
      <c r="A148" s="145" t="s">
        <v>486</v>
      </c>
      <c r="B148" s="145" t="s">
        <v>886</v>
      </c>
      <c r="C148" s="1170"/>
      <c r="D148" s="1136" t="s">
        <v>285</v>
      </c>
      <c r="E148" s="1108" t="s">
        <v>267</v>
      </c>
      <c r="F148" s="57" t="s">
        <v>42</v>
      </c>
      <c r="G148" s="120"/>
      <c r="H148" s="59">
        <v>97200</v>
      </c>
      <c r="I148" s="60">
        <v>106570</v>
      </c>
      <c r="J148" s="32" t="s">
        <v>268</v>
      </c>
      <c r="K148" s="61">
        <v>950</v>
      </c>
      <c r="L148" s="62">
        <v>1040</v>
      </c>
      <c r="M148" s="63" t="s">
        <v>269</v>
      </c>
      <c r="N148" s="64" t="s">
        <v>270</v>
      </c>
      <c r="O148" s="65" t="s">
        <v>268</v>
      </c>
      <c r="P148" s="66" t="s">
        <v>271</v>
      </c>
      <c r="Q148" s="65" t="s">
        <v>268</v>
      </c>
      <c r="R148" s="67">
        <v>2.5</v>
      </c>
      <c r="S148" s="68">
        <v>2.5</v>
      </c>
      <c r="T148" s="1089" t="s">
        <v>268</v>
      </c>
      <c r="U148" s="1104">
        <v>5660</v>
      </c>
      <c r="V148" s="1089" t="s">
        <v>268</v>
      </c>
      <c r="W148" s="1110">
        <v>50</v>
      </c>
      <c r="X148" s="1081" t="s">
        <v>272</v>
      </c>
      <c r="Y148" s="1083" t="s">
        <v>270</v>
      </c>
      <c r="Z148" s="1083" t="s">
        <v>268</v>
      </c>
      <c r="AA148" s="1100" t="s">
        <v>273</v>
      </c>
      <c r="AB148" s="1089" t="s">
        <v>268</v>
      </c>
      <c r="AC148" s="1104">
        <v>37480</v>
      </c>
      <c r="AD148" s="1089" t="s">
        <v>274</v>
      </c>
      <c r="AE148" s="1098">
        <v>370</v>
      </c>
      <c r="AF148" s="1081" t="s">
        <v>269</v>
      </c>
      <c r="AG148" s="1083" t="s">
        <v>270</v>
      </c>
      <c r="AH148" s="1081" t="s">
        <v>268</v>
      </c>
      <c r="AI148" s="1085" t="s">
        <v>275</v>
      </c>
      <c r="AJ148" s="1081" t="s">
        <v>268</v>
      </c>
      <c r="AK148" s="1096">
        <v>2.2999999999999998</v>
      </c>
      <c r="AL148" s="32" t="s">
        <v>268</v>
      </c>
      <c r="AM148" s="69">
        <v>9370</v>
      </c>
      <c r="AN148" s="1089" t="s">
        <v>268</v>
      </c>
      <c r="AO148" s="70">
        <v>90</v>
      </c>
      <c r="AP148" s="71" t="s">
        <v>272</v>
      </c>
      <c r="AQ148" s="64" t="s">
        <v>270</v>
      </c>
      <c r="AR148" s="72" t="s">
        <v>268</v>
      </c>
      <c r="AS148" s="66" t="s">
        <v>275</v>
      </c>
      <c r="AT148" s="72" t="s">
        <v>268</v>
      </c>
      <c r="AU148" s="73">
        <v>2.6</v>
      </c>
      <c r="AV148" s="74" t="s">
        <v>276</v>
      </c>
      <c r="AW148" s="75" t="s">
        <v>268</v>
      </c>
      <c r="AX148" s="76">
        <v>3740</v>
      </c>
      <c r="AY148" s="20" t="s">
        <v>274</v>
      </c>
      <c r="AZ148" s="77">
        <v>30</v>
      </c>
      <c r="BA148" s="78" t="s">
        <v>269</v>
      </c>
      <c r="BB148" s="79" t="s">
        <v>270</v>
      </c>
      <c r="BC148" s="78" t="s">
        <v>268</v>
      </c>
      <c r="BD148" s="80" t="s">
        <v>275</v>
      </c>
      <c r="BE148" s="78" t="s">
        <v>268</v>
      </c>
      <c r="BF148" s="81">
        <v>3.9</v>
      </c>
      <c r="BG148" s="75"/>
      <c r="BH148" s="82"/>
      <c r="BI148" s="112"/>
      <c r="BJ148" s="121"/>
      <c r="BK148" s="121"/>
      <c r="BL148" s="121"/>
      <c r="BM148" s="121"/>
      <c r="BN148" s="121"/>
      <c r="BO148" s="121"/>
      <c r="BP148" s="121"/>
      <c r="BQ148" s="112"/>
      <c r="BR148" s="82" t="s">
        <v>286</v>
      </c>
      <c r="BS148" s="112"/>
      <c r="BT148" s="122"/>
      <c r="BU148" s="121"/>
      <c r="BV148" s="121"/>
      <c r="BW148" s="121"/>
      <c r="BX148" s="121"/>
      <c r="BY148" s="121"/>
      <c r="BZ148" s="121"/>
      <c r="CA148" s="1102" t="s">
        <v>268</v>
      </c>
      <c r="CB148" s="1116">
        <v>6640</v>
      </c>
      <c r="CC148" s="1089" t="s">
        <v>268</v>
      </c>
      <c r="CD148" s="1098">
        <v>60</v>
      </c>
      <c r="CE148" s="1083" t="s">
        <v>269</v>
      </c>
      <c r="CF148" s="1083" t="s">
        <v>270</v>
      </c>
      <c r="CG148" s="1092" t="s">
        <v>268</v>
      </c>
      <c r="CH148" s="1085" t="s">
        <v>275</v>
      </c>
      <c r="CI148" s="1092" t="s">
        <v>268</v>
      </c>
      <c r="CJ148" s="1096">
        <v>9.1</v>
      </c>
      <c r="CK148" s="1089" t="s">
        <v>278</v>
      </c>
      <c r="CL148" s="123" t="s">
        <v>194</v>
      </c>
      <c r="CM148" s="1089" t="s">
        <v>274</v>
      </c>
      <c r="CN148" s="1112">
        <v>370</v>
      </c>
      <c r="CO148" s="1113" t="s">
        <v>269</v>
      </c>
      <c r="CP148" s="1114" t="s">
        <v>270</v>
      </c>
      <c r="CQ148" s="1113" t="s">
        <v>268</v>
      </c>
      <c r="CR148" s="1115" t="s">
        <v>275</v>
      </c>
      <c r="CS148" s="1113" t="s">
        <v>268</v>
      </c>
      <c r="CT148" s="1118">
        <v>2.2999999999999998</v>
      </c>
      <c r="CU148" s="1119" t="s">
        <v>277</v>
      </c>
      <c r="CV148" s="1089" t="s">
        <v>274</v>
      </c>
      <c r="CW148" s="1104">
        <v>3930</v>
      </c>
      <c r="CX148" s="1089" t="s">
        <v>268</v>
      </c>
      <c r="CY148" s="1098">
        <v>30</v>
      </c>
      <c r="CZ148" s="1083" t="s">
        <v>269</v>
      </c>
      <c r="DA148" s="1083" t="s">
        <v>270</v>
      </c>
      <c r="DB148" s="1092" t="s">
        <v>268</v>
      </c>
      <c r="DC148" s="1085" t="s">
        <v>275</v>
      </c>
      <c r="DD148" s="1092" t="s">
        <v>268</v>
      </c>
      <c r="DE148" s="1096">
        <v>18.100000000000001</v>
      </c>
      <c r="DF148" s="1089" t="s">
        <v>274</v>
      </c>
      <c r="DG148" s="85">
        <v>2950</v>
      </c>
      <c r="DH148" s="1089" t="s">
        <v>268</v>
      </c>
      <c r="DI148" s="85">
        <v>20</v>
      </c>
      <c r="DJ148" s="1089" t="s">
        <v>274</v>
      </c>
      <c r="DK148" s="86">
        <v>20</v>
      </c>
      <c r="DL148" s="1089" t="s">
        <v>268</v>
      </c>
      <c r="DM148" s="85">
        <v>520</v>
      </c>
      <c r="DN148" s="1089" t="s">
        <v>268</v>
      </c>
      <c r="DO148" s="85">
        <v>5</v>
      </c>
      <c r="DP148" s="1089" t="s">
        <v>274</v>
      </c>
      <c r="DQ148" s="86">
        <v>5</v>
      </c>
      <c r="DR148" s="1145" t="s">
        <v>278</v>
      </c>
      <c r="DS148" s="124" t="s">
        <v>194</v>
      </c>
      <c r="DT148" s="1122" t="s">
        <v>278</v>
      </c>
      <c r="DU148" s="88">
        <v>255</v>
      </c>
      <c r="DV148" s="1089" t="s">
        <v>280</v>
      </c>
      <c r="DW148" s="1090">
        <v>8580</v>
      </c>
      <c r="DX148" s="1092" t="s">
        <v>268</v>
      </c>
      <c r="DY148" s="1094">
        <v>80</v>
      </c>
      <c r="DZ148" s="1081" t="s">
        <v>269</v>
      </c>
      <c r="EA148" s="1083" t="s">
        <v>270</v>
      </c>
      <c r="EB148" s="1081" t="s">
        <v>268</v>
      </c>
      <c r="EC148" s="1085" t="s">
        <v>275</v>
      </c>
      <c r="ED148" s="1081" t="s">
        <v>268</v>
      </c>
      <c r="EE148" s="1087">
        <v>7.8</v>
      </c>
      <c r="EF148" s="1123" t="s">
        <v>276</v>
      </c>
      <c r="EG148" s="1089" t="s">
        <v>280</v>
      </c>
      <c r="EH148" s="1090">
        <v>37480</v>
      </c>
      <c r="EI148" s="1092" t="s">
        <v>268</v>
      </c>
      <c r="EJ148" s="1094">
        <v>370</v>
      </c>
      <c r="EK148" s="1081" t="s">
        <v>269</v>
      </c>
      <c r="EL148" s="1083" t="s">
        <v>270</v>
      </c>
      <c r="EM148" s="1081" t="s">
        <v>268</v>
      </c>
      <c r="EN148" s="1085" t="s">
        <v>275</v>
      </c>
      <c r="EO148" s="1081" t="s">
        <v>268</v>
      </c>
      <c r="EP148" s="1087">
        <v>2.5</v>
      </c>
      <c r="EQ148" s="1126" t="s">
        <v>276</v>
      </c>
      <c r="ER148" s="1120" t="s">
        <v>281</v>
      </c>
      <c r="ES148" s="1089" t="s">
        <v>280</v>
      </c>
      <c r="ET148" s="89">
        <v>28370</v>
      </c>
      <c r="EU148" s="1125" t="s">
        <v>280</v>
      </c>
      <c r="EV148" s="1140"/>
      <c r="EW148" s="1114"/>
      <c r="EX148" s="1122"/>
      <c r="EY148" s="11"/>
      <c r="EZ148" s="1145"/>
    </row>
    <row r="149" spans="1:156" s="23" customFormat="1" ht="38.450000000000003" customHeight="1">
      <c r="A149" s="145" t="s">
        <v>487</v>
      </c>
      <c r="B149" s="145" t="s">
        <v>887</v>
      </c>
      <c r="C149" s="1170"/>
      <c r="D149" s="1137"/>
      <c r="E149" s="1109"/>
      <c r="F149" s="90" t="s">
        <v>43</v>
      </c>
      <c r="G149" s="120"/>
      <c r="H149" s="91">
        <v>106570</v>
      </c>
      <c r="I149" s="92"/>
      <c r="J149" s="32" t="s">
        <v>268</v>
      </c>
      <c r="K149" s="93">
        <v>1040</v>
      </c>
      <c r="L149" s="94"/>
      <c r="M149" s="95" t="s">
        <v>269</v>
      </c>
      <c r="N149" s="96" t="s">
        <v>270</v>
      </c>
      <c r="O149" s="97" t="s">
        <v>268</v>
      </c>
      <c r="P149" s="98" t="s">
        <v>275</v>
      </c>
      <c r="Q149" s="97" t="s">
        <v>268</v>
      </c>
      <c r="R149" s="99">
        <v>2.5</v>
      </c>
      <c r="S149" s="100"/>
      <c r="T149" s="1089"/>
      <c r="U149" s="1105"/>
      <c r="V149" s="1089"/>
      <c r="W149" s="1111"/>
      <c r="X149" s="1082"/>
      <c r="Y149" s="1084"/>
      <c r="Z149" s="1084"/>
      <c r="AA149" s="1101"/>
      <c r="AB149" s="1089"/>
      <c r="AC149" s="1105"/>
      <c r="AD149" s="1089"/>
      <c r="AE149" s="1099"/>
      <c r="AF149" s="1082"/>
      <c r="AG149" s="1084"/>
      <c r="AH149" s="1082"/>
      <c r="AI149" s="1086"/>
      <c r="AJ149" s="1082"/>
      <c r="AK149" s="1097"/>
      <c r="AL149" s="32" t="s">
        <v>268</v>
      </c>
      <c r="AM149" s="93">
        <v>9370</v>
      </c>
      <c r="AN149" s="1089"/>
      <c r="AO149" s="101">
        <v>90</v>
      </c>
      <c r="AP149" s="102" t="s">
        <v>269</v>
      </c>
      <c r="AQ149" s="96" t="s">
        <v>270</v>
      </c>
      <c r="AR149" s="103" t="s">
        <v>268</v>
      </c>
      <c r="AS149" s="104" t="s">
        <v>275</v>
      </c>
      <c r="AT149" s="103" t="s">
        <v>268</v>
      </c>
      <c r="AU149" s="105">
        <v>2.6</v>
      </c>
      <c r="AV149" s="106"/>
      <c r="AW149" s="75"/>
      <c r="AZ149" s="125"/>
      <c r="BG149" s="112" t="s">
        <v>274</v>
      </c>
      <c r="BH149" s="113">
        <v>65590</v>
      </c>
      <c r="BI149" s="112" t="s">
        <v>268</v>
      </c>
      <c r="BJ149" s="77">
        <v>650</v>
      </c>
      <c r="BK149" s="78" t="s">
        <v>269</v>
      </c>
      <c r="BL149" s="79" t="s">
        <v>270</v>
      </c>
      <c r="BM149" s="78" t="s">
        <v>268</v>
      </c>
      <c r="BN149" s="80" t="s">
        <v>275</v>
      </c>
      <c r="BO149" s="78" t="s">
        <v>268</v>
      </c>
      <c r="BP149" s="81">
        <v>2.2999999999999998</v>
      </c>
      <c r="BQ149" s="46" t="s">
        <v>268</v>
      </c>
      <c r="BR149" s="113">
        <v>56220</v>
      </c>
      <c r="BS149" s="46" t="s">
        <v>268</v>
      </c>
      <c r="BT149" s="77">
        <v>560</v>
      </c>
      <c r="BU149" s="78" t="s">
        <v>269</v>
      </c>
      <c r="BV149" s="79" t="s">
        <v>270</v>
      </c>
      <c r="BW149" s="78" t="s">
        <v>268</v>
      </c>
      <c r="BX149" s="80" t="s">
        <v>275</v>
      </c>
      <c r="BY149" s="78" t="s">
        <v>268</v>
      </c>
      <c r="BZ149" s="81">
        <v>2.2999999999999998</v>
      </c>
      <c r="CA149" s="1103"/>
      <c r="CB149" s="1117"/>
      <c r="CC149" s="1089"/>
      <c r="CD149" s="1099"/>
      <c r="CE149" s="1084"/>
      <c r="CF149" s="1084"/>
      <c r="CG149" s="1093"/>
      <c r="CH149" s="1086"/>
      <c r="CI149" s="1093"/>
      <c r="CJ149" s="1097"/>
      <c r="CK149" s="1089"/>
      <c r="CL149" s="114">
        <v>37480</v>
      </c>
      <c r="CM149" s="1089"/>
      <c r="CN149" s="1112"/>
      <c r="CO149" s="1113"/>
      <c r="CP149" s="1114"/>
      <c r="CQ149" s="1113"/>
      <c r="CR149" s="1115"/>
      <c r="CS149" s="1113"/>
      <c r="CT149" s="1118"/>
      <c r="CU149" s="1119"/>
      <c r="CV149" s="1089"/>
      <c r="CW149" s="1105"/>
      <c r="CX149" s="1089"/>
      <c r="CY149" s="1099"/>
      <c r="CZ149" s="1084"/>
      <c r="DA149" s="1084"/>
      <c r="DB149" s="1093"/>
      <c r="DC149" s="1086"/>
      <c r="DD149" s="1093"/>
      <c r="DE149" s="1097"/>
      <c r="DF149" s="1089"/>
      <c r="DG149" s="115" t="s">
        <v>282</v>
      </c>
      <c r="DH149" s="1089"/>
      <c r="DI149" s="115" t="s">
        <v>335</v>
      </c>
      <c r="DJ149" s="1089"/>
      <c r="DK149" s="116">
        <v>69.900000000000006</v>
      </c>
      <c r="DL149" s="1089"/>
      <c r="DM149" s="115" t="s">
        <v>282</v>
      </c>
      <c r="DN149" s="1089"/>
      <c r="DO149" s="115" t="s">
        <v>335</v>
      </c>
      <c r="DP149" s="1089"/>
      <c r="DQ149" s="116">
        <v>46.6</v>
      </c>
      <c r="DR149" s="1145"/>
      <c r="DS149" s="117">
        <v>27330</v>
      </c>
      <c r="DT149" s="1122"/>
      <c r="DU149" s="118" t="s">
        <v>284</v>
      </c>
      <c r="DV149" s="1089"/>
      <c r="DW149" s="1091"/>
      <c r="DX149" s="1093"/>
      <c r="DY149" s="1095"/>
      <c r="DZ149" s="1082"/>
      <c r="EA149" s="1084"/>
      <c r="EB149" s="1082"/>
      <c r="EC149" s="1086"/>
      <c r="ED149" s="1082"/>
      <c r="EE149" s="1088"/>
      <c r="EF149" s="1124"/>
      <c r="EG149" s="1089"/>
      <c r="EH149" s="1091">
        <v>10</v>
      </c>
      <c r="EI149" s="1093"/>
      <c r="EJ149" s="1095"/>
      <c r="EK149" s="1082"/>
      <c r="EL149" s="1084"/>
      <c r="EM149" s="1082"/>
      <c r="EN149" s="1086"/>
      <c r="EO149" s="1082"/>
      <c r="EP149" s="1088"/>
      <c r="EQ149" s="1127"/>
      <c r="ER149" s="1121"/>
      <c r="ES149" s="1089"/>
      <c r="ET149" s="119">
        <v>280</v>
      </c>
      <c r="EU149" s="1125"/>
      <c r="EV149" s="1140"/>
      <c r="EW149" s="1114"/>
      <c r="EX149" s="1122"/>
      <c r="EY149" s="11"/>
      <c r="EZ149" s="1145"/>
    </row>
    <row r="150" spans="1:156" s="23" customFormat="1" ht="38.450000000000003" customHeight="1">
      <c r="A150" s="145" t="s">
        <v>488</v>
      </c>
      <c r="B150" s="145" t="s">
        <v>888</v>
      </c>
      <c r="C150" s="1170"/>
      <c r="D150" s="1132" t="s">
        <v>290</v>
      </c>
      <c r="E150" s="1134" t="s">
        <v>267</v>
      </c>
      <c r="F150" s="126" t="s">
        <v>42</v>
      </c>
      <c r="G150" s="120"/>
      <c r="H150" s="59">
        <v>74060</v>
      </c>
      <c r="I150" s="60">
        <v>83430</v>
      </c>
      <c r="J150" s="32" t="s">
        <v>268</v>
      </c>
      <c r="K150" s="61">
        <v>720</v>
      </c>
      <c r="L150" s="62">
        <v>810</v>
      </c>
      <c r="M150" s="63" t="s">
        <v>269</v>
      </c>
      <c r="N150" s="64" t="s">
        <v>270</v>
      </c>
      <c r="O150" s="65" t="s">
        <v>268</v>
      </c>
      <c r="P150" s="66" t="s">
        <v>271</v>
      </c>
      <c r="Q150" s="65" t="s">
        <v>268</v>
      </c>
      <c r="R150" s="67">
        <v>2.5</v>
      </c>
      <c r="S150" s="68">
        <v>2.5</v>
      </c>
      <c r="T150" s="1089" t="s">
        <v>268</v>
      </c>
      <c r="U150" s="1104">
        <v>4240</v>
      </c>
      <c r="V150" s="1089" t="s">
        <v>268</v>
      </c>
      <c r="W150" s="1110">
        <v>40</v>
      </c>
      <c r="X150" s="1081" t="s">
        <v>272</v>
      </c>
      <c r="Y150" s="1083" t="s">
        <v>270</v>
      </c>
      <c r="Z150" s="1083" t="s">
        <v>268</v>
      </c>
      <c r="AA150" s="1100" t="s">
        <v>273</v>
      </c>
      <c r="AB150" s="1089" t="s">
        <v>268</v>
      </c>
      <c r="AC150" s="1104">
        <v>28110</v>
      </c>
      <c r="AD150" s="1089" t="s">
        <v>274</v>
      </c>
      <c r="AE150" s="1098">
        <v>280</v>
      </c>
      <c r="AF150" s="1081" t="s">
        <v>269</v>
      </c>
      <c r="AG150" s="1083" t="s">
        <v>270</v>
      </c>
      <c r="AH150" s="1081" t="s">
        <v>268</v>
      </c>
      <c r="AI150" s="1085" t="s">
        <v>275</v>
      </c>
      <c r="AJ150" s="1081" t="s">
        <v>268</v>
      </c>
      <c r="AK150" s="1096">
        <v>2.2999999999999998</v>
      </c>
      <c r="AL150" s="32" t="s">
        <v>268</v>
      </c>
      <c r="AM150" s="69">
        <v>9370</v>
      </c>
      <c r="AN150" s="1089" t="s">
        <v>268</v>
      </c>
      <c r="AO150" s="70">
        <v>90</v>
      </c>
      <c r="AP150" s="71" t="s">
        <v>272</v>
      </c>
      <c r="AQ150" s="64" t="s">
        <v>270</v>
      </c>
      <c r="AR150" s="72" t="s">
        <v>268</v>
      </c>
      <c r="AS150" s="66" t="s">
        <v>275</v>
      </c>
      <c r="AT150" s="72" t="s">
        <v>268</v>
      </c>
      <c r="AU150" s="73">
        <v>2.6</v>
      </c>
      <c r="AV150" s="74" t="s">
        <v>276</v>
      </c>
      <c r="AW150" s="75" t="s">
        <v>268</v>
      </c>
      <c r="AX150" s="76">
        <v>3740</v>
      </c>
      <c r="AY150" s="20" t="s">
        <v>274</v>
      </c>
      <c r="AZ150" s="77">
        <v>30</v>
      </c>
      <c r="BA150" s="78" t="s">
        <v>269</v>
      </c>
      <c r="BB150" s="79" t="s">
        <v>270</v>
      </c>
      <c r="BC150" s="78" t="s">
        <v>268</v>
      </c>
      <c r="BD150" s="80" t="s">
        <v>275</v>
      </c>
      <c r="BE150" s="78" t="s">
        <v>268</v>
      </c>
      <c r="BF150" s="81">
        <v>3.9</v>
      </c>
      <c r="BG150" s="75"/>
      <c r="BH150" s="82"/>
      <c r="BI150" s="112"/>
      <c r="BJ150" s="121"/>
      <c r="BK150" s="121"/>
      <c r="BL150" s="121"/>
      <c r="BM150" s="121"/>
      <c r="BN150" s="121"/>
      <c r="BO150" s="121"/>
      <c r="BP150" s="121"/>
      <c r="BQ150" s="112"/>
      <c r="BR150" s="82" t="s">
        <v>286</v>
      </c>
      <c r="BS150" s="112"/>
      <c r="BT150" s="122"/>
      <c r="BU150" s="121"/>
      <c r="BV150" s="121"/>
      <c r="BW150" s="121"/>
      <c r="BX150" s="121"/>
      <c r="BY150" s="121"/>
      <c r="BZ150" s="121"/>
      <c r="CA150" s="1102" t="s">
        <v>268</v>
      </c>
      <c r="CB150" s="1116">
        <v>4980</v>
      </c>
      <c r="CC150" s="1089" t="s">
        <v>268</v>
      </c>
      <c r="CD150" s="1098">
        <v>40</v>
      </c>
      <c r="CE150" s="1083" t="s">
        <v>269</v>
      </c>
      <c r="CF150" s="1083" t="s">
        <v>270</v>
      </c>
      <c r="CG150" s="1092" t="s">
        <v>268</v>
      </c>
      <c r="CH150" s="1085" t="s">
        <v>275</v>
      </c>
      <c r="CI150" s="1092" t="s">
        <v>268</v>
      </c>
      <c r="CJ150" s="1096">
        <v>10.199999999999999</v>
      </c>
      <c r="CK150" s="1089"/>
      <c r="CL150" s="123" t="s">
        <v>291</v>
      </c>
      <c r="CM150" s="1089" t="s">
        <v>274</v>
      </c>
      <c r="CN150" s="1112">
        <v>280</v>
      </c>
      <c r="CO150" s="1113" t="s">
        <v>269</v>
      </c>
      <c r="CP150" s="1114" t="s">
        <v>270</v>
      </c>
      <c r="CQ150" s="1113" t="s">
        <v>268</v>
      </c>
      <c r="CR150" s="1115" t="s">
        <v>275</v>
      </c>
      <c r="CS150" s="1113" t="s">
        <v>268</v>
      </c>
      <c r="CT150" s="1118">
        <v>2.2999999999999998</v>
      </c>
      <c r="CU150" s="1119" t="s">
        <v>277</v>
      </c>
      <c r="CV150" s="1089" t="s">
        <v>274</v>
      </c>
      <c r="CW150" s="1104">
        <v>3160</v>
      </c>
      <c r="CX150" s="1089" t="s">
        <v>268</v>
      </c>
      <c r="CY150" s="1098">
        <v>30</v>
      </c>
      <c r="CZ150" s="1083" t="s">
        <v>269</v>
      </c>
      <c r="DA150" s="1083" t="s">
        <v>270</v>
      </c>
      <c r="DB150" s="1092" t="s">
        <v>268</v>
      </c>
      <c r="DC150" s="1085" t="s">
        <v>275</v>
      </c>
      <c r="DD150" s="1092" t="s">
        <v>268</v>
      </c>
      <c r="DE150" s="1096">
        <v>13.6</v>
      </c>
      <c r="DF150" s="1089" t="s">
        <v>274</v>
      </c>
      <c r="DG150" s="85">
        <v>2210</v>
      </c>
      <c r="DH150" s="1089" t="s">
        <v>268</v>
      </c>
      <c r="DI150" s="85">
        <v>20</v>
      </c>
      <c r="DJ150" s="1089" t="s">
        <v>274</v>
      </c>
      <c r="DK150" s="86">
        <v>20</v>
      </c>
      <c r="DL150" s="1089" t="s">
        <v>268</v>
      </c>
      <c r="DM150" s="85">
        <v>390</v>
      </c>
      <c r="DN150" s="1089" t="s">
        <v>268</v>
      </c>
      <c r="DO150" s="85">
        <v>3</v>
      </c>
      <c r="DP150" s="1089" t="s">
        <v>274</v>
      </c>
      <c r="DQ150" s="86">
        <v>3</v>
      </c>
      <c r="DR150" s="1145"/>
      <c r="DS150" s="124" t="s">
        <v>291</v>
      </c>
      <c r="DT150" s="1122" t="s">
        <v>278</v>
      </c>
      <c r="DU150" s="88">
        <v>255</v>
      </c>
      <c r="DV150" s="1089" t="s">
        <v>280</v>
      </c>
      <c r="DW150" s="1090">
        <v>6430</v>
      </c>
      <c r="DX150" s="1092" t="s">
        <v>268</v>
      </c>
      <c r="DY150" s="1094">
        <v>60</v>
      </c>
      <c r="DZ150" s="1081" t="s">
        <v>269</v>
      </c>
      <c r="EA150" s="1083" t="s">
        <v>270</v>
      </c>
      <c r="EB150" s="1081" t="s">
        <v>268</v>
      </c>
      <c r="EC150" s="1085" t="s">
        <v>275</v>
      </c>
      <c r="ED150" s="1081" t="s">
        <v>268</v>
      </c>
      <c r="EE150" s="1087">
        <v>7.8</v>
      </c>
      <c r="EF150" s="1123" t="s">
        <v>276</v>
      </c>
      <c r="EG150" s="1089" t="s">
        <v>280</v>
      </c>
      <c r="EH150" s="1090">
        <v>28110</v>
      </c>
      <c r="EI150" s="1092" t="s">
        <v>268</v>
      </c>
      <c r="EJ150" s="1094">
        <v>280</v>
      </c>
      <c r="EK150" s="1081" t="s">
        <v>269</v>
      </c>
      <c r="EL150" s="1083" t="s">
        <v>270</v>
      </c>
      <c r="EM150" s="1081" t="s">
        <v>268</v>
      </c>
      <c r="EN150" s="1085" t="s">
        <v>275</v>
      </c>
      <c r="EO150" s="1081" t="s">
        <v>268</v>
      </c>
      <c r="EP150" s="1087">
        <v>2.5</v>
      </c>
      <c r="EQ150" s="1126" t="s">
        <v>276</v>
      </c>
      <c r="ER150" s="1120" t="s">
        <v>281</v>
      </c>
      <c r="ES150" s="1089" t="s">
        <v>280</v>
      </c>
      <c r="ET150" s="89">
        <v>21280</v>
      </c>
      <c r="EU150" s="1125" t="s">
        <v>280</v>
      </c>
      <c r="EV150" s="1140"/>
      <c r="EW150" s="1114"/>
      <c r="EX150" s="1122"/>
      <c r="EY150" s="11"/>
      <c r="EZ150" s="1145"/>
    </row>
    <row r="151" spans="1:156" s="23" customFormat="1" ht="38.450000000000003" customHeight="1">
      <c r="A151" s="145" t="s">
        <v>489</v>
      </c>
      <c r="B151" s="145" t="s">
        <v>889</v>
      </c>
      <c r="C151" s="1170"/>
      <c r="D151" s="1133"/>
      <c r="E151" s="1135"/>
      <c r="F151" s="127" t="s">
        <v>43</v>
      </c>
      <c r="G151" s="120"/>
      <c r="H151" s="91">
        <v>83430</v>
      </c>
      <c r="I151" s="92"/>
      <c r="J151" s="32" t="s">
        <v>268</v>
      </c>
      <c r="K151" s="93">
        <v>810</v>
      </c>
      <c r="L151" s="94"/>
      <c r="M151" s="95" t="s">
        <v>269</v>
      </c>
      <c r="N151" s="96" t="s">
        <v>270</v>
      </c>
      <c r="O151" s="97" t="s">
        <v>268</v>
      </c>
      <c r="P151" s="98" t="s">
        <v>275</v>
      </c>
      <c r="Q151" s="97" t="s">
        <v>268</v>
      </c>
      <c r="R151" s="99">
        <v>2.5</v>
      </c>
      <c r="S151" s="100"/>
      <c r="T151" s="1089"/>
      <c r="U151" s="1105"/>
      <c r="V151" s="1089"/>
      <c r="W151" s="1111"/>
      <c r="X151" s="1082"/>
      <c r="Y151" s="1084"/>
      <c r="Z151" s="1084"/>
      <c r="AA151" s="1101"/>
      <c r="AB151" s="1089"/>
      <c r="AC151" s="1105"/>
      <c r="AD151" s="1089"/>
      <c r="AE151" s="1099"/>
      <c r="AF151" s="1082"/>
      <c r="AG151" s="1084"/>
      <c r="AH151" s="1082"/>
      <c r="AI151" s="1086"/>
      <c r="AJ151" s="1082"/>
      <c r="AK151" s="1097"/>
      <c r="AL151" s="32" t="s">
        <v>268</v>
      </c>
      <c r="AM151" s="93">
        <v>9370</v>
      </c>
      <c r="AN151" s="1089"/>
      <c r="AO151" s="101">
        <v>90</v>
      </c>
      <c r="AP151" s="102" t="s">
        <v>269</v>
      </c>
      <c r="AQ151" s="96" t="s">
        <v>270</v>
      </c>
      <c r="AR151" s="103" t="s">
        <v>268</v>
      </c>
      <c r="AS151" s="104" t="s">
        <v>275</v>
      </c>
      <c r="AT151" s="103" t="s">
        <v>268</v>
      </c>
      <c r="AU151" s="105">
        <v>2.6</v>
      </c>
      <c r="AV151" s="106"/>
      <c r="AW151" s="75"/>
      <c r="AZ151" s="125"/>
      <c r="BG151" s="112" t="s">
        <v>274</v>
      </c>
      <c r="BH151" s="113">
        <v>65590</v>
      </c>
      <c r="BI151" s="112" t="s">
        <v>268</v>
      </c>
      <c r="BJ151" s="77">
        <v>650</v>
      </c>
      <c r="BK151" s="78" t="s">
        <v>269</v>
      </c>
      <c r="BL151" s="79" t="s">
        <v>270</v>
      </c>
      <c r="BM151" s="78" t="s">
        <v>268</v>
      </c>
      <c r="BN151" s="80" t="s">
        <v>275</v>
      </c>
      <c r="BO151" s="78" t="s">
        <v>268</v>
      </c>
      <c r="BP151" s="81">
        <v>2.2999999999999998</v>
      </c>
      <c r="BQ151" s="46" t="s">
        <v>268</v>
      </c>
      <c r="BR151" s="113">
        <v>56220</v>
      </c>
      <c r="BS151" s="46" t="s">
        <v>274</v>
      </c>
      <c r="BT151" s="77">
        <v>560</v>
      </c>
      <c r="BU151" s="78" t="s">
        <v>269</v>
      </c>
      <c r="BV151" s="79" t="s">
        <v>270</v>
      </c>
      <c r="BW151" s="78" t="s">
        <v>268</v>
      </c>
      <c r="BX151" s="80" t="s">
        <v>275</v>
      </c>
      <c r="BY151" s="78" t="s">
        <v>268</v>
      </c>
      <c r="BZ151" s="81">
        <v>2.2999999999999998</v>
      </c>
      <c r="CA151" s="1103"/>
      <c r="CB151" s="1117"/>
      <c r="CC151" s="1089"/>
      <c r="CD151" s="1099"/>
      <c r="CE151" s="1084"/>
      <c r="CF151" s="1084"/>
      <c r="CG151" s="1093"/>
      <c r="CH151" s="1086"/>
      <c r="CI151" s="1093"/>
      <c r="CJ151" s="1097"/>
      <c r="CK151" s="1089"/>
      <c r="CL151" s="114">
        <v>28110</v>
      </c>
      <c r="CM151" s="1089"/>
      <c r="CN151" s="1112"/>
      <c r="CO151" s="1113"/>
      <c r="CP151" s="1114"/>
      <c r="CQ151" s="1113"/>
      <c r="CR151" s="1115"/>
      <c r="CS151" s="1113"/>
      <c r="CT151" s="1118"/>
      <c r="CU151" s="1119"/>
      <c r="CV151" s="1089"/>
      <c r="CW151" s="1105"/>
      <c r="CX151" s="1089"/>
      <c r="CY151" s="1099"/>
      <c r="CZ151" s="1084"/>
      <c r="DA151" s="1084"/>
      <c r="DB151" s="1093"/>
      <c r="DC151" s="1086"/>
      <c r="DD151" s="1093"/>
      <c r="DE151" s="1097"/>
      <c r="DF151" s="1089"/>
      <c r="DG151" s="115" t="s">
        <v>282</v>
      </c>
      <c r="DH151" s="1089"/>
      <c r="DI151" s="115" t="s">
        <v>335</v>
      </c>
      <c r="DJ151" s="1089"/>
      <c r="DK151" s="116">
        <v>52.4</v>
      </c>
      <c r="DL151" s="1089"/>
      <c r="DM151" s="115" t="s">
        <v>282</v>
      </c>
      <c r="DN151" s="1089"/>
      <c r="DO151" s="115" t="s">
        <v>335</v>
      </c>
      <c r="DP151" s="1089"/>
      <c r="DQ151" s="116">
        <v>58.3</v>
      </c>
      <c r="DR151" s="1145"/>
      <c r="DS151" s="117">
        <v>20750</v>
      </c>
      <c r="DT151" s="1122"/>
      <c r="DU151" s="118" t="s">
        <v>284</v>
      </c>
      <c r="DV151" s="1089"/>
      <c r="DW151" s="1091"/>
      <c r="DX151" s="1093"/>
      <c r="DY151" s="1095"/>
      <c r="DZ151" s="1082"/>
      <c r="EA151" s="1084"/>
      <c r="EB151" s="1082"/>
      <c r="EC151" s="1086"/>
      <c r="ED151" s="1082"/>
      <c r="EE151" s="1088"/>
      <c r="EF151" s="1124"/>
      <c r="EG151" s="1089"/>
      <c r="EH151" s="1091">
        <v>10</v>
      </c>
      <c r="EI151" s="1093"/>
      <c r="EJ151" s="1095"/>
      <c r="EK151" s="1082"/>
      <c r="EL151" s="1084"/>
      <c r="EM151" s="1082"/>
      <c r="EN151" s="1086"/>
      <c r="EO151" s="1082"/>
      <c r="EP151" s="1088"/>
      <c r="EQ151" s="1127"/>
      <c r="ER151" s="1121"/>
      <c r="ES151" s="1089"/>
      <c r="ET151" s="119">
        <v>210</v>
      </c>
      <c r="EU151" s="1125"/>
      <c r="EV151" s="1140"/>
      <c r="EW151" s="1114"/>
      <c r="EX151" s="1122"/>
      <c r="EY151" s="11"/>
      <c r="EZ151" s="1145"/>
    </row>
    <row r="152" spans="1:156" s="23" customFormat="1" ht="38.450000000000003" customHeight="1">
      <c r="A152" s="145" t="s">
        <v>490</v>
      </c>
      <c r="B152" s="145" t="s">
        <v>890</v>
      </c>
      <c r="C152" s="1170"/>
      <c r="D152" s="1132" t="s">
        <v>293</v>
      </c>
      <c r="E152" s="1134" t="s">
        <v>267</v>
      </c>
      <c r="F152" s="126" t="s">
        <v>42</v>
      </c>
      <c r="G152" s="120"/>
      <c r="H152" s="59">
        <v>60180</v>
      </c>
      <c r="I152" s="60">
        <v>69550</v>
      </c>
      <c r="J152" s="32" t="s">
        <v>268</v>
      </c>
      <c r="K152" s="61">
        <v>580</v>
      </c>
      <c r="L152" s="62">
        <v>670</v>
      </c>
      <c r="M152" s="63" t="s">
        <v>269</v>
      </c>
      <c r="N152" s="64" t="s">
        <v>270</v>
      </c>
      <c r="O152" s="65" t="s">
        <v>268</v>
      </c>
      <c r="P152" s="66" t="s">
        <v>271</v>
      </c>
      <c r="Q152" s="65" t="s">
        <v>268</v>
      </c>
      <c r="R152" s="67">
        <v>2.5</v>
      </c>
      <c r="S152" s="68">
        <v>2.5</v>
      </c>
      <c r="T152" s="1089" t="s">
        <v>268</v>
      </c>
      <c r="U152" s="1104">
        <v>3390</v>
      </c>
      <c r="V152" s="1089" t="s">
        <v>268</v>
      </c>
      <c r="W152" s="1110">
        <v>30</v>
      </c>
      <c r="X152" s="1081" t="s">
        <v>272</v>
      </c>
      <c r="Y152" s="1083" t="s">
        <v>270</v>
      </c>
      <c r="Z152" s="1083" t="s">
        <v>268</v>
      </c>
      <c r="AA152" s="1100" t="s">
        <v>273</v>
      </c>
      <c r="AB152" s="1089" t="s">
        <v>268</v>
      </c>
      <c r="AC152" s="1104">
        <v>22480</v>
      </c>
      <c r="AD152" s="1089" t="s">
        <v>274</v>
      </c>
      <c r="AE152" s="1098">
        <v>220</v>
      </c>
      <c r="AF152" s="1081" t="s">
        <v>269</v>
      </c>
      <c r="AG152" s="1083" t="s">
        <v>270</v>
      </c>
      <c r="AH152" s="1081" t="s">
        <v>268</v>
      </c>
      <c r="AI152" s="1085" t="s">
        <v>275</v>
      </c>
      <c r="AJ152" s="1081" t="s">
        <v>268</v>
      </c>
      <c r="AK152" s="1096">
        <v>2.2999999999999998</v>
      </c>
      <c r="AL152" s="32" t="s">
        <v>268</v>
      </c>
      <c r="AM152" s="69">
        <v>9370</v>
      </c>
      <c r="AN152" s="1089" t="s">
        <v>268</v>
      </c>
      <c r="AO152" s="70">
        <v>90</v>
      </c>
      <c r="AP152" s="71" t="s">
        <v>272</v>
      </c>
      <c r="AQ152" s="64" t="s">
        <v>270</v>
      </c>
      <c r="AR152" s="72" t="s">
        <v>268</v>
      </c>
      <c r="AS152" s="66" t="s">
        <v>275</v>
      </c>
      <c r="AT152" s="72" t="s">
        <v>268</v>
      </c>
      <c r="AU152" s="73">
        <v>2.6</v>
      </c>
      <c r="AV152" s="74" t="s">
        <v>276</v>
      </c>
      <c r="AW152" s="75" t="s">
        <v>268</v>
      </c>
      <c r="AX152" s="76">
        <v>3740</v>
      </c>
      <c r="AY152" s="20" t="s">
        <v>274</v>
      </c>
      <c r="AZ152" s="77">
        <v>30</v>
      </c>
      <c r="BA152" s="78" t="s">
        <v>269</v>
      </c>
      <c r="BB152" s="79" t="s">
        <v>270</v>
      </c>
      <c r="BC152" s="78" t="s">
        <v>268</v>
      </c>
      <c r="BD152" s="80" t="s">
        <v>275</v>
      </c>
      <c r="BE152" s="78" t="s">
        <v>268</v>
      </c>
      <c r="BF152" s="81">
        <v>3.9</v>
      </c>
      <c r="BG152" s="75"/>
      <c r="BH152" s="82"/>
      <c r="BI152" s="112"/>
      <c r="BJ152" s="121"/>
      <c r="BK152" s="121"/>
      <c r="BL152" s="121"/>
      <c r="BM152" s="121"/>
      <c r="BN152" s="121"/>
      <c r="BO152" s="121"/>
      <c r="BP152" s="121"/>
      <c r="BQ152" s="112"/>
      <c r="BR152" s="82" t="s">
        <v>286</v>
      </c>
      <c r="BS152" s="112"/>
      <c r="BT152" s="122"/>
      <c r="BU152" s="121"/>
      <c r="BV152" s="121"/>
      <c r="BW152" s="121"/>
      <c r="BX152" s="121"/>
      <c r="BY152" s="121"/>
      <c r="BZ152" s="121"/>
      <c r="CA152" s="1102" t="s">
        <v>268</v>
      </c>
      <c r="CB152" s="1116">
        <v>3980</v>
      </c>
      <c r="CC152" s="1089" t="s">
        <v>268</v>
      </c>
      <c r="CD152" s="1098">
        <v>30</v>
      </c>
      <c r="CE152" s="1083" t="s">
        <v>269</v>
      </c>
      <c r="CF152" s="1083" t="s">
        <v>270</v>
      </c>
      <c r="CG152" s="1092" t="s">
        <v>268</v>
      </c>
      <c r="CH152" s="1085" t="s">
        <v>275</v>
      </c>
      <c r="CI152" s="1092" t="s">
        <v>268</v>
      </c>
      <c r="CJ152" s="1096">
        <v>10.9</v>
      </c>
      <c r="CK152" s="1089"/>
      <c r="CL152" s="123" t="s">
        <v>195</v>
      </c>
      <c r="CM152" s="1089" t="s">
        <v>274</v>
      </c>
      <c r="CN152" s="1112">
        <v>220</v>
      </c>
      <c r="CO152" s="1113" t="s">
        <v>269</v>
      </c>
      <c r="CP152" s="1114" t="s">
        <v>270</v>
      </c>
      <c r="CQ152" s="1113" t="s">
        <v>268</v>
      </c>
      <c r="CR152" s="1115" t="s">
        <v>275</v>
      </c>
      <c r="CS152" s="1113" t="s">
        <v>268</v>
      </c>
      <c r="CT152" s="1118">
        <v>2.2999999999999998</v>
      </c>
      <c r="CU152" s="1119" t="s">
        <v>277</v>
      </c>
      <c r="CV152" s="1089" t="s">
        <v>274</v>
      </c>
      <c r="CW152" s="1104">
        <v>2690</v>
      </c>
      <c r="CX152" s="1089" t="s">
        <v>268</v>
      </c>
      <c r="CY152" s="1098">
        <v>20</v>
      </c>
      <c r="CZ152" s="1083" t="s">
        <v>269</v>
      </c>
      <c r="DA152" s="1083" t="s">
        <v>270</v>
      </c>
      <c r="DB152" s="1092" t="s">
        <v>268</v>
      </c>
      <c r="DC152" s="1085" t="s">
        <v>275</v>
      </c>
      <c r="DD152" s="1092" t="s">
        <v>268</v>
      </c>
      <c r="DE152" s="1096">
        <v>16.3</v>
      </c>
      <c r="DF152" s="1089" t="s">
        <v>274</v>
      </c>
      <c r="DG152" s="85">
        <v>1770</v>
      </c>
      <c r="DH152" s="1089" t="s">
        <v>268</v>
      </c>
      <c r="DI152" s="85">
        <v>10</v>
      </c>
      <c r="DJ152" s="1089" t="s">
        <v>274</v>
      </c>
      <c r="DK152" s="86">
        <v>10</v>
      </c>
      <c r="DL152" s="1089" t="s">
        <v>268</v>
      </c>
      <c r="DM152" s="85">
        <v>310</v>
      </c>
      <c r="DN152" s="1089" t="s">
        <v>268</v>
      </c>
      <c r="DO152" s="85">
        <v>3</v>
      </c>
      <c r="DP152" s="1089" t="s">
        <v>274</v>
      </c>
      <c r="DQ152" s="86">
        <v>3</v>
      </c>
      <c r="DR152" s="1145"/>
      <c r="DS152" s="124" t="s">
        <v>195</v>
      </c>
      <c r="DT152" s="1122" t="s">
        <v>278</v>
      </c>
      <c r="DU152" s="88">
        <v>255</v>
      </c>
      <c r="DV152" s="1089" t="s">
        <v>280</v>
      </c>
      <c r="DW152" s="1090">
        <v>5140</v>
      </c>
      <c r="DX152" s="1092" t="s">
        <v>268</v>
      </c>
      <c r="DY152" s="1094">
        <v>50</v>
      </c>
      <c r="DZ152" s="1081" t="s">
        <v>269</v>
      </c>
      <c r="EA152" s="1083" t="s">
        <v>270</v>
      </c>
      <c r="EB152" s="1081" t="s">
        <v>268</v>
      </c>
      <c r="EC152" s="1085" t="s">
        <v>275</v>
      </c>
      <c r="ED152" s="1081" t="s">
        <v>268</v>
      </c>
      <c r="EE152" s="1087">
        <v>7.5</v>
      </c>
      <c r="EF152" s="1123" t="s">
        <v>276</v>
      </c>
      <c r="EG152" s="1089" t="s">
        <v>280</v>
      </c>
      <c r="EH152" s="1090">
        <v>22490</v>
      </c>
      <c r="EI152" s="1092" t="s">
        <v>268</v>
      </c>
      <c r="EJ152" s="1094">
        <v>220</v>
      </c>
      <c r="EK152" s="1081" t="s">
        <v>269</v>
      </c>
      <c r="EL152" s="1083" t="s">
        <v>270</v>
      </c>
      <c r="EM152" s="1081" t="s">
        <v>268</v>
      </c>
      <c r="EN152" s="1085" t="s">
        <v>275</v>
      </c>
      <c r="EO152" s="1081" t="s">
        <v>268</v>
      </c>
      <c r="EP152" s="1087">
        <v>2.5</v>
      </c>
      <c r="EQ152" s="1126" t="s">
        <v>276</v>
      </c>
      <c r="ER152" s="1120" t="s">
        <v>281</v>
      </c>
      <c r="ES152" s="1089" t="s">
        <v>280</v>
      </c>
      <c r="ET152" s="89">
        <v>17020</v>
      </c>
      <c r="EU152" s="1125" t="s">
        <v>280</v>
      </c>
      <c r="EV152" s="1140"/>
      <c r="EW152" s="1114"/>
      <c r="EX152" s="1122"/>
      <c r="EY152" s="11"/>
      <c r="EZ152" s="1145"/>
    </row>
    <row r="153" spans="1:156" s="23" customFormat="1" ht="38.450000000000003" customHeight="1">
      <c r="A153" s="145" t="s">
        <v>491</v>
      </c>
      <c r="B153" s="145" t="s">
        <v>891</v>
      </c>
      <c r="C153" s="1170"/>
      <c r="D153" s="1133"/>
      <c r="E153" s="1135"/>
      <c r="F153" s="127" t="s">
        <v>43</v>
      </c>
      <c r="G153" s="120"/>
      <c r="H153" s="91">
        <v>69550</v>
      </c>
      <c r="I153" s="92"/>
      <c r="J153" s="32" t="s">
        <v>268</v>
      </c>
      <c r="K153" s="93">
        <v>670</v>
      </c>
      <c r="L153" s="94"/>
      <c r="M153" s="95" t="s">
        <v>269</v>
      </c>
      <c r="N153" s="96" t="s">
        <v>270</v>
      </c>
      <c r="O153" s="97" t="s">
        <v>268</v>
      </c>
      <c r="P153" s="98" t="s">
        <v>275</v>
      </c>
      <c r="Q153" s="97" t="s">
        <v>268</v>
      </c>
      <c r="R153" s="99">
        <v>2.5</v>
      </c>
      <c r="S153" s="100"/>
      <c r="T153" s="1089"/>
      <c r="U153" s="1105"/>
      <c r="V153" s="1089"/>
      <c r="W153" s="1111"/>
      <c r="X153" s="1082"/>
      <c r="Y153" s="1084"/>
      <c r="Z153" s="1084"/>
      <c r="AA153" s="1101"/>
      <c r="AB153" s="1089"/>
      <c r="AC153" s="1105"/>
      <c r="AD153" s="1089"/>
      <c r="AE153" s="1099"/>
      <c r="AF153" s="1082"/>
      <c r="AG153" s="1084"/>
      <c r="AH153" s="1082"/>
      <c r="AI153" s="1086"/>
      <c r="AJ153" s="1082"/>
      <c r="AK153" s="1097"/>
      <c r="AL153" s="32" t="s">
        <v>268</v>
      </c>
      <c r="AM153" s="93">
        <v>9370</v>
      </c>
      <c r="AN153" s="1089"/>
      <c r="AO153" s="101">
        <v>90</v>
      </c>
      <c r="AP153" s="102" t="s">
        <v>269</v>
      </c>
      <c r="AQ153" s="96" t="s">
        <v>270</v>
      </c>
      <c r="AR153" s="103" t="s">
        <v>268</v>
      </c>
      <c r="AS153" s="104" t="s">
        <v>275</v>
      </c>
      <c r="AT153" s="103" t="s">
        <v>268</v>
      </c>
      <c r="AU153" s="105">
        <v>2.6</v>
      </c>
      <c r="AV153" s="106"/>
      <c r="AW153" s="75"/>
      <c r="AZ153" s="125"/>
      <c r="BG153" s="112" t="s">
        <v>274</v>
      </c>
      <c r="BH153" s="113">
        <v>65590</v>
      </c>
      <c r="BI153" s="112" t="s">
        <v>268</v>
      </c>
      <c r="BJ153" s="77">
        <v>650</v>
      </c>
      <c r="BK153" s="78" t="s">
        <v>269</v>
      </c>
      <c r="BL153" s="79" t="s">
        <v>270</v>
      </c>
      <c r="BM153" s="78" t="s">
        <v>268</v>
      </c>
      <c r="BN153" s="80" t="s">
        <v>275</v>
      </c>
      <c r="BO153" s="78" t="s">
        <v>268</v>
      </c>
      <c r="BP153" s="81">
        <v>2.2999999999999998</v>
      </c>
      <c r="BQ153" s="46" t="s">
        <v>268</v>
      </c>
      <c r="BR153" s="113">
        <v>56220</v>
      </c>
      <c r="BS153" s="46" t="s">
        <v>274</v>
      </c>
      <c r="BT153" s="77">
        <v>560</v>
      </c>
      <c r="BU153" s="78" t="s">
        <v>269</v>
      </c>
      <c r="BV153" s="79" t="s">
        <v>270</v>
      </c>
      <c r="BW153" s="78" t="s">
        <v>268</v>
      </c>
      <c r="BX153" s="80" t="s">
        <v>275</v>
      </c>
      <c r="BY153" s="78" t="s">
        <v>268</v>
      </c>
      <c r="BZ153" s="81">
        <v>2.2999999999999998</v>
      </c>
      <c r="CA153" s="1103"/>
      <c r="CB153" s="1117"/>
      <c r="CC153" s="1089"/>
      <c r="CD153" s="1099"/>
      <c r="CE153" s="1084"/>
      <c r="CF153" s="1084"/>
      <c r="CG153" s="1093"/>
      <c r="CH153" s="1086"/>
      <c r="CI153" s="1093"/>
      <c r="CJ153" s="1097"/>
      <c r="CK153" s="1089"/>
      <c r="CL153" s="114">
        <v>22480</v>
      </c>
      <c r="CM153" s="1089"/>
      <c r="CN153" s="1112"/>
      <c r="CO153" s="1113"/>
      <c r="CP153" s="1114"/>
      <c r="CQ153" s="1113"/>
      <c r="CR153" s="1115"/>
      <c r="CS153" s="1113"/>
      <c r="CT153" s="1118"/>
      <c r="CU153" s="1119"/>
      <c r="CV153" s="1089"/>
      <c r="CW153" s="1105"/>
      <c r="CX153" s="1089"/>
      <c r="CY153" s="1099"/>
      <c r="CZ153" s="1084"/>
      <c r="DA153" s="1084"/>
      <c r="DB153" s="1093"/>
      <c r="DC153" s="1086"/>
      <c r="DD153" s="1093"/>
      <c r="DE153" s="1097"/>
      <c r="DF153" s="1089"/>
      <c r="DG153" s="115" t="s">
        <v>282</v>
      </c>
      <c r="DH153" s="1089"/>
      <c r="DI153" s="115" t="s">
        <v>335</v>
      </c>
      <c r="DJ153" s="1089"/>
      <c r="DK153" s="116">
        <v>83.9</v>
      </c>
      <c r="DL153" s="1089"/>
      <c r="DM153" s="115" t="s">
        <v>282</v>
      </c>
      <c r="DN153" s="1089"/>
      <c r="DO153" s="115" t="s">
        <v>335</v>
      </c>
      <c r="DP153" s="1089"/>
      <c r="DQ153" s="116">
        <v>46.6</v>
      </c>
      <c r="DR153" s="1145"/>
      <c r="DS153" s="117">
        <v>16800</v>
      </c>
      <c r="DT153" s="1122"/>
      <c r="DU153" s="118" t="s">
        <v>284</v>
      </c>
      <c r="DV153" s="1089"/>
      <c r="DW153" s="1091"/>
      <c r="DX153" s="1093"/>
      <c r="DY153" s="1095"/>
      <c r="DZ153" s="1082"/>
      <c r="EA153" s="1084"/>
      <c r="EB153" s="1082"/>
      <c r="EC153" s="1086"/>
      <c r="ED153" s="1082"/>
      <c r="EE153" s="1088"/>
      <c r="EF153" s="1124"/>
      <c r="EG153" s="1089"/>
      <c r="EH153" s="1091">
        <v>0</v>
      </c>
      <c r="EI153" s="1093"/>
      <c r="EJ153" s="1095"/>
      <c r="EK153" s="1082"/>
      <c r="EL153" s="1084"/>
      <c r="EM153" s="1082"/>
      <c r="EN153" s="1086"/>
      <c r="EO153" s="1082"/>
      <c r="EP153" s="1088"/>
      <c r="EQ153" s="1127"/>
      <c r="ER153" s="1121"/>
      <c r="ES153" s="1089"/>
      <c r="ET153" s="119">
        <v>170</v>
      </c>
      <c r="EU153" s="1125"/>
      <c r="EV153" s="1140"/>
      <c r="EW153" s="1114"/>
      <c r="EX153" s="1122"/>
      <c r="EY153" s="11"/>
      <c r="EZ153" s="1145"/>
    </row>
    <row r="154" spans="1:156" s="23" customFormat="1" ht="38.450000000000003" customHeight="1">
      <c r="A154" s="145" t="s">
        <v>492</v>
      </c>
      <c r="B154" s="145" t="s">
        <v>892</v>
      </c>
      <c r="C154" s="1170"/>
      <c r="D154" s="1132" t="s">
        <v>295</v>
      </c>
      <c r="E154" s="1134" t="s">
        <v>267</v>
      </c>
      <c r="F154" s="126" t="s">
        <v>42</v>
      </c>
      <c r="G154" s="120"/>
      <c r="H154" s="59">
        <v>50920</v>
      </c>
      <c r="I154" s="60">
        <v>60290</v>
      </c>
      <c r="J154" s="32" t="s">
        <v>268</v>
      </c>
      <c r="K154" s="61">
        <v>480</v>
      </c>
      <c r="L154" s="62">
        <v>580</v>
      </c>
      <c r="M154" s="63" t="s">
        <v>269</v>
      </c>
      <c r="N154" s="64" t="s">
        <v>270</v>
      </c>
      <c r="O154" s="65" t="s">
        <v>268</v>
      </c>
      <c r="P154" s="66" t="s">
        <v>271</v>
      </c>
      <c r="Q154" s="65" t="s">
        <v>268</v>
      </c>
      <c r="R154" s="67">
        <v>2.5</v>
      </c>
      <c r="S154" s="68">
        <v>2.5</v>
      </c>
      <c r="T154" s="1089" t="s">
        <v>268</v>
      </c>
      <c r="U154" s="1104">
        <v>2830</v>
      </c>
      <c r="V154" s="1089" t="s">
        <v>268</v>
      </c>
      <c r="W154" s="1110">
        <v>20</v>
      </c>
      <c r="X154" s="1081" t="s">
        <v>272</v>
      </c>
      <c r="Y154" s="1083" t="s">
        <v>270</v>
      </c>
      <c r="Z154" s="1083" t="s">
        <v>268</v>
      </c>
      <c r="AA154" s="1100" t="s">
        <v>273</v>
      </c>
      <c r="AB154" s="1089" t="s">
        <v>268</v>
      </c>
      <c r="AC154" s="1104">
        <v>18740</v>
      </c>
      <c r="AD154" s="1089" t="s">
        <v>274</v>
      </c>
      <c r="AE154" s="1098">
        <v>180</v>
      </c>
      <c r="AF154" s="1081" t="s">
        <v>269</v>
      </c>
      <c r="AG154" s="1083" t="s">
        <v>270</v>
      </c>
      <c r="AH154" s="1081" t="s">
        <v>268</v>
      </c>
      <c r="AI154" s="1085" t="s">
        <v>275</v>
      </c>
      <c r="AJ154" s="1081" t="s">
        <v>268</v>
      </c>
      <c r="AK154" s="1096">
        <v>2.4</v>
      </c>
      <c r="AL154" s="32" t="s">
        <v>268</v>
      </c>
      <c r="AM154" s="69">
        <v>9370</v>
      </c>
      <c r="AN154" s="1089" t="s">
        <v>268</v>
      </c>
      <c r="AO154" s="70">
        <v>90</v>
      </c>
      <c r="AP154" s="71" t="s">
        <v>272</v>
      </c>
      <c r="AQ154" s="64" t="s">
        <v>270</v>
      </c>
      <c r="AR154" s="72" t="s">
        <v>268</v>
      </c>
      <c r="AS154" s="66" t="s">
        <v>275</v>
      </c>
      <c r="AT154" s="72" t="s">
        <v>268</v>
      </c>
      <c r="AU154" s="73">
        <v>2.6</v>
      </c>
      <c r="AV154" s="74" t="s">
        <v>276</v>
      </c>
      <c r="AW154" s="75" t="s">
        <v>268</v>
      </c>
      <c r="AX154" s="76">
        <v>3740</v>
      </c>
      <c r="AY154" s="20" t="s">
        <v>274</v>
      </c>
      <c r="AZ154" s="77">
        <v>30</v>
      </c>
      <c r="BA154" s="78" t="s">
        <v>269</v>
      </c>
      <c r="BB154" s="79" t="s">
        <v>270</v>
      </c>
      <c r="BC154" s="78" t="s">
        <v>268</v>
      </c>
      <c r="BD154" s="80" t="s">
        <v>275</v>
      </c>
      <c r="BE154" s="78" t="s">
        <v>268</v>
      </c>
      <c r="BF154" s="81">
        <v>3.9</v>
      </c>
      <c r="BG154" s="75"/>
      <c r="BH154" s="82"/>
      <c r="BI154" s="112"/>
      <c r="BJ154" s="121"/>
      <c r="BK154" s="121"/>
      <c r="BL154" s="121"/>
      <c r="BM154" s="121"/>
      <c r="BN154" s="121"/>
      <c r="BO154" s="121"/>
      <c r="BP154" s="121"/>
      <c r="BQ154" s="112"/>
      <c r="BR154" s="82" t="s">
        <v>286</v>
      </c>
      <c r="BS154" s="112"/>
      <c r="BT154" s="122"/>
      <c r="BU154" s="121"/>
      <c r="BV154" s="121"/>
      <c r="BW154" s="121"/>
      <c r="BX154" s="121"/>
      <c r="BY154" s="121"/>
      <c r="BZ154" s="121"/>
      <c r="CA154" s="1102" t="s">
        <v>268</v>
      </c>
      <c r="CB154" s="1116">
        <v>3320</v>
      </c>
      <c r="CC154" s="1089" t="s">
        <v>268</v>
      </c>
      <c r="CD154" s="1098">
        <v>30</v>
      </c>
      <c r="CE154" s="1083" t="s">
        <v>269</v>
      </c>
      <c r="CF154" s="1083" t="s">
        <v>270</v>
      </c>
      <c r="CG154" s="1092" t="s">
        <v>268</v>
      </c>
      <c r="CH154" s="1085" t="s">
        <v>275</v>
      </c>
      <c r="CI154" s="1092" t="s">
        <v>268</v>
      </c>
      <c r="CJ154" s="1096">
        <v>9.1</v>
      </c>
      <c r="CK154" s="1089"/>
      <c r="CL154" s="123" t="s">
        <v>196</v>
      </c>
      <c r="CM154" s="1089" t="s">
        <v>274</v>
      </c>
      <c r="CN154" s="1112">
        <v>180</v>
      </c>
      <c r="CO154" s="1113" t="s">
        <v>269</v>
      </c>
      <c r="CP154" s="1114" t="s">
        <v>270</v>
      </c>
      <c r="CQ154" s="1113" t="s">
        <v>268</v>
      </c>
      <c r="CR154" s="1115" t="s">
        <v>275</v>
      </c>
      <c r="CS154" s="1113" t="s">
        <v>268</v>
      </c>
      <c r="CT154" s="1118">
        <v>2.4</v>
      </c>
      <c r="CU154" s="1119" t="s">
        <v>277</v>
      </c>
      <c r="CV154" s="1089" t="s">
        <v>274</v>
      </c>
      <c r="CW154" s="1104">
        <v>2380</v>
      </c>
      <c r="CX154" s="1089" t="s">
        <v>268</v>
      </c>
      <c r="CY154" s="1098">
        <v>20</v>
      </c>
      <c r="CZ154" s="1083" t="s">
        <v>269</v>
      </c>
      <c r="DA154" s="1083" t="s">
        <v>270</v>
      </c>
      <c r="DB154" s="1092" t="s">
        <v>268</v>
      </c>
      <c r="DC154" s="1085" t="s">
        <v>275</v>
      </c>
      <c r="DD154" s="1092" t="s">
        <v>268</v>
      </c>
      <c r="DE154" s="1096">
        <v>13.6</v>
      </c>
      <c r="DF154" s="1089" t="s">
        <v>274</v>
      </c>
      <c r="DG154" s="85">
        <v>1470</v>
      </c>
      <c r="DH154" s="1089" t="s">
        <v>268</v>
      </c>
      <c r="DI154" s="85">
        <v>10</v>
      </c>
      <c r="DJ154" s="1089" t="s">
        <v>274</v>
      </c>
      <c r="DK154" s="86">
        <v>10</v>
      </c>
      <c r="DL154" s="1089" t="s">
        <v>268</v>
      </c>
      <c r="DM154" s="85">
        <v>260</v>
      </c>
      <c r="DN154" s="1089" t="s">
        <v>268</v>
      </c>
      <c r="DO154" s="85">
        <v>2</v>
      </c>
      <c r="DP154" s="1089" t="s">
        <v>274</v>
      </c>
      <c r="DQ154" s="86">
        <v>2</v>
      </c>
      <c r="DR154" s="1145"/>
      <c r="DS154" s="124" t="s">
        <v>196</v>
      </c>
      <c r="DT154" s="1122" t="s">
        <v>278</v>
      </c>
      <c r="DU154" s="88">
        <v>255</v>
      </c>
      <c r="DV154" s="1089" t="s">
        <v>280</v>
      </c>
      <c r="DW154" s="1090">
        <v>4290</v>
      </c>
      <c r="DX154" s="1092" t="s">
        <v>268</v>
      </c>
      <c r="DY154" s="1094">
        <v>40</v>
      </c>
      <c r="DZ154" s="1081" t="s">
        <v>269</v>
      </c>
      <c r="EA154" s="1083" t="s">
        <v>270</v>
      </c>
      <c r="EB154" s="1081" t="s">
        <v>268</v>
      </c>
      <c r="EC154" s="1085" t="s">
        <v>275</v>
      </c>
      <c r="ED154" s="1081" t="s">
        <v>268</v>
      </c>
      <c r="EE154" s="1087">
        <v>7.8</v>
      </c>
      <c r="EF154" s="1123" t="s">
        <v>276</v>
      </c>
      <c r="EG154" s="1089" t="s">
        <v>280</v>
      </c>
      <c r="EH154" s="1090">
        <v>18740</v>
      </c>
      <c r="EI154" s="1092" t="s">
        <v>268</v>
      </c>
      <c r="EJ154" s="1094">
        <v>180</v>
      </c>
      <c r="EK154" s="1081" t="s">
        <v>269</v>
      </c>
      <c r="EL154" s="1083" t="s">
        <v>270</v>
      </c>
      <c r="EM154" s="1081" t="s">
        <v>268</v>
      </c>
      <c r="EN154" s="1085" t="s">
        <v>275</v>
      </c>
      <c r="EO154" s="1081" t="s">
        <v>268</v>
      </c>
      <c r="EP154" s="1087">
        <v>2.6</v>
      </c>
      <c r="EQ154" s="1126" t="s">
        <v>276</v>
      </c>
      <c r="ER154" s="1120" t="s">
        <v>281</v>
      </c>
      <c r="ES154" s="1089" t="s">
        <v>280</v>
      </c>
      <c r="ET154" s="89">
        <v>14180</v>
      </c>
      <c r="EU154" s="1125" t="s">
        <v>280</v>
      </c>
      <c r="EV154" s="1140"/>
      <c r="EW154" s="1114"/>
      <c r="EX154" s="1122"/>
      <c r="EY154" s="11"/>
      <c r="EZ154" s="1145"/>
    </row>
    <row r="155" spans="1:156" s="23" customFormat="1" ht="38.450000000000003" customHeight="1">
      <c r="A155" s="145" t="s">
        <v>493</v>
      </c>
      <c r="B155" s="145" t="s">
        <v>893</v>
      </c>
      <c r="C155" s="1170"/>
      <c r="D155" s="1133"/>
      <c r="E155" s="1135"/>
      <c r="F155" s="127" t="s">
        <v>43</v>
      </c>
      <c r="G155" s="120"/>
      <c r="H155" s="91">
        <v>60290</v>
      </c>
      <c r="I155" s="92"/>
      <c r="J155" s="32" t="s">
        <v>268</v>
      </c>
      <c r="K155" s="93">
        <v>580</v>
      </c>
      <c r="L155" s="94"/>
      <c r="M155" s="95" t="s">
        <v>269</v>
      </c>
      <c r="N155" s="96" t="s">
        <v>270</v>
      </c>
      <c r="O155" s="97" t="s">
        <v>268</v>
      </c>
      <c r="P155" s="98" t="s">
        <v>275</v>
      </c>
      <c r="Q155" s="97" t="s">
        <v>268</v>
      </c>
      <c r="R155" s="99">
        <v>2.5</v>
      </c>
      <c r="S155" s="100"/>
      <c r="T155" s="1089"/>
      <c r="U155" s="1105"/>
      <c r="V155" s="1089"/>
      <c r="W155" s="1111"/>
      <c r="X155" s="1082"/>
      <c r="Y155" s="1084"/>
      <c r="Z155" s="1084"/>
      <c r="AA155" s="1101"/>
      <c r="AB155" s="1089"/>
      <c r="AC155" s="1105"/>
      <c r="AD155" s="1089"/>
      <c r="AE155" s="1099"/>
      <c r="AF155" s="1082"/>
      <c r="AG155" s="1084"/>
      <c r="AH155" s="1082"/>
      <c r="AI155" s="1086"/>
      <c r="AJ155" s="1082"/>
      <c r="AK155" s="1097"/>
      <c r="AL155" s="32" t="s">
        <v>268</v>
      </c>
      <c r="AM155" s="93">
        <v>9370</v>
      </c>
      <c r="AN155" s="1089"/>
      <c r="AO155" s="101">
        <v>90</v>
      </c>
      <c r="AP155" s="102" t="s">
        <v>269</v>
      </c>
      <c r="AQ155" s="96" t="s">
        <v>270</v>
      </c>
      <c r="AR155" s="103" t="s">
        <v>268</v>
      </c>
      <c r="AS155" s="104" t="s">
        <v>275</v>
      </c>
      <c r="AT155" s="103" t="s">
        <v>268</v>
      </c>
      <c r="AU155" s="105">
        <v>2.6</v>
      </c>
      <c r="AV155" s="106"/>
      <c r="AW155" s="75"/>
      <c r="AZ155" s="125"/>
      <c r="BG155" s="112" t="s">
        <v>274</v>
      </c>
      <c r="BH155" s="113">
        <v>65590</v>
      </c>
      <c r="BI155" s="112" t="s">
        <v>268</v>
      </c>
      <c r="BJ155" s="77">
        <v>650</v>
      </c>
      <c r="BK155" s="78" t="s">
        <v>269</v>
      </c>
      <c r="BL155" s="79" t="s">
        <v>270</v>
      </c>
      <c r="BM155" s="78" t="s">
        <v>268</v>
      </c>
      <c r="BN155" s="80" t="s">
        <v>275</v>
      </c>
      <c r="BO155" s="78" t="s">
        <v>268</v>
      </c>
      <c r="BP155" s="81">
        <v>2.2999999999999998</v>
      </c>
      <c r="BQ155" s="46" t="s">
        <v>268</v>
      </c>
      <c r="BR155" s="113">
        <v>56220</v>
      </c>
      <c r="BS155" s="46" t="s">
        <v>274</v>
      </c>
      <c r="BT155" s="77">
        <v>560</v>
      </c>
      <c r="BU155" s="78" t="s">
        <v>269</v>
      </c>
      <c r="BV155" s="79" t="s">
        <v>270</v>
      </c>
      <c r="BW155" s="78" t="s">
        <v>268</v>
      </c>
      <c r="BX155" s="80" t="s">
        <v>275</v>
      </c>
      <c r="BY155" s="78" t="s">
        <v>268</v>
      </c>
      <c r="BZ155" s="81">
        <v>2.2999999999999998</v>
      </c>
      <c r="CA155" s="1103"/>
      <c r="CB155" s="1117"/>
      <c r="CC155" s="1089"/>
      <c r="CD155" s="1099"/>
      <c r="CE155" s="1084"/>
      <c r="CF155" s="1084"/>
      <c r="CG155" s="1093"/>
      <c r="CH155" s="1086"/>
      <c r="CI155" s="1093"/>
      <c r="CJ155" s="1097"/>
      <c r="CK155" s="1089"/>
      <c r="CL155" s="114">
        <v>18740</v>
      </c>
      <c r="CM155" s="1089"/>
      <c r="CN155" s="1112"/>
      <c r="CO155" s="1113"/>
      <c r="CP155" s="1114"/>
      <c r="CQ155" s="1113"/>
      <c r="CR155" s="1115"/>
      <c r="CS155" s="1113"/>
      <c r="CT155" s="1118"/>
      <c r="CU155" s="1119"/>
      <c r="CV155" s="1089"/>
      <c r="CW155" s="1105"/>
      <c r="CX155" s="1089"/>
      <c r="CY155" s="1099"/>
      <c r="CZ155" s="1084"/>
      <c r="DA155" s="1084"/>
      <c r="DB155" s="1093"/>
      <c r="DC155" s="1086"/>
      <c r="DD155" s="1093"/>
      <c r="DE155" s="1097"/>
      <c r="DF155" s="1089"/>
      <c r="DG155" s="115" t="s">
        <v>282</v>
      </c>
      <c r="DH155" s="1089"/>
      <c r="DI155" s="115" t="s">
        <v>335</v>
      </c>
      <c r="DJ155" s="1089"/>
      <c r="DK155" s="116">
        <v>69.900000000000006</v>
      </c>
      <c r="DL155" s="1089"/>
      <c r="DM155" s="115" t="s">
        <v>282</v>
      </c>
      <c r="DN155" s="1089"/>
      <c r="DO155" s="115" t="s">
        <v>335</v>
      </c>
      <c r="DP155" s="1089"/>
      <c r="DQ155" s="116">
        <v>58.3</v>
      </c>
      <c r="DR155" s="1145"/>
      <c r="DS155" s="117">
        <v>14160</v>
      </c>
      <c r="DT155" s="1122"/>
      <c r="DU155" s="118" t="s">
        <v>284</v>
      </c>
      <c r="DV155" s="1089"/>
      <c r="DW155" s="1091"/>
      <c r="DX155" s="1093"/>
      <c r="DY155" s="1095"/>
      <c r="DZ155" s="1082"/>
      <c r="EA155" s="1084"/>
      <c r="EB155" s="1082"/>
      <c r="EC155" s="1086"/>
      <c r="ED155" s="1082"/>
      <c r="EE155" s="1088"/>
      <c r="EF155" s="1124"/>
      <c r="EG155" s="1089"/>
      <c r="EH155" s="1091">
        <v>0</v>
      </c>
      <c r="EI155" s="1093"/>
      <c r="EJ155" s="1095"/>
      <c r="EK155" s="1082"/>
      <c r="EL155" s="1084"/>
      <c r="EM155" s="1082"/>
      <c r="EN155" s="1086"/>
      <c r="EO155" s="1082"/>
      <c r="EP155" s="1088"/>
      <c r="EQ155" s="1127"/>
      <c r="ER155" s="1121"/>
      <c r="ES155" s="1089"/>
      <c r="ET155" s="119">
        <v>140</v>
      </c>
      <c r="EU155" s="1125"/>
      <c r="EV155" s="1140"/>
      <c r="EW155" s="1114"/>
      <c r="EX155" s="1122"/>
      <c r="EY155" s="11"/>
      <c r="EZ155" s="1145"/>
    </row>
    <row r="156" spans="1:156" s="23" customFormat="1" ht="38.450000000000003" customHeight="1">
      <c r="A156" s="145" t="s">
        <v>494</v>
      </c>
      <c r="B156" s="145" t="s">
        <v>894</v>
      </c>
      <c r="C156" s="1170"/>
      <c r="D156" s="1132" t="s">
        <v>297</v>
      </c>
      <c r="E156" s="1134" t="s">
        <v>267</v>
      </c>
      <c r="F156" s="126" t="s">
        <v>42</v>
      </c>
      <c r="G156" s="120"/>
      <c r="H156" s="59">
        <v>47040</v>
      </c>
      <c r="I156" s="60">
        <v>56410</v>
      </c>
      <c r="J156" s="32" t="s">
        <v>268</v>
      </c>
      <c r="K156" s="61">
        <v>440</v>
      </c>
      <c r="L156" s="62">
        <v>540</v>
      </c>
      <c r="M156" s="63" t="s">
        <v>269</v>
      </c>
      <c r="N156" s="64" t="s">
        <v>270</v>
      </c>
      <c r="O156" s="65" t="s">
        <v>268</v>
      </c>
      <c r="P156" s="66" t="s">
        <v>271</v>
      </c>
      <c r="Q156" s="65" t="s">
        <v>268</v>
      </c>
      <c r="R156" s="67">
        <v>2.5</v>
      </c>
      <c r="S156" s="68">
        <v>2.5</v>
      </c>
      <c r="T156" s="1089" t="s">
        <v>268</v>
      </c>
      <c r="U156" s="1104">
        <v>2420</v>
      </c>
      <c r="V156" s="1089" t="s">
        <v>268</v>
      </c>
      <c r="W156" s="1110">
        <v>20</v>
      </c>
      <c r="X156" s="1081" t="s">
        <v>272</v>
      </c>
      <c r="Y156" s="1083" t="s">
        <v>270</v>
      </c>
      <c r="Z156" s="1083" t="s">
        <v>268</v>
      </c>
      <c r="AA156" s="1100" t="s">
        <v>273</v>
      </c>
      <c r="AB156" s="1089" t="s">
        <v>268</v>
      </c>
      <c r="AC156" s="1104">
        <v>16060</v>
      </c>
      <c r="AD156" s="1089" t="s">
        <v>274</v>
      </c>
      <c r="AE156" s="1098">
        <v>160</v>
      </c>
      <c r="AF156" s="1081" t="s">
        <v>269</v>
      </c>
      <c r="AG156" s="1083" t="s">
        <v>270</v>
      </c>
      <c r="AH156" s="1081" t="s">
        <v>268</v>
      </c>
      <c r="AI156" s="1085" t="s">
        <v>275</v>
      </c>
      <c r="AJ156" s="1081" t="s">
        <v>268</v>
      </c>
      <c r="AK156" s="1096">
        <v>2.2999999999999998</v>
      </c>
      <c r="AL156" s="32" t="s">
        <v>268</v>
      </c>
      <c r="AM156" s="69">
        <v>9370</v>
      </c>
      <c r="AN156" s="1089" t="s">
        <v>268</v>
      </c>
      <c r="AO156" s="70">
        <v>90</v>
      </c>
      <c r="AP156" s="71" t="s">
        <v>272</v>
      </c>
      <c r="AQ156" s="64" t="s">
        <v>270</v>
      </c>
      <c r="AR156" s="72" t="s">
        <v>268</v>
      </c>
      <c r="AS156" s="66" t="s">
        <v>275</v>
      </c>
      <c r="AT156" s="72" t="s">
        <v>268</v>
      </c>
      <c r="AU156" s="73">
        <v>2.6</v>
      </c>
      <c r="AV156" s="74" t="s">
        <v>276</v>
      </c>
      <c r="AW156" s="75" t="s">
        <v>268</v>
      </c>
      <c r="AX156" s="76">
        <v>3740</v>
      </c>
      <c r="AY156" s="20" t="s">
        <v>274</v>
      </c>
      <c r="AZ156" s="77">
        <v>30</v>
      </c>
      <c r="BA156" s="78" t="s">
        <v>269</v>
      </c>
      <c r="BB156" s="79" t="s">
        <v>270</v>
      </c>
      <c r="BC156" s="78" t="s">
        <v>268</v>
      </c>
      <c r="BD156" s="80" t="s">
        <v>275</v>
      </c>
      <c r="BE156" s="78" t="s">
        <v>268</v>
      </c>
      <c r="BF156" s="81">
        <v>3.9</v>
      </c>
      <c r="BG156" s="75"/>
      <c r="BH156" s="82"/>
      <c r="BI156" s="112"/>
      <c r="BJ156" s="121"/>
      <c r="BK156" s="121"/>
      <c r="BL156" s="121"/>
      <c r="BM156" s="121"/>
      <c r="BN156" s="121"/>
      <c r="BO156" s="121"/>
      <c r="BP156" s="121"/>
      <c r="BQ156" s="112"/>
      <c r="BR156" s="82" t="s">
        <v>286</v>
      </c>
      <c r="BS156" s="112"/>
      <c r="BT156" s="122"/>
      <c r="BU156" s="121"/>
      <c r="BV156" s="121"/>
      <c r="BW156" s="121"/>
      <c r="BX156" s="121"/>
      <c r="BY156" s="121"/>
      <c r="BZ156" s="121"/>
      <c r="CA156" s="1102" t="s">
        <v>268</v>
      </c>
      <c r="CB156" s="1116">
        <v>2850</v>
      </c>
      <c r="CC156" s="1089" t="s">
        <v>268</v>
      </c>
      <c r="CD156" s="1098">
        <v>20</v>
      </c>
      <c r="CE156" s="1083" t="s">
        <v>269</v>
      </c>
      <c r="CF156" s="1083" t="s">
        <v>270</v>
      </c>
      <c r="CG156" s="1092" t="s">
        <v>268</v>
      </c>
      <c r="CH156" s="1085" t="s">
        <v>275</v>
      </c>
      <c r="CI156" s="1092" t="s">
        <v>268</v>
      </c>
      <c r="CJ156" s="1096">
        <v>11.7</v>
      </c>
      <c r="CK156" s="1089"/>
      <c r="CL156" s="123" t="s">
        <v>197</v>
      </c>
      <c r="CM156" s="1089" t="s">
        <v>274</v>
      </c>
      <c r="CN156" s="1112">
        <v>160</v>
      </c>
      <c r="CO156" s="1113" t="s">
        <v>269</v>
      </c>
      <c r="CP156" s="1114" t="s">
        <v>270</v>
      </c>
      <c r="CQ156" s="1113" t="s">
        <v>268</v>
      </c>
      <c r="CR156" s="1115" t="s">
        <v>275</v>
      </c>
      <c r="CS156" s="1113" t="s">
        <v>268</v>
      </c>
      <c r="CT156" s="1118">
        <v>2.2999999999999998</v>
      </c>
      <c r="CU156" s="1119" t="s">
        <v>277</v>
      </c>
      <c r="CV156" s="1089" t="s">
        <v>274</v>
      </c>
      <c r="CW156" s="1104">
        <v>2160</v>
      </c>
      <c r="CX156" s="1089" t="s">
        <v>268</v>
      </c>
      <c r="CY156" s="1098">
        <v>20</v>
      </c>
      <c r="CZ156" s="1083" t="s">
        <v>269</v>
      </c>
      <c r="DA156" s="1083" t="s">
        <v>270</v>
      </c>
      <c r="DB156" s="1092" t="s">
        <v>268</v>
      </c>
      <c r="DC156" s="1085" t="s">
        <v>275</v>
      </c>
      <c r="DD156" s="1092" t="s">
        <v>268</v>
      </c>
      <c r="DE156" s="1096">
        <v>11.7</v>
      </c>
      <c r="DF156" s="1089" t="s">
        <v>274</v>
      </c>
      <c r="DG156" s="85">
        <v>1260</v>
      </c>
      <c r="DH156" s="1089" t="s">
        <v>268</v>
      </c>
      <c r="DI156" s="85">
        <v>10</v>
      </c>
      <c r="DJ156" s="1089" t="s">
        <v>274</v>
      </c>
      <c r="DK156" s="86">
        <v>10</v>
      </c>
      <c r="DL156" s="1089" t="s">
        <v>268</v>
      </c>
      <c r="DM156" s="85">
        <v>220</v>
      </c>
      <c r="DN156" s="1089" t="s">
        <v>268</v>
      </c>
      <c r="DO156" s="85">
        <v>2</v>
      </c>
      <c r="DP156" s="1089" t="s">
        <v>274</v>
      </c>
      <c r="DQ156" s="86">
        <v>2</v>
      </c>
      <c r="DR156" s="1145"/>
      <c r="DS156" s="124" t="s">
        <v>197</v>
      </c>
      <c r="DT156" s="1122" t="s">
        <v>278</v>
      </c>
      <c r="DU156" s="88">
        <v>255</v>
      </c>
      <c r="DV156" s="1089" t="s">
        <v>280</v>
      </c>
      <c r="DW156" s="1090">
        <v>3670</v>
      </c>
      <c r="DX156" s="1092" t="s">
        <v>268</v>
      </c>
      <c r="DY156" s="1094">
        <v>30</v>
      </c>
      <c r="DZ156" s="1081" t="s">
        <v>269</v>
      </c>
      <c r="EA156" s="1083" t="s">
        <v>270</v>
      </c>
      <c r="EB156" s="1081" t="s">
        <v>268</v>
      </c>
      <c r="EC156" s="1085" t="s">
        <v>275</v>
      </c>
      <c r="ED156" s="1081" t="s">
        <v>268</v>
      </c>
      <c r="EE156" s="1087">
        <v>8.9</v>
      </c>
      <c r="EF156" s="1123" t="s">
        <v>276</v>
      </c>
      <c r="EG156" s="1089" t="s">
        <v>280</v>
      </c>
      <c r="EH156" s="1090">
        <v>16060</v>
      </c>
      <c r="EI156" s="1092" t="s">
        <v>268</v>
      </c>
      <c r="EJ156" s="1094">
        <v>160</v>
      </c>
      <c r="EK156" s="1081" t="s">
        <v>269</v>
      </c>
      <c r="EL156" s="1083" t="s">
        <v>270</v>
      </c>
      <c r="EM156" s="1081" t="s">
        <v>268</v>
      </c>
      <c r="EN156" s="1085" t="s">
        <v>275</v>
      </c>
      <c r="EO156" s="1081" t="s">
        <v>268</v>
      </c>
      <c r="EP156" s="1087">
        <v>2.5</v>
      </c>
      <c r="EQ156" s="1126" t="s">
        <v>276</v>
      </c>
      <c r="ER156" s="1120" t="s">
        <v>281</v>
      </c>
      <c r="ES156" s="1089" t="s">
        <v>280</v>
      </c>
      <c r="ET156" s="89">
        <v>12160</v>
      </c>
      <c r="EU156" s="1125" t="s">
        <v>280</v>
      </c>
      <c r="EV156" s="1140"/>
      <c r="EW156" s="1114"/>
      <c r="EX156" s="1122"/>
      <c r="EY156" s="11"/>
      <c r="EZ156" s="1145"/>
    </row>
    <row r="157" spans="1:156" s="23" customFormat="1" ht="38.450000000000003" customHeight="1">
      <c r="A157" s="145" t="s">
        <v>495</v>
      </c>
      <c r="B157" s="145" t="s">
        <v>895</v>
      </c>
      <c r="C157" s="1170"/>
      <c r="D157" s="1133"/>
      <c r="E157" s="1135"/>
      <c r="F157" s="127" t="s">
        <v>43</v>
      </c>
      <c r="G157" s="120"/>
      <c r="H157" s="91">
        <v>56410</v>
      </c>
      <c r="I157" s="92"/>
      <c r="J157" s="32" t="s">
        <v>268</v>
      </c>
      <c r="K157" s="93">
        <v>540</v>
      </c>
      <c r="L157" s="94"/>
      <c r="M157" s="95" t="s">
        <v>269</v>
      </c>
      <c r="N157" s="96" t="s">
        <v>270</v>
      </c>
      <c r="O157" s="97" t="s">
        <v>268</v>
      </c>
      <c r="P157" s="98" t="s">
        <v>275</v>
      </c>
      <c r="Q157" s="97" t="s">
        <v>268</v>
      </c>
      <c r="R157" s="99">
        <v>2.5</v>
      </c>
      <c r="S157" s="100"/>
      <c r="T157" s="1089"/>
      <c r="U157" s="1105"/>
      <c r="V157" s="1089"/>
      <c r="W157" s="1111"/>
      <c r="X157" s="1082"/>
      <c r="Y157" s="1084"/>
      <c r="Z157" s="1084"/>
      <c r="AA157" s="1101"/>
      <c r="AB157" s="1089"/>
      <c r="AC157" s="1105"/>
      <c r="AD157" s="1089"/>
      <c r="AE157" s="1099"/>
      <c r="AF157" s="1082"/>
      <c r="AG157" s="1084"/>
      <c r="AH157" s="1082"/>
      <c r="AI157" s="1086"/>
      <c r="AJ157" s="1082"/>
      <c r="AK157" s="1097"/>
      <c r="AL157" s="32" t="s">
        <v>268</v>
      </c>
      <c r="AM157" s="93">
        <v>9370</v>
      </c>
      <c r="AN157" s="1089"/>
      <c r="AO157" s="101">
        <v>90</v>
      </c>
      <c r="AP157" s="102" t="s">
        <v>269</v>
      </c>
      <c r="AQ157" s="96" t="s">
        <v>270</v>
      </c>
      <c r="AR157" s="103" t="s">
        <v>268</v>
      </c>
      <c r="AS157" s="104" t="s">
        <v>275</v>
      </c>
      <c r="AT157" s="103" t="s">
        <v>268</v>
      </c>
      <c r="AU157" s="105">
        <v>2.6</v>
      </c>
      <c r="AV157" s="106"/>
      <c r="AW157" s="75"/>
      <c r="AZ157" s="125"/>
      <c r="BG157" s="112" t="s">
        <v>274</v>
      </c>
      <c r="BH157" s="113">
        <v>65590</v>
      </c>
      <c r="BI157" s="112" t="s">
        <v>268</v>
      </c>
      <c r="BJ157" s="77">
        <v>650</v>
      </c>
      <c r="BK157" s="78" t="s">
        <v>269</v>
      </c>
      <c r="BL157" s="79" t="s">
        <v>270</v>
      </c>
      <c r="BM157" s="78" t="s">
        <v>268</v>
      </c>
      <c r="BN157" s="80" t="s">
        <v>275</v>
      </c>
      <c r="BO157" s="78" t="s">
        <v>268</v>
      </c>
      <c r="BP157" s="81">
        <v>2.2999999999999998</v>
      </c>
      <c r="BQ157" s="46" t="s">
        <v>268</v>
      </c>
      <c r="BR157" s="113">
        <v>56220</v>
      </c>
      <c r="BS157" s="46" t="s">
        <v>274</v>
      </c>
      <c r="BT157" s="77">
        <v>560</v>
      </c>
      <c r="BU157" s="78" t="s">
        <v>269</v>
      </c>
      <c r="BV157" s="79" t="s">
        <v>270</v>
      </c>
      <c r="BW157" s="78" t="s">
        <v>268</v>
      </c>
      <c r="BX157" s="80" t="s">
        <v>275</v>
      </c>
      <c r="BY157" s="78" t="s">
        <v>268</v>
      </c>
      <c r="BZ157" s="81">
        <v>2.2999999999999998</v>
      </c>
      <c r="CA157" s="1103"/>
      <c r="CB157" s="1117"/>
      <c r="CC157" s="1089"/>
      <c r="CD157" s="1099"/>
      <c r="CE157" s="1084"/>
      <c r="CF157" s="1084"/>
      <c r="CG157" s="1093"/>
      <c r="CH157" s="1086"/>
      <c r="CI157" s="1093"/>
      <c r="CJ157" s="1097"/>
      <c r="CK157" s="1089"/>
      <c r="CL157" s="114">
        <v>16060</v>
      </c>
      <c r="CM157" s="1089"/>
      <c r="CN157" s="1112"/>
      <c r="CO157" s="1113"/>
      <c r="CP157" s="1114"/>
      <c r="CQ157" s="1113"/>
      <c r="CR157" s="1115"/>
      <c r="CS157" s="1113"/>
      <c r="CT157" s="1118"/>
      <c r="CU157" s="1119"/>
      <c r="CV157" s="1089"/>
      <c r="CW157" s="1105"/>
      <c r="CX157" s="1089"/>
      <c r="CY157" s="1099"/>
      <c r="CZ157" s="1084"/>
      <c r="DA157" s="1084"/>
      <c r="DB157" s="1093"/>
      <c r="DC157" s="1086"/>
      <c r="DD157" s="1093"/>
      <c r="DE157" s="1097"/>
      <c r="DF157" s="1089"/>
      <c r="DG157" s="115" t="s">
        <v>282</v>
      </c>
      <c r="DH157" s="1089"/>
      <c r="DI157" s="115" t="s">
        <v>335</v>
      </c>
      <c r="DJ157" s="1089"/>
      <c r="DK157" s="116">
        <v>59.9</v>
      </c>
      <c r="DL157" s="1089"/>
      <c r="DM157" s="115" t="s">
        <v>282</v>
      </c>
      <c r="DN157" s="1089"/>
      <c r="DO157" s="115" t="s">
        <v>335</v>
      </c>
      <c r="DP157" s="1089"/>
      <c r="DQ157" s="116">
        <v>49.9</v>
      </c>
      <c r="DR157" s="1145"/>
      <c r="DS157" s="117">
        <v>12280</v>
      </c>
      <c r="DT157" s="1122"/>
      <c r="DU157" s="118" t="s">
        <v>284</v>
      </c>
      <c r="DV157" s="1089"/>
      <c r="DW157" s="1091"/>
      <c r="DX157" s="1093"/>
      <c r="DY157" s="1095"/>
      <c r="DZ157" s="1082"/>
      <c r="EA157" s="1084"/>
      <c r="EB157" s="1082"/>
      <c r="EC157" s="1086"/>
      <c r="ED157" s="1082"/>
      <c r="EE157" s="1088"/>
      <c r="EF157" s="1124"/>
      <c r="EG157" s="1089"/>
      <c r="EH157" s="1091">
        <v>0</v>
      </c>
      <c r="EI157" s="1093"/>
      <c r="EJ157" s="1095"/>
      <c r="EK157" s="1082"/>
      <c r="EL157" s="1084"/>
      <c r="EM157" s="1082"/>
      <c r="EN157" s="1086"/>
      <c r="EO157" s="1082"/>
      <c r="EP157" s="1088"/>
      <c r="EQ157" s="1127"/>
      <c r="ER157" s="1121"/>
      <c r="ES157" s="1089"/>
      <c r="ET157" s="119">
        <v>120</v>
      </c>
      <c r="EU157" s="1125"/>
      <c r="EV157" s="1140"/>
      <c r="EW157" s="1114"/>
      <c r="EX157" s="1122"/>
      <c r="EY157" s="11"/>
      <c r="EZ157" s="1145"/>
    </row>
    <row r="158" spans="1:156" s="23" customFormat="1" ht="38.450000000000003" customHeight="1">
      <c r="A158" s="145" t="s">
        <v>496</v>
      </c>
      <c r="B158" s="145" t="s">
        <v>896</v>
      </c>
      <c r="C158" s="1170"/>
      <c r="D158" s="1132" t="s">
        <v>299</v>
      </c>
      <c r="E158" s="1134" t="s">
        <v>267</v>
      </c>
      <c r="F158" s="126" t="s">
        <v>42</v>
      </c>
      <c r="G158" s="120"/>
      <c r="H158" s="59">
        <v>44100</v>
      </c>
      <c r="I158" s="60">
        <v>53470</v>
      </c>
      <c r="J158" s="32" t="s">
        <v>268</v>
      </c>
      <c r="K158" s="61">
        <v>420</v>
      </c>
      <c r="L158" s="62">
        <v>510</v>
      </c>
      <c r="M158" s="63" t="s">
        <v>269</v>
      </c>
      <c r="N158" s="64" t="s">
        <v>270</v>
      </c>
      <c r="O158" s="65" t="s">
        <v>268</v>
      </c>
      <c r="P158" s="66" t="s">
        <v>271</v>
      </c>
      <c r="Q158" s="65" t="s">
        <v>268</v>
      </c>
      <c r="R158" s="67">
        <v>2.4</v>
      </c>
      <c r="S158" s="68">
        <v>2.4</v>
      </c>
      <c r="T158" s="1089" t="s">
        <v>268</v>
      </c>
      <c r="U158" s="1104">
        <v>2120</v>
      </c>
      <c r="V158" s="1089" t="s">
        <v>268</v>
      </c>
      <c r="W158" s="1110">
        <v>20</v>
      </c>
      <c r="X158" s="1081" t="s">
        <v>272</v>
      </c>
      <c r="Y158" s="1083" t="s">
        <v>270</v>
      </c>
      <c r="Z158" s="1083" t="s">
        <v>268</v>
      </c>
      <c r="AA158" s="1100" t="s">
        <v>273</v>
      </c>
      <c r="AB158" s="1089" t="s">
        <v>268</v>
      </c>
      <c r="AC158" s="1104">
        <v>14050</v>
      </c>
      <c r="AD158" s="1089" t="s">
        <v>274</v>
      </c>
      <c r="AE158" s="1098">
        <v>140</v>
      </c>
      <c r="AF158" s="1081" t="s">
        <v>269</v>
      </c>
      <c r="AG158" s="1083" t="s">
        <v>270</v>
      </c>
      <c r="AH158" s="1081" t="s">
        <v>268</v>
      </c>
      <c r="AI158" s="1085" t="s">
        <v>275</v>
      </c>
      <c r="AJ158" s="1081" t="s">
        <v>268</v>
      </c>
      <c r="AK158" s="1096">
        <v>2.2999999999999998</v>
      </c>
      <c r="AL158" s="32" t="s">
        <v>268</v>
      </c>
      <c r="AM158" s="69">
        <v>9370</v>
      </c>
      <c r="AN158" s="1089" t="s">
        <v>268</v>
      </c>
      <c r="AO158" s="70">
        <v>90</v>
      </c>
      <c r="AP158" s="71" t="s">
        <v>272</v>
      </c>
      <c r="AQ158" s="64" t="s">
        <v>270</v>
      </c>
      <c r="AR158" s="72" t="s">
        <v>268</v>
      </c>
      <c r="AS158" s="66" t="s">
        <v>275</v>
      </c>
      <c r="AT158" s="72" t="s">
        <v>268</v>
      </c>
      <c r="AU158" s="73">
        <v>2.6</v>
      </c>
      <c r="AV158" s="74" t="s">
        <v>276</v>
      </c>
      <c r="AW158" s="75" t="s">
        <v>268</v>
      </c>
      <c r="AX158" s="76">
        <v>3740</v>
      </c>
      <c r="AY158" s="20" t="s">
        <v>274</v>
      </c>
      <c r="AZ158" s="77">
        <v>30</v>
      </c>
      <c r="BA158" s="78" t="s">
        <v>269</v>
      </c>
      <c r="BB158" s="79" t="s">
        <v>270</v>
      </c>
      <c r="BC158" s="78" t="s">
        <v>268</v>
      </c>
      <c r="BD158" s="80" t="s">
        <v>275</v>
      </c>
      <c r="BE158" s="78" t="s">
        <v>268</v>
      </c>
      <c r="BF158" s="81">
        <v>3.9</v>
      </c>
      <c r="BG158" s="75"/>
      <c r="BH158" s="82"/>
      <c r="BI158" s="112"/>
      <c r="BJ158" s="121"/>
      <c r="BK158" s="121"/>
      <c r="BL158" s="121"/>
      <c r="BM158" s="121"/>
      <c r="BN158" s="121"/>
      <c r="BO158" s="121"/>
      <c r="BP158" s="121"/>
      <c r="BQ158" s="112"/>
      <c r="BR158" s="82" t="s">
        <v>286</v>
      </c>
      <c r="BS158" s="112"/>
      <c r="BT158" s="122"/>
      <c r="BU158" s="121"/>
      <c r="BV158" s="121"/>
      <c r="BW158" s="121"/>
      <c r="BX158" s="121"/>
      <c r="BY158" s="121"/>
      <c r="BZ158" s="121"/>
      <c r="CA158" s="1102" t="s">
        <v>268</v>
      </c>
      <c r="CB158" s="1130" t="s">
        <v>203</v>
      </c>
      <c r="CC158" s="1089" t="s">
        <v>268</v>
      </c>
      <c r="CD158" s="1098"/>
      <c r="CE158" s="1083"/>
      <c r="CF158" s="1083"/>
      <c r="CG158" s="1092"/>
      <c r="CH158" s="1085"/>
      <c r="CI158" s="1092"/>
      <c r="CJ158" s="1128" t="s">
        <v>203</v>
      </c>
      <c r="CK158" s="1089"/>
      <c r="CL158" s="123" t="s">
        <v>198</v>
      </c>
      <c r="CM158" s="1089" t="s">
        <v>274</v>
      </c>
      <c r="CN158" s="1112">
        <v>140</v>
      </c>
      <c r="CO158" s="1113" t="s">
        <v>269</v>
      </c>
      <c r="CP158" s="1114" t="s">
        <v>270</v>
      </c>
      <c r="CQ158" s="1113" t="s">
        <v>268</v>
      </c>
      <c r="CR158" s="1115" t="s">
        <v>275</v>
      </c>
      <c r="CS158" s="1113" t="s">
        <v>268</v>
      </c>
      <c r="CT158" s="1118">
        <v>2.2999999999999998</v>
      </c>
      <c r="CU158" s="1119" t="s">
        <v>277</v>
      </c>
      <c r="CV158" s="1089" t="s">
        <v>274</v>
      </c>
      <c r="CW158" s="1104">
        <v>2000</v>
      </c>
      <c r="CX158" s="1089" t="s">
        <v>268</v>
      </c>
      <c r="CY158" s="1098">
        <v>20</v>
      </c>
      <c r="CZ158" s="1083" t="s">
        <v>269</v>
      </c>
      <c r="DA158" s="1083" t="s">
        <v>270</v>
      </c>
      <c r="DB158" s="1092" t="s">
        <v>268</v>
      </c>
      <c r="DC158" s="1085" t="s">
        <v>275</v>
      </c>
      <c r="DD158" s="1092" t="s">
        <v>268</v>
      </c>
      <c r="DE158" s="1096">
        <v>10.199999999999999</v>
      </c>
      <c r="DF158" s="1089" t="s">
        <v>274</v>
      </c>
      <c r="DG158" s="85">
        <v>1100</v>
      </c>
      <c r="DH158" s="1089" t="s">
        <v>268</v>
      </c>
      <c r="DI158" s="85">
        <v>10</v>
      </c>
      <c r="DJ158" s="1089" t="s">
        <v>274</v>
      </c>
      <c r="DK158" s="86">
        <v>10</v>
      </c>
      <c r="DL158" s="1089" t="s">
        <v>268</v>
      </c>
      <c r="DM158" s="85">
        <v>190</v>
      </c>
      <c r="DN158" s="1089" t="s">
        <v>268</v>
      </c>
      <c r="DO158" s="85">
        <v>1</v>
      </c>
      <c r="DP158" s="1089" t="s">
        <v>274</v>
      </c>
      <c r="DQ158" s="86">
        <v>1</v>
      </c>
      <c r="DR158" s="1145"/>
      <c r="DS158" s="124" t="s">
        <v>198</v>
      </c>
      <c r="DT158" s="1122" t="s">
        <v>278</v>
      </c>
      <c r="DU158" s="88">
        <v>255</v>
      </c>
      <c r="DV158" s="1089" t="s">
        <v>280</v>
      </c>
      <c r="DW158" s="1090">
        <v>3210</v>
      </c>
      <c r="DX158" s="1092" t="s">
        <v>268</v>
      </c>
      <c r="DY158" s="1094">
        <v>30</v>
      </c>
      <c r="DZ158" s="1081" t="s">
        <v>269</v>
      </c>
      <c r="EA158" s="1083" t="s">
        <v>270</v>
      </c>
      <c r="EB158" s="1081" t="s">
        <v>268</v>
      </c>
      <c r="EC158" s="1085" t="s">
        <v>275</v>
      </c>
      <c r="ED158" s="1081" t="s">
        <v>268</v>
      </c>
      <c r="EE158" s="1087">
        <v>7.8</v>
      </c>
      <c r="EF158" s="1123" t="s">
        <v>276</v>
      </c>
      <c r="EG158" s="1089" t="s">
        <v>280</v>
      </c>
      <c r="EH158" s="1090">
        <v>14050</v>
      </c>
      <c r="EI158" s="1092" t="s">
        <v>268</v>
      </c>
      <c r="EJ158" s="1094">
        <v>140</v>
      </c>
      <c r="EK158" s="1081" t="s">
        <v>269</v>
      </c>
      <c r="EL158" s="1083" t="s">
        <v>270</v>
      </c>
      <c r="EM158" s="1081" t="s">
        <v>268</v>
      </c>
      <c r="EN158" s="1085" t="s">
        <v>275</v>
      </c>
      <c r="EO158" s="1081" t="s">
        <v>268</v>
      </c>
      <c r="EP158" s="1087">
        <v>2.5</v>
      </c>
      <c r="EQ158" s="1126" t="s">
        <v>276</v>
      </c>
      <c r="ER158" s="1120" t="s">
        <v>281</v>
      </c>
      <c r="ES158" s="1089" t="s">
        <v>280</v>
      </c>
      <c r="ET158" s="89">
        <v>10640</v>
      </c>
      <c r="EU158" s="1125" t="s">
        <v>280</v>
      </c>
      <c r="EV158" s="1140"/>
      <c r="EW158" s="1114"/>
      <c r="EX158" s="1122"/>
      <c r="EY158" s="11"/>
      <c r="EZ158" s="1145"/>
    </row>
    <row r="159" spans="1:156" s="23" customFormat="1" ht="38.450000000000003" customHeight="1">
      <c r="A159" s="145" t="s">
        <v>497</v>
      </c>
      <c r="B159" s="145" t="s">
        <v>897</v>
      </c>
      <c r="C159" s="1170"/>
      <c r="D159" s="1133"/>
      <c r="E159" s="1135"/>
      <c r="F159" s="127" t="s">
        <v>43</v>
      </c>
      <c r="G159" s="120"/>
      <c r="H159" s="91">
        <v>53470</v>
      </c>
      <c r="I159" s="92"/>
      <c r="J159" s="32" t="s">
        <v>268</v>
      </c>
      <c r="K159" s="93">
        <v>510</v>
      </c>
      <c r="L159" s="94"/>
      <c r="M159" s="95" t="s">
        <v>269</v>
      </c>
      <c r="N159" s="96" t="s">
        <v>270</v>
      </c>
      <c r="O159" s="97" t="s">
        <v>268</v>
      </c>
      <c r="P159" s="98" t="s">
        <v>275</v>
      </c>
      <c r="Q159" s="97" t="s">
        <v>268</v>
      </c>
      <c r="R159" s="99">
        <v>2.4</v>
      </c>
      <c r="S159" s="100"/>
      <c r="T159" s="1089"/>
      <c r="U159" s="1105"/>
      <c r="V159" s="1089"/>
      <c r="W159" s="1111"/>
      <c r="X159" s="1082"/>
      <c r="Y159" s="1084"/>
      <c r="Z159" s="1084"/>
      <c r="AA159" s="1101"/>
      <c r="AB159" s="1089"/>
      <c r="AC159" s="1105"/>
      <c r="AD159" s="1089"/>
      <c r="AE159" s="1099"/>
      <c r="AF159" s="1082"/>
      <c r="AG159" s="1084"/>
      <c r="AH159" s="1082"/>
      <c r="AI159" s="1086"/>
      <c r="AJ159" s="1082"/>
      <c r="AK159" s="1097"/>
      <c r="AL159" s="32" t="s">
        <v>268</v>
      </c>
      <c r="AM159" s="93">
        <v>9370</v>
      </c>
      <c r="AN159" s="1089"/>
      <c r="AO159" s="101">
        <v>90</v>
      </c>
      <c r="AP159" s="102" t="s">
        <v>269</v>
      </c>
      <c r="AQ159" s="96" t="s">
        <v>270</v>
      </c>
      <c r="AR159" s="103" t="s">
        <v>268</v>
      </c>
      <c r="AS159" s="104" t="s">
        <v>275</v>
      </c>
      <c r="AT159" s="103" t="s">
        <v>268</v>
      </c>
      <c r="AU159" s="105">
        <v>2.6</v>
      </c>
      <c r="AV159" s="106"/>
      <c r="AW159" s="75"/>
      <c r="AZ159" s="125"/>
      <c r="BG159" s="112" t="s">
        <v>274</v>
      </c>
      <c r="BH159" s="113">
        <v>65590</v>
      </c>
      <c r="BI159" s="112" t="s">
        <v>268</v>
      </c>
      <c r="BJ159" s="77">
        <v>650</v>
      </c>
      <c r="BK159" s="78" t="s">
        <v>269</v>
      </c>
      <c r="BL159" s="79" t="s">
        <v>270</v>
      </c>
      <c r="BM159" s="78" t="s">
        <v>268</v>
      </c>
      <c r="BN159" s="80" t="s">
        <v>275</v>
      </c>
      <c r="BO159" s="78" t="s">
        <v>268</v>
      </c>
      <c r="BP159" s="81">
        <v>2.2999999999999998</v>
      </c>
      <c r="BQ159" s="46" t="s">
        <v>268</v>
      </c>
      <c r="BR159" s="113">
        <v>56220</v>
      </c>
      <c r="BS159" s="46" t="s">
        <v>274</v>
      </c>
      <c r="BT159" s="77">
        <v>560</v>
      </c>
      <c r="BU159" s="78" t="s">
        <v>269</v>
      </c>
      <c r="BV159" s="79" t="s">
        <v>270</v>
      </c>
      <c r="BW159" s="78" t="s">
        <v>268</v>
      </c>
      <c r="BX159" s="80" t="s">
        <v>275</v>
      </c>
      <c r="BY159" s="78" t="s">
        <v>268</v>
      </c>
      <c r="BZ159" s="81">
        <v>2.2999999999999998</v>
      </c>
      <c r="CA159" s="1103"/>
      <c r="CB159" s="1131"/>
      <c r="CC159" s="1089"/>
      <c r="CD159" s="1099"/>
      <c r="CE159" s="1084"/>
      <c r="CF159" s="1084"/>
      <c r="CG159" s="1093"/>
      <c r="CH159" s="1086"/>
      <c r="CI159" s="1093"/>
      <c r="CJ159" s="1129"/>
      <c r="CK159" s="1089"/>
      <c r="CL159" s="114">
        <v>14050</v>
      </c>
      <c r="CM159" s="1089"/>
      <c r="CN159" s="1112"/>
      <c r="CO159" s="1113"/>
      <c r="CP159" s="1114"/>
      <c r="CQ159" s="1113"/>
      <c r="CR159" s="1115"/>
      <c r="CS159" s="1113"/>
      <c r="CT159" s="1118"/>
      <c r="CU159" s="1119"/>
      <c r="CV159" s="1089"/>
      <c r="CW159" s="1105"/>
      <c r="CX159" s="1089"/>
      <c r="CY159" s="1099"/>
      <c r="CZ159" s="1084"/>
      <c r="DA159" s="1084"/>
      <c r="DB159" s="1093"/>
      <c r="DC159" s="1086"/>
      <c r="DD159" s="1093"/>
      <c r="DE159" s="1097"/>
      <c r="DF159" s="1089"/>
      <c r="DG159" s="115" t="s">
        <v>282</v>
      </c>
      <c r="DH159" s="1089"/>
      <c r="DI159" s="115" t="s">
        <v>335</v>
      </c>
      <c r="DJ159" s="1089"/>
      <c r="DK159" s="116">
        <v>52.4</v>
      </c>
      <c r="DL159" s="1089"/>
      <c r="DM159" s="115" t="s">
        <v>282</v>
      </c>
      <c r="DN159" s="1089"/>
      <c r="DO159" s="115" t="s">
        <v>335</v>
      </c>
      <c r="DP159" s="1089"/>
      <c r="DQ159" s="116">
        <v>87.4</v>
      </c>
      <c r="DR159" s="1145"/>
      <c r="DS159" s="117">
        <v>10870</v>
      </c>
      <c r="DT159" s="1122"/>
      <c r="DU159" s="118" t="s">
        <v>284</v>
      </c>
      <c r="DV159" s="1089"/>
      <c r="DW159" s="1091"/>
      <c r="DX159" s="1093"/>
      <c r="DY159" s="1095"/>
      <c r="DZ159" s="1082"/>
      <c r="EA159" s="1084"/>
      <c r="EB159" s="1082"/>
      <c r="EC159" s="1086"/>
      <c r="ED159" s="1082"/>
      <c r="EE159" s="1088"/>
      <c r="EF159" s="1124"/>
      <c r="EG159" s="1089"/>
      <c r="EH159" s="1091">
        <v>0</v>
      </c>
      <c r="EI159" s="1093"/>
      <c r="EJ159" s="1095"/>
      <c r="EK159" s="1082"/>
      <c r="EL159" s="1084"/>
      <c r="EM159" s="1082"/>
      <c r="EN159" s="1086"/>
      <c r="EO159" s="1082"/>
      <c r="EP159" s="1088"/>
      <c r="EQ159" s="1127"/>
      <c r="ER159" s="1121"/>
      <c r="ES159" s="1089"/>
      <c r="ET159" s="119">
        <v>100</v>
      </c>
      <c r="EU159" s="1125"/>
      <c r="EV159" s="1140"/>
      <c r="EW159" s="1114"/>
      <c r="EX159" s="1122"/>
      <c r="EY159" s="11"/>
      <c r="EZ159" s="1145"/>
    </row>
    <row r="160" spans="1:156" s="23" customFormat="1" ht="38.450000000000003" customHeight="1">
      <c r="A160" s="145" t="s">
        <v>498</v>
      </c>
      <c r="B160" s="145" t="s">
        <v>898</v>
      </c>
      <c r="C160" s="1170"/>
      <c r="D160" s="1132" t="s">
        <v>302</v>
      </c>
      <c r="E160" s="1134" t="s">
        <v>267</v>
      </c>
      <c r="F160" s="126" t="s">
        <v>42</v>
      </c>
      <c r="G160" s="120"/>
      <c r="H160" s="59">
        <v>41830</v>
      </c>
      <c r="I160" s="60">
        <v>51200</v>
      </c>
      <c r="J160" s="32" t="s">
        <v>268</v>
      </c>
      <c r="K160" s="61">
        <v>390</v>
      </c>
      <c r="L160" s="62">
        <v>490</v>
      </c>
      <c r="M160" s="63" t="s">
        <v>269</v>
      </c>
      <c r="N160" s="64" t="s">
        <v>270</v>
      </c>
      <c r="O160" s="65" t="s">
        <v>268</v>
      </c>
      <c r="P160" s="66" t="s">
        <v>271</v>
      </c>
      <c r="Q160" s="65" t="s">
        <v>268</v>
      </c>
      <c r="R160" s="67">
        <v>2.4</v>
      </c>
      <c r="S160" s="68">
        <v>2.4</v>
      </c>
      <c r="T160" s="1089" t="s">
        <v>268</v>
      </c>
      <c r="U160" s="1104">
        <v>1880</v>
      </c>
      <c r="V160" s="1089" t="s">
        <v>268</v>
      </c>
      <c r="W160" s="1110">
        <v>10</v>
      </c>
      <c r="X160" s="1081" t="s">
        <v>272</v>
      </c>
      <c r="Y160" s="1083" t="s">
        <v>270</v>
      </c>
      <c r="Z160" s="1083" t="s">
        <v>268</v>
      </c>
      <c r="AA160" s="1100" t="s">
        <v>273</v>
      </c>
      <c r="AB160" s="1089" t="s">
        <v>268</v>
      </c>
      <c r="AC160" s="1104">
        <v>12490</v>
      </c>
      <c r="AD160" s="1089" t="s">
        <v>274</v>
      </c>
      <c r="AE160" s="1098">
        <v>120</v>
      </c>
      <c r="AF160" s="1081" t="s">
        <v>269</v>
      </c>
      <c r="AG160" s="1083" t="s">
        <v>270</v>
      </c>
      <c r="AH160" s="1081" t="s">
        <v>268</v>
      </c>
      <c r="AI160" s="1085" t="s">
        <v>275</v>
      </c>
      <c r="AJ160" s="1081" t="s">
        <v>268</v>
      </c>
      <c r="AK160" s="1096">
        <v>2.4</v>
      </c>
      <c r="AL160" s="32" t="s">
        <v>268</v>
      </c>
      <c r="AM160" s="69">
        <v>9370</v>
      </c>
      <c r="AN160" s="1089" t="s">
        <v>268</v>
      </c>
      <c r="AO160" s="70">
        <v>90</v>
      </c>
      <c r="AP160" s="71" t="s">
        <v>272</v>
      </c>
      <c r="AQ160" s="64" t="s">
        <v>270</v>
      </c>
      <c r="AR160" s="72" t="s">
        <v>268</v>
      </c>
      <c r="AS160" s="66" t="s">
        <v>275</v>
      </c>
      <c r="AT160" s="72" t="s">
        <v>268</v>
      </c>
      <c r="AU160" s="73">
        <v>2.6</v>
      </c>
      <c r="AV160" s="74" t="s">
        <v>276</v>
      </c>
      <c r="AW160" s="75" t="s">
        <v>268</v>
      </c>
      <c r="AX160" s="76">
        <v>3740</v>
      </c>
      <c r="AY160" s="20" t="s">
        <v>274</v>
      </c>
      <c r="AZ160" s="77">
        <v>30</v>
      </c>
      <c r="BA160" s="78" t="s">
        <v>269</v>
      </c>
      <c r="BB160" s="79" t="s">
        <v>270</v>
      </c>
      <c r="BC160" s="78" t="s">
        <v>268</v>
      </c>
      <c r="BD160" s="80" t="s">
        <v>275</v>
      </c>
      <c r="BE160" s="78" t="s">
        <v>268</v>
      </c>
      <c r="BF160" s="81">
        <v>3.9</v>
      </c>
      <c r="BG160" s="75"/>
      <c r="BH160" s="82"/>
      <c r="BI160" s="112"/>
      <c r="BJ160" s="121"/>
      <c r="BK160" s="121"/>
      <c r="BL160" s="121"/>
      <c r="BM160" s="121"/>
      <c r="BN160" s="121"/>
      <c r="BO160" s="121"/>
      <c r="BP160" s="121"/>
      <c r="BQ160" s="112"/>
      <c r="BR160" s="82" t="s">
        <v>286</v>
      </c>
      <c r="BS160" s="112"/>
      <c r="BT160" s="122"/>
      <c r="BU160" s="121"/>
      <c r="BV160" s="121"/>
      <c r="BW160" s="121"/>
      <c r="BX160" s="121"/>
      <c r="BY160" s="121"/>
      <c r="BZ160" s="121"/>
      <c r="CA160" s="1102" t="s">
        <v>268</v>
      </c>
      <c r="CB160" s="1130" t="s">
        <v>203</v>
      </c>
      <c r="CC160" s="1089" t="s">
        <v>268</v>
      </c>
      <c r="CD160" s="1098"/>
      <c r="CE160" s="1083"/>
      <c r="CF160" s="1083"/>
      <c r="CG160" s="1092"/>
      <c r="CH160" s="1085"/>
      <c r="CI160" s="1092"/>
      <c r="CJ160" s="1128" t="s">
        <v>203</v>
      </c>
      <c r="CK160" s="1089"/>
      <c r="CL160" s="123" t="s">
        <v>199</v>
      </c>
      <c r="CM160" s="1089" t="s">
        <v>274</v>
      </c>
      <c r="CN160" s="1112">
        <v>120</v>
      </c>
      <c r="CO160" s="1113" t="s">
        <v>269</v>
      </c>
      <c r="CP160" s="1114" t="s">
        <v>270</v>
      </c>
      <c r="CQ160" s="1113" t="s">
        <v>268</v>
      </c>
      <c r="CR160" s="1115" t="s">
        <v>275</v>
      </c>
      <c r="CS160" s="1113" t="s">
        <v>268</v>
      </c>
      <c r="CT160" s="1118">
        <v>2.4</v>
      </c>
      <c r="CU160" s="1119" t="s">
        <v>277</v>
      </c>
      <c r="CV160" s="1089" t="s">
        <v>274</v>
      </c>
      <c r="CW160" s="1104">
        <v>1870</v>
      </c>
      <c r="CX160" s="1089" t="s">
        <v>268</v>
      </c>
      <c r="CY160" s="1098">
        <v>10</v>
      </c>
      <c r="CZ160" s="1083" t="s">
        <v>269</v>
      </c>
      <c r="DA160" s="1083" t="s">
        <v>270</v>
      </c>
      <c r="DB160" s="1092" t="s">
        <v>268</v>
      </c>
      <c r="DC160" s="1085" t="s">
        <v>275</v>
      </c>
      <c r="DD160" s="1092" t="s">
        <v>268</v>
      </c>
      <c r="DE160" s="1096">
        <v>18.100000000000001</v>
      </c>
      <c r="DF160" s="1089" t="s">
        <v>274</v>
      </c>
      <c r="DG160" s="85">
        <v>980</v>
      </c>
      <c r="DH160" s="1089" t="s">
        <v>268</v>
      </c>
      <c r="DI160" s="85">
        <v>9</v>
      </c>
      <c r="DJ160" s="1089" t="s">
        <v>274</v>
      </c>
      <c r="DK160" s="86">
        <v>9</v>
      </c>
      <c r="DL160" s="1089" t="s">
        <v>268</v>
      </c>
      <c r="DM160" s="85">
        <v>170</v>
      </c>
      <c r="DN160" s="1089" t="s">
        <v>268</v>
      </c>
      <c r="DO160" s="85">
        <v>1</v>
      </c>
      <c r="DP160" s="1089" t="s">
        <v>274</v>
      </c>
      <c r="DQ160" s="86">
        <v>1</v>
      </c>
      <c r="DR160" s="1145"/>
      <c r="DS160" s="128" t="s">
        <v>199</v>
      </c>
      <c r="DT160" s="1122" t="s">
        <v>278</v>
      </c>
      <c r="DU160" s="88">
        <v>255</v>
      </c>
      <c r="DV160" s="1089" t="s">
        <v>280</v>
      </c>
      <c r="DW160" s="1090">
        <v>2860</v>
      </c>
      <c r="DX160" s="1092" t="s">
        <v>268</v>
      </c>
      <c r="DY160" s="1094">
        <v>20</v>
      </c>
      <c r="DZ160" s="1081" t="s">
        <v>269</v>
      </c>
      <c r="EA160" s="1083" t="s">
        <v>270</v>
      </c>
      <c r="EB160" s="1081" t="s">
        <v>268</v>
      </c>
      <c r="EC160" s="1085" t="s">
        <v>275</v>
      </c>
      <c r="ED160" s="1081" t="s">
        <v>268</v>
      </c>
      <c r="EE160" s="1087">
        <v>10.4</v>
      </c>
      <c r="EF160" s="1123" t="s">
        <v>276</v>
      </c>
      <c r="EG160" s="1089" t="s">
        <v>280</v>
      </c>
      <c r="EH160" s="1090">
        <v>12490</v>
      </c>
      <c r="EI160" s="1092" t="s">
        <v>268</v>
      </c>
      <c r="EJ160" s="1094">
        <v>120</v>
      </c>
      <c r="EK160" s="1081" t="s">
        <v>269</v>
      </c>
      <c r="EL160" s="1083" t="s">
        <v>270</v>
      </c>
      <c r="EM160" s="1081" t="s">
        <v>268</v>
      </c>
      <c r="EN160" s="1085" t="s">
        <v>275</v>
      </c>
      <c r="EO160" s="1081" t="s">
        <v>268</v>
      </c>
      <c r="EP160" s="1087">
        <v>2.6</v>
      </c>
      <c r="EQ160" s="1126" t="s">
        <v>276</v>
      </c>
      <c r="ER160" s="1120" t="s">
        <v>281</v>
      </c>
      <c r="ES160" s="1089" t="s">
        <v>280</v>
      </c>
      <c r="ET160" s="89">
        <v>9450</v>
      </c>
      <c r="EU160" s="1125" t="s">
        <v>280</v>
      </c>
      <c r="EV160" s="1140"/>
      <c r="EW160" s="1114"/>
      <c r="EX160" s="1122"/>
      <c r="EY160" s="11"/>
      <c r="EZ160" s="1145"/>
    </row>
    <row r="161" spans="1:156" s="23" customFormat="1" ht="38.450000000000003" customHeight="1">
      <c r="A161" s="145" t="s">
        <v>499</v>
      </c>
      <c r="B161" s="145" t="s">
        <v>899</v>
      </c>
      <c r="C161" s="1170"/>
      <c r="D161" s="1133"/>
      <c r="E161" s="1135"/>
      <c r="F161" s="127" t="s">
        <v>43</v>
      </c>
      <c r="G161" s="120"/>
      <c r="H161" s="91">
        <v>51200</v>
      </c>
      <c r="I161" s="92"/>
      <c r="J161" s="32" t="s">
        <v>268</v>
      </c>
      <c r="K161" s="93">
        <v>490</v>
      </c>
      <c r="L161" s="94"/>
      <c r="M161" s="95" t="s">
        <v>269</v>
      </c>
      <c r="N161" s="96" t="s">
        <v>270</v>
      </c>
      <c r="O161" s="97" t="s">
        <v>268</v>
      </c>
      <c r="P161" s="98" t="s">
        <v>275</v>
      </c>
      <c r="Q161" s="97" t="s">
        <v>268</v>
      </c>
      <c r="R161" s="99">
        <v>2.4</v>
      </c>
      <c r="S161" s="100"/>
      <c r="T161" s="1089"/>
      <c r="U161" s="1105"/>
      <c r="V161" s="1089"/>
      <c r="W161" s="1111"/>
      <c r="X161" s="1082"/>
      <c r="Y161" s="1084"/>
      <c r="Z161" s="1084"/>
      <c r="AA161" s="1101"/>
      <c r="AB161" s="1089"/>
      <c r="AC161" s="1105"/>
      <c r="AD161" s="1089"/>
      <c r="AE161" s="1099"/>
      <c r="AF161" s="1082"/>
      <c r="AG161" s="1084"/>
      <c r="AH161" s="1082"/>
      <c r="AI161" s="1086"/>
      <c r="AJ161" s="1082"/>
      <c r="AK161" s="1097"/>
      <c r="AL161" s="32" t="s">
        <v>268</v>
      </c>
      <c r="AM161" s="93">
        <v>9370</v>
      </c>
      <c r="AN161" s="1089"/>
      <c r="AO161" s="101">
        <v>90</v>
      </c>
      <c r="AP161" s="102" t="s">
        <v>269</v>
      </c>
      <c r="AQ161" s="96" t="s">
        <v>270</v>
      </c>
      <c r="AR161" s="103" t="s">
        <v>268</v>
      </c>
      <c r="AS161" s="104" t="s">
        <v>275</v>
      </c>
      <c r="AT161" s="103" t="s">
        <v>268</v>
      </c>
      <c r="AU161" s="105">
        <v>2.6</v>
      </c>
      <c r="AV161" s="106"/>
      <c r="AW161" s="75"/>
      <c r="AZ161" s="125"/>
      <c r="BG161" s="112" t="s">
        <v>274</v>
      </c>
      <c r="BH161" s="113">
        <v>65590</v>
      </c>
      <c r="BI161" s="112" t="s">
        <v>268</v>
      </c>
      <c r="BJ161" s="77">
        <v>650</v>
      </c>
      <c r="BK161" s="78" t="s">
        <v>269</v>
      </c>
      <c r="BL161" s="79" t="s">
        <v>270</v>
      </c>
      <c r="BM161" s="78" t="s">
        <v>268</v>
      </c>
      <c r="BN161" s="80" t="s">
        <v>275</v>
      </c>
      <c r="BO161" s="78" t="s">
        <v>268</v>
      </c>
      <c r="BP161" s="81">
        <v>2.2999999999999998</v>
      </c>
      <c r="BQ161" s="46" t="s">
        <v>268</v>
      </c>
      <c r="BR161" s="113">
        <v>56220</v>
      </c>
      <c r="BS161" s="46" t="s">
        <v>274</v>
      </c>
      <c r="BT161" s="77">
        <v>560</v>
      </c>
      <c r="BU161" s="78" t="s">
        <v>269</v>
      </c>
      <c r="BV161" s="79" t="s">
        <v>270</v>
      </c>
      <c r="BW161" s="78" t="s">
        <v>268</v>
      </c>
      <c r="BX161" s="80" t="s">
        <v>275</v>
      </c>
      <c r="BY161" s="78" t="s">
        <v>268</v>
      </c>
      <c r="BZ161" s="81">
        <v>2.2999999999999998</v>
      </c>
      <c r="CA161" s="1103"/>
      <c r="CB161" s="1131"/>
      <c r="CC161" s="1089"/>
      <c r="CD161" s="1099"/>
      <c r="CE161" s="1084"/>
      <c r="CF161" s="1084"/>
      <c r="CG161" s="1093"/>
      <c r="CH161" s="1086"/>
      <c r="CI161" s="1093"/>
      <c r="CJ161" s="1129"/>
      <c r="CK161" s="1089"/>
      <c r="CL161" s="114">
        <v>12490</v>
      </c>
      <c r="CM161" s="1089"/>
      <c r="CN161" s="1112"/>
      <c r="CO161" s="1113"/>
      <c r="CP161" s="1114"/>
      <c r="CQ161" s="1113"/>
      <c r="CR161" s="1115"/>
      <c r="CS161" s="1113"/>
      <c r="CT161" s="1118"/>
      <c r="CU161" s="1119"/>
      <c r="CV161" s="1089"/>
      <c r="CW161" s="1105"/>
      <c r="CX161" s="1089"/>
      <c r="CY161" s="1099"/>
      <c r="CZ161" s="1084"/>
      <c r="DA161" s="1084"/>
      <c r="DB161" s="1093"/>
      <c r="DC161" s="1086"/>
      <c r="DD161" s="1093"/>
      <c r="DE161" s="1097"/>
      <c r="DF161" s="1089"/>
      <c r="DG161" s="115" t="s">
        <v>282</v>
      </c>
      <c r="DH161" s="1089"/>
      <c r="DI161" s="115" t="s">
        <v>335</v>
      </c>
      <c r="DJ161" s="1089"/>
      <c r="DK161" s="116">
        <v>51.8</v>
      </c>
      <c r="DL161" s="1089"/>
      <c r="DM161" s="115" t="s">
        <v>282</v>
      </c>
      <c r="DN161" s="1089"/>
      <c r="DO161" s="115" t="s">
        <v>335</v>
      </c>
      <c r="DP161" s="1089"/>
      <c r="DQ161" s="116">
        <v>77.7</v>
      </c>
      <c r="DR161" s="1145"/>
      <c r="DS161" s="117">
        <v>9770</v>
      </c>
      <c r="DT161" s="1122"/>
      <c r="DU161" s="118" t="s">
        <v>284</v>
      </c>
      <c r="DV161" s="1089"/>
      <c r="DW161" s="1091"/>
      <c r="DX161" s="1093"/>
      <c r="DY161" s="1095"/>
      <c r="DZ161" s="1082"/>
      <c r="EA161" s="1084"/>
      <c r="EB161" s="1082"/>
      <c r="EC161" s="1086"/>
      <c r="ED161" s="1082"/>
      <c r="EE161" s="1088"/>
      <c r="EF161" s="1124"/>
      <c r="EG161" s="1089"/>
      <c r="EH161" s="1091">
        <v>0</v>
      </c>
      <c r="EI161" s="1093"/>
      <c r="EJ161" s="1095"/>
      <c r="EK161" s="1082"/>
      <c r="EL161" s="1084"/>
      <c r="EM161" s="1082"/>
      <c r="EN161" s="1086"/>
      <c r="EO161" s="1082"/>
      <c r="EP161" s="1088"/>
      <c r="EQ161" s="1127"/>
      <c r="ER161" s="1121"/>
      <c r="ES161" s="1089"/>
      <c r="ET161" s="119">
        <v>90</v>
      </c>
      <c r="EU161" s="1125"/>
      <c r="EV161" s="1140"/>
      <c r="EW161" s="1114"/>
      <c r="EX161" s="1122"/>
      <c r="EY161" s="11"/>
      <c r="EZ161" s="1145"/>
    </row>
    <row r="162" spans="1:156" s="23" customFormat="1" ht="38.450000000000003" customHeight="1">
      <c r="A162" s="145" t="s">
        <v>500</v>
      </c>
      <c r="B162" s="145" t="s">
        <v>900</v>
      </c>
      <c r="C162" s="1170"/>
      <c r="D162" s="1132" t="s">
        <v>304</v>
      </c>
      <c r="E162" s="1134" t="s">
        <v>267</v>
      </c>
      <c r="F162" s="126" t="s">
        <v>42</v>
      </c>
      <c r="G162" s="120"/>
      <c r="H162" s="59">
        <v>40020</v>
      </c>
      <c r="I162" s="60">
        <v>49390</v>
      </c>
      <c r="J162" s="32" t="s">
        <v>268</v>
      </c>
      <c r="K162" s="61">
        <v>370</v>
      </c>
      <c r="L162" s="62">
        <v>470</v>
      </c>
      <c r="M162" s="63" t="s">
        <v>269</v>
      </c>
      <c r="N162" s="64" t="s">
        <v>270</v>
      </c>
      <c r="O162" s="65" t="s">
        <v>268</v>
      </c>
      <c r="P162" s="66" t="s">
        <v>271</v>
      </c>
      <c r="Q162" s="65" t="s">
        <v>268</v>
      </c>
      <c r="R162" s="67">
        <v>2.4</v>
      </c>
      <c r="S162" s="68">
        <v>2.4</v>
      </c>
      <c r="T162" s="1089" t="s">
        <v>268</v>
      </c>
      <c r="U162" s="1104">
        <v>1690</v>
      </c>
      <c r="V162" s="1089" t="s">
        <v>268</v>
      </c>
      <c r="W162" s="1110">
        <v>10</v>
      </c>
      <c r="X162" s="1081" t="s">
        <v>272</v>
      </c>
      <c r="Y162" s="1083" t="s">
        <v>270</v>
      </c>
      <c r="Z162" s="1083" t="s">
        <v>268</v>
      </c>
      <c r="AA162" s="1100" t="s">
        <v>273</v>
      </c>
      <c r="AB162" s="1089" t="s">
        <v>268</v>
      </c>
      <c r="AC162" s="1104">
        <v>11240</v>
      </c>
      <c r="AD162" s="1089" t="s">
        <v>274</v>
      </c>
      <c r="AE162" s="1098">
        <v>110</v>
      </c>
      <c r="AF162" s="1081" t="s">
        <v>269</v>
      </c>
      <c r="AG162" s="1083" t="s">
        <v>270</v>
      </c>
      <c r="AH162" s="1081" t="s">
        <v>268</v>
      </c>
      <c r="AI162" s="1085" t="s">
        <v>275</v>
      </c>
      <c r="AJ162" s="1081" t="s">
        <v>268</v>
      </c>
      <c r="AK162" s="1096">
        <v>2.2999999999999998</v>
      </c>
      <c r="AL162" s="32" t="s">
        <v>268</v>
      </c>
      <c r="AM162" s="69">
        <v>9370</v>
      </c>
      <c r="AN162" s="1089" t="s">
        <v>268</v>
      </c>
      <c r="AO162" s="70">
        <v>90</v>
      </c>
      <c r="AP162" s="71" t="s">
        <v>272</v>
      </c>
      <c r="AQ162" s="64" t="s">
        <v>270</v>
      </c>
      <c r="AR162" s="72" t="s">
        <v>268</v>
      </c>
      <c r="AS162" s="66" t="s">
        <v>275</v>
      </c>
      <c r="AT162" s="72" t="s">
        <v>268</v>
      </c>
      <c r="AU162" s="73">
        <v>2.6</v>
      </c>
      <c r="AV162" s="74" t="s">
        <v>276</v>
      </c>
      <c r="AW162" s="75" t="s">
        <v>268</v>
      </c>
      <c r="AX162" s="76">
        <v>3740</v>
      </c>
      <c r="AY162" s="20" t="s">
        <v>274</v>
      </c>
      <c r="AZ162" s="77">
        <v>30</v>
      </c>
      <c r="BA162" s="78" t="s">
        <v>269</v>
      </c>
      <c r="BB162" s="79" t="s">
        <v>270</v>
      </c>
      <c r="BC162" s="78" t="s">
        <v>268</v>
      </c>
      <c r="BD162" s="80" t="s">
        <v>275</v>
      </c>
      <c r="BE162" s="78" t="s">
        <v>268</v>
      </c>
      <c r="BF162" s="81">
        <v>3.9</v>
      </c>
      <c r="BG162" s="75"/>
      <c r="BH162" s="82"/>
      <c r="BI162" s="112"/>
      <c r="BJ162" s="121"/>
      <c r="BK162" s="121"/>
      <c r="BL162" s="121"/>
      <c r="BM162" s="121"/>
      <c r="BN162" s="121"/>
      <c r="BO162" s="121"/>
      <c r="BP162" s="121"/>
      <c r="BQ162" s="112"/>
      <c r="BR162" s="82" t="s">
        <v>286</v>
      </c>
      <c r="BS162" s="112"/>
      <c r="BT162" s="122"/>
      <c r="BU162" s="121"/>
      <c r="BV162" s="121"/>
      <c r="BW162" s="121"/>
      <c r="BX162" s="121"/>
      <c r="BY162" s="121"/>
      <c r="BZ162" s="121"/>
      <c r="CA162" s="1102" t="s">
        <v>268</v>
      </c>
      <c r="CB162" s="1130" t="s">
        <v>203</v>
      </c>
      <c r="CC162" s="1089" t="s">
        <v>268</v>
      </c>
      <c r="CD162" s="1098"/>
      <c r="CE162" s="1083"/>
      <c r="CF162" s="1083"/>
      <c r="CG162" s="1092"/>
      <c r="CH162" s="1085"/>
      <c r="CI162" s="1092"/>
      <c r="CJ162" s="1128" t="s">
        <v>203</v>
      </c>
      <c r="CK162" s="1089"/>
      <c r="CL162" s="123" t="s">
        <v>200</v>
      </c>
      <c r="CM162" s="1089" t="s">
        <v>274</v>
      </c>
      <c r="CN162" s="1112">
        <v>110</v>
      </c>
      <c r="CO162" s="1113" t="s">
        <v>269</v>
      </c>
      <c r="CP162" s="1114" t="s">
        <v>270</v>
      </c>
      <c r="CQ162" s="1113" t="s">
        <v>268</v>
      </c>
      <c r="CR162" s="1115" t="s">
        <v>275</v>
      </c>
      <c r="CS162" s="1113" t="s">
        <v>268</v>
      </c>
      <c r="CT162" s="1118">
        <v>2.2999999999999998</v>
      </c>
      <c r="CU162" s="1119" t="s">
        <v>277</v>
      </c>
      <c r="CV162" s="1089" t="s">
        <v>274</v>
      </c>
      <c r="CW162" s="1104">
        <v>1680</v>
      </c>
      <c r="CX162" s="1089" t="s">
        <v>268</v>
      </c>
      <c r="CY162" s="1098">
        <v>10</v>
      </c>
      <c r="CZ162" s="1083" t="s">
        <v>269</v>
      </c>
      <c r="DA162" s="1083" t="s">
        <v>270</v>
      </c>
      <c r="DB162" s="1092" t="s">
        <v>268</v>
      </c>
      <c r="DC162" s="1085" t="s">
        <v>275</v>
      </c>
      <c r="DD162" s="1092" t="s">
        <v>268</v>
      </c>
      <c r="DE162" s="1096">
        <v>16.3</v>
      </c>
      <c r="DF162" s="1089" t="s">
        <v>274</v>
      </c>
      <c r="DG162" s="85">
        <v>880</v>
      </c>
      <c r="DH162" s="1089" t="s">
        <v>268</v>
      </c>
      <c r="DI162" s="85">
        <v>8</v>
      </c>
      <c r="DJ162" s="1089" t="s">
        <v>274</v>
      </c>
      <c r="DK162" s="86">
        <v>8</v>
      </c>
      <c r="DL162" s="1089" t="s">
        <v>268</v>
      </c>
      <c r="DM162" s="85">
        <v>150</v>
      </c>
      <c r="DN162" s="1089" t="s">
        <v>268</v>
      </c>
      <c r="DO162" s="85">
        <v>1</v>
      </c>
      <c r="DP162" s="1089" t="s">
        <v>274</v>
      </c>
      <c r="DQ162" s="86">
        <v>1</v>
      </c>
      <c r="DR162" s="1145"/>
      <c r="DS162" s="124" t="s">
        <v>200</v>
      </c>
      <c r="DT162" s="1122" t="s">
        <v>278</v>
      </c>
      <c r="DU162" s="88">
        <v>255</v>
      </c>
      <c r="DV162" s="1089" t="s">
        <v>280</v>
      </c>
      <c r="DW162" s="1090">
        <v>2570</v>
      </c>
      <c r="DX162" s="1092" t="s">
        <v>268</v>
      </c>
      <c r="DY162" s="1094">
        <v>20</v>
      </c>
      <c r="DZ162" s="1081" t="s">
        <v>269</v>
      </c>
      <c r="EA162" s="1083" t="s">
        <v>270</v>
      </c>
      <c r="EB162" s="1081" t="s">
        <v>268</v>
      </c>
      <c r="EC162" s="1085" t="s">
        <v>275</v>
      </c>
      <c r="ED162" s="1081" t="s">
        <v>268</v>
      </c>
      <c r="EE162" s="1087">
        <v>9.3000000000000007</v>
      </c>
      <c r="EF162" s="1123" t="s">
        <v>276</v>
      </c>
      <c r="EG162" s="1089" t="s">
        <v>280</v>
      </c>
      <c r="EH162" s="1090">
        <v>11240</v>
      </c>
      <c r="EI162" s="1092" t="s">
        <v>268</v>
      </c>
      <c r="EJ162" s="1094">
        <v>110</v>
      </c>
      <c r="EK162" s="1081" t="s">
        <v>269</v>
      </c>
      <c r="EL162" s="1083" t="s">
        <v>270</v>
      </c>
      <c r="EM162" s="1081" t="s">
        <v>268</v>
      </c>
      <c r="EN162" s="1085" t="s">
        <v>275</v>
      </c>
      <c r="EO162" s="1081" t="s">
        <v>268</v>
      </c>
      <c r="EP162" s="1087">
        <v>2.5</v>
      </c>
      <c r="EQ162" s="1126" t="s">
        <v>276</v>
      </c>
      <c r="ER162" s="1120" t="s">
        <v>281</v>
      </c>
      <c r="ES162" s="1089" t="s">
        <v>280</v>
      </c>
      <c r="ET162" s="89">
        <v>8510</v>
      </c>
      <c r="EU162" s="1125" t="s">
        <v>280</v>
      </c>
      <c r="EV162" s="1140"/>
      <c r="EW162" s="1114"/>
      <c r="EX162" s="1122"/>
      <c r="EY162" s="11"/>
      <c r="EZ162" s="1145"/>
    </row>
    <row r="163" spans="1:156" s="23" customFormat="1" ht="38.450000000000003" customHeight="1">
      <c r="A163" s="145" t="s">
        <v>501</v>
      </c>
      <c r="B163" s="145" t="s">
        <v>901</v>
      </c>
      <c r="C163" s="1170"/>
      <c r="D163" s="1133"/>
      <c r="E163" s="1135"/>
      <c r="F163" s="127" t="s">
        <v>43</v>
      </c>
      <c r="G163" s="120"/>
      <c r="H163" s="91">
        <v>49390</v>
      </c>
      <c r="I163" s="92"/>
      <c r="J163" s="32" t="s">
        <v>268</v>
      </c>
      <c r="K163" s="93">
        <v>470</v>
      </c>
      <c r="L163" s="94"/>
      <c r="M163" s="95" t="s">
        <v>269</v>
      </c>
      <c r="N163" s="96" t="s">
        <v>270</v>
      </c>
      <c r="O163" s="97" t="s">
        <v>268</v>
      </c>
      <c r="P163" s="98" t="s">
        <v>275</v>
      </c>
      <c r="Q163" s="97" t="s">
        <v>268</v>
      </c>
      <c r="R163" s="99">
        <v>2.4</v>
      </c>
      <c r="S163" s="100"/>
      <c r="T163" s="1089"/>
      <c r="U163" s="1105"/>
      <c r="V163" s="1089"/>
      <c r="W163" s="1111"/>
      <c r="X163" s="1082"/>
      <c r="Y163" s="1084"/>
      <c r="Z163" s="1084"/>
      <c r="AA163" s="1101"/>
      <c r="AB163" s="1089"/>
      <c r="AC163" s="1105"/>
      <c r="AD163" s="1089"/>
      <c r="AE163" s="1099"/>
      <c r="AF163" s="1082"/>
      <c r="AG163" s="1084"/>
      <c r="AH163" s="1082"/>
      <c r="AI163" s="1086"/>
      <c r="AJ163" s="1082"/>
      <c r="AK163" s="1097"/>
      <c r="AL163" s="32" t="s">
        <v>268</v>
      </c>
      <c r="AM163" s="93">
        <v>9370</v>
      </c>
      <c r="AN163" s="1089"/>
      <c r="AO163" s="101">
        <v>90</v>
      </c>
      <c r="AP163" s="102" t="s">
        <v>269</v>
      </c>
      <c r="AQ163" s="96" t="s">
        <v>270</v>
      </c>
      <c r="AR163" s="103" t="s">
        <v>268</v>
      </c>
      <c r="AS163" s="104" t="s">
        <v>275</v>
      </c>
      <c r="AT163" s="103" t="s">
        <v>268</v>
      </c>
      <c r="AU163" s="105">
        <v>2.6</v>
      </c>
      <c r="AV163" s="106"/>
      <c r="AW163" s="75"/>
      <c r="AZ163" s="125"/>
      <c r="BG163" s="112" t="s">
        <v>274</v>
      </c>
      <c r="BH163" s="113">
        <v>65590</v>
      </c>
      <c r="BI163" s="112" t="s">
        <v>268</v>
      </c>
      <c r="BJ163" s="77">
        <v>650</v>
      </c>
      <c r="BK163" s="78" t="s">
        <v>269</v>
      </c>
      <c r="BL163" s="79" t="s">
        <v>270</v>
      </c>
      <c r="BM163" s="78" t="s">
        <v>268</v>
      </c>
      <c r="BN163" s="80" t="s">
        <v>275</v>
      </c>
      <c r="BO163" s="78" t="s">
        <v>268</v>
      </c>
      <c r="BP163" s="81">
        <v>2.2999999999999998</v>
      </c>
      <c r="BQ163" s="46" t="s">
        <v>268</v>
      </c>
      <c r="BR163" s="113">
        <v>56220</v>
      </c>
      <c r="BS163" s="46" t="s">
        <v>274</v>
      </c>
      <c r="BT163" s="77">
        <v>560</v>
      </c>
      <c r="BU163" s="78" t="s">
        <v>269</v>
      </c>
      <c r="BV163" s="79" t="s">
        <v>270</v>
      </c>
      <c r="BW163" s="78" t="s">
        <v>268</v>
      </c>
      <c r="BX163" s="80" t="s">
        <v>275</v>
      </c>
      <c r="BY163" s="78" t="s">
        <v>268</v>
      </c>
      <c r="BZ163" s="81">
        <v>2.2999999999999998</v>
      </c>
      <c r="CA163" s="1103"/>
      <c r="CB163" s="1131"/>
      <c r="CC163" s="1089"/>
      <c r="CD163" s="1099"/>
      <c r="CE163" s="1084"/>
      <c r="CF163" s="1084"/>
      <c r="CG163" s="1093"/>
      <c r="CH163" s="1086"/>
      <c r="CI163" s="1093"/>
      <c r="CJ163" s="1129"/>
      <c r="CK163" s="1089"/>
      <c r="CL163" s="114">
        <v>11240</v>
      </c>
      <c r="CM163" s="1089"/>
      <c r="CN163" s="1112"/>
      <c r="CO163" s="1113"/>
      <c r="CP163" s="1114"/>
      <c r="CQ163" s="1113"/>
      <c r="CR163" s="1115"/>
      <c r="CS163" s="1113"/>
      <c r="CT163" s="1118"/>
      <c r="CU163" s="1119"/>
      <c r="CV163" s="1089"/>
      <c r="CW163" s="1105"/>
      <c r="CX163" s="1089"/>
      <c r="CY163" s="1099"/>
      <c r="CZ163" s="1084"/>
      <c r="DA163" s="1084"/>
      <c r="DB163" s="1093"/>
      <c r="DC163" s="1086"/>
      <c r="DD163" s="1093"/>
      <c r="DE163" s="1097"/>
      <c r="DF163" s="1089"/>
      <c r="DG163" s="115" t="s">
        <v>282</v>
      </c>
      <c r="DH163" s="1089"/>
      <c r="DI163" s="115" t="s">
        <v>335</v>
      </c>
      <c r="DJ163" s="1089"/>
      <c r="DK163" s="116">
        <v>52.4</v>
      </c>
      <c r="DL163" s="1089"/>
      <c r="DM163" s="115" t="s">
        <v>282</v>
      </c>
      <c r="DN163" s="1089"/>
      <c r="DO163" s="115" t="s">
        <v>335</v>
      </c>
      <c r="DP163" s="1089"/>
      <c r="DQ163" s="116">
        <v>69.900000000000006</v>
      </c>
      <c r="DR163" s="1145"/>
      <c r="DS163" s="117">
        <v>8860</v>
      </c>
      <c r="DT163" s="1122"/>
      <c r="DU163" s="118" t="s">
        <v>284</v>
      </c>
      <c r="DV163" s="1089"/>
      <c r="DW163" s="1091"/>
      <c r="DX163" s="1093"/>
      <c r="DY163" s="1095"/>
      <c r="DZ163" s="1082"/>
      <c r="EA163" s="1084"/>
      <c r="EB163" s="1082"/>
      <c r="EC163" s="1086"/>
      <c r="ED163" s="1082"/>
      <c r="EE163" s="1088"/>
      <c r="EF163" s="1124"/>
      <c r="EG163" s="1089"/>
      <c r="EH163" s="1091">
        <v>0</v>
      </c>
      <c r="EI163" s="1093"/>
      <c r="EJ163" s="1095"/>
      <c r="EK163" s="1082"/>
      <c r="EL163" s="1084"/>
      <c r="EM163" s="1082"/>
      <c r="EN163" s="1086"/>
      <c r="EO163" s="1082"/>
      <c r="EP163" s="1088"/>
      <c r="EQ163" s="1127"/>
      <c r="ER163" s="1121"/>
      <c r="ES163" s="1089"/>
      <c r="ET163" s="119">
        <v>80</v>
      </c>
      <c r="EU163" s="1125"/>
      <c r="EV163" s="1140"/>
      <c r="EW163" s="1114"/>
      <c r="EX163" s="1122"/>
      <c r="EY163" s="11"/>
      <c r="EZ163" s="1145"/>
    </row>
    <row r="164" spans="1:156" s="23" customFormat="1" ht="38.450000000000003" customHeight="1">
      <c r="A164" s="145" t="s">
        <v>502</v>
      </c>
      <c r="B164" s="145" t="s">
        <v>902</v>
      </c>
      <c r="C164" s="1170"/>
      <c r="D164" s="1132" t="s">
        <v>306</v>
      </c>
      <c r="E164" s="1134" t="s">
        <v>267</v>
      </c>
      <c r="F164" s="126" t="s">
        <v>42</v>
      </c>
      <c r="G164" s="120"/>
      <c r="H164" s="59">
        <v>38440</v>
      </c>
      <c r="I164" s="60">
        <v>47810</v>
      </c>
      <c r="J164" s="32" t="s">
        <v>268</v>
      </c>
      <c r="K164" s="61">
        <v>360</v>
      </c>
      <c r="L164" s="62">
        <v>450</v>
      </c>
      <c r="M164" s="63" t="s">
        <v>269</v>
      </c>
      <c r="N164" s="64" t="s">
        <v>270</v>
      </c>
      <c r="O164" s="65" t="s">
        <v>268</v>
      </c>
      <c r="P164" s="66" t="s">
        <v>271</v>
      </c>
      <c r="Q164" s="65" t="s">
        <v>268</v>
      </c>
      <c r="R164" s="67">
        <v>2.4</v>
      </c>
      <c r="S164" s="68">
        <v>2.4</v>
      </c>
      <c r="T164" s="1089" t="s">
        <v>268</v>
      </c>
      <c r="U164" s="1104">
        <v>1540</v>
      </c>
      <c r="V164" s="1089" t="s">
        <v>268</v>
      </c>
      <c r="W164" s="1110">
        <v>10</v>
      </c>
      <c r="X164" s="1081" t="s">
        <v>272</v>
      </c>
      <c r="Y164" s="1083" t="s">
        <v>270</v>
      </c>
      <c r="Z164" s="1083" t="s">
        <v>268</v>
      </c>
      <c r="AA164" s="1100" t="s">
        <v>273</v>
      </c>
      <c r="AB164" s="1089" t="s">
        <v>268</v>
      </c>
      <c r="AC164" s="1104">
        <v>10220</v>
      </c>
      <c r="AD164" s="1089" t="s">
        <v>274</v>
      </c>
      <c r="AE164" s="1098">
        <v>100</v>
      </c>
      <c r="AF164" s="1081" t="s">
        <v>269</v>
      </c>
      <c r="AG164" s="1083" t="s">
        <v>270</v>
      </c>
      <c r="AH164" s="1081" t="s">
        <v>268</v>
      </c>
      <c r="AI164" s="1085" t="s">
        <v>275</v>
      </c>
      <c r="AJ164" s="1081" t="s">
        <v>268</v>
      </c>
      <c r="AK164" s="1096">
        <v>2.2999999999999998</v>
      </c>
      <c r="AL164" s="32" t="s">
        <v>268</v>
      </c>
      <c r="AM164" s="69">
        <v>9370</v>
      </c>
      <c r="AN164" s="1089" t="s">
        <v>268</v>
      </c>
      <c r="AO164" s="70">
        <v>90</v>
      </c>
      <c r="AP164" s="71" t="s">
        <v>272</v>
      </c>
      <c r="AQ164" s="64" t="s">
        <v>270</v>
      </c>
      <c r="AR164" s="72" t="s">
        <v>268</v>
      </c>
      <c r="AS164" s="66" t="s">
        <v>275</v>
      </c>
      <c r="AT164" s="72" t="s">
        <v>268</v>
      </c>
      <c r="AU164" s="73">
        <v>2.6</v>
      </c>
      <c r="AV164" s="74" t="s">
        <v>276</v>
      </c>
      <c r="AW164" s="75" t="s">
        <v>268</v>
      </c>
      <c r="AX164" s="76">
        <v>3740</v>
      </c>
      <c r="AY164" s="20" t="s">
        <v>274</v>
      </c>
      <c r="AZ164" s="77">
        <v>30</v>
      </c>
      <c r="BA164" s="78" t="s">
        <v>269</v>
      </c>
      <c r="BB164" s="79" t="s">
        <v>270</v>
      </c>
      <c r="BC164" s="78" t="s">
        <v>268</v>
      </c>
      <c r="BD164" s="80" t="s">
        <v>275</v>
      </c>
      <c r="BE164" s="78" t="s">
        <v>268</v>
      </c>
      <c r="BF164" s="81">
        <v>3.9</v>
      </c>
      <c r="BG164" s="75"/>
      <c r="BH164" s="82"/>
      <c r="BI164" s="112"/>
      <c r="BJ164" s="121"/>
      <c r="BK164" s="121"/>
      <c r="BL164" s="121"/>
      <c r="BM164" s="121"/>
      <c r="BN164" s="121"/>
      <c r="BO164" s="121"/>
      <c r="BP164" s="121"/>
      <c r="BQ164" s="112"/>
      <c r="BR164" s="82" t="s">
        <v>286</v>
      </c>
      <c r="BS164" s="112"/>
      <c r="BT164" s="122"/>
      <c r="BU164" s="121"/>
      <c r="BV164" s="121"/>
      <c r="BW164" s="121"/>
      <c r="BX164" s="121"/>
      <c r="BY164" s="121"/>
      <c r="BZ164" s="121"/>
      <c r="CA164" s="1102" t="s">
        <v>268</v>
      </c>
      <c r="CB164" s="1130" t="s">
        <v>203</v>
      </c>
      <c r="CC164" s="1089" t="s">
        <v>268</v>
      </c>
      <c r="CD164" s="1098"/>
      <c r="CE164" s="1083"/>
      <c r="CF164" s="1083"/>
      <c r="CG164" s="1092"/>
      <c r="CH164" s="1085"/>
      <c r="CI164" s="1092"/>
      <c r="CJ164" s="1128" t="s">
        <v>203</v>
      </c>
      <c r="CK164" s="1089"/>
      <c r="CL164" s="123" t="s">
        <v>201</v>
      </c>
      <c r="CM164" s="1089" t="s">
        <v>274</v>
      </c>
      <c r="CN164" s="1112">
        <v>100</v>
      </c>
      <c r="CO164" s="1113" t="s">
        <v>269</v>
      </c>
      <c r="CP164" s="1114" t="s">
        <v>270</v>
      </c>
      <c r="CQ164" s="1113" t="s">
        <v>268</v>
      </c>
      <c r="CR164" s="1115" t="s">
        <v>275</v>
      </c>
      <c r="CS164" s="1113" t="s">
        <v>268</v>
      </c>
      <c r="CT164" s="1118">
        <v>2.2999999999999998</v>
      </c>
      <c r="CU164" s="1119" t="s">
        <v>277</v>
      </c>
      <c r="CV164" s="1089" t="s">
        <v>274</v>
      </c>
      <c r="CW164" s="1104">
        <v>1530</v>
      </c>
      <c r="CX164" s="1089" t="s">
        <v>268</v>
      </c>
      <c r="CY164" s="1098">
        <v>10</v>
      </c>
      <c r="CZ164" s="1083" t="s">
        <v>269</v>
      </c>
      <c r="DA164" s="1083" t="s">
        <v>270</v>
      </c>
      <c r="DB164" s="1092" t="s">
        <v>268</v>
      </c>
      <c r="DC164" s="1085" t="s">
        <v>275</v>
      </c>
      <c r="DD164" s="1092" t="s">
        <v>268</v>
      </c>
      <c r="DE164" s="1096">
        <v>14.8</v>
      </c>
      <c r="DF164" s="1089" t="s">
        <v>274</v>
      </c>
      <c r="DG164" s="85">
        <v>800</v>
      </c>
      <c r="DH164" s="1089" t="s">
        <v>268</v>
      </c>
      <c r="DI164" s="85">
        <v>8</v>
      </c>
      <c r="DJ164" s="1089" t="s">
        <v>274</v>
      </c>
      <c r="DK164" s="86">
        <v>8</v>
      </c>
      <c r="DL164" s="1089" t="s">
        <v>268</v>
      </c>
      <c r="DM164" s="85">
        <v>140</v>
      </c>
      <c r="DN164" s="1089" t="s">
        <v>268</v>
      </c>
      <c r="DO164" s="85">
        <v>1</v>
      </c>
      <c r="DP164" s="1089" t="s">
        <v>274</v>
      </c>
      <c r="DQ164" s="86">
        <v>1</v>
      </c>
      <c r="DR164" s="1145"/>
      <c r="DS164" s="124" t="s">
        <v>201</v>
      </c>
      <c r="DT164" s="1122" t="s">
        <v>278</v>
      </c>
      <c r="DU164" s="88">
        <v>255</v>
      </c>
      <c r="DV164" s="1089" t="s">
        <v>280</v>
      </c>
      <c r="DW164" s="1090">
        <v>2340</v>
      </c>
      <c r="DX164" s="1092" t="s">
        <v>268</v>
      </c>
      <c r="DY164" s="1094">
        <v>20</v>
      </c>
      <c r="DZ164" s="1081" t="s">
        <v>269</v>
      </c>
      <c r="EA164" s="1083" t="s">
        <v>270</v>
      </c>
      <c r="EB164" s="1081" t="s">
        <v>268</v>
      </c>
      <c r="EC164" s="1085" t="s">
        <v>275</v>
      </c>
      <c r="ED164" s="1081" t="s">
        <v>268</v>
      </c>
      <c r="EE164" s="1087">
        <v>8.5</v>
      </c>
      <c r="EF164" s="1123" t="s">
        <v>276</v>
      </c>
      <c r="EG164" s="1089" t="s">
        <v>280</v>
      </c>
      <c r="EH164" s="1090">
        <v>10220</v>
      </c>
      <c r="EI164" s="1092" t="s">
        <v>268</v>
      </c>
      <c r="EJ164" s="1094">
        <v>100</v>
      </c>
      <c r="EK164" s="1081" t="s">
        <v>269</v>
      </c>
      <c r="EL164" s="1083" t="s">
        <v>270</v>
      </c>
      <c r="EM164" s="1081" t="s">
        <v>268</v>
      </c>
      <c r="EN164" s="1085" t="s">
        <v>275</v>
      </c>
      <c r="EO164" s="1081" t="s">
        <v>268</v>
      </c>
      <c r="EP164" s="1087">
        <v>2.5</v>
      </c>
      <c r="EQ164" s="1126" t="s">
        <v>276</v>
      </c>
      <c r="ER164" s="1120" t="s">
        <v>281</v>
      </c>
      <c r="ES164" s="1089" t="s">
        <v>280</v>
      </c>
      <c r="ET164" s="89">
        <v>7730</v>
      </c>
      <c r="EU164" s="1125" t="s">
        <v>280</v>
      </c>
      <c r="EV164" s="1140"/>
      <c r="EW164" s="1114"/>
      <c r="EX164" s="1122"/>
      <c r="EY164" s="11"/>
      <c r="EZ164" s="1145"/>
    </row>
    <row r="165" spans="1:156" s="23" customFormat="1" ht="38.450000000000003" customHeight="1">
      <c r="A165" s="145" t="s">
        <v>503</v>
      </c>
      <c r="B165" s="145" t="s">
        <v>903</v>
      </c>
      <c r="C165" s="1170"/>
      <c r="D165" s="1133"/>
      <c r="E165" s="1135"/>
      <c r="F165" s="127" t="s">
        <v>43</v>
      </c>
      <c r="G165" s="120"/>
      <c r="H165" s="91">
        <v>47810</v>
      </c>
      <c r="I165" s="92"/>
      <c r="J165" s="32" t="s">
        <v>268</v>
      </c>
      <c r="K165" s="93">
        <v>450</v>
      </c>
      <c r="L165" s="94"/>
      <c r="M165" s="95" t="s">
        <v>269</v>
      </c>
      <c r="N165" s="96" t="s">
        <v>270</v>
      </c>
      <c r="O165" s="97" t="s">
        <v>268</v>
      </c>
      <c r="P165" s="98" t="s">
        <v>275</v>
      </c>
      <c r="Q165" s="97" t="s">
        <v>268</v>
      </c>
      <c r="R165" s="99">
        <v>2.4</v>
      </c>
      <c r="S165" s="100"/>
      <c r="T165" s="1089"/>
      <c r="U165" s="1105"/>
      <c r="V165" s="1089"/>
      <c r="W165" s="1111"/>
      <c r="X165" s="1082"/>
      <c r="Y165" s="1084"/>
      <c r="Z165" s="1084"/>
      <c r="AA165" s="1101"/>
      <c r="AB165" s="1089"/>
      <c r="AC165" s="1105"/>
      <c r="AD165" s="1089"/>
      <c r="AE165" s="1099"/>
      <c r="AF165" s="1082"/>
      <c r="AG165" s="1084"/>
      <c r="AH165" s="1082"/>
      <c r="AI165" s="1086"/>
      <c r="AJ165" s="1082"/>
      <c r="AK165" s="1097"/>
      <c r="AL165" s="32" t="s">
        <v>268</v>
      </c>
      <c r="AM165" s="93">
        <v>9370</v>
      </c>
      <c r="AN165" s="1089"/>
      <c r="AO165" s="101">
        <v>90</v>
      </c>
      <c r="AP165" s="102" t="s">
        <v>269</v>
      </c>
      <c r="AQ165" s="96" t="s">
        <v>270</v>
      </c>
      <c r="AR165" s="103" t="s">
        <v>268</v>
      </c>
      <c r="AS165" s="104" t="s">
        <v>275</v>
      </c>
      <c r="AT165" s="103" t="s">
        <v>268</v>
      </c>
      <c r="AU165" s="105">
        <v>2.6</v>
      </c>
      <c r="AV165" s="106"/>
      <c r="AW165" s="75"/>
      <c r="AZ165" s="125"/>
      <c r="BG165" s="112" t="s">
        <v>274</v>
      </c>
      <c r="BH165" s="113">
        <v>65590</v>
      </c>
      <c r="BI165" s="112" t="s">
        <v>268</v>
      </c>
      <c r="BJ165" s="77">
        <v>650</v>
      </c>
      <c r="BK165" s="78" t="s">
        <v>269</v>
      </c>
      <c r="BL165" s="79" t="s">
        <v>270</v>
      </c>
      <c r="BM165" s="78" t="s">
        <v>268</v>
      </c>
      <c r="BN165" s="80" t="s">
        <v>275</v>
      </c>
      <c r="BO165" s="78" t="s">
        <v>268</v>
      </c>
      <c r="BP165" s="81">
        <v>2.2999999999999998</v>
      </c>
      <c r="BQ165" s="46" t="s">
        <v>268</v>
      </c>
      <c r="BR165" s="113">
        <v>56220</v>
      </c>
      <c r="BS165" s="46" t="s">
        <v>274</v>
      </c>
      <c r="BT165" s="77">
        <v>560</v>
      </c>
      <c r="BU165" s="78" t="s">
        <v>269</v>
      </c>
      <c r="BV165" s="79" t="s">
        <v>270</v>
      </c>
      <c r="BW165" s="78" t="s">
        <v>268</v>
      </c>
      <c r="BX165" s="80" t="s">
        <v>275</v>
      </c>
      <c r="BY165" s="78" t="s">
        <v>268</v>
      </c>
      <c r="BZ165" s="81">
        <v>2.2999999999999998</v>
      </c>
      <c r="CA165" s="1103"/>
      <c r="CB165" s="1131"/>
      <c r="CC165" s="1089"/>
      <c r="CD165" s="1099"/>
      <c r="CE165" s="1084"/>
      <c r="CF165" s="1084"/>
      <c r="CG165" s="1093"/>
      <c r="CH165" s="1086"/>
      <c r="CI165" s="1093"/>
      <c r="CJ165" s="1129"/>
      <c r="CK165" s="1089"/>
      <c r="CL165" s="114">
        <v>10220</v>
      </c>
      <c r="CM165" s="1089"/>
      <c r="CN165" s="1112"/>
      <c r="CO165" s="1113"/>
      <c r="CP165" s="1114"/>
      <c r="CQ165" s="1113"/>
      <c r="CR165" s="1115"/>
      <c r="CS165" s="1113"/>
      <c r="CT165" s="1118"/>
      <c r="CU165" s="1119"/>
      <c r="CV165" s="1089"/>
      <c r="CW165" s="1105"/>
      <c r="CX165" s="1089"/>
      <c r="CY165" s="1099"/>
      <c r="CZ165" s="1084"/>
      <c r="DA165" s="1084"/>
      <c r="DB165" s="1093"/>
      <c r="DC165" s="1086"/>
      <c r="DD165" s="1093"/>
      <c r="DE165" s="1097"/>
      <c r="DF165" s="1089"/>
      <c r="DG165" s="115" t="s">
        <v>282</v>
      </c>
      <c r="DH165" s="1089"/>
      <c r="DI165" s="115" t="s">
        <v>335</v>
      </c>
      <c r="DJ165" s="1089"/>
      <c r="DK165" s="116">
        <v>47.7</v>
      </c>
      <c r="DL165" s="1089"/>
      <c r="DM165" s="115" t="s">
        <v>282</v>
      </c>
      <c r="DN165" s="1089"/>
      <c r="DO165" s="115" t="s">
        <v>335</v>
      </c>
      <c r="DP165" s="1089"/>
      <c r="DQ165" s="116">
        <v>63.5</v>
      </c>
      <c r="DR165" s="1145"/>
      <c r="DS165" s="117">
        <v>8120</v>
      </c>
      <c r="DT165" s="1122"/>
      <c r="DU165" s="118" t="s">
        <v>284</v>
      </c>
      <c r="DV165" s="1089"/>
      <c r="DW165" s="1091"/>
      <c r="DX165" s="1093"/>
      <c r="DY165" s="1095"/>
      <c r="DZ165" s="1082"/>
      <c r="EA165" s="1084"/>
      <c r="EB165" s="1082"/>
      <c r="EC165" s="1086"/>
      <c r="ED165" s="1082"/>
      <c r="EE165" s="1088"/>
      <c r="EF165" s="1124"/>
      <c r="EG165" s="1089"/>
      <c r="EH165" s="1091">
        <v>0</v>
      </c>
      <c r="EI165" s="1093"/>
      <c r="EJ165" s="1095"/>
      <c r="EK165" s="1082"/>
      <c r="EL165" s="1084"/>
      <c r="EM165" s="1082"/>
      <c r="EN165" s="1086"/>
      <c r="EO165" s="1082"/>
      <c r="EP165" s="1088"/>
      <c r="EQ165" s="1127"/>
      <c r="ER165" s="1121"/>
      <c r="ES165" s="1089"/>
      <c r="ET165" s="119">
        <v>70</v>
      </c>
      <c r="EU165" s="1125"/>
      <c r="EV165" s="1140"/>
      <c r="EW165" s="1114"/>
      <c r="EX165" s="1122"/>
      <c r="EY165" s="11"/>
      <c r="EZ165" s="1145"/>
    </row>
    <row r="166" spans="1:156" s="23" customFormat="1" ht="38.450000000000003" customHeight="1">
      <c r="A166" s="145" t="s">
        <v>504</v>
      </c>
      <c r="B166" s="145" t="s">
        <v>904</v>
      </c>
      <c r="C166" s="1170"/>
      <c r="D166" s="1132" t="s">
        <v>308</v>
      </c>
      <c r="E166" s="1134" t="s">
        <v>267</v>
      </c>
      <c r="F166" s="126" t="s">
        <v>42</v>
      </c>
      <c r="G166" s="120"/>
      <c r="H166" s="59">
        <v>37210</v>
      </c>
      <c r="I166" s="60">
        <v>46580</v>
      </c>
      <c r="J166" s="32" t="s">
        <v>268</v>
      </c>
      <c r="K166" s="61">
        <v>350</v>
      </c>
      <c r="L166" s="62">
        <v>440</v>
      </c>
      <c r="M166" s="63" t="s">
        <v>269</v>
      </c>
      <c r="N166" s="64" t="s">
        <v>270</v>
      </c>
      <c r="O166" s="65" t="s">
        <v>268</v>
      </c>
      <c r="P166" s="66" t="s">
        <v>271</v>
      </c>
      <c r="Q166" s="65" t="s">
        <v>268</v>
      </c>
      <c r="R166" s="67">
        <v>2.2999999999999998</v>
      </c>
      <c r="S166" s="68">
        <v>2.4</v>
      </c>
      <c r="T166" s="1089" t="s">
        <v>268</v>
      </c>
      <c r="U166" s="1104">
        <v>1410</v>
      </c>
      <c r="V166" s="1089" t="s">
        <v>268</v>
      </c>
      <c r="W166" s="1110">
        <v>10</v>
      </c>
      <c r="X166" s="1081" t="s">
        <v>272</v>
      </c>
      <c r="Y166" s="1083" t="s">
        <v>270</v>
      </c>
      <c r="Z166" s="1083" t="s">
        <v>268</v>
      </c>
      <c r="AA166" s="1100" t="s">
        <v>273</v>
      </c>
      <c r="AB166" s="1089" t="s">
        <v>268</v>
      </c>
      <c r="AC166" s="1104">
        <v>9370</v>
      </c>
      <c r="AD166" s="1089" t="s">
        <v>274</v>
      </c>
      <c r="AE166" s="1098">
        <v>90</v>
      </c>
      <c r="AF166" s="1081" t="s">
        <v>269</v>
      </c>
      <c r="AG166" s="1083" t="s">
        <v>270</v>
      </c>
      <c r="AH166" s="1081" t="s">
        <v>268</v>
      </c>
      <c r="AI166" s="1085" t="s">
        <v>275</v>
      </c>
      <c r="AJ166" s="1081" t="s">
        <v>268</v>
      </c>
      <c r="AK166" s="1096">
        <v>2.4</v>
      </c>
      <c r="AL166" s="32" t="s">
        <v>268</v>
      </c>
      <c r="AM166" s="69">
        <v>9370</v>
      </c>
      <c r="AN166" s="1089" t="s">
        <v>268</v>
      </c>
      <c r="AO166" s="70">
        <v>90</v>
      </c>
      <c r="AP166" s="71" t="s">
        <v>272</v>
      </c>
      <c r="AQ166" s="64" t="s">
        <v>270</v>
      </c>
      <c r="AR166" s="72" t="s">
        <v>268</v>
      </c>
      <c r="AS166" s="66" t="s">
        <v>275</v>
      </c>
      <c r="AT166" s="72" t="s">
        <v>268</v>
      </c>
      <c r="AU166" s="73">
        <v>2.6</v>
      </c>
      <c r="AV166" s="74" t="s">
        <v>276</v>
      </c>
      <c r="AW166" s="75" t="s">
        <v>268</v>
      </c>
      <c r="AX166" s="76">
        <v>3740</v>
      </c>
      <c r="AY166" s="20" t="s">
        <v>274</v>
      </c>
      <c r="AZ166" s="77">
        <v>30</v>
      </c>
      <c r="BA166" s="78" t="s">
        <v>269</v>
      </c>
      <c r="BB166" s="79" t="s">
        <v>270</v>
      </c>
      <c r="BC166" s="78" t="s">
        <v>268</v>
      </c>
      <c r="BD166" s="80" t="s">
        <v>275</v>
      </c>
      <c r="BE166" s="78" t="s">
        <v>268</v>
      </c>
      <c r="BF166" s="81">
        <v>3.9</v>
      </c>
      <c r="BG166" s="75"/>
      <c r="BH166" s="82"/>
      <c r="BI166" s="112"/>
      <c r="BJ166" s="121"/>
      <c r="BK166" s="121"/>
      <c r="BL166" s="121"/>
      <c r="BM166" s="121"/>
      <c r="BN166" s="121"/>
      <c r="BO166" s="121"/>
      <c r="BP166" s="121"/>
      <c r="BQ166" s="112"/>
      <c r="BR166" s="82" t="s">
        <v>286</v>
      </c>
      <c r="BS166" s="112"/>
      <c r="BT166" s="122"/>
      <c r="BU166" s="121"/>
      <c r="BV166" s="121"/>
      <c r="BW166" s="121"/>
      <c r="BX166" s="121"/>
      <c r="BY166" s="121"/>
      <c r="BZ166" s="121"/>
      <c r="CA166" s="1102" t="s">
        <v>268</v>
      </c>
      <c r="CB166" s="1130" t="s">
        <v>203</v>
      </c>
      <c r="CC166" s="1089" t="s">
        <v>268</v>
      </c>
      <c r="CD166" s="1098"/>
      <c r="CE166" s="1083"/>
      <c r="CF166" s="1083"/>
      <c r="CG166" s="1092"/>
      <c r="CH166" s="1085"/>
      <c r="CI166" s="1092"/>
      <c r="CJ166" s="1128" t="s">
        <v>203</v>
      </c>
      <c r="CK166" s="1089"/>
      <c r="CL166" s="123" t="s">
        <v>202</v>
      </c>
      <c r="CM166" s="1089" t="s">
        <v>274</v>
      </c>
      <c r="CN166" s="1112">
        <v>90</v>
      </c>
      <c r="CO166" s="1113" t="s">
        <v>269</v>
      </c>
      <c r="CP166" s="1114" t="s">
        <v>270</v>
      </c>
      <c r="CQ166" s="1113" t="s">
        <v>268</v>
      </c>
      <c r="CR166" s="1115" t="s">
        <v>275</v>
      </c>
      <c r="CS166" s="1113" t="s">
        <v>268</v>
      </c>
      <c r="CT166" s="1118">
        <v>2.4</v>
      </c>
      <c r="CU166" s="1119" t="s">
        <v>277</v>
      </c>
      <c r="CV166" s="1089" t="s">
        <v>274</v>
      </c>
      <c r="CW166" s="1104">
        <v>1400</v>
      </c>
      <c r="CX166" s="1089" t="s">
        <v>268</v>
      </c>
      <c r="CY166" s="1098">
        <v>10</v>
      </c>
      <c r="CZ166" s="1083" t="s">
        <v>269</v>
      </c>
      <c r="DA166" s="1083" t="s">
        <v>270</v>
      </c>
      <c r="DB166" s="1092" t="s">
        <v>268</v>
      </c>
      <c r="DC166" s="1085" t="s">
        <v>275</v>
      </c>
      <c r="DD166" s="1092" t="s">
        <v>268</v>
      </c>
      <c r="DE166" s="1096">
        <v>13.6</v>
      </c>
      <c r="DF166" s="1089" t="s">
        <v>274</v>
      </c>
      <c r="DG166" s="85">
        <v>730</v>
      </c>
      <c r="DH166" s="1089" t="s">
        <v>268</v>
      </c>
      <c r="DI166" s="85">
        <v>7</v>
      </c>
      <c r="DJ166" s="1089" t="s">
        <v>274</v>
      </c>
      <c r="DK166" s="86">
        <v>7</v>
      </c>
      <c r="DL166" s="1089" t="s">
        <v>268</v>
      </c>
      <c r="DM166" s="85">
        <v>130</v>
      </c>
      <c r="DN166" s="1089" t="s">
        <v>268</v>
      </c>
      <c r="DO166" s="85">
        <v>1</v>
      </c>
      <c r="DP166" s="1089" t="s">
        <v>274</v>
      </c>
      <c r="DQ166" s="86">
        <v>1</v>
      </c>
      <c r="DR166" s="1145"/>
      <c r="DS166" s="128" t="s">
        <v>202</v>
      </c>
      <c r="DT166" s="1122" t="s">
        <v>278</v>
      </c>
      <c r="DU166" s="88">
        <v>255</v>
      </c>
      <c r="DV166" s="1089" t="s">
        <v>280</v>
      </c>
      <c r="DW166" s="1090">
        <v>2140</v>
      </c>
      <c r="DX166" s="1092" t="s">
        <v>268</v>
      </c>
      <c r="DY166" s="1094">
        <v>20</v>
      </c>
      <c r="DZ166" s="1081" t="s">
        <v>269</v>
      </c>
      <c r="EA166" s="1083" t="s">
        <v>270</v>
      </c>
      <c r="EB166" s="1081" t="s">
        <v>268</v>
      </c>
      <c r="EC166" s="1085" t="s">
        <v>275</v>
      </c>
      <c r="ED166" s="1081" t="s">
        <v>268</v>
      </c>
      <c r="EE166" s="1087">
        <v>7.8</v>
      </c>
      <c r="EF166" s="1123" t="s">
        <v>276</v>
      </c>
      <c r="EG166" s="1089" t="s">
        <v>280</v>
      </c>
      <c r="EH166" s="1090">
        <v>9370</v>
      </c>
      <c r="EI166" s="1092" t="s">
        <v>268</v>
      </c>
      <c r="EJ166" s="1094">
        <v>90</v>
      </c>
      <c r="EK166" s="1081" t="s">
        <v>269</v>
      </c>
      <c r="EL166" s="1083" t="s">
        <v>270</v>
      </c>
      <c r="EM166" s="1081" t="s">
        <v>268</v>
      </c>
      <c r="EN166" s="1085" t="s">
        <v>275</v>
      </c>
      <c r="EO166" s="1081" t="s">
        <v>268</v>
      </c>
      <c r="EP166" s="1087">
        <v>2.6</v>
      </c>
      <c r="EQ166" s="1126" t="s">
        <v>276</v>
      </c>
      <c r="ER166" s="1120" t="s">
        <v>281</v>
      </c>
      <c r="ES166" s="1089" t="s">
        <v>280</v>
      </c>
      <c r="ET166" s="89">
        <v>7090</v>
      </c>
      <c r="EU166" s="1125" t="s">
        <v>280</v>
      </c>
      <c r="EV166" s="1140"/>
      <c r="EW166" s="1114"/>
      <c r="EX166" s="1122"/>
      <c r="EY166" s="11"/>
      <c r="EZ166" s="1145"/>
    </row>
    <row r="167" spans="1:156" s="23" customFormat="1" ht="38.450000000000003" customHeight="1">
      <c r="A167" s="145" t="s">
        <v>505</v>
      </c>
      <c r="B167" s="145" t="s">
        <v>905</v>
      </c>
      <c r="C167" s="1170"/>
      <c r="D167" s="1133"/>
      <c r="E167" s="1135"/>
      <c r="F167" s="127" t="s">
        <v>43</v>
      </c>
      <c r="G167" s="120"/>
      <c r="H167" s="91">
        <v>46580</v>
      </c>
      <c r="I167" s="92"/>
      <c r="J167" s="32" t="s">
        <v>268</v>
      </c>
      <c r="K167" s="93">
        <v>440</v>
      </c>
      <c r="L167" s="94"/>
      <c r="M167" s="95" t="s">
        <v>269</v>
      </c>
      <c r="N167" s="96" t="s">
        <v>270</v>
      </c>
      <c r="O167" s="97" t="s">
        <v>268</v>
      </c>
      <c r="P167" s="98" t="s">
        <v>275</v>
      </c>
      <c r="Q167" s="97" t="s">
        <v>268</v>
      </c>
      <c r="R167" s="99">
        <v>2.4</v>
      </c>
      <c r="S167" s="100"/>
      <c r="T167" s="1089"/>
      <c r="U167" s="1105"/>
      <c r="V167" s="1089"/>
      <c r="W167" s="1111"/>
      <c r="X167" s="1082"/>
      <c r="Y167" s="1084"/>
      <c r="Z167" s="1084"/>
      <c r="AA167" s="1101"/>
      <c r="AB167" s="1089"/>
      <c r="AC167" s="1105"/>
      <c r="AD167" s="1089"/>
      <c r="AE167" s="1099"/>
      <c r="AF167" s="1082"/>
      <c r="AG167" s="1084"/>
      <c r="AH167" s="1082"/>
      <c r="AI167" s="1086"/>
      <c r="AJ167" s="1082"/>
      <c r="AK167" s="1097"/>
      <c r="AL167" s="32" t="s">
        <v>268</v>
      </c>
      <c r="AM167" s="93">
        <v>9370</v>
      </c>
      <c r="AN167" s="1089"/>
      <c r="AO167" s="101">
        <v>90</v>
      </c>
      <c r="AP167" s="102" t="s">
        <v>269</v>
      </c>
      <c r="AQ167" s="96" t="s">
        <v>270</v>
      </c>
      <c r="AR167" s="103" t="s">
        <v>268</v>
      </c>
      <c r="AS167" s="104" t="s">
        <v>275</v>
      </c>
      <c r="AT167" s="103" t="s">
        <v>268</v>
      </c>
      <c r="AU167" s="105">
        <v>2.6</v>
      </c>
      <c r="AV167" s="106"/>
      <c r="AW167" s="75"/>
      <c r="AZ167" s="125"/>
      <c r="BG167" s="112" t="s">
        <v>274</v>
      </c>
      <c r="BH167" s="113">
        <v>65590</v>
      </c>
      <c r="BI167" s="112" t="s">
        <v>268</v>
      </c>
      <c r="BJ167" s="77">
        <v>650</v>
      </c>
      <c r="BK167" s="78" t="s">
        <v>269</v>
      </c>
      <c r="BL167" s="79" t="s">
        <v>270</v>
      </c>
      <c r="BM167" s="78" t="s">
        <v>268</v>
      </c>
      <c r="BN167" s="80" t="s">
        <v>275</v>
      </c>
      <c r="BO167" s="78" t="s">
        <v>268</v>
      </c>
      <c r="BP167" s="81">
        <v>2.2999999999999998</v>
      </c>
      <c r="BQ167" s="46" t="s">
        <v>268</v>
      </c>
      <c r="BR167" s="113">
        <v>56220</v>
      </c>
      <c r="BS167" s="46" t="s">
        <v>274</v>
      </c>
      <c r="BT167" s="77">
        <v>560</v>
      </c>
      <c r="BU167" s="78" t="s">
        <v>269</v>
      </c>
      <c r="BV167" s="79" t="s">
        <v>270</v>
      </c>
      <c r="BW167" s="78" t="s">
        <v>268</v>
      </c>
      <c r="BX167" s="80" t="s">
        <v>275</v>
      </c>
      <c r="BY167" s="78" t="s">
        <v>268</v>
      </c>
      <c r="BZ167" s="81">
        <v>2.2999999999999998</v>
      </c>
      <c r="CA167" s="1103"/>
      <c r="CB167" s="1131"/>
      <c r="CC167" s="1089"/>
      <c r="CD167" s="1099"/>
      <c r="CE167" s="1084"/>
      <c r="CF167" s="1084"/>
      <c r="CG167" s="1093"/>
      <c r="CH167" s="1086"/>
      <c r="CI167" s="1093"/>
      <c r="CJ167" s="1129"/>
      <c r="CK167" s="1089"/>
      <c r="CL167" s="114">
        <v>9370</v>
      </c>
      <c r="CM167" s="1089"/>
      <c r="CN167" s="1112"/>
      <c r="CO167" s="1113"/>
      <c r="CP167" s="1114"/>
      <c r="CQ167" s="1113"/>
      <c r="CR167" s="1115"/>
      <c r="CS167" s="1113"/>
      <c r="CT167" s="1118"/>
      <c r="CU167" s="1119"/>
      <c r="CV167" s="1089"/>
      <c r="CW167" s="1105"/>
      <c r="CX167" s="1089"/>
      <c r="CY167" s="1099"/>
      <c r="CZ167" s="1084"/>
      <c r="DA167" s="1084"/>
      <c r="DB167" s="1093"/>
      <c r="DC167" s="1086"/>
      <c r="DD167" s="1093"/>
      <c r="DE167" s="1097"/>
      <c r="DF167" s="1089"/>
      <c r="DG167" s="115" t="s">
        <v>282</v>
      </c>
      <c r="DH167" s="1089"/>
      <c r="DI167" s="115" t="s">
        <v>335</v>
      </c>
      <c r="DJ167" s="1089"/>
      <c r="DK167" s="116">
        <v>49.9</v>
      </c>
      <c r="DL167" s="1089"/>
      <c r="DM167" s="115" t="s">
        <v>282</v>
      </c>
      <c r="DN167" s="1089"/>
      <c r="DO167" s="115" t="s">
        <v>335</v>
      </c>
      <c r="DP167" s="1089"/>
      <c r="DQ167" s="116">
        <v>58.3</v>
      </c>
      <c r="DR167" s="1145"/>
      <c r="DS167" s="117">
        <v>7500</v>
      </c>
      <c r="DT167" s="1122"/>
      <c r="DU167" s="118" t="s">
        <v>284</v>
      </c>
      <c r="DV167" s="1089"/>
      <c r="DW167" s="1091"/>
      <c r="DX167" s="1093"/>
      <c r="DY167" s="1095"/>
      <c r="DZ167" s="1082"/>
      <c r="EA167" s="1084"/>
      <c r="EB167" s="1082"/>
      <c r="EC167" s="1086"/>
      <c r="ED167" s="1082"/>
      <c r="EE167" s="1088"/>
      <c r="EF167" s="1124"/>
      <c r="EG167" s="1089"/>
      <c r="EH167" s="1091">
        <v>0</v>
      </c>
      <c r="EI167" s="1093"/>
      <c r="EJ167" s="1095"/>
      <c r="EK167" s="1082"/>
      <c r="EL167" s="1084"/>
      <c r="EM167" s="1082"/>
      <c r="EN167" s="1086"/>
      <c r="EO167" s="1082"/>
      <c r="EP167" s="1088"/>
      <c r="EQ167" s="1127"/>
      <c r="ER167" s="1121"/>
      <c r="ES167" s="1089"/>
      <c r="ET167" s="119">
        <v>70</v>
      </c>
      <c r="EU167" s="1125"/>
      <c r="EV167" s="1140"/>
      <c r="EW167" s="1114"/>
      <c r="EX167" s="1122"/>
      <c r="EY167" s="11"/>
      <c r="EZ167" s="1145"/>
    </row>
    <row r="168" spans="1:156" s="23" customFormat="1" ht="38.450000000000003" customHeight="1">
      <c r="A168" s="145" t="s">
        <v>506</v>
      </c>
      <c r="B168" s="145" t="s">
        <v>906</v>
      </c>
      <c r="C168" s="1170"/>
      <c r="D168" s="1106" t="s">
        <v>310</v>
      </c>
      <c r="E168" s="1108" t="s">
        <v>267</v>
      </c>
      <c r="F168" s="57" t="s">
        <v>42</v>
      </c>
      <c r="G168" s="120"/>
      <c r="H168" s="59">
        <v>34480</v>
      </c>
      <c r="I168" s="60">
        <v>43850</v>
      </c>
      <c r="J168" s="32" t="s">
        <v>268</v>
      </c>
      <c r="K168" s="61">
        <v>320</v>
      </c>
      <c r="L168" s="62">
        <v>410</v>
      </c>
      <c r="M168" s="63" t="s">
        <v>269</v>
      </c>
      <c r="N168" s="64" t="s">
        <v>270</v>
      </c>
      <c r="O168" s="65" t="s">
        <v>268</v>
      </c>
      <c r="P168" s="66" t="s">
        <v>271</v>
      </c>
      <c r="Q168" s="65" t="s">
        <v>268</v>
      </c>
      <c r="R168" s="67">
        <v>2.2999999999999998</v>
      </c>
      <c r="S168" s="68">
        <v>2.4</v>
      </c>
      <c r="T168" s="1089" t="s">
        <v>268</v>
      </c>
      <c r="U168" s="1104">
        <v>1130</v>
      </c>
      <c r="V168" s="1089" t="s">
        <v>268</v>
      </c>
      <c r="W168" s="1110">
        <v>10</v>
      </c>
      <c r="X168" s="1081" t="s">
        <v>272</v>
      </c>
      <c r="Y168" s="1083" t="s">
        <v>270</v>
      </c>
      <c r="Z168" s="1083" t="s">
        <v>268</v>
      </c>
      <c r="AA168" s="1100" t="s">
        <v>273</v>
      </c>
      <c r="AB168" s="1089" t="s">
        <v>268</v>
      </c>
      <c r="AC168" s="1104">
        <v>7490</v>
      </c>
      <c r="AD168" s="1089" t="s">
        <v>274</v>
      </c>
      <c r="AE168" s="1098">
        <v>70</v>
      </c>
      <c r="AF168" s="1081" t="s">
        <v>269</v>
      </c>
      <c r="AG168" s="1083" t="s">
        <v>270</v>
      </c>
      <c r="AH168" s="1081" t="s">
        <v>268</v>
      </c>
      <c r="AI168" s="1085" t="s">
        <v>275</v>
      </c>
      <c r="AJ168" s="1081" t="s">
        <v>268</v>
      </c>
      <c r="AK168" s="1096">
        <v>2.4</v>
      </c>
      <c r="AL168" s="32" t="s">
        <v>268</v>
      </c>
      <c r="AM168" s="69">
        <v>9370</v>
      </c>
      <c r="AN168" s="1089" t="s">
        <v>268</v>
      </c>
      <c r="AO168" s="70">
        <v>90</v>
      </c>
      <c r="AP168" s="71" t="s">
        <v>272</v>
      </c>
      <c r="AQ168" s="64" t="s">
        <v>270</v>
      </c>
      <c r="AR168" s="72" t="s">
        <v>268</v>
      </c>
      <c r="AS168" s="66" t="s">
        <v>275</v>
      </c>
      <c r="AT168" s="72" t="s">
        <v>268</v>
      </c>
      <c r="AU168" s="73">
        <v>2.6</v>
      </c>
      <c r="AV168" s="74" t="s">
        <v>276</v>
      </c>
      <c r="AW168" s="75" t="s">
        <v>268</v>
      </c>
      <c r="AX168" s="76">
        <v>3740</v>
      </c>
      <c r="AY168" s="20" t="s">
        <v>274</v>
      </c>
      <c r="AZ168" s="77">
        <v>30</v>
      </c>
      <c r="BA168" s="78" t="s">
        <v>269</v>
      </c>
      <c r="BB168" s="79" t="s">
        <v>270</v>
      </c>
      <c r="BC168" s="78" t="s">
        <v>268</v>
      </c>
      <c r="BD168" s="80" t="s">
        <v>275</v>
      </c>
      <c r="BE168" s="78" t="s">
        <v>268</v>
      </c>
      <c r="BF168" s="81">
        <v>3.9</v>
      </c>
      <c r="BG168" s="75"/>
      <c r="BH168" s="82"/>
      <c r="BI168" s="112"/>
      <c r="BJ168" s="121"/>
      <c r="BK168" s="121"/>
      <c r="BL168" s="121"/>
      <c r="BM168" s="121"/>
      <c r="BN168" s="121"/>
      <c r="BO168" s="121"/>
      <c r="BP168" s="121"/>
      <c r="BQ168" s="112"/>
      <c r="BR168" s="82" t="s">
        <v>286</v>
      </c>
      <c r="BS168" s="112"/>
      <c r="BT168" s="122"/>
      <c r="BU168" s="121"/>
      <c r="BV168" s="121"/>
      <c r="BW168" s="121"/>
      <c r="BX168" s="121"/>
      <c r="BY168" s="121"/>
      <c r="BZ168" s="121"/>
      <c r="CA168" s="1102" t="s">
        <v>268</v>
      </c>
      <c r="CB168" s="1130" t="s">
        <v>203</v>
      </c>
      <c r="CC168" s="1089" t="s">
        <v>268</v>
      </c>
      <c r="CD168" s="1098"/>
      <c r="CE168" s="1083"/>
      <c r="CF168" s="1083"/>
      <c r="CG168" s="1092"/>
      <c r="CH168" s="1085"/>
      <c r="CI168" s="1092"/>
      <c r="CJ168" s="1128" t="s">
        <v>203</v>
      </c>
      <c r="CK168" s="1089"/>
      <c r="CL168" s="123" t="s">
        <v>167</v>
      </c>
      <c r="CM168" s="1089" t="s">
        <v>274</v>
      </c>
      <c r="CN168" s="1112">
        <v>70</v>
      </c>
      <c r="CO168" s="1113" t="s">
        <v>269</v>
      </c>
      <c r="CP168" s="1114" t="s">
        <v>270</v>
      </c>
      <c r="CQ168" s="1113" t="s">
        <v>268</v>
      </c>
      <c r="CR168" s="1115" t="s">
        <v>275</v>
      </c>
      <c r="CS168" s="1113" t="s">
        <v>268</v>
      </c>
      <c r="CT168" s="1118">
        <v>2.4</v>
      </c>
      <c r="CU168" s="1119" t="s">
        <v>277</v>
      </c>
      <c r="CV168" s="1089" t="s">
        <v>274</v>
      </c>
      <c r="CW168" s="1104">
        <v>1120</v>
      </c>
      <c r="CX168" s="1089" t="s">
        <v>268</v>
      </c>
      <c r="CY168" s="1098">
        <v>10</v>
      </c>
      <c r="CZ168" s="1083" t="s">
        <v>269</v>
      </c>
      <c r="DA168" s="1083" t="s">
        <v>270</v>
      </c>
      <c r="DB168" s="1092" t="s">
        <v>268</v>
      </c>
      <c r="DC168" s="1085" t="s">
        <v>275</v>
      </c>
      <c r="DD168" s="1092" t="s">
        <v>268</v>
      </c>
      <c r="DE168" s="1096">
        <v>10.9</v>
      </c>
      <c r="DF168" s="1089" t="s">
        <v>274</v>
      </c>
      <c r="DG168" s="85">
        <v>620</v>
      </c>
      <c r="DH168" s="1089" t="s">
        <v>268</v>
      </c>
      <c r="DI168" s="85">
        <v>6</v>
      </c>
      <c r="DJ168" s="1089" t="s">
        <v>274</v>
      </c>
      <c r="DK168" s="86">
        <v>6</v>
      </c>
      <c r="DL168" s="1089" t="s">
        <v>268</v>
      </c>
      <c r="DM168" s="85">
        <v>110</v>
      </c>
      <c r="DN168" s="1089" t="s">
        <v>268</v>
      </c>
      <c r="DO168" s="85">
        <v>1</v>
      </c>
      <c r="DP168" s="1089" t="s">
        <v>274</v>
      </c>
      <c r="DQ168" s="86">
        <v>1</v>
      </c>
      <c r="DR168" s="1145"/>
      <c r="DS168" s="128" t="s">
        <v>167</v>
      </c>
      <c r="DT168" s="1122" t="s">
        <v>278</v>
      </c>
      <c r="DU168" s="88">
        <v>255</v>
      </c>
      <c r="DV168" s="1089" t="s">
        <v>280</v>
      </c>
      <c r="DW168" s="1090">
        <v>1710</v>
      </c>
      <c r="DX168" s="1092" t="s">
        <v>268</v>
      </c>
      <c r="DY168" s="1094">
        <v>10</v>
      </c>
      <c r="DZ168" s="1081" t="s">
        <v>269</v>
      </c>
      <c r="EA168" s="1083" t="s">
        <v>270</v>
      </c>
      <c r="EB168" s="1081" t="s">
        <v>268</v>
      </c>
      <c r="EC168" s="1085" t="s">
        <v>275</v>
      </c>
      <c r="ED168" s="1081" t="s">
        <v>268</v>
      </c>
      <c r="EE168" s="1087">
        <v>12.4</v>
      </c>
      <c r="EF168" s="1123" t="s">
        <v>276</v>
      </c>
      <c r="EG168" s="1089" t="s">
        <v>280</v>
      </c>
      <c r="EH168" s="1090">
        <v>7490</v>
      </c>
      <c r="EI168" s="1092" t="s">
        <v>268</v>
      </c>
      <c r="EJ168" s="1094">
        <v>70</v>
      </c>
      <c r="EK168" s="1081" t="s">
        <v>269</v>
      </c>
      <c r="EL168" s="1083" t="s">
        <v>270</v>
      </c>
      <c r="EM168" s="1081" t="s">
        <v>268</v>
      </c>
      <c r="EN168" s="1085" t="s">
        <v>275</v>
      </c>
      <c r="EO168" s="1081" t="s">
        <v>268</v>
      </c>
      <c r="EP168" s="1087">
        <v>2.7</v>
      </c>
      <c r="EQ168" s="1126" t="s">
        <v>276</v>
      </c>
      <c r="ER168" s="1120" t="s">
        <v>281</v>
      </c>
      <c r="ES168" s="1089" t="s">
        <v>280</v>
      </c>
      <c r="ET168" s="89">
        <v>5670</v>
      </c>
      <c r="EU168" s="1125" t="s">
        <v>280</v>
      </c>
      <c r="EV168" s="1140"/>
      <c r="EW168" s="1114"/>
      <c r="EX168" s="1122"/>
      <c r="EY168" s="11"/>
      <c r="EZ168" s="1145"/>
    </row>
    <row r="169" spans="1:156" s="23" customFormat="1" ht="38.450000000000003" customHeight="1">
      <c r="A169" s="145" t="s">
        <v>507</v>
      </c>
      <c r="B169" s="145" t="s">
        <v>907</v>
      </c>
      <c r="C169" s="1170"/>
      <c r="D169" s="1107"/>
      <c r="E169" s="1109"/>
      <c r="F169" s="90" t="s">
        <v>43</v>
      </c>
      <c r="G169" s="120"/>
      <c r="H169" s="91">
        <v>43850</v>
      </c>
      <c r="I169" s="92"/>
      <c r="J169" s="32" t="s">
        <v>268</v>
      </c>
      <c r="K169" s="93">
        <v>410</v>
      </c>
      <c r="L169" s="94"/>
      <c r="M169" s="95" t="s">
        <v>269</v>
      </c>
      <c r="N169" s="96" t="s">
        <v>270</v>
      </c>
      <c r="O169" s="97" t="s">
        <v>268</v>
      </c>
      <c r="P169" s="98" t="s">
        <v>275</v>
      </c>
      <c r="Q169" s="97" t="s">
        <v>268</v>
      </c>
      <c r="R169" s="99">
        <v>2.4</v>
      </c>
      <c r="S169" s="100"/>
      <c r="T169" s="1089"/>
      <c r="U169" s="1105"/>
      <c r="V169" s="1089"/>
      <c r="W169" s="1111"/>
      <c r="X169" s="1082"/>
      <c r="Y169" s="1084"/>
      <c r="Z169" s="1084"/>
      <c r="AA169" s="1101"/>
      <c r="AB169" s="1089"/>
      <c r="AC169" s="1105"/>
      <c r="AD169" s="1089"/>
      <c r="AE169" s="1099"/>
      <c r="AF169" s="1082"/>
      <c r="AG169" s="1084"/>
      <c r="AH169" s="1082"/>
      <c r="AI169" s="1086"/>
      <c r="AJ169" s="1082"/>
      <c r="AK169" s="1097"/>
      <c r="AL169" s="32" t="s">
        <v>268</v>
      </c>
      <c r="AM169" s="93">
        <v>9370</v>
      </c>
      <c r="AN169" s="1089"/>
      <c r="AO169" s="101">
        <v>90</v>
      </c>
      <c r="AP169" s="102" t="s">
        <v>269</v>
      </c>
      <c r="AQ169" s="96" t="s">
        <v>270</v>
      </c>
      <c r="AR169" s="103" t="s">
        <v>268</v>
      </c>
      <c r="AS169" s="104" t="s">
        <v>275</v>
      </c>
      <c r="AT169" s="103" t="s">
        <v>268</v>
      </c>
      <c r="AU169" s="105">
        <v>2.6</v>
      </c>
      <c r="AV169" s="106"/>
      <c r="AW169" s="75"/>
      <c r="AZ169" s="125"/>
      <c r="BG169" s="112" t="s">
        <v>274</v>
      </c>
      <c r="BH169" s="113">
        <v>65590</v>
      </c>
      <c r="BI169" s="112" t="s">
        <v>268</v>
      </c>
      <c r="BJ169" s="77">
        <v>650</v>
      </c>
      <c r="BK169" s="78" t="s">
        <v>269</v>
      </c>
      <c r="BL169" s="79" t="s">
        <v>270</v>
      </c>
      <c r="BM169" s="78" t="s">
        <v>268</v>
      </c>
      <c r="BN169" s="80" t="s">
        <v>275</v>
      </c>
      <c r="BO169" s="78" t="s">
        <v>268</v>
      </c>
      <c r="BP169" s="81">
        <v>2.2999999999999998</v>
      </c>
      <c r="BQ169" s="46" t="s">
        <v>268</v>
      </c>
      <c r="BR169" s="113">
        <v>56220</v>
      </c>
      <c r="BS169" s="46" t="s">
        <v>274</v>
      </c>
      <c r="BT169" s="77">
        <v>560</v>
      </c>
      <c r="BU169" s="78" t="s">
        <v>269</v>
      </c>
      <c r="BV169" s="79" t="s">
        <v>270</v>
      </c>
      <c r="BW169" s="78" t="s">
        <v>268</v>
      </c>
      <c r="BX169" s="80" t="s">
        <v>275</v>
      </c>
      <c r="BY169" s="78" t="s">
        <v>268</v>
      </c>
      <c r="BZ169" s="81">
        <v>2.2999999999999998</v>
      </c>
      <c r="CA169" s="1103"/>
      <c r="CB169" s="1131"/>
      <c r="CC169" s="1089"/>
      <c r="CD169" s="1099"/>
      <c r="CE169" s="1084"/>
      <c r="CF169" s="1084"/>
      <c r="CG169" s="1093"/>
      <c r="CH169" s="1086"/>
      <c r="CI169" s="1093"/>
      <c r="CJ169" s="1129"/>
      <c r="CK169" s="1089"/>
      <c r="CL169" s="114">
        <v>7490</v>
      </c>
      <c r="CM169" s="1089"/>
      <c r="CN169" s="1112"/>
      <c r="CO169" s="1113"/>
      <c r="CP169" s="1114"/>
      <c r="CQ169" s="1113"/>
      <c r="CR169" s="1115"/>
      <c r="CS169" s="1113"/>
      <c r="CT169" s="1118"/>
      <c r="CU169" s="1119"/>
      <c r="CV169" s="1089"/>
      <c r="CW169" s="1105"/>
      <c r="CX169" s="1089"/>
      <c r="CY169" s="1099"/>
      <c r="CZ169" s="1084"/>
      <c r="DA169" s="1084"/>
      <c r="DB169" s="1093"/>
      <c r="DC169" s="1086"/>
      <c r="DD169" s="1093"/>
      <c r="DE169" s="1097"/>
      <c r="DF169" s="1089"/>
      <c r="DG169" s="115" t="s">
        <v>282</v>
      </c>
      <c r="DH169" s="1089"/>
      <c r="DI169" s="115" t="s">
        <v>335</v>
      </c>
      <c r="DJ169" s="1089"/>
      <c r="DK169" s="116">
        <v>46.6</v>
      </c>
      <c r="DL169" s="1089"/>
      <c r="DM169" s="115" t="s">
        <v>282</v>
      </c>
      <c r="DN169" s="1089"/>
      <c r="DO169" s="115" t="s">
        <v>335</v>
      </c>
      <c r="DP169" s="1089"/>
      <c r="DQ169" s="116">
        <v>46.6</v>
      </c>
      <c r="DR169" s="1145"/>
      <c r="DS169" s="117">
        <v>6130</v>
      </c>
      <c r="DT169" s="1122"/>
      <c r="DU169" s="118" t="s">
        <v>284</v>
      </c>
      <c r="DV169" s="1089"/>
      <c r="DW169" s="1091"/>
      <c r="DX169" s="1093"/>
      <c r="DY169" s="1095"/>
      <c r="DZ169" s="1082"/>
      <c r="EA169" s="1084"/>
      <c r="EB169" s="1082"/>
      <c r="EC169" s="1086"/>
      <c r="ED169" s="1082"/>
      <c r="EE169" s="1088"/>
      <c r="EF169" s="1124"/>
      <c r="EG169" s="1089"/>
      <c r="EH169" s="1091">
        <v>0</v>
      </c>
      <c r="EI169" s="1093"/>
      <c r="EJ169" s="1095"/>
      <c r="EK169" s="1082"/>
      <c r="EL169" s="1084"/>
      <c r="EM169" s="1082"/>
      <c r="EN169" s="1086"/>
      <c r="EO169" s="1082"/>
      <c r="EP169" s="1088"/>
      <c r="EQ169" s="1127"/>
      <c r="ER169" s="1121"/>
      <c r="ES169" s="1089"/>
      <c r="ET169" s="119">
        <v>50</v>
      </c>
      <c r="EU169" s="1125"/>
      <c r="EV169" s="1140"/>
      <c r="EW169" s="1114"/>
      <c r="EX169" s="1122"/>
      <c r="EZ169" s="1145"/>
    </row>
    <row r="170" spans="1:156" s="58" customFormat="1" ht="38.450000000000003" customHeight="1">
      <c r="A170" s="132" t="s">
        <v>508</v>
      </c>
      <c r="B170" s="132" t="s">
        <v>908</v>
      </c>
      <c r="C170" s="1170"/>
      <c r="D170" s="1106" t="s">
        <v>312</v>
      </c>
      <c r="E170" s="1108" t="s">
        <v>267</v>
      </c>
      <c r="F170" s="57" t="s">
        <v>42</v>
      </c>
      <c r="G170" s="120"/>
      <c r="H170" s="59">
        <v>32620</v>
      </c>
      <c r="I170" s="60">
        <v>41990</v>
      </c>
      <c r="J170" s="32" t="s">
        <v>268</v>
      </c>
      <c r="K170" s="61">
        <v>300</v>
      </c>
      <c r="L170" s="62">
        <v>390</v>
      </c>
      <c r="M170" s="63" t="s">
        <v>269</v>
      </c>
      <c r="N170" s="64" t="s">
        <v>270</v>
      </c>
      <c r="O170" s="65" t="s">
        <v>268</v>
      </c>
      <c r="P170" s="66" t="s">
        <v>271</v>
      </c>
      <c r="Q170" s="65" t="s">
        <v>268</v>
      </c>
      <c r="R170" s="67">
        <v>2.2999999999999998</v>
      </c>
      <c r="S170" s="68">
        <v>2.4</v>
      </c>
      <c r="T170" s="1089" t="s">
        <v>268</v>
      </c>
      <c r="U170" s="1104">
        <v>940</v>
      </c>
      <c r="V170" s="1089" t="s">
        <v>268</v>
      </c>
      <c r="W170" s="1110">
        <v>9</v>
      </c>
      <c r="X170" s="1081" t="s">
        <v>272</v>
      </c>
      <c r="Y170" s="1083" t="s">
        <v>270</v>
      </c>
      <c r="Z170" s="1083" t="s">
        <v>268</v>
      </c>
      <c r="AA170" s="1100" t="s">
        <v>273</v>
      </c>
      <c r="AB170" s="1089" t="s">
        <v>268</v>
      </c>
      <c r="AC170" s="1104">
        <v>6240</v>
      </c>
      <c r="AD170" s="1089" t="s">
        <v>274</v>
      </c>
      <c r="AE170" s="1098">
        <v>60</v>
      </c>
      <c r="AF170" s="1081" t="s">
        <v>269</v>
      </c>
      <c r="AG170" s="1083" t="s">
        <v>270</v>
      </c>
      <c r="AH170" s="1081" t="s">
        <v>268</v>
      </c>
      <c r="AI170" s="1085" t="s">
        <v>275</v>
      </c>
      <c r="AJ170" s="1081" t="s">
        <v>268</v>
      </c>
      <c r="AK170" s="1096">
        <v>2.4</v>
      </c>
      <c r="AL170" s="32" t="s">
        <v>268</v>
      </c>
      <c r="AM170" s="69">
        <v>9370</v>
      </c>
      <c r="AN170" s="1089" t="s">
        <v>268</v>
      </c>
      <c r="AO170" s="70">
        <v>90</v>
      </c>
      <c r="AP170" s="71" t="s">
        <v>272</v>
      </c>
      <c r="AQ170" s="64" t="s">
        <v>270</v>
      </c>
      <c r="AR170" s="72" t="s">
        <v>268</v>
      </c>
      <c r="AS170" s="66" t="s">
        <v>275</v>
      </c>
      <c r="AT170" s="72" t="s">
        <v>268</v>
      </c>
      <c r="AU170" s="73">
        <v>2.6</v>
      </c>
      <c r="AV170" s="74" t="s">
        <v>276</v>
      </c>
      <c r="AW170" s="75" t="s">
        <v>268</v>
      </c>
      <c r="AX170" s="76">
        <v>3740</v>
      </c>
      <c r="AY170" s="20" t="s">
        <v>274</v>
      </c>
      <c r="AZ170" s="77">
        <v>30</v>
      </c>
      <c r="BA170" s="78" t="s">
        <v>269</v>
      </c>
      <c r="BB170" s="79" t="s">
        <v>270</v>
      </c>
      <c r="BC170" s="78" t="s">
        <v>268</v>
      </c>
      <c r="BD170" s="80" t="s">
        <v>275</v>
      </c>
      <c r="BE170" s="78" t="s">
        <v>268</v>
      </c>
      <c r="BF170" s="81">
        <v>3.9</v>
      </c>
      <c r="BG170" s="75"/>
      <c r="BH170" s="82"/>
      <c r="BI170" s="112"/>
      <c r="BJ170" s="121"/>
      <c r="BK170" s="121"/>
      <c r="BL170" s="121"/>
      <c r="BM170" s="121"/>
      <c r="BN170" s="121"/>
      <c r="BO170" s="121"/>
      <c r="BP170" s="121"/>
      <c r="BQ170" s="112"/>
      <c r="BR170" s="82" t="s">
        <v>286</v>
      </c>
      <c r="BS170" s="112"/>
      <c r="BT170" s="122"/>
      <c r="BU170" s="121"/>
      <c r="BV170" s="121"/>
      <c r="BW170" s="121"/>
      <c r="BX170" s="121"/>
      <c r="BY170" s="121"/>
      <c r="BZ170" s="121"/>
      <c r="CA170" s="1102" t="s">
        <v>268</v>
      </c>
      <c r="CB170" s="1130" t="s">
        <v>203</v>
      </c>
      <c r="CC170" s="1089" t="s">
        <v>268</v>
      </c>
      <c r="CD170" s="1098"/>
      <c r="CE170" s="1083"/>
      <c r="CF170" s="1083"/>
      <c r="CG170" s="1092"/>
      <c r="CH170" s="1085"/>
      <c r="CI170" s="1092"/>
      <c r="CJ170" s="1128" t="s">
        <v>203</v>
      </c>
      <c r="CK170" s="1089"/>
      <c r="CL170" s="123" t="s">
        <v>168</v>
      </c>
      <c r="CM170" s="1089" t="s">
        <v>274</v>
      </c>
      <c r="CN170" s="1112">
        <v>60</v>
      </c>
      <c r="CO170" s="1113" t="s">
        <v>269</v>
      </c>
      <c r="CP170" s="1114" t="s">
        <v>270</v>
      </c>
      <c r="CQ170" s="1113" t="s">
        <v>268</v>
      </c>
      <c r="CR170" s="1115" t="s">
        <v>275</v>
      </c>
      <c r="CS170" s="1113" t="s">
        <v>268</v>
      </c>
      <c r="CT170" s="1118">
        <v>2.4</v>
      </c>
      <c r="CU170" s="1119" t="s">
        <v>277</v>
      </c>
      <c r="CV170" s="1089" t="s">
        <v>274</v>
      </c>
      <c r="CW170" s="1104">
        <v>930</v>
      </c>
      <c r="CX170" s="1089" t="s">
        <v>268</v>
      </c>
      <c r="CY170" s="1098">
        <v>9</v>
      </c>
      <c r="CZ170" s="1083" t="s">
        <v>269</v>
      </c>
      <c r="DA170" s="1083" t="s">
        <v>270</v>
      </c>
      <c r="DB170" s="1092" t="s">
        <v>268</v>
      </c>
      <c r="DC170" s="1085" t="s">
        <v>275</v>
      </c>
      <c r="DD170" s="1092" t="s">
        <v>268</v>
      </c>
      <c r="DE170" s="1096">
        <v>10.1</v>
      </c>
      <c r="DF170" s="1089" t="s">
        <v>274</v>
      </c>
      <c r="DG170" s="85">
        <v>540</v>
      </c>
      <c r="DH170" s="1089" t="s">
        <v>268</v>
      </c>
      <c r="DI170" s="85">
        <v>5</v>
      </c>
      <c r="DJ170" s="1089" t="s">
        <v>274</v>
      </c>
      <c r="DK170" s="86">
        <v>5</v>
      </c>
      <c r="DL170" s="1089" t="s">
        <v>268</v>
      </c>
      <c r="DM170" s="85">
        <v>90</v>
      </c>
      <c r="DN170" s="1089" t="s">
        <v>268</v>
      </c>
      <c r="DO170" s="85">
        <v>1</v>
      </c>
      <c r="DP170" s="1089" t="s">
        <v>274</v>
      </c>
      <c r="DQ170" s="86">
        <v>1</v>
      </c>
      <c r="DR170" s="1145"/>
      <c r="DS170" s="128" t="s">
        <v>168</v>
      </c>
      <c r="DT170" s="1122" t="s">
        <v>278</v>
      </c>
      <c r="DU170" s="88">
        <v>255</v>
      </c>
      <c r="DV170" s="1089" t="s">
        <v>280</v>
      </c>
      <c r="DW170" s="1090">
        <v>1430</v>
      </c>
      <c r="DX170" s="1092" t="s">
        <v>268</v>
      </c>
      <c r="DY170" s="1094">
        <v>10</v>
      </c>
      <c r="DZ170" s="1081" t="s">
        <v>269</v>
      </c>
      <c r="EA170" s="1083" t="s">
        <v>270</v>
      </c>
      <c r="EB170" s="1081" t="s">
        <v>268</v>
      </c>
      <c r="EC170" s="1085" t="s">
        <v>275</v>
      </c>
      <c r="ED170" s="1081" t="s">
        <v>268</v>
      </c>
      <c r="EE170" s="1087">
        <v>10.4</v>
      </c>
      <c r="EF170" s="1123" t="s">
        <v>276</v>
      </c>
      <c r="EG170" s="1089" t="s">
        <v>280</v>
      </c>
      <c r="EH170" s="1090">
        <v>6240</v>
      </c>
      <c r="EI170" s="1092" t="s">
        <v>268</v>
      </c>
      <c r="EJ170" s="1094">
        <v>60</v>
      </c>
      <c r="EK170" s="1081" t="s">
        <v>269</v>
      </c>
      <c r="EL170" s="1083" t="s">
        <v>270</v>
      </c>
      <c r="EM170" s="1081" t="s">
        <v>268</v>
      </c>
      <c r="EN170" s="1085" t="s">
        <v>275</v>
      </c>
      <c r="EO170" s="1081" t="s">
        <v>268</v>
      </c>
      <c r="EP170" s="1087">
        <v>2.6</v>
      </c>
      <c r="EQ170" s="1126" t="s">
        <v>276</v>
      </c>
      <c r="ER170" s="1120" t="s">
        <v>281</v>
      </c>
      <c r="ES170" s="1089" t="s">
        <v>280</v>
      </c>
      <c r="ET170" s="89">
        <v>4720</v>
      </c>
      <c r="EU170" s="1125" t="s">
        <v>280</v>
      </c>
      <c r="EV170" s="1140"/>
      <c r="EW170" s="1114"/>
      <c r="EX170" s="1122"/>
      <c r="EY170" s="5"/>
      <c r="EZ170" s="1145"/>
    </row>
    <row r="171" spans="1:156" s="58" customFormat="1" ht="38.450000000000003" customHeight="1">
      <c r="A171" s="132" t="s">
        <v>509</v>
      </c>
      <c r="B171" s="132" t="s">
        <v>909</v>
      </c>
      <c r="C171" s="1170"/>
      <c r="D171" s="1107"/>
      <c r="E171" s="1109"/>
      <c r="F171" s="90" t="s">
        <v>43</v>
      </c>
      <c r="G171" s="120"/>
      <c r="H171" s="91">
        <v>41990</v>
      </c>
      <c r="I171" s="92"/>
      <c r="J171" s="32" t="s">
        <v>268</v>
      </c>
      <c r="K171" s="93">
        <v>390</v>
      </c>
      <c r="L171" s="94"/>
      <c r="M171" s="95" t="s">
        <v>269</v>
      </c>
      <c r="N171" s="96" t="s">
        <v>270</v>
      </c>
      <c r="O171" s="97" t="s">
        <v>268</v>
      </c>
      <c r="P171" s="98" t="s">
        <v>275</v>
      </c>
      <c r="Q171" s="97" t="s">
        <v>268</v>
      </c>
      <c r="R171" s="99">
        <v>2.4</v>
      </c>
      <c r="S171" s="100"/>
      <c r="T171" s="1089"/>
      <c r="U171" s="1105"/>
      <c r="V171" s="1089"/>
      <c r="W171" s="1111"/>
      <c r="X171" s="1082"/>
      <c r="Y171" s="1084"/>
      <c r="Z171" s="1084"/>
      <c r="AA171" s="1101"/>
      <c r="AB171" s="1089"/>
      <c r="AC171" s="1105"/>
      <c r="AD171" s="1089"/>
      <c r="AE171" s="1099"/>
      <c r="AF171" s="1082"/>
      <c r="AG171" s="1084"/>
      <c r="AH171" s="1082"/>
      <c r="AI171" s="1086"/>
      <c r="AJ171" s="1082"/>
      <c r="AK171" s="1097"/>
      <c r="AL171" s="32" t="s">
        <v>268</v>
      </c>
      <c r="AM171" s="93">
        <v>9370</v>
      </c>
      <c r="AN171" s="1089"/>
      <c r="AO171" s="101">
        <v>90</v>
      </c>
      <c r="AP171" s="102" t="s">
        <v>269</v>
      </c>
      <c r="AQ171" s="96" t="s">
        <v>270</v>
      </c>
      <c r="AR171" s="103" t="s">
        <v>268</v>
      </c>
      <c r="AS171" s="104" t="s">
        <v>275</v>
      </c>
      <c r="AT171" s="103" t="s">
        <v>268</v>
      </c>
      <c r="AU171" s="105">
        <v>2.6</v>
      </c>
      <c r="AV171" s="106"/>
      <c r="AW171" s="75"/>
      <c r="AX171" s="23"/>
      <c r="AY171" s="23"/>
      <c r="AZ171" s="125"/>
      <c r="BA171" s="23"/>
      <c r="BB171" s="23"/>
      <c r="BC171" s="23"/>
      <c r="BD171" s="23"/>
      <c r="BE171" s="23"/>
      <c r="BF171" s="23"/>
      <c r="BG171" s="112" t="s">
        <v>274</v>
      </c>
      <c r="BH171" s="113">
        <v>65590</v>
      </c>
      <c r="BI171" s="112" t="s">
        <v>268</v>
      </c>
      <c r="BJ171" s="77">
        <v>650</v>
      </c>
      <c r="BK171" s="78" t="s">
        <v>269</v>
      </c>
      <c r="BL171" s="79" t="s">
        <v>270</v>
      </c>
      <c r="BM171" s="78" t="s">
        <v>268</v>
      </c>
      <c r="BN171" s="80" t="s">
        <v>275</v>
      </c>
      <c r="BO171" s="78" t="s">
        <v>268</v>
      </c>
      <c r="BP171" s="81">
        <v>2.2999999999999998</v>
      </c>
      <c r="BQ171" s="46" t="s">
        <v>268</v>
      </c>
      <c r="BR171" s="113">
        <v>56220</v>
      </c>
      <c r="BS171" s="46" t="s">
        <v>274</v>
      </c>
      <c r="BT171" s="77">
        <v>560</v>
      </c>
      <c r="BU171" s="78" t="s">
        <v>269</v>
      </c>
      <c r="BV171" s="79" t="s">
        <v>270</v>
      </c>
      <c r="BW171" s="78" t="s">
        <v>268</v>
      </c>
      <c r="BX171" s="80" t="s">
        <v>275</v>
      </c>
      <c r="BY171" s="78" t="s">
        <v>268</v>
      </c>
      <c r="BZ171" s="81">
        <v>2.2999999999999998</v>
      </c>
      <c r="CA171" s="1103"/>
      <c r="CB171" s="1131"/>
      <c r="CC171" s="1089"/>
      <c r="CD171" s="1099"/>
      <c r="CE171" s="1084"/>
      <c r="CF171" s="1084"/>
      <c r="CG171" s="1093"/>
      <c r="CH171" s="1086"/>
      <c r="CI171" s="1093"/>
      <c r="CJ171" s="1129"/>
      <c r="CK171" s="1089"/>
      <c r="CL171" s="114">
        <v>6240</v>
      </c>
      <c r="CM171" s="1089"/>
      <c r="CN171" s="1112"/>
      <c r="CO171" s="1113"/>
      <c r="CP171" s="1114"/>
      <c r="CQ171" s="1113"/>
      <c r="CR171" s="1115"/>
      <c r="CS171" s="1113"/>
      <c r="CT171" s="1118"/>
      <c r="CU171" s="1119"/>
      <c r="CV171" s="1089"/>
      <c r="CW171" s="1105"/>
      <c r="CX171" s="1089"/>
      <c r="CY171" s="1099"/>
      <c r="CZ171" s="1084"/>
      <c r="DA171" s="1084"/>
      <c r="DB171" s="1093"/>
      <c r="DC171" s="1086"/>
      <c r="DD171" s="1093"/>
      <c r="DE171" s="1097"/>
      <c r="DF171" s="1089"/>
      <c r="DG171" s="115" t="s">
        <v>282</v>
      </c>
      <c r="DH171" s="1089"/>
      <c r="DI171" s="115" t="s">
        <v>335</v>
      </c>
      <c r="DJ171" s="1089"/>
      <c r="DK171" s="116">
        <v>46.6</v>
      </c>
      <c r="DL171" s="1089"/>
      <c r="DM171" s="115" t="s">
        <v>282</v>
      </c>
      <c r="DN171" s="1089"/>
      <c r="DO171" s="115" t="s">
        <v>335</v>
      </c>
      <c r="DP171" s="1089"/>
      <c r="DQ171" s="116">
        <v>38.799999999999997</v>
      </c>
      <c r="DR171" s="1145"/>
      <c r="DS171" s="117">
        <v>5220</v>
      </c>
      <c r="DT171" s="1122"/>
      <c r="DU171" s="118" t="s">
        <v>284</v>
      </c>
      <c r="DV171" s="1089"/>
      <c r="DW171" s="1091"/>
      <c r="DX171" s="1093"/>
      <c r="DY171" s="1095"/>
      <c r="DZ171" s="1082"/>
      <c r="EA171" s="1084"/>
      <c r="EB171" s="1082"/>
      <c r="EC171" s="1086"/>
      <c r="ED171" s="1082"/>
      <c r="EE171" s="1088"/>
      <c r="EF171" s="1124"/>
      <c r="EG171" s="1089"/>
      <c r="EH171" s="1091">
        <v>0</v>
      </c>
      <c r="EI171" s="1093"/>
      <c r="EJ171" s="1095"/>
      <c r="EK171" s="1082"/>
      <c r="EL171" s="1084"/>
      <c r="EM171" s="1082"/>
      <c r="EN171" s="1086"/>
      <c r="EO171" s="1082"/>
      <c r="EP171" s="1088"/>
      <c r="EQ171" s="1127"/>
      <c r="ER171" s="1121"/>
      <c r="ES171" s="1089"/>
      <c r="ET171" s="119">
        <v>40</v>
      </c>
      <c r="EU171" s="1125"/>
      <c r="EV171" s="1140"/>
      <c r="EW171" s="1114"/>
      <c r="EX171" s="1122"/>
      <c r="EY171" s="5"/>
      <c r="EZ171" s="1145"/>
    </row>
    <row r="172" spans="1:156" s="58" customFormat="1" ht="38.450000000000003" customHeight="1">
      <c r="A172" s="132" t="s">
        <v>510</v>
      </c>
      <c r="B172" s="132" t="s">
        <v>910</v>
      </c>
      <c r="C172" s="1170"/>
      <c r="D172" s="1106" t="s">
        <v>314</v>
      </c>
      <c r="E172" s="1108" t="s">
        <v>267</v>
      </c>
      <c r="F172" s="57" t="s">
        <v>42</v>
      </c>
      <c r="G172" s="120"/>
      <c r="H172" s="59">
        <v>31970</v>
      </c>
      <c r="I172" s="60">
        <v>41340</v>
      </c>
      <c r="J172" s="32" t="s">
        <v>268</v>
      </c>
      <c r="K172" s="61">
        <v>290</v>
      </c>
      <c r="L172" s="62">
        <v>390</v>
      </c>
      <c r="M172" s="63" t="s">
        <v>269</v>
      </c>
      <c r="N172" s="64" t="s">
        <v>270</v>
      </c>
      <c r="O172" s="65" t="s">
        <v>268</v>
      </c>
      <c r="P172" s="66" t="s">
        <v>271</v>
      </c>
      <c r="Q172" s="65" t="s">
        <v>268</v>
      </c>
      <c r="R172" s="67">
        <v>2.5</v>
      </c>
      <c r="S172" s="68">
        <v>2.5</v>
      </c>
      <c r="T172" s="1089" t="s">
        <v>268</v>
      </c>
      <c r="U172" s="1104">
        <v>800</v>
      </c>
      <c r="V172" s="1089" t="s">
        <v>268</v>
      </c>
      <c r="W172" s="1110">
        <v>8</v>
      </c>
      <c r="X172" s="1081" t="s">
        <v>272</v>
      </c>
      <c r="Y172" s="1083" t="s">
        <v>270</v>
      </c>
      <c r="Z172" s="1083" t="s">
        <v>268</v>
      </c>
      <c r="AA172" s="1100" t="s">
        <v>273</v>
      </c>
      <c r="AB172" s="1089" t="s">
        <v>268</v>
      </c>
      <c r="AC172" s="1104">
        <v>5350</v>
      </c>
      <c r="AD172" s="1089" t="s">
        <v>274</v>
      </c>
      <c r="AE172" s="1098">
        <v>50</v>
      </c>
      <c r="AF172" s="1081" t="s">
        <v>269</v>
      </c>
      <c r="AG172" s="1083" t="s">
        <v>270</v>
      </c>
      <c r="AH172" s="1081" t="s">
        <v>268</v>
      </c>
      <c r="AI172" s="1085" t="s">
        <v>275</v>
      </c>
      <c r="AJ172" s="1081" t="s">
        <v>268</v>
      </c>
      <c r="AK172" s="1096">
        <v>2.4</v>
      </c>
      <c r="AL172" s="32" t="s">
        <v>268</v>
      </c>
      <c r="AM172" s="69">
        <v>9370</v>
      </c>
      <c r="AN172" s="1089" t="s">
        <v>268</v>
      </c>
      <c r="AO172" s="70">
        <v>90</v>
      </c>
      <c r="AP172" s="71" t="s">
        <v>272</v>
      </c>
      <c r="AQ172" s="64" t="s">
        <v>270</v>
      </c>
      <c r="AR172" s="72" t="s">
        <v>268</v>
      </c>
      <c r="AS172" s="66" t="s">
        <v>275</v>
      </c>
      <c r="AT172" s="72" t="s">
        <v>268</v>
      </c>
      <c r="AU172" s="73">
        <v>2.6</v>
      </c>
      <c r="AV172" s="74" t="s">
        <v>276</v>
      </c>
      <c r="AW172" s="75" t="s">
        <v>268</v>
      </c>
      <c r="AX172" s="76">
        <v>3740</v>
      </c>
      <c r="AY172" s="20" t="s">
        <v>274</v>
      </c>
      <c r="AZ172" s="77">
        <v>30</v>
      </c>
      <c r="BA172" s="78" t="s">
        <v>269</v>
      </c>
      <c r="BB172" s="79" t="s">
        <v>270</v>
      </c>
      <c r="BC172" s="78" t="s">
        <v>268</v>
      </c>
      <c r="BD172" s="80" t="s">
        <v>275</v>
      </c>
      <c r="BE172" s="78" t="s">
        <v>268</v>
      </c>
      <c r="BF172" s="81">
        <v>3.9</v>
      </c>
      <c r="BG172" s="75"/>
      <c r="BH172" s="82"/>
      <c r="BI172" s="112"/>
      <c r="BJ172" s="121"/>
      <c r="BK172" s="121"/>
      <c r="BL172" s="121"/>
      <c r="BM172" s="121"/>
      <c r="BN172" s="121"/>
      <c r="BO172" s="121"/>
      <c r="BP172" s="121"/>
      <c r="BQ172" s="112"/>
      <c r="BR172" s="82" t="s">
        <v>286</v>
      </c>
      <c r="BS172" s="112"/>
      <c r="BT172" s="122"/>
      <c r="BU172" s="121"/>
      <c r="BV172" s="121"/>
      <c r="BW172" s="121"/>
      <c r="BX172" s="121"/>
      <c r="BY172" s="121"/>
      <c r="BZ172" s="121"/>
      <c r="CA172" s="1102" t="s">
        <v>268</v>
      </c>
      <c r="CB172" s="1130" t="s">
        <v>203</v>
      </c>
      <c r="CC172" s="1089" t="s">
        <v>268</v>
      </c>
      <c r="CD172" s="1098"/>
      <c r="CE172" s="1083"/>
      <c r="CF172" s="1083"/>
      <c r="CG172" s="1092"/>
      <c r="CH172" s="1085"/>
      <c r="CI172" s="1092"/>
      <c r="CJ172" s="1128" t="s">
        <v>203</v>
      </c>
      <c r="CK172" s="1089"/>
      <c r="CL172" s="123" t="s">
        <v>169</v>
      </c>
      <c r="CM172" s="1089" t="s">
        <v>274</v>
      </c>
      <c r="CN172" s="1112">
        <v>50</v>
      </c>
      <c r="CO172" s="1113" t="s">
        <v>269</v>
      </c>
      <c r="CP172" s="1114" t="s">
        <v>270</v>
      </c>
      <c r="CQ172" s="1113" t="s">
        <v>268</v>
      </c>
      <c r="CR172" s="1115" t="s">
        <v>275</v>
      </c>
      <c r="CS172" s="1113" t="s">
        <v>268</v>
      </c>
      <c r="CT172" s="1118">
        <v>2.4</v>
      </c>
      <c r="CU172" s="1119" t="s">
        <v>277</v>
      </c>
      <c r="CV172" s="1089" t="s">
        <v>274</v>
      </c>
      <c r="CW172" s="1104">
        <v>800</v>
      </c>
      <c r="CX172" s="1089" t="s">
        <v>268</v>
      </c>
      <c r="CY172" s="1098">
        <v>8</v>
      </c>
      <c r="CZ172" s="1083" t="s">
        <v>269</v>
      </c>
      <c r="DA172" s="1083" t="s">
        <v>270</v>
      </c>
      <c r="DB172" s="1092" t="s">
        <v>268</v>
      </c>
      <c r="DC172" s="1085" t="s">
        <v>275</v>
      </c>
      <c r="DD172" s="1092" t="s">
        <v>268</v>
      </c>
      <c r="DE172" s="1096">
        <v>9.6999999999999993</v>
      </c>
      <c r="DF172" s="1089" t="s">
        <v>274</v>
      </c>
      <c r="DG172" s="85">
        <v>480</v>
      </c>
      <c r="DH172" s="1089" t="s">
        <v>268</v>
      </c>
      <c r="DI172" s="85">
        <v>4</v>
      </c>
      <c r="DJ172" s="1089" t="s">
        <v>274</v>
      </c>
      <c r="DK172" s="86">
        <v>4</v>
      </c>
      <c r="DL172" s="1089" t="s">
        <v>268</v>
      </c>
      <c r="DM172" s="85">
        <v>80</v>
      </c>
      <c r="DN172" s="1089" t="s">
        <v>268</v>
      </c>
      <c r="DO172" s="85">
        <v>1</v>
      </c>
      <c r="DP172" s="1089" t="s">
        <v>274</v>
      </c>
      <c r="DQ172" s="86">
        <v>1</v>
      </c>
      <c r="DR172" s="1145"/>
      <c r="DS172" s="128" t="s">
        <v>169</v>
      </c>
      <c r="DT172" s="1122" t="s">
        <v>278</v>
      </c>
      <c r="DU172" s="88">
        <v>255</v>
      </c>
      <c r="DV172" s="1089" t="s">
        <v>280</v>
      </c>
      <c r="DW172" s="1090">
        <v>1220</v>
      </c>
      <c r="DX172" s="1092" t="s">
        <v>268</v>
      </c>
      <c r="DY172" s="1094">
        <v>10</v>
      </c>
      <c r="DZ172" s="1081" t="s">
        <v>269</v>
      </c>
      <c r="EA172" s="1083" t="s">
        <v>270</v>
      </c>
      <c r="EB172" s="1081" t="s">
        <v>268</v>
      </c>
      <c r="EC172" s="1085" t="s">
        <v>275</v>
      </c>
      <c r="ED172" s="1081" t="s">
        <v>268</v>
      </c>
      <c r="EE172" s="1087">
        <v>8.9</v>
      </c>
      <c r="EF172" s="1123" t="s">
        <v>276</v>
      </c>
      <c r="EG172" s="1089" t="s">
        <v>280</v>
      </c>
      <c r="EH172" s="1090">
        <v>5350</v>
      </c>
      <c r="EI172" s="1092" t="s">
        <v>268</v>
      </c>
      <c r="EJ172" s="1094">
        <v>50</v>
      </c>
      <c r="EK172" s="1081" t="s">
        <v>269</v>
      </c>
      <c r="EL172" s="1083" t="s">
        <v>270</v>
      </c>
      <c r="EM172" s="1081" t="s">
        <v>268</v>
      </c>
      <c r="EN172" s="1085" t="s">
        <v>275</v>
      </c>
      <c r="EO172" s="1081" t="s">
        <v>268</v>
      </c>
      <c r="EP172" s="1087">
        <v>2.7</v>
      </c>
      <c r="EQ172" s="1126" t="s">
        <v>276</v>
      </c>
      <c r="ER172" s="1120" t="s">
        <v>281</v>
      </c>
      <c r="ES172" s="1089" t="s">
        <v>280</v>
      </c>
      <c r="ET172" s="89">
        <v>4050</v>
      </c>
      <c r="EU172" s="1125" t="s">
        <v>280</v>
      </c>
      <c r="EV172" s="1140"/>
      <c r="EW172" s="1114"/>
      <c r="EX172" s="1122"/>
      <c r="EY172" s="5"/>
      <c r="EZ172" s="1145"/>
    </row>
    <row r="173" spans="1:156" s="58" customFormat="1" ht="38.450000000000003" customHeight="1">
      <c r="A173" s="132" t="s">
        <v>511</v>
      </c>
      <c r="B173" s="132" t="s">
        <v>911</v>
      </c>
      <c r="C173" s="1170"/>
      <c r="D173" s="1107"/>
      <c r="E173" s="1109"/>
      <c r="F173" s="90" t="s">
        <v>43</v>
      </c>
      <c r="G173" s="120"/>
      <c r="H173" s="91">
        <v>41340</v>
      </c>
      <c r="I173" s="92"/>
      <c r="J173" s="32" t="s">
        <v>268</v>
      </c>
      <c r="K173" s="93">
        <v>390</v>
      </c>
      <c r="L173" s="94"/>
      <c r="M173" s="95" t="s">
        <v>269</v>
      </c>
      <c r="N173" s="96" t="s">
        <v>270</v>
      </c>
      <c r="O173" s="97" t="s">
        <v>268</v>
      </c>
      <c r="P173" s="98" t="s">
        <v>275</v>
      </c>
      <c r="Q173" s="97" t="s">
        <v>268</v>
      </c>
      <c r="R173" s="99">
        <v>2.5</v>
      </c>
      <c r="S173" s="100"/>
      <c r="T173" s="1089"/>
      <c r="U173" s="1105"/>
      <c r="V173" s="1089"/>
      <c r="W173" s="1111"/>
      <c r="X173" s="1082"/>
      <c r="Y173" s="1084"/>
      <c r="Z173" s="1084"/>
      <c r="AA173" s="1101"/>
      <c r="AB173" s="1089"/>
      <c r="AC173" s="1105"/>
      <c r="AD173" s="1089"/>
      <c r="AE173" s="1099"/>
      <c r="AF173" s="1082"/>
      <c r="AG173" s="1084"/>
      <c r="AH173" s="1082"/>
      <c r="AI173" s="1086"/>
      <c r="AJ173" s="1082"/>
      <c r="AK173" s="1097"/>
      <c r="AL173" s="32" t="s">
        <v>268</v>
      </c>
      <c r="AM173" s="93">
        <v>9370</v>
      </c>
      <c r="AN173" s="1089"/>
      <c r="AO173" s="101">
        <v>90</v>
      </c>
      <c r="AP173" s="102" t="s">
        <v>269</v>
      </c>
      <c r="AQ173" s="96" t="s">
        <v>270</v>
      </c>
      <c r="AR173" s="103" t="s">
        <v>268</v>
      </c>
      <c r="AS173" s="104" t="s">
        <v>275</v>
      </c>
      <c r="AT173" s="103" t="s">
        <v>268</v>
      </c>
      <c r="AU173" s="105">
        <v>2.6</v>
      </c>
      <c r="AV173" s="106"/>
      <c r="AW173" s="75"/>
      <c r="AX173" s="23"/>
      <c r="AY173" s="23"/>
      <c r="AZ173" s="125"/>
      <c r="BA173" s="23"/>
      <c r="BB173" s="23"/>
      <c r="BC173" s="23"/>
      <c r="BD173" s="23"/>
      <c r="BE173" s="23"/>
      <c r="BF173" s="23"/>
      <c r="BG173" s="112" t="s">
        <v>274</v>
      </c>
      <c r="BH173" s="113">
        <v>65590</v>
      </c>
      <c r="BI173" s="112" t="s">
        <v>268</v>
      </c>
      <c r="BJ173" s="77">
        <v>650</v>
      </c>
      <c r="BK173" s="78" t="s">
        <v>269</v>
      </c>
      <c r="BL173" s="79" t="s">
        <v>270</v>
      </c>
      <c r="BM173" s="78" t="s">
        <v>268</v>
      </c>
      <c r="BN173" s="80" t="s">
        <v>275</v>
      </c>
      <c r="BO173" s="78" t="s">
        <v>268</v>
      </c>
      <c r="BP173" s="81">
        <v>2.2999999999999998</v>
      </c>
      <c r="BQ173" s="46" t="s">
        <v>268</v>
      </c>
      <c r="BR173" s="113">
        <v>56220</v>
      </c>
      <c r="BS173" s="46" t="s">
        <v>274</v>
      </c>
      <c r="BT173" s="77">
        <v>560</v>
      </c>
      <c r="BU173" s="78" t="s">
        <v>269</v>
      </c>
      <c r="BV173" s="79" t="s">
        <v>270</v>
      </c>
      <c r="BW173" s="78" t="s">
        <v>268</v>
      </c>
      <c r="BX173" s="80" t="s">
        <v>275</v>
      </c>
      <c r="BY173" s="78" t="s">
        <v>268</v>
      </c>
      <c r="BZ173" s="81">
        <v>2.2999999999999998</v>
      </c>
      <c r="CA173" s="1103"/>
      <c r="CB173" s="1131"/>
      <c r="CC173" s="1089"/>
      <c r="CD173" s="1099"/>
      <c r="CE173" s="1084"/>
      <c r="CF173" s="1084"/>
      <c r="CG173" s="1093"/>
      <c r="CH173" s="1086"/>
      <c r="CI173" s="1093"/>
      <c r="CJ173" s="1129"/>
      <c r="CK173" s="1089"/>
      <c r="CL173" s="114">
        <v>5350</v>
      </c>
      <c r="CM173" s="1089"/>
      <c r="CN173" s="1112"/>
      <c r="CO173" s="1113"/>
      <c r="CP173" s="1114"/>
      <c r="CQ173" s="1113"/>
      <c r="CR173" s="1115"/>
      <c r="CS173" s="1113"/>
      <c r="CT173" s="1118"/>
      <c r="CU173" s="1119"/>
      <c r="CV173" s="1089"/>
      <c r="CW173" s="1105"/>
      <c r="CX173" s="1089"/>
      <c r="CY173" s="1099"/>
      <c r="CZ173" s="1084"/>
      <c r="DA173" s="1084"/>
      <c r="DB173" s="1093"/>
      <c r="DC173" s="1086"/>
      <c r="DD173" s="1093"/>
      <c r="DE173" s="1097"/>
      <c r="DF173" s="1089"/>
      <c r="DG173" s="115" t="s">
        <v>282</v>
      </c>
      <c r="DH173" s="1089"/>
      <c r="DI173" s="115" t="s">
        <v>335</v>
      </c>
      <c r="DJ173" s="1089"/>
      <c r="DK173" s="116">
        <v>49.9</v>
      </c>
      <c r="DL173" s="1089"/>
      <c r="DM173" s="115" t="s">
        <v>282</v>
      </c>
      <c r="DN173" s="1089"/>
      <c r="DO173" s="115" t="s">
        <v>335</v>
      </c>
      <c r="DP173" s="1089"/>
      <c r="DQ173" s="116">
        <v>33.299999999999997</v>
      </c>
      <c r="DR173" s="1145"/>
      <c r="DS173" s="117">
        <v>4660</v>
      </c>
      <c r="DT173" s="1122"/>
      <c r="DU173" s="118" t="s">
        <v>284</v>
      </c>
      <c r="DV173" s="1089"/>
      <c r="DW173" s="1091"/>
      <c r="DX173" s="1093"/>
      <c r="DY173" s="1095"/>
      <c r="DZ173" s="1082"/>
      <c r="EA173" s="1084"/>
      <c r="EB173" s="1082"/>
      <c r="EC173" s="1086"/>
      <c r="ED173" s="1082"/>
      <c r="EE173" s="1088"/>
      <c r="EF173" s="1124"/>
      <c r="EG173" s="1089"/>
      <c r="EH173" s="1091">
        <v>0</v>
      </c>
      <c r="EI173" s="1093"/>
      <c r="EJ173" s="1095"/>
      <c r="EK173" s="1082"/>
      <c r="EL173" s="1084"/>
      <c r="EM173" s="1082"/>
      <c r="EN173" s="1086"/>
      <c r="EO173" s="1082"/>
      <c r="EP173" s="1088"/>
      <c r="EQ173" s="1127"/>
      <c r="ER173" s="1121"/>
      <c r="ES173" s="1089"/>
      <c r="ET173" s="119">
        <v>40</v>
      </c>
      <c r="EU173" s="1125"/>
      <c r="EV173" s="1140"/>
      <c r="EW173" s="1114"/>
      <c r="EX173" s="1122"/>
      <c r="EY173" s="5"/>
      <c r="EZ173" s="1145"/>
    </row>
    <row r="174" spans="1:156" s="58" customFormat="1" ht="38.450000000000003" customHeight="1">
      <c r="A174" s="132" t="s">
        <v>512</v>
      </c>
      <c r="B174" s="132" t="s">
        <v>912</v>
      </c>
      <c r="C174" s="1170"/>
      <c r="D174" s="1106" t="s">
        <v>316</v>
      </c>
      <c r="E174" s="1108" t="s">
        <v>267</v>
      </c>
      <c r="F174" s="57" t="s">
        <v>42</v>
      </c>
      <c r="G174" s="120"/>
      <c r="H174" s="59">
        <v>30920</v>
      </c>
      <c r="I174" s="60">
        <v>40290</v>
      </c>
      <c r="J174" s="32" t="s">
        <v>268</v>
      </c>
      <c r="K174" s="61">
        <v>280</v>
      </c>
      <c r="L174" s="62">
        <v>380</v>
      </c>
      <c r="M174" s="63" t="s">
        <v>269</v>
      </c>
      <c r="N174" s="64" t="s">
        <v>270</v>
      </c>
      <c r="O174" s="65" t="s">
        <v>268</v>
      </c>
      <c r="P174" s="66" t="s">
        <v>271</v>
      </c>
      <c r="Q174" s="65" t="s">
        <v>268</v>
      </c>
      <c r="R174" s="67">
        <v>2.5</v>
      </c>
      <c r="S174" s="68">
        <v>2.4</v>
      </c>
      <c r="T174" s="1089" t="s">
        <v>268</v>
      </c>
      <c r="U174" s="1104">
        <v>700</v>
      </c>
      <c r="V174" s="1089" t="s">
        <v>268</v>
      </c>
      <c r="W174" s="1110">
        <v>7</v>
      </c>
      <c r="X174" s="1081" t="s">
        <v>272</v>
      </c>
      <c r="Y174" s="1083" t="s">
        <v>270</v>
      </c>
      <c r="Z174" s="1083" t="s">
        <v>268</v>
      </c>
      <c r="AA174" s="1100" t="s">
        <v>273</v>
      </c>
      <c r="AB174" s="1089" t="s">
        <v>268</v>
      </c>
      <c r="AC174" s="1104">
        <v>4680</v>
      </c>
      <c r="AD174" s="1089" t="s">
        <v>274</v>
      </c>
      <c r="AE174" s="1098">
        <v>40</v>
      </c>
      <c r="AF174" s="1081" t="s">
        <v>269</v>
      </c>
      <c r="AG174" s="1083" t="s">
        <v>270</v>
      </c>
      <c r="AH174" s="1081" t="s">
        <v>268</v>
      </c>
      <c r="AI174" s="1085" t="s">
        <v>275</v>
      </c>
      <c r="AJ174" s="1081" t="s">
        <v>268</v>
      </c>
      <c r="AK174" s="1096">
        <v>2.7</v>
      </c>
      <c r="AL174" s="32" t="s">
        <v>268</v>
      </c>
      <c r="AM174" s="69">
        <v>9370</v>
      </c>
      <c r="AN174" s="1089" t="s">
        <v>268</v>
      </c>
      <c r="AO174" s="70">
        <v>90</v>
      </c>
      <c r="AP174" s="71" t="s">
        <v>272</v>
      </c>
      <c r="AQ174" s="64" t="s">
        <v>270</v>
      </c>
      <c r="AR174" s="72" t="s">
        <v>268</v>
      </c>
      <c r="AS174" s="66" t="s">
        <v>275</v>
      </c>
      <c r="AT174" s="72" t="s">
        <v>268</v>
      </c>
      <c r="AU174" s="73">
        <v>2.6</v>
      </c>
      <c r="AV174" s="74" t="s">
        <v>276</v>
      </c>
      <c r="AW174" s="75" t="s">
        <v>268</v>
      </c>
      <c r="AX174" s="76">
        <v>3740</v>
      </c>
      <c r="AY174" s="20" t="s">
        <v>274</v>
      </c>
      <c r="AZ174" s="77">
        <v>30</v>
      </c>
      <c r="BA174" s="78" t="s">
        <v>269</v>
      </c>
      <c r="BB174" s="79" t="s">
        <v>270</v>
      </c>
      <c r="BC174" s="78" t="s">
        <v>268</v>
      </c>
      <c r="BD174" s="80" t="s">
        <v>275</v>
      </c>
      <c r="BE174" s="78" t="s">
        <v>268</v>
      </c>
      <c r="BF174" s="81">
        <v>3.9</v>
      </c>
      <c r="BG174" s="75"/>
      <c r="BH174" s="82"/>
      <c r="BI174" s="112"/>
      <c r="BJ174" s="121"/>
      <c r="BK174" s="121"/>
      <c r="BL174" s="121"/>
      <c r="BM174" s="121"/>
      <c r="BN174" s="121"/>
      <c r="BO174" s="121"/>
      <c r="BP174" s="121"/>
      <c r="BQ174" s="112"/>
      <c r="BR174" s="82" t="s">
        <v>286</v>
      </c>
      <c r="BS174" s="112"/>
      <c r="BT174" s="122"/>
      <c r="BU174" s="121"/>
      <c r="BV174" s="121"/>
      <c r="BW174" s="121"/>
      <c r="BX174" s="121"/>
      <c r="BY174" s="121"/>
      <c r="BZ174" s="121"/>
      <c r="CA174" s="1102" t="s">
        <v>268</v>
      </c>
      <c r="CB174" s="1130" t="s">
        <v>203</v>
      </c>
      <c r="CC174" s="1089" t="s">
        <v>268</v>
      </c>
      <c r="CD174" s="1098"/>
      <c r="CE174" s="1083"/>
      <c r="CF174" s="1083"/>
      <c r="CG174" s="1092"/>
      <c r="CH174" s="1085"/>
      <c r="CI174" s="1092"/>
      <c r="CJ174" s="1128" t="s">
        <v>203</v>
      </c>
      <c r="CK174" s="1089"/>
      <c r="CL174" s="123" t="s">
        <v>170</v>
      </c>
      <c r="CM174" s="1089" t="s">
        <v>274</v>
      </c>
      <c r="CN174" s="1112">
        <v>40</v>
      </c>
      <c r="CO174" s="1113" t="s">
        <v>269</v>
      </c>
      <c r="CP174" s="1114" t="s">
        <v>270</v>
      </c>
      <c r="CQ174" s="1113" t="s">
        <v>268</v>
      </c>
      <c r="CR174" s="1115" t="s">
        <v>275</v>
      </c>
      <c r="CS174" s="1113" t="s">
        <v>268</v>
      </c>
      <c r="CT174" s="1118">
        <v>2.7</v>
      </c>
      <c r="CU174" s="1119" t="s">
        <v>277</v>
      </c>
      <c r="CV174" s="1089" t="s">
        <v>274</v>
      </c>
      <c r="CW174" s="1104">
        <v>700</v>
      </c>
      <c r="CX174" s="1089" t="s">
        <v>268</v>
      </c>
      <c r="CY174" s="1098">
        <v>7</v>
      </c>
      <c r="CZ174" s="1083" t="s">
        <v>269</v>
      </c>
      <c r="DA174" s="1083" t="s">
        <v>270</v>
      </c>
      <c r="DB174" s="1092" t="s">
        <v>268</v>
      </c>
      <c r="DC174" s="1085" t="s">
        <v>275</v>
      </c>
      <c r="DD174" s="1092" t="s">
        <v>268</v>
      </c>
      <c r="DE174" s="1096">
        <v>9.6999999999999993</v>
      </c>
      <c r="DF174" s="1089" t="s">
        <v>274</v>
      </c>
      <c r="DG174" s="85">
        <v>440</v>
      </c>
      <c r="DH174" s="1089" t="s">
        <v>268</v>
      </c>
      <c r="DI174" s="85">
        <v>4</v>
      </c>
      <c r="DJ174" s="1089" t="s">
        <v>274</v>
      </c>
      <c r="DK174" s="86">
        <v>4</v>
      </c>
      <c r="DL174" s="1089" t="s">
        <v>268</v>
      </c>
      <c r="DM174" s="85">
        <v>70</v>
      </c>
      <c r="DN174" s="1089" t="s">
        <v>268</v>
      </c>
      <c r="DO174" s="85">
        <v>1</v>
      </c>
      <c r="DP174" s="1089" t="s">
        <v>274</v>
      </c>
      <c r="DQ174" s="86">
        <v>1</v>
      </c>
      <c r="DR174" s="1145"/>
      <c r="DS174" s="128" t="s">
        <v>170</v>
      </c>
      <c r="DT174" s="1122" t="s">
        <v>278</v>
      </c>
      <c r="DU174" s="88">
        <v>255</v>
      </c>
      <c r="DV174" s="1089" t="s">
        <v>280</v>
      </c>
      <c r="DW174" s="1090">
        <v>1070</v>
      </c>
      <c r="DX174" s="1092" t="s">
        <v>268</v>
      </c>
      <c r="DY174" s="1094">
        <v>11</v>
      </c>
      <c r="DZ174" s="1081" t="s">
        <v>269</v>
      </c>
      <c r="EA174" s="1083" t="s">
        <v>270</v>
      </c>
      <c r="EB174" s="1081" t="s">
        <v>268</v>
      </c>
      <c r="EC174" s="1085" t="s">
        <v>275</v>
      </c>
      <c r="ED174" s="1081" t="s">
        <v>268</v>
      </c>
      <c r="EE174" s="1087">
        <v>7.1</v>
      </c>
      <c r="EF174" s="1123" t="s">
        <v>276</v>
      </c>
      <c r="EG174" s="1089" t="s">
        <v>280</v>
      </c>
      <c r="EH174" s="1090">
        <v>4680</v>
      </c>
      <c r="EI174" s="1092" t="s">
        <v>268</v>
      </c>
      <c r="EJ174" s="1094">
        <v>40</v>
      </c>
      <c r="EK174" s="1081" t="s">
        <v>269</v>
      </c>
      <c r="EL174" s="1083" t="s">
        <v>270</v>
      </c>
      <c r="EM174" s="1081" t="s">
        <v>268</v>
      </c>
      <c r="EN174" s="1085" t="s">
        <v>275</v>
      </c>
      <c r="EO174" s="1081" t="s">
        <v>268</v>
      </c>
      <c r="EP174" s="1087">
        <v>2.9</v>
      </c>
      <c r="EQ174" s="1126" t="s">
        <v>276</v>
      </c>
      <c r="ER174" s="1120" t="s">
        <v>281</v>
      </c>
      <c r="ES174" s="1089" t="s">
        <v>280</v>
      </c>
      <c r="ET174" s="89">
        <v>3540</v>
      </c>
      <c r="EU174" s="1125" t="s">
        <v>280</v>
      </c>
      <c r="EV174" s="1140"/>
      <c r="EW174" s="1114"/>
      <c r="EX174" s="1122"/>
      <c r="EY174" s="5"/>
      <c r="EZ174" s="1145"/>
    </row>
    <row r="175" spans="1:156" s="58" customFormat="1" ht="38.450000000000003" customHeight="1">
      <c r="A175" s="132" t="s">
        <v>513</v>
      </c>
      <c r="B175" s="132" t="s">
        <v>913</v>
      </c>
      <c r="C175" s="1170"/>
      <c r="D175" s="1107"/>
      <c r="E175" s="1109"/>
      <c r="F175" s="90" t="s">
        <v>43</v>
      </c>
      <c r="G175" s="120"/>
      <c r="H175" s="91">
        <v>40290</v>
      </c>
      <c r="I175" s="92"/>
      <c r="J175" s="32" t="s">
        <v>268</v>
      </c>
      <c r="K175" s="93">
        <v>380</v>
      </c>
      <c r="L175" s="94"/>
      <c r="M175" s="95" t="s">
        <v>269</v>
      </c>
      <c r="N175" s="96" t="s">
        <v>270</v>
      </c>
      <c r="O175" s="97" t="s">
        <v>268</v>
      </c>
      <c r="P175" s="98" t="s">
        <v>275</v>
      </c>
      <c r="Q175" s="97" t="s">
        <v>268</v>
      </c>
      <c r="R175" s="99">
        <v>2.4</v>
      </c>
      <c r="S175" s="100"/>
      <c r="T175" s="1089"/>
      <c r="U175" s="1105"/>
      <c r="V175" s="1089"/>
      <c r="W175" s="1111"/>
      <c r="X175" s="1082"/>
      <c r="Y175" s="1084"/>
      <c r="Z175" s="1084"/>
      <c r="AA175" s="1101"/>
      <c r="AB175" s="1089"/>
      <c r="AC175" s="1105"/>
      <c r="AD175" s="1089"/>
      <c r="AE175" s="1099"/>
      <c r="AF175" s="1082"/>
      <c r="AG175" s="1084"/>
      <c r="AH175" s="1082"/>
      <c r="AI175" s="1086"/>
      <c r="AJ175" s="1082"/>
      <c r="AK175" s="1097"/>
      <c r="AL175" s="32" t="s">
        <v>268</v>
      </c>
      <c r="AM175" s="93">
        <v>9370</v>
      </c>
      <c r="AN175" s="1089"/>
      <c r="AO175" s="101">
        <v>90</v>
      </c>
      <c r="AP175" s="102" t="s">
        <v>269</v>
      </c>
      <c r="AQ175" s="96" t="s">
        <v>270</v>
      </c>
      <c r="AR175" s="103" t="s">
        <v>268</v>
      </c>
      <c r="AS175" s="104" t="s">
        <v>275</v>
      </c>
      <c r="AT175" s="103" t="s">
        <v>268</v>
      </c>
      <c r="AU175" s="105">
        <v>2.6</v>
      </c>
      <c r="AV175" s="106"/>
      <c r="AW175" s="75"/>
      <c r="AX175" s="23"/>
      <c r="AY175" s="23"/>
      <c r="AZ175" s="125"/>
      <c r="BA175" s="23"/>
      <c r="BB175" s="23"/>
      <c r="BC175" s="23"/>
      <c r="BD175" s="23"/>
      <c r="BE175" s="23"/>
      <c r="BF175" s="23"/>
      <c r="BG175" s="112" t="s">
        <v>274</v>
      </c>
      <c r="BH175" s="113">
        <v>65590</v>
      </c>
      <c r="BI175" s="112" t="s">
        <v>268</v>
      </c>
      <c r="BJ175" s="77">
        <v>650</v>
      </c>
      <c r="BK175" s="78" t="s">
        <v>269</v>
      </c>
      <c r="BL175" s="79" t="s">
        <v>270</v>
      </c>
      <c r="BM175" s="78" t="s">
        <v>268</v>
      </c>
      <c r="BN175" s="80" t="s">
        <v>275</v>
      </c>
      <c r="BO175" s="78" t="s">
        <v>268</v>
      </c>
      <c r="BP175" s="81">
        <v>2.2999999999999998</v>
      </c>
      <c r="BQ175" s="46" t="s">
        <v>268</v>
      </c>
      <c r="BR175" s="113">
        <v>56220</v>
      </c>
      <c r="BS175" s="46" t="s">
        <v>274</v>
      </c>
      <c r="BT175" s="77">
        <v>560</v>
      </c>
      <c r="BU175" s="78" t="s">
        <v>269</v>
      </c>
      <c r="BV175" s="79" t="s">
        <v>270</v>
      </c>
      <c r="BW175" s="78" t="s">
        <v>268</v>
      </c>
      <c r="BX175" s="80" t="s">
        <v>275</v>
      </c>
      <c r="BY175" s="78" t="s">
        <v>268</v>
      </c>
      <c r="BZ175" s="81">
        <v>2.2999999999999998</v>
      </c>
      <c r="CA175" s="1103"/>
      <c r="CB175" s="1131"/>
      <c r="CC175" s="1089"/>
      <c r="CD175" s="1099"/>
      <c r="CE175" s="1084"/>
      <c r="CF175" s="1084"/>
      <c r="CG175" s="1093"/>
      <c r="CH175" s="1086"/>
      <c r="CI175" s="1093"/>
      <c r="CJ175" s="1129"/>
      <c r="CK175" s="1089"/>
      <c r="CL175" s="114">
        <v>4680</v>
      </c>
      <c r="CM175" s="1089"/>
      <c r="CN175" s="1112"/>
      <c r="CO175" s="1113"/>
      <c r="CP175" s="1114"/>
      <c r="CQ175" s="1113"/>
      <c r="CR175" s="1115"/>
      <c r="CS175" s="1113"/>
      <c r="CT175" s="1118"/>
      <c r="CU175" s="1119"/>
      <c r="CV175" s="1089"/>
      <c r="CW175" s="1105"/>
      <c r="CX175" s="1089"/>
      <c r="CY175" s="1099"/>
      <c r="CZ175" s="1084"/>
      <c r="DA175" s="1084"/>
      <c r="DB175" s="1093"/>
      <c r="DC175" s="1086"/>
      <c r="DD175" s="1093"/>
      <c r="DE175" s="1097"/>
      <c r="DF175" s="1089"/>
      <c r="DG175" s="115" t="s">
        <v>282</v>
      </c>
      <c r="DH175" s="1089"/>
      <c r="DI175" s="115" t="s">
        <v>335</v>
      </c>
      <c r="DJ175" s="1089"/>
      <c r="DK175" s="116">
        <v>43.7</v>
      </c>
      <c r="DL175" s="1089"/>
      <c r="DM175" s="115" t="s">
        <v>282</v>
      </c>
      <c r="DN175" s="1089"/>
      <c r="DO175" s="115" t="s">
        <v>335</v>
      </c>
      <c r="DP175" s="1089"/>
      <c r="DQ175" s="116">
        <v>29.1</v>
      </c>
      <c r="DR175" s="1145"/>
      <c r="DS175" s="117">
        <v>4250</v>
      </c>
      <c r="DT175" s="1122"/>
      <c r="DU175" s="118" t="s">
        <v>284</v>
      </c>
      <c r="DV175" s="1089"/>
      <c r="DW175" s="1091"/>
      <c r="DX175" s="1093"/>
      <c r="DY175" s="1095"/>
      <c r="DZ175" s="1082"/>
      <c r="EA175" s="1084"/>
      <c r="EB175" s="1082"/>
      <c r="EC175" s="1086"/>
      <c r="ED175" s="1082"/>
      <c r="EE175" s="1088"/>
      <c r="EF175" s="1124"/>
      <c r="EG175" s="1089"/>
      <c r="EH175" s="1091">
        <v>0</v>
      </c>
      <c r="EI175" s="1093"/>
      <c r="EJ175" s="1095"/>
      <c r="EK175" s="1082"/>
      <c r="EL175" s="1084"/>
      <c r="EM175" s="1082"/>
      <c r="EN175" s="1086"/>
      <c r="EO175" s="1082"/>
      <c r="EP175" s="1088"/>
      <c r="EQ175" s="1127"/>
      <c r="ER175" s="1121"/>
      <c r="ES175" s="1089"/>
      <c r="ET175" s="119">
        <v>30</v>
      </c>
      <c r="EU175" s="1125"/>
      <c r="EV175" s="1140"/>
      <c r="EW175" s="1114"/>
      <c r="EX175" s="1122"/>
      <c r="EY175" s="5"/>
      <c r="EZ175" s="1145"/>
    </row>
    <row r="176" spans="1:156" s="58" customFormat="1" ht="38.450000000000003" customHeight="1">
      <c r="A176" s="132" t="s">
        <v>514</v>
      </c>
      <c r="B176" s="132" t="s">
        <v>914</v>
      </c>
      <c r="C176" s="1170"/>
      <c r="D176" s="1106" t="s">
        <v>318</v>
      </c>
      <c r="E176" s="1108" t="s">
        <v>267</v>
      </c>
      <c r="F176" s="57" t="s">
        <v>42</v>
      </c>
      <c r="G176" s="120"/>
      <c r="H176" s="59">
        <v>30080</v>
      </c>
      <c r="I176" s="60">
        <v>39450</v>
      </c>
      <c r="J176" s="32" t="s">
        <v>268</v>
      </c>
      <c r="K176" s="61">
        <v>280</v>
      </c>
      <c r="L176" s="62">
        <v>370</v>
      </c>
      <c r="M176" s="63" t="s">
        <v>269</v>
      </c>
      <c r="N176" s="64" t="s">
        <v>270</v>
      </c>
      <c r="O176" s="65" t="s">
        <v>268</v>
      </c>
      <c r="P176" s="66" t="s">
        <v>271</v>
      </c>
      <c r="Q176" s="65" t="s">
        <v>268</v>
      </c>
      <c r="R176" s="67">
        <v>2.4</v>
      </c>
      <c r="S176" s="68">
        <v>2.4</v>
      </c>
      <c r="T176" s="1089" t="s">
        <v>268</v>
      </c>
      <c r="U176" s="1104">
        <v>620</v>
      </c>
      <c r="V176" s="1089" t="s">
        <v>268</v>
      </c>
      <c r="W176" s="1110">
        <v>6</v>
      </c>
      <c r="X176" s="1081" t="s">
        <v>272</v>
      </c>
      <c r="Y176" s="1083" t="s">
        <v>270</v>
      </c>
      <c r="Z176" s="1083" t="s">
        <v>268</v>
      </c>
      <c r="AA176" s="1100" t="s">
        <v>273</v>
      </c>
      <c r="AB176" s="1089" t="s">
        <v>268</v>
      </c>
      <c r="AC176" s="1104">
        <v>4160</v>
      </c>
      <c r="AD176" s="1089" t="s">
        <v>274</v>
      </c>
      <c r="AE176" s="1098">
        <v>40</v>
      </c>
      <c r="AF176" s="1081" t="s">
        <v>269</v>
      </c>
      <c r="AG176" s="1083" t="s">
        <v>270</v>
      </c>
      <c r="AH176" s="1081" t="s">
        <v>268</v>
      </c>
      <c r="AI176" s="1085" t="s">
        <v>275</v>
      </c>
      <c r="AJ176" s="1081" t="s">
        <v>268</v>
      </c>
      <c r="AK176" s="1096">
        <v>2.4</v>
      </c>
      <c r="AL176" s="32" t="s">
        <v>268</v>
      </c>
      <c r="AM176" s="69">
        <v>9370</v>
      </c>
      <c r="AN176" s="1089" t="s">
        <v>268</v>
      </c>
      <c r="AO176" s="70">
        <v>90</v>
      </c>
      <c r="AP176" s="71" t="s">
        <v>272</v>
      </c>
      <c r="AQ176" s="64" t="s">
        <v>270</v>
      </c>
      <c r="AR176" s="72" t="s">
        <v>268</v>
      </c>
      <c r="AS176" s="66" t="s">
        <v>275</v>
      </c>
      <c r="AT176" s="72" t="s">
        <v>268</v>
      </c>
      <c r="AU176" s="73">
        <v>2.6</v>
      </c>
      <c r="AV176" s="74" t="s">
        <v>276</v>
      </c>
      <c r="AW176" s="75" t="s">
        <v>268</v>
      </c>
      <c r="AX176" s="76">
        <v>3740</v>
      </c>
      <c r="AY176" s="20" t="s">
        <v>274</v>
      </c>
      <c r="AZ176" s="77">
        <v>30</v>
      </c>
      <c r="BA176" s="78" t="s">
        <v>269</v>
      </c>
      <c r="BB176" s="79" t="s">
        <v>270</v>
      </c>
      <c r="BC176" s="78" t="s">
        <v>268</v>
      </c>
      <c r="BD176" s="80" t="s">
        <v>275</v>
      </c>
      <c r="BE176" s="78" t="s">
        <v>268</v>
      </c>
      <c r="BF176" s="81">
        <v>3.9</v>
      </c>
      <c r="BG176" s="75"/>
      <c r="BH176" s="82"/>
      <c r="BI176" s="112"/>
      <c r="BJ176" s="121"/>
      <c r="BK176" s="121"/>
      <c r="BL176" s="121"/>
      <c r="BM176" s="121"/>
      <c r="BN176" s="121"/>
      <c r="BO176" s="121"/>
      <c r="BP176" s="121"/>
      <c r="BQ176" s="112"/>
      <c r="BR176" s="82" t="s">
        <v>286</v>
      </c>
      <c r="BS176" s="112"/>
      <c r="BT176" s="122"/>
      <c r="BU176" s="121"/>
      <c r="BV176" s="121"/>
      <c r="BW176" s="121"/>
      <c r="BX176" s="121"/>
      <c r="BY176" s="121"/>
      <c r="BZ176" s="121"/>
      <c r="CA176" s="1102" t="s">
        <v>268</v>
      </c>
      <c r="CB176" s="1116">
        <v>730</v>
      </c>
      <c r="CC176" s="1089" t="s">
        <v>268</v>
      </c>
      <c r="CD176" s="1098">
        <v>7</v>
      </c>
      <c r="CE176" s="1083" t="s">
        <v>269</v>
      </c>
      <c r="CF176" s="1083" t="s">
        <v>270</v>
      </c>
      <c r="CG176" s="1092" t="s">
        <v>268</v>
      </c>
      <c r="CH176" s="1085" t="s">
        <v>275</v>
      </c>
      <c r="CI176" s="1092" t="s">
        <v>268</v>
      </c>
      <c r="CJ176" s="1096">
        <v>8.6</v>
      </c>
      <c r="CK176" s="1089"/>
      <c r="CL176" s="123" t="s">
        <v>171</v>
      </c>
      <c r="CM176" s="1089" t="s">
        <v>274</v>
      </c>
      <c r="CN176" s="1112">
        <v>40</v>
      </c>
      <c r="CO176" s="1113" t="s">
        <v>269</v>
      </c>
      <c r="CP176" s="1114" t="s">
        <v>270</v>
      </c>
      <c r="CQ176" s="1113" t="s">
        <v>268</v>
      </c>
      <c r="CR176" s="1115" t="s">
        <v>275</v>
      </c>
      <c r="CS176" s="1113" t="s">
        <v>268</v>
      </c>
      <c r="CT176" s="1118">
        <v>2.4</v>
      </c>
      <c r="CU176" s="1119" t="s">
        <v>277</v>
      </c>
      <c r="CV176" s="1089" t="s">
        <v>274</v>
      </c>
      <c r="CW176" s="1104">
        <v>620</v>
      </c>
      <c r="CX176" s="1089" t="s">
        <v>268</v>
      </c>
      <c r="CY176" s="1098">
        <v>6</v>
      </c>
      <c r="CZ176" s="1083" t="s">
        <v>269</v>
      </c>
      <c r="DA176" s="1083" t="s">
        <v>270</v>
      </c>
      <c r="DB176" s="1092" t="s">
        <v>268</v>
      </c>
      <c r="DC176" s="1085" t="s">
        <v>275</v>
      </c>
      <c r="DD176" s="1092" t="s">
        <v>268</v>
      </c>
      <c r="DE176" s="1096">
        <v>10.1</v>
      </c>
      <c r="DF176" s="1089" t="s">
        <v>274</v>
      </c>
      <c r="DG176" s="85">
        <v>410</v>
      </c>
      <c r="DH176" s="1089" t="s">
        <v>268</v>
      </c>
      <c r="DI176" s="85">
        <v>4</v>
      </c>
      <c r="DJ176" s="1089" t="s">
        <v>274</v>
      </c>
      <c r="DK176" s="86">
        <v>4</v>
      </c>
      <c r="DL176" s="1089" t="s">
        <v>268</v>
      </c>
      <c r="DM176" s="85">
        <v>70</v>
      </c>
      <c r="DN176" s="1089" t="s">
        <v>268</v>
      </c>
      <c r="DO176" s="85">
        <v>1</v>
      </c>
      <c r="DP176" s="1089" t="s">
        <v>274</v>
      </c>
      <c r="DQ176" s="86">
        <v>1</v>
      </c>
      <c r="DR176" s="1145"/>
      <c r="DS176" s="128" t="s">
        <v>171</v>
      </c>
      <c r="DT176" s="1122" t="s">
        <v>278</v>
      </c>
      <c r="DU176" s="88">
        <v>255</v>
      </c>
      <c r="DV176" s="1089" t="s">
        <v>280</v>
      </c>
      <c r="DW176" s="1090">
        <v>950</v>
      </c>
      <c r="DX176" s="1092" t="s">
        <v>268</v>
      </c>
      <c r="DY176" s="1094">
        <v>10</v>
      </c>
      <c r="DZ176" s="1081" t="s">
        <v>269</v>
      </c>
      <c r="EA176" s="1083" t="s">
        <v>270</v>
      </c>
      <c r="EB176" s="1081" t="s">
        <v>268</v>
      </c>
      <c r="EC176" s="1085" t="s">
        <v>275</v>
      </c>
      <c r="ED176" s="1081" t="s">
        <v>268</v>
      </c>
      <c r="EE176" s="1087">
        <v>6.9</v>
      </c>
      <c r="EF176" s="1123" t="s">
        <v>276</v>
      </c>
      <c r="EG176" s="1089" t="s">
        <v>280</v>
      </c>
      <c r="EH176" s="1090">
        <v>4160</v>
      </c>
      <c r="EI176" s="1092" t="s">
        <v>268</v>
      </c>
      <c r="EJ176" s="1094">
        <v>40</v>
      </c>
      <c r="EK176" s="1081" t="s">
        <v>269</v>
      </c>
      <c r="EL176" s="1083" t="s">
        <v>270</v>
      </c>
      <c r="EM176" s="1081" t="s">
        <v>268</v>
      </c>
      <c r="EN176" s="1085" t="s">
        <v>275</v>
      </c>
      <c r="EO176" s="1081" t="s">
        <v>268</v>
      </c>
      <c r="EP176" s="1087">
        <v>2.6</v>
      </c>
      <c r="EQ176" s="1126" t="s">
        <v>276</v>
      </c>
      <c r="ER176" s="1120" t="s">
        <v>281</v>
      </c>
      <c r="ES176" s="1089" t="s">
        <v>280</v>
      </c>
      <c r="ET176" s="89">
        <v>3150</v>
      </c>
      <c r="EU176" s="1125" t="s">
        <v>280</v>
      </c>
      <c r="EV176" s="1140"/>
      <c r="EW176" s="1114"/>
      <c r="EX176" s="1122"/>
      <c r="EY176" s="5"/>
      <c r="EZ176" s="1145"/>
    </row>
    <row r="177" spans="1:156" s="58" customFormat="1" ht="38.450000000000003" customHeight="1">
      <c r="A177" s="132" t="s">
        <v>515</v>
      </c>
      <c r="B177" s="132" t="s">
        <v>915</v>
      </c>
      <c r="C177" s="1170"/>
      <c r="D177" s="1107"/>
      <c r="E177" s="1109"/>
      <c r="F177" s="90" t="s">
        <v>43</v>
      </c>
      <c r="G177" s="120"/>
      <c r="H177" s="91">
        <v>39450</v>
      </c>
      <c r="I177" s="92"/>
      <c r="J177" s="32" t="s">
        <v>268</v>
      </c>
      <c r="K177" s="93">
        <v>370</v>
      </c>
      <c r="L177" s="94"/>
      <c r="M177" s="95" t="s">
        <v>269</v>
      </c>
      <c r="N177" s="96" t="s">
        <v>270</v>
      </c>
      <c r="O177" s="97" t="s">
        <v>268</v>
      </c>
      <c r="P177" s="98" t="s">
        <v>275</v>
      </c>
      <c r="Q177" s="97" t="s">
        <v>268</v>
      </c>
      <c r="R177" s="99">
        <v>2.4</v>
      </c>
      <c r="S177" s="100"/>
      <c r="T177" s="1089"/>
      <c r="U177" s="1105"/>
      <c r="V177" s="1089"/>
      <c r="W177" s="1111"/>
      <c r="X177" s="1082"/>
      <c r="Y177" s="1084"/>
      <c r="Z177" s="1084"/>
      <c r="AA177" s="1101"/>
      <c r="AB177" s="1089"/>
      <c r="AC177" s="1105"/>
      <c r="AD177" s="1089"/>
      <c r="AE177" s="1099"/>
      <c r="AF177" s="1082"/>
      <c r="AG177" s="1084"/>
      <c r="AH177" s="1082"/>
      <c r="AI177" s="1086"/>
      <c r="AJ177" s="1082"/>
      <c r="AK177" s="1097"/>
      <c r="AL177" s="32" t="s">
        <v>268</v>
      </c>
      <c r="AM177" s="93">
        <v>9370</v>
      </c>
      <c r="AN177" s="1089"/>
      <c r="AO177" s="101">
        <v>90</v>
      </c>
      <c r="AP177" s="102" t="s">
        <v>269</v>
      </c>
      <c r="AQ177" s="96" t="s">
        <v>270</v>
      </c>
      <c r="AR177" s="103" t="s">
        <v>268</v>
      </c>
      <c r="AS177" s="104" t="s">
        <v>275</v>
      </c>
      <c r="AT177" s="103" t="s">
        <v>268</v>
      </c>
      <c r="AU177" s="105">
        <v>2.6</v>
      </c>
      <c r="AV177" s="106"/>
      <c r="AW177" s="75"/>
      <c r="AX177" s="23"/>
      <c r="AY177" s="23"/>
      <c r="AZ177" s="125"/>
      <c r="BA177" s="23"/>
      <c r="BB177" s="23"/>
      <c r="BC177" s="23"/>
      <c r="BD177" s="23"/>
      <c r="BE177" s="23"/>
      <c r="BF177" s="23"/>
      <c r="BG177" s="112" t="s">
        <v>274</v>
      </c>
      <c r="BH177" s="113">
        <v>65590</v>
      </c>
      <c r="BI177" s="112" t="s">
        <v>268</v>
      </c>
      <c r="BJ177" s="77">
        <v>650</v>
      </c>
      <c r="BK177" s="78" t="s">
        <v>269</v>
      </c>
      <c r="BL177" s="79" t="s">
        <v>270</v>
      </c>
      <c r="BM177" s="78" t="s">
        <v>268</v>
      </c>
      <c r="BN177" s="80" t="s">
        <v>275</v>
      </c>
      <c r="BO177" s="78" t="s">
        <v>268</v>
      </c>
      <c r="BP177" s="81">
        <v>2.2999999999999998</v>
      </c>
      <c r="BQ177" s="46" t="s">
        <v>268</v>
      </c>
      <c r="BR177" s="113">
        <v>56220</v>
      </c>
      <c r="BS177" s="46" t="s">
        <v>274</v>
      </c>
      <c r="BT177" s="77">
        <v>560</v>
      </c>
      <c r="BU177" s="78" t="s">
        <v>269</v>
      </c>
      <c r="BV177" s="79" t="s">
        <v>270</v>
      </c>
      <c r="BW177" s="78" t="s">
        <v>268</v>
      </c>
      <c r="BX177" s="80" t="s">
        <v>275</v>
      </c>
      <c r="BY177" s="78" t="s">
        <v>268</v>
      </c>
      <c r="BZ177" s="81">
        <v>2.2999999999999998</v>
      </c>
      <c r="CA177" s="1103"/>
      <c r="CB177" s="1117"/>
      <c r="CC177" s="1089"/>
      <c r="CD177" s="1099"/>
      <c r="CE177" s="1084"/>
      <c r="CF177" s="1084"/>
      <c r="CG177" s="1093"/>
      <c r="CH177" s="1086"/>
      <c r="CI177" s="1093"/>
      <c r="CJ177" s="1097"/>
      <c r="CK177" s="1089"/>
      <c r="CL177" s="114">
        <v>4160</v>
      </c>
      <c r="CM177" s="1089"/>
      <c r="CN177" s="1112"/>
      <c r="CO177" s="1113"/>
      <c r="CP177" s="1114"/>
      <c r="CQ177" s="1113"/>
      <c r="CR177" s="1115"/>
      <c r="CS177" s="1113"/>
      <c r="CT177" s="1118"/>
      <c r="CU177" s="1119"/>
      <c r="CV177" s="1089"/>
      <c r="CW177" s="1105"/>
      <c r="CX177" s="1089"/>
      <c r="CY177" s="1099"/>
      <c r="CZ177" s="1084"/>
      <c r="DA177" s="1084"/>
      <c r="DB177" s="1093"/>
      <c r="DC177" s="1086"/>
      <c r="DD177" s="1093"/>
      <c r="DE177" s="1097"/>
      <c r="DF177" s="1089"/>
      <c r="DG177" s="115" t="s">
        <v>282</v>
      </c>
      <c r="DH177" s="1089"/>
      <c r="DI177" s="115" t="s">
        <v>335</v>
      </c>
      <c r="DJ177" s="1089"/>
      <c r="DK177" s="116">
        <v>38.799999999999997</v>
      </c>
      <c r="DL177" s="1089"/>
      <c r="DM177" s="115" t="s">
        <v>282</v>
      </c>
      <c r="DN177" s="1089"/>
      <c r="DO177" s="115" t="s">
        <v>335</v>
      </c>
      <c r="DP177" s="1089"/>
      <c r="DQ177" s="116">
        <v>25.9</v>
      </c>
      <c r="DR177" s="1145"/>
      <c r="DS177" s="117">
        <v>3920</v>
      </c>
      <c r="DT177" s="1122"/>
      <c r="DU177" s="118" t="s">
        <v>284</v>
      </c>
      <c r="DV177" s="1089"/>
      <c r="DW177" s="1091"/>
      <c r="DX177" s="1093"/>
      <c r="DY177" s="1095"/>
      <c r="DZ177" s="1082"/>
      <c r="EA177" s="1084"/>
      <c r="EB177" s="1082"/>
      <c r="EC177" s="1086"/>
      <c r="ED177" s="1082"/>
      <c r="EE177" s="1088"/>
      <c r="EF177" s="1124"/>
      <c r="EG177" s="1089"/>
      <c r="EH177" s="1091" t="s">
        <v>339</v>
      </c>
      <c r="EI177" s="1093"/>
      <c r="EJ177" s="1095"/>
      <c r="EK177" s="1082"/>
      <c r="EL177" s="1084"/>
      <c r="EM177" s="1082"/>
      <c r="EN177" s="1086"/>
      <c r="EO177" s="1082"/>
      <c r="EP177" s="1088"/>
      <c r="EQ177" s="1127"/>
      <c r="ER177" s="1121"/>
      <c r="ES177" s="1089"/>
      <c r="ET177" s="119">
        <v>30</v>
      </c>
      <c r="EU177" s="1125"/>
      <c r="EV177" s="1140"/>
      <c r="EW177" s="1114"/>
      <c r="EX177" s="1122"/>
      <c r="EY177" s="5"/>
      <c r="EZ177" s="1145"/>
    </row>
    <row r="178" spans="1:156" s="58" customFormat="1" ht="38.450000000000003" customHeight="1">
      <c r="A178" s="132" t="s">
        <v>516</v>
      </c>
      <c r="B178" s="132" t="s">
        <v>916</v>
      </c>
      <c r="C178" s="1170"/>
      <c r="D178" s="1106" t="s">
        <v>320</v>
      </c>
      <c r="E178" s="1108" t="s">
        <v>267</v>
      </c>
      <c r="F178" s="57" t="s">
        <v>42</v>
      </c>
      <c r="G178" s="120"/>
      <c r="H178" s="59">
        <v>29420</v>
      </c>
      <c r="I178" s="60">
        <v>38790</v>
      </c>
      <c r="J178" s="32" t="s">
        <v>268</v>
      </c>
      <c r="K178" s="61">
        <v>270</v>
      </c>
      <c r="L178" s="62">
        <v>360</v>
      </c>
      <c r="M178" s="63" t="s">
        <v>269</v>
      </c>
      <c r="N178" s="64" t="s">
        <v>270</v>
      </c>
      <c r="O178" s="65" t="s">
        <v>268</v>
      </c>
      <c r="P178" s="66" t="s">
        <v>271</v>
      </c>
      <c r="Q178" s="65" t="s">
        <v>268</v>
      </c>
      <c r="R178" s="67">
        <v>2.4</v>
      </c>
      <c r="S178" s="68">
        <v>2.4</v>
      </c>
      <c r="T178" s="1089" t="s">
        <v>268</v>
      </c>
      <c r="U178" s="1104">
        <v>560</v>
      </c>
      <c r="V178" s="1089" t="s">
        <v>268</v>
      </c>
      <c r="W178" s="1110">
        <v>5</v>
      </c>
      <c r="X178" s="1081" t="s">
        <v>272</v>
      </c>
      <c r="Y178" s="1083" t="s">
        <v>270</v>
      </c>
      <c r="Z178" s="1083" t="s">
        <v>268</v>
      </c>
      <c r="AA178" s="1100" t="s">
        <v>273</v>
      </c>
      <c r="AB178" s="1089" t="s">
        <v>268</v>
      </c>
      <c r="AC178" s="1104">
        <v>3740</v>
      </c>
      <c r="AD178" s="1089" t="s">
        <v>274</v>
      </c>
      <c r="AE178" s="1098">
        <v>30</v>
      </c>
      <c r="AF178" s="1081" t="s">
        <v>269</v>
      </c>
      <c r="AG178" s="1083" t="s">
        <v>270</v>
      </c>
      <c r="AH178" s="1081" t="s">
        <v>268</v>
      </c>
      <c r="AI178" s="1085" t="s">
        <v>275</v>
      </c>
      <c r="AJ178" s="1081" t="s">
        <v>268</v>
      </c>
      <c r="AK178" s="1096">
        <v>2.8</v>
      </c>
      <c r="AL178" s="32" t="s">
        <v>268</v>
      </c>
      <c r="AM178" s="69">
        <v>9370</v>
      </c>
      <c r="AN178" s="1089" t="s">
        <v>268</v>
      </c>
      <c r="AO178" s="70">
        <v>90</v>
      </c>
      <c r="AP178" s="71" t="s">
        <v>272</v>
      </c>
      <c r="AQ178" s="64" t="s">
        <v>270</v>
      </c>
      <c r="AR178" s="72" t="s">
        <v>268</v>
      </c>
      <c r="AS178" s="66" t="s">
        <v>275</v>
      </c>
      <c r="AT178" s="72" t="s">
        <v>268</v>
      </c>
      <c r="AU178" s="73">
        <v>2.6</v>
      </c>
      <c r="AV178" s="74" t="s">
        <v>276</v>
      </c>
      <c r="AW178" s="75" t="s">
        <v>268</v>
      </c>
      <c r="AX178" s="76">
        <v>3740</v>
      </c>
      <c r="AY178" s="20" t="s">
        <v>274</v>
      </c>
      <c r="AZ178" s="77">
        <v>30</v>
      </c>
      <c r="BA178" s="78" t="s">
        <v>269</v>
      </c>
      <c r="BB178" s="79" t="s">
        <v>270</v>
      </c>
      <c r="BC178" s="78" t="s">
        <v>268</v>
      </c>
      <c r="BD178" s="80" t="s">
        <v>275</v>
      </c>
      <c r="BE178" s="78" t="s">
        <v>268</v>
      </c>
      <c r="BF178" s="81">
        <v>3.9</v>
      </c>
      <c r="BG178" s="75"/>
      <c r="BH178" s="82"/>
      <c r="BI178" s="112"/>
      <c r="BJ178" s="121"/>
      <c r="BK178" s="121"/>
      <c r="BL178" s="121"/>
      <c r="BM178" s="121"/>
      <c r="BN178" s="121"/>
      <c r="BO178" s="121"/>
      <c r="BP178" s="121"/>
      <c r="BQ178" s="112"/>
      <c r="BR178" s="82" t="s">
        <v>286</v>
      </c>
      <c r="BS178" s="112"/>
      <c r="BT178" s="122"/>
      <c r="BU178" s="121"/>
      <c r="BV178" s="121"/>
      <c r="BW178" s="121"/>
      <c r="BX178" s="121"/>
      <c r="BY178" s="121"/>
      <c r="BZ178" s="121"/>
      <c r="CA178" s="1102" t="s">
        <v>268</v>
      </c>
      <c r="CB178" s="1116">
        <v>660</v>
      </c>
      <c r="CC178" s="1089" t="s">
        <v>268</v>
      </c>
      <c r="CD178" s="1098">
        <v>6</v>
      </c>
      <c r="CE178" s="1083" t="s">
        <v>269</v>
      </c>
      <c r="CF178" s="1083" t="s">
        <v>270</v>
      </c>
      <c r="CG178" s="1092" t="s">
        <v>268</v>
      </c>
      <c r="CH178" s="1085" t="s">
        <v>275</v>
      </c>
      <c r="CI178" s="1092" t="s">
        <v>268</v>
      </c>
      <c r="CJ178" s="1096">
        <v>9.1</v>
      </c>
      <c r="CK178" s="1089"/>
      <c r="CL178" s="123" t="s">
        <v>172</v>
      </c>
      <c r="CM178" s="1089" t="s">
        <v>274</v>
      </c>
      <c r="CN178" s="1112">
        <v>30</v>
      </c>
      <c r="CO178" s="1113" t="s">
        <v>269</v>
      </c>
      <c r="CP178" s="1114" t="s">
        <v>270</v>
      </c>
      <c r="CQ178" s="1113" t="s">
        <v>268</v>
      </c>
      <c r="CR178" s="1115" t="s">
        <v>275</v>
      </c>
      <c r="CS178" s="1113" t="s">
        <v>268</v>
      </c>
      <c r="CT178" s="1118">
        <v>2.8</v>
      </c>
      <c r="CU178" s="1119" t="s">
        <v>277</v>
      </c>
      <c r="CV178" s="1089" t="s">
        <v>274</v>
      </c>
      <c r="CW178" s="1104">
        <v>560</v>
      </c>
      <c r="CX178" s="1089" t="s">
        <v>268</v>
      </c>
      <c r="CY178" s="1098">
        <v>5</v>
      </c>
      <c r="CZ178" s="1083" t="s">
        <v>269</v>
      </c>
      <c r="DA178" s="1083" t="s">
        <v>270</v>
      </c>
      <c r="DB178" s="1092" t="s">
        <v>268</v>
      </c>
      <c r="DC178" s="1085" t="s">
        <v>275</v>
      </c>
      <c r="DD178" s="1092" t="s">
        <v>268</v>
      </c>
      <c r="DE178" s="1096">
        <v>10.9</v>
      </c>
      <c r="DF178" s="1089" t="s">
        <v>274</v>
      </c>
      <c r="DG178" s="85">
        <v>380</v>
      </c>
      <c r="DH178" s="1089" t="s">
        <v>268</v>
      </c>
      <c r="DI178" s="85">
        <v>3</v>
      </c>
      <c r="DJ178" s="1089" t="s">
        <v>274</v>
      </c>
      <c r="DK178" s="86">
        <v>3</v>
      </c>
      <c r="DL178" s="1089" t="s">
        <v>268</v>
      </c>
      <c r="DM178" s="85">
        <v>60</v>
      </c>
      <c r="DN178" s="1089" t="s">
        <v>268</v>
      </c>
      <c r="DO178" s="85">
        <v>1</v>
      </c>
      <c r="DP178" s="1089" t="s">
        <v>274</v>
      </c>
      <c r="DQ178" s="86">
        <v>1</v>
      </c>
      <c r="DR178" s="1145"/>
      <c r="DS178" s="128" t="s">
        <v>172</v>
      </c>
      <c r="DT178" s="1122" t="s">
        <v>278</v>
      </c>
      <c r="DU178" s="88">
        <v>255</v>
      </c>
      <c r="DV178" s="1089" t="s">
        <v>280</v>
      </c>
      <c r="DW178" s="1090">
        <v>850</v>
      </c>
      <c r="DX178" s="1092" t="s">
        <v>268</v>
      </c>
      <c r="DY178" s="1094">
        <v>9</v>
      </c>
      <c r="DZ178" s="1081" t="s">
        <v>269</v>
      </c>
      <c r="EA178" s="1083" t="s">
        <v>270</v>
      </c>
      <c r="EB178" s="1081" t="s">
        <v>268</v>
      </c>
      <c r="EC178" s="1085" t="s">
        <v>275</v>
      </c>
      <c r="ED178" s="1081" t="s">
        <v>268</v>
      </c>
      <c r="EE178" s="1087">
        <v>6.9</v>
      </c>
      <c r="EF178" s="1123" t="s">
        <v>276</v>
      </c>
      <c r="EG178" s="1089" t="s">
        <v>280</v>
      </c>
      <c r="EH178" s="1090">
        <v>3740</v>
      </c>
      <c r="EI178" s="1092" t="s">
        <v>268</v>
      </c>
      <c r="EJ178" s="1094">
        <v>30</v>
      </c>
      <c r="EK178" s="1081" t="s">
        <v>269</v>
      </c>
      <c r="EL178" s="1083" t="s">
        <v>270</v>
      </c>
      <c r="EM178" s="1081" t="s">
        <v>268</v>
      </c>
      <c r="EN178" s="1085" t="s">
        <v>275</v>
      </c>
      <c r="EO178" s="1081" t="s">
        <v>268</v>
      </c>
      <c r="EP178" s="1087">
        <v>3.1</v>
      </c>
      <c r="EQ178" s="1126" t="s">
        <v>276</v>
      </c>
      <c r="ER178" s="1120" t="s">
        <v>281</v>
      </c>
      <c r="ES178" s="1089" t="s">
        <v>280</v>
      </c>
      <c r="ET178" s="89">
        <v>2830</v>
      </c>
      <c r="EU178" s="1125" t="s">
        <v>280</v>
      </c>
      <c r="EV178" s="1140"/>
      <c r="EW178" s="1114"/>
      <c r="EX178" s="1122"/>
      <c r="EY178" s="5"/>
      <c r="EZ178" s="1145"/>
    </row>
    <row r="179" spans="1:156" s="58" customFormat="1" ht="38.450000000000003" customHeight="1">
      <c r="A179" s="132" t="s">
        <v>517</v>
      </c>
      <c r="B179" s="132" t="s">
        <v>917</v>
      </c>
      <c r="C179" s="1170"/>
      <c r="D179" s="1107"/>
      <c r="E179" s="1109"/>
      <c r="F179" s="90" t="s">
        <v>43</v>
      </c>
      <c r="G179" s="120"/>
      <c r="H179" s="91">
        <v>38790</v>
      </c>
      <c r="I179" s="92"/>
      <c r="J179" s="32" t="s">
        <v>268</v>
      </c>
      <c r="K179" s="93">
        <v>360</v>
      </c>
      <c r="L179" s="94"/>
      <c r="M179" s="95" t="s">
        <v>269</v>
      </c>
      <c r="N179" s="96" t="s">
        <v>270</v>
      </c>
      <c r="O179" s="97" t="s">
        <v>268</v>
      </c>
      <c r="P179" s="98" t="s">
        <v>275</v>
      </c>
      <c r="Q179" s="97" t="s">
        <v>268</v>
      </c>
      <c r="R179" s="99">
        <v>2.4</v>
      </c>
      <c r="S179" s="100"/>
      <c r="T179" s="1089"/>
      <c r="U179" s="1105"/>
      <c r="V179" s="1089"/>
      <c r="W179" s="1111"/>
      <c r="X179" s="1082"/>
      <c r="Y179" s="1084"/>
      <c r="Z179" s="1084"/>
      <c r="AA179" s="1101"/>
      <c r="AB179" s="1089"/>
      <c r="AC179" s="1105"/>
      <c r="AD179" s="1089"/>
      <c r="AE179" s="1099"/>
      <c r="AF179" s="1082"/>
      <c r="AG179" s="1084"/>
      <c r="AH179" s="1082"/>
      <c r="AI179" s="1086"/>
      <c r="AJ179" s="1082"/>
      <c r="AK179" s="1097"/>
      <c r="AL179" s="32" t="s">
        <v>268</v>
      </c>
      <c r="AM179" s="93">
        <v>9370</v>
      </c>
      <c r="AN179" s="1089"/>
      <c r="AO179" s="101">
        <v>90</v>
      </c>
      <c r="AP179" s="102" t="s">
        <v>269</v>
      </c>
      <c r="AQ179" s="96" t="s">
        <v>270</v>
      </c>
      <c r="AR179" s="103" t="s">
        <v>268</v>
      </c>
      <c r="AS179" s="104" t="s">
        <v>275</v>
      </c>
      <c r="AT179" s="103" t="s">
        <v>268</v>
      </c>
      <c r="AU179" s="105">
        <v>2.6</v>
      </c>
      <c r="AV179" s="106"/>
      <c r="AW179" s="75"/>
      <c r="AX179" s="23"/>
      <c r="AY179" s="23"/>
      <c r="AZ179" s="125"/>
      <c r="BA179" s="23"/>
      <c r="BB179" s="23"/>
      <c r="BC179" s="23"/>
      <c r="BD179" s="23"/>
      <c r="BE179" s="23"/>
      <c r="BF179" s="23"/>
      <c r="BG179" s="112" t="s">
        <v>274</v>
      </c>
      <c r="BH179" s="113">
        <v>65590</v>
      </c>
      <c r="BI179" s="112" t="s">
        <v>268</v>
      </c>
      <c r="BJ179" s="77">
        <v>650</v>
      </c>
      <c r="BK179" s="78" t="s">
        <v>269</v>
      </c>
      <c r="BL179" s="79" t="s">
        <v>270</v>
      </c>
      <c r="BM179" s="78" t="s">
        <v>268</v>
      </c>
      <c r="BN179" s="80" t="s">
        <v>275</v>
      </c>
      <c r="BO179" s="78" t="s">
        <v>268</v>
      </c>
      <c r="BP179" s="81">
        <v>2.2999999999999998</v>
      </c>
      <c r="BQ179" s="46" t="s">
        <v>268</v>
      </c>
      <c r="BR179" s="113">
        <v>56220</v>
      </c>
      <c r="BS179" s="46" t="s">
        <v>274</v>
      </c>
      <c r="BT179" s="77">
        <v>560</v>
      </c>
      <c r="BU179" s="78" t="s">
        <v>269</v>
      </c>
      <c r="BV179" s="79" t="s">
        <v>270</v>
      </c>
      <c r="BW179" s="78" t="s">
        <v>268</v>
      </c>
      <c r="BX179" s="80" t="s">
        <v>275</v>
      </c>
      <c r="BY179" s="78" t="s">
        <v>268</v>
      </c>
      <c r="BZ179" s="81">
        <v>2.2999999999999998</v>
      </c>
      <c r="CA179" s="1103"/>
      <c r="CB179" s="1117"/>
      <c r="CC179" s="1089"/>
      <c r="CD179" s="1099"/>
      <c r="CE179" s="1084"/>
      <c r="CF179" s="1084"/>
      <c r="CG179" s="1093"/>
      <c r="CH179" s="1086"/>
      <c r="CI179" s="1093"/>
      <c r="CJ179" s="1097"/>
      <c r="CK179" s="1089"/>
      <c r="CL179" s="114">
        <v>3740</v>
      </c>
      <c r="CM179" s="1089"/>
      <c r="CN179" s="1112"/>
      <c r="CO179" s="1113"/>
      <c r="CP179" s="1114"/>
      <c r="CQ179" s="1113"/>
      <c r="CR179" s="1115"/>
      <c r="CS179" s="1113"/>
      <c r="CT179" s="1118"/>
      <c r="CU179" s="1119"/>
      <c r="CV179" s="1089"/>
      <c r="CW179" s="1105"/>
      <c r="CX179" s="1089"/>
      <c r="CY179" s="1099"/>
      <c r="CZ179" s="1084"/>
      <c r="DA179" s="1084"/>
      <c r="DB179" s="1093"/>
      <c r="DC179" s="1086"/>
      <c r="DD179" s="1093"/>
      <c r="DE179" s="1097"/>
      <c r="DF179" s="1089"/>
      <c r="DG179" s="115" t="s">
        <v>282</v>
      </c>
      <c r="DH179" s="1089"/>
      <c r="DI179" s="115" t="s">
        <v>335</v>
      </c>
      <c r="DJ179" s="1089"/>
      <c r="DK179" s="116">
        <v>46.6</v>
      </c>
      <c r="DL179" s="1089"/>
      <c r="DM179" s="115" t="s">
        <v>282</v>
      </c>
      <c r="DN179" s="1089"/>
      <c r="DO179" s="115" t="s">
        <v>335</v>
      </c>
      <c r="DP179" s="1089"/>
      <c r="DQ179" s="116">
        <v>23.3</v>
      </c>
      <c r="DR179" s="1145"/>
      <c r="DS179" s="117">
        <v>3660</v>
      </c>
      <c r="DT179" s="1122"/>
      <c r="DU179" s="118" t="s">
        <v>284</v>
      </c>
      <c r="DV179" s="1089"/>
      <c r="DW179" s="1091"/>
      <c r="DX179" s="1093"/>
      <c r="DY179" s="1095"/>
      <c r="DZ179" s="1082"/>
      <c r="EA179" s="1084"/>
      <c r="EB179" s="1082"/>
      <c r="EC179" s="1086"/>
      <c r="ED179" s="1082"/>
      <c r="EE179" s="1088"/>
      <c r="EF179" s="1124"/>
      <c r="EG179" s="1089"/>
      <c r="EH179" s="1091" t="s">
        <v>340</v>
      </c>
      <c r="EI179" s="1093"/>
      <c r="EJ179" s="1095"/>
      <c r="EK179" s="1082"/>
      <c r="EL179" s="1084"/>
      <c r="EM179" s="1082"/>
      <c r="EN179" s="1086"/>
      <c r="EO179" s="1082"/>
      <c r="EP179" s="1088"/>
      <c r="EQ179" s="1127"/>
      <c r="ER179" s="1121"/>
      <c r="ES179" s="1089"/>
      <c r="ET179" s="119">
        <v>20</v>
      </c>
      <c r="EU179" s="1125"/>
      <c r="EV179" s="1140"/>
      <c r="EW179" s="1114"/>
      <c r="EX179" s="1122"/>
      <c r="EY179" s="5"/>
      <c r="EZ179" s="1145"/>
    </row>
    <row r="180" spans="1:156" s="58" customFormat="1" ht="38.450000000000003" customHeight="1">
      <c r="A180" s="132" t="s">
        <v>518</v>
      </c>
      <c r="B180" s="132" t="s">
        <v>918</v>
      </c>
      <c r="C180" s="1170"/>
      <c r="D180" s="1106" t="s">
        <v>322</v>
      </c>
      <c r="E180" s="1108" t="s">
        <v>267</v>
      </c>
      <c r="F180" s="57" t="s">
        <v>42</v>
      </c>
      <c r="G180" s="120"/>
      <c r="H180" s="59">
        <v>28430</v>
      </c>
      <c r="I180" s="60">
        <v>37800</v>
      </c>
      <c r="J180" s="32" t="s">
        <v>268</v>
      </c>
      <c r="K180" s="61">
        <v>260</v>
      </c>
      <c r="L180" s="62">
        <v>350</v>
      </c>
      <c r="M180" s="63" t="s">
        <v>269</v>
      </c>
      <c r="N180" s="64" t="s">
        <v>270</v>
      </c>
      <c r="O180" s="65" t="s">
        <v>268</v>
      </c>
      <c r="P180" s="66" t="s">
        <v>271</v>
      </c>
      <c r="Q180" s="65" t="s">
        <v>268</v>
      </c>
      <c r="R180" s="67">
        <v>2.2999999999999998</v>
      </c>
      <c r="S180" s="68">
        <v>2.4</v>
      </c>
      <c r="T180" s="1089" t="s">
        <v>268</v>
      </c>
      <c r="U180" s="1104">
        <v>470</v>
      </c>
      <c r="V180" s="1089" t="s">
        <v>268</v>
      </c>
      <c r="W180" s="1110">
        <v>4</v>
      </c>
      <c r="X180" s="1081" t="s">
        <v>272</v>
      </c>
      <c r="Y180" s="1083" t="s">
        <v>270</v>
      </c>
      <c r="Z180" s="1083" t="s">
        <v>268</v>
      </c>
      <c r="AA180" s="1100" t="s">
        <v>273</v>
      </c>
      <c r="AB180" s="1089" t="s">
        <v>268</v>
      </c>
      <c r="AC180" s="1104">
        <v>3120</v>
      </c>
      <c r="AD180" s="1089" t="s">
        <v>274</v>
      </c>
      <c r="AE180" s="1098">
        <v>30</v>
      </c>
      <c r="AF180" s="1081" t="s">
        <v>269</v>
      </c>
      <c r="AG180" s="1083" t="s">
        <v>270</v>
      </c>
      <c r="AH180" s="1081" t="s">
        <v>268</v>
      </c>
      <c r="AI180" s="1085" t="s">
        <v>275</v>
      </c>
      <c r="AJ180" s="1081" t="s">
        <v>268</v>
      </c>
      <c r="AK180" s="1096">
        <v>2.4</v>
      </c>
      <c r="AL180" s="32" t="s">
        <v>268</v>
      </c>
      <c r="AM180" s="69">
        <v>9370</v>
      </c>
      <c r="AN180" s="1089" t="s">
        <v>268</v>
      </c>
      <c r="AO180" s="70">
        <v>90</v>
      </c>
      <c r="AP180" s="71" t="s">
        <v>272</v>
      </c>
      <c r="AQ180" s="64" t="s">
        <v>270</v>
      </c>
      <c r="AR180" s="72" t="s">
        <v>268</v>
      </c>
      <c r="AS180" s="66" t="s">
        <v>275</v>
      </c>
      <c r="AT180" s="72" t="s">
        <v>268</v>
      </c>
      <c r="AU180" s="73">
        <v>2.6</v>
      </c>
      <c r="AV180" s="74" t="s">
        <v>276</v>
      </c>
      <c r="AW180" s="75" t="s">
        <v>268</v>
      </c>
      <c r="AX180" s="76">
        <v>3740</v>
      </c>
      <c r="AY180" s="20" t="s">
        <v>274</v>
      </c>
      <c r="AZ180" s="77">
        <v>30</v>
      </c>
      <c r="BA180" s="78" t="s">
        <v>269</v>
      </c>
      <c r="BB180" s="79" t="s">
        <v>270</v>
      </c>
      <c r="BC180" s="78" t="s">
        <v>268</v>
      </c>
      <c r="BD180" s="80" t="s">
        <v>275</v>
      </c>
      <c r="BE180" s="78" t="s">
        <v>268</v>
      </c>
      <c r="BF180" s="81">
        <v>3.9</v>
      </c>
      <c r="BG180" s="75"/>
      <c r="BH180" s="82"/>
      <c r="BI180" s="112"/>
      <c r="BJ180" s="121"/>
      <c r="BK180" s="121"/>
      <c r="BL180" s="121"/>
      <c r="BM180" s="121"/>
      <c r="BN180" s="121"/>
      <c r="BO180" s="121"/>
      <c r="BP180" s="121"/>
      <c r="BQ180" s="112"/>
      <c r="BR180" s="82" t="s">
        <v>286</v>
      </c>
      <c r="BS180" s="112"/>
      <c r="BT180" s="122"/>
      <c r="BU180" s="121"/>
      <c r="BV180" s="121"/>
      <c r="BW180" s="121"/>
      <c r="BX180" s="121"/>
      <c r="BY180" s="121"/>
      <c r="BZ180" s="121"/>
      <c r="CA180" s="1102" t="s">
        <v>268</v>
      </c>
      <c r="CB180" s="1116">
        <v>550</v>
      </c>
      <c r="CC180" s="1089" t="s">
        <v>268</v>
      </c>
      <c r="CD180" s="1098">
        <v>5</v>
      </c>
      <c r="CE180" s="1083" t="s">
        <v>269</v>
      </c>
      <c r="CF180" s="1083" t="s">
        <v>270</v>
      </c>
      <c r="CG180" s="1092" t="s">
        <v>268</v>
      </c>
      <c r="CH180" s="1085" t="s">
        <v>275</v>
      </c>
      <c r="CI180" s="1092" t="s">
        <v>268</v>
      </c>
      <c r="CJ180" s="1096">
        <v>9.1</v>
      </c>
      <c r="CK180" s="1089"/>
      <c r="CL180" s="123" t="s">
        <v>173</v>
      </c>
      <c r="CM180" s="1089" t="s">
        <v>274</v>
      </c>
      <c r="CN180" s="1112">
        <v>30</v>
      </c>
      <c r="CO180" s="1113" t="s">
        <v>269</v>
      </c>
      <c r="CP180" s="1114" t="s">
        <v>270</v>
      </c>
      <c r="CQ180" s="1113" t="s">
        <v>268</v>
      </c>
      <c r="CR180" s="1115" t="s">
        <v>275</v>
      </c>
      <c r="CS180" s="1113" t="s">
        <v>268</v>
      </c>
      <c r="CT180" s="1118">
        <v>2.4</v>
      </c>
      <c r="CU180" s="1119" t="s">
        <v>277</v>
      </c>
      <c r="CV180" s="1089" t="s">
        <v>274</v>
      </c>
      <c r="CW180" s="1104">
        <v>540</v>
      </c>
      <c r="CX180" s="1089" t="s">
        <v>268</v>
      </c>
      <c r="CY180" s="1098">
        <v>5</v>
      </c>
      <c r="CZ180" s="1083" t="s">
        <v>269</v>
      </c>
      <c r="DA180" s="1083" t="s">
        <v>270</v>
      </c>
      <c r="DB180" s="1092" t="s">
        <v>268</v>
      </c>
      <c r="DC180" s="1085" t="s">
        <v>275</v>
      </c>
      <c r="DD180" s="1092" t="s">
        <v>268</v>
      </c>
      <c r="DE180" s="1096">
        <v>16.8</v>
      </c>
      <c r="DF180" s="1089" t="s">
        <v>274</v>
      </c>
      <c r="DG180" s="85">
        <v>330</v>
      </c>
      <c r="DH180" s="1089" t="s">
        <v>268</v>
      </c>
      <c r="DI180" s="85">
        <v>3</v>
      </c>
      <c r="DJ180" s="1089" t="s">
        <v>274</v>
      </c>
      <c r="DK180" s="86">
        <v>3</v>
      </c>
      <c r="DL180" s="1089" t="s">
        <v>268</v>
      </c>
      <c r="DM180" s="85">
        <v>50</v>
      </c>
      <c r="DN180" s="1089" t="s">
        <v>268</v>
      </c>
      <c r="DO180" s="85">
        <v>1</v>
      </c>
      <c r="DP180" s="1089" t="s">
        <v>274</v>
      </c>
      <c r="DQ180" s="86">
        <v>1</v>
      </c>
      <c r="DR180" s="1145"/>
      <c r="DS180" s="128" t="s">
        <v>173</v>
      </c>
      <c r="DT180" s="1122" t="s">
        <v>278</v>
      </c>
      <c r="DU180" s="88">
        <v>255</v>
      </c>
      <c r="DV180" s="1089" t="s">
        <v>280</v>
      </c>
      <c r="DW180" s="1090">
        <v>710</v>
      </c>
      <c r="DX180" s="1092" t="s">
        <v>268</v>
      </c>
      <c r="DY180" s="1094">
        <v>7</v>
      </c>
      <c r="DZ180" s="1081" t="s">
        <v>269</v>
      </c>
      <c r="EA180" s="1083" t="s">
        <v>270</v>
      </c>
      <c r="EB180" s="1081" t="s">
        <v>268</v>
      </c>
      <c r="EC180" s="1085" t="s">
        <v>275</v>
      </c>
      <c r="ED180" s="1081" t="s">
        <v>268</v>
      </c>
      <c r="EE180" s="1087">
        <v>7.4</v>
      </c>
      <c r="EF180" s="1123" t="s">
        <v>276</v>
      </c>
      <c r="EG180" s="1089" t="s">
        <v>280</v>
      </c>
      <c r="EH180" s="1090">
        <v>3120</v>
      </c>
      <c r="EI180" s="1092" t="s">
        <v>268</v>
      </c>
      <c r="EJ180" s="1094">
        <v>30</v>
      </c>
      <c r="EK180" s="1081" t="s">
        <v>269</v>
      </c>
      <c r="EL180" s="1083" t="s">
        <v>270</v>
      </c>
      <c r="EM180" s="1081" t="s">
        <v>268</v>
      </c>
      <c r="EN180" s="1085" t="s">
        <v>275</v>
      </c>
      <c r="EO180" s="1081" t="s">
        <v>268</v>
      </c>
      <c r="EP180" s="1087">
        <v>2.6</v>
      </c>
      <c r="EQ180" s="1126" t="s">
        <v>276</v>
      </c>
      <c r="ER180" s="1120" t="s">
        <v>281</v>
      </c>
      <c r="ES180" s="1089" t="s">
        <v>280</v>
      </c>
      <c r="ET180" s="89">
        <v>2360</v>
      </c>
      <c r="EU180" s="1125" t="s">
        <v>280</v>
      </c>
      <c r="EV180" s="1140"/>
      <c r="EW180" s="1114"/>
      <c r="EX180" s="1122"/>
      <c r="EY180" s="5"/>
      <c r="EZ180" s="1145"/>
    </row>
    <row r="181" spans="1:156" s="58" customFormat="1" ht="38.450000000000003" customHeight="1">
      <c r="A181" s="132" t="s">
        <v>519</v>
      </c>
      <c r="B181" s="132" t="s">
        <v>919</v>
      </c>
      <c r="C181" s="1170"/>
      <c r="D181" s="1107"/>
      <c r="E181" s="1109"/>
      <c r="F181" s="90" t="s">
        <v>43</v>
      </c>
      <c r="G181" s="120"/>
      <c r="H181" s="91">
        <v>37800</v>
      </c>
      <c r="I181" s="92"/>
      <c r="J181" s="32" t="s">
        <v>268</v>
      </c>
      <c r="K181" s="93">
        <v>350</v>
      </c>
      <c r="L181" s="94"/>
      <c r="M181" s="95" t="s">
        <v>269</v>
      </c>
      <c r="N181" s="96" t="s">
        <v>270</v>
      </c>
      <c r="O181" s="97" t="s">
        <v>268</v>
      </c>
      <c r="P181" s="98" t="s">
        <v>275</v>
      </c>
      <c r="Q181" s="97" t="s">
        <v>268</v>
      </c>
      <c r="R181" s="99">
        <v>2.4</v>
      </c>
      <c r="S181" s="100"/>
      <c r="T181" s="1089"/>
      <c r="U181" s="1105"/>
      <c r="V181" s="1089"/>
      <c r="W181" s="1111"/>
      <c r="X181" s="1082"/>
      <c r="Y181" s="1084"/>
      <c r="Z181" s="1084"/>
      <c r="AA181" s="1101"/>
      <c r="AB181" s="1089"/>
      <c r="AC181" s="1105"/>
      <c r="AD181" s="1089"/>
      <c r="AE181" s="1099"/>
      <c r="AF181" s="1082"/>
      <c r="AG181" s="1084"/>
      <c r="AH181" s="1082"/>
      <c r="AI181" s="1086"/>
      <c r="AJ181" s="1082"/>
      <c r="AK181" s="1097"/>
      <c r="AL181" s="32" t="s">
        <v>268</v>
      </c>
      <c r="AM181" s="93">
        <v>9370</v>
      </c>
      <c r="AN181" s="1089"/>
      <c r="AO181" s="101">
        <v>90</v>
      </c>
      <c r="AP181" s="102" t="s">
        <v>269</v>
      </c>
      <c r="AQ181" s="96" t="s">
        <v>270</v>
      </c>
      <c r="AR181" s="103" t="s">
        <v>268</v>
      </c>
      <c r="AS181" s="104" t="s">
        <v>275</v>
      </c>
      <c r="AT181" s="103" t="s">
        <v>268</v>
      </c>
      <c r="AU181" s="105">
        <v>2.6</v>
      </c>
      <c r="AV181" s="106"/>
      <c r="AW181" s="75"/>
      <c r="AX181" s="23"/>
      <c r="AY181" s="23"/>
      <c r="AZ181" s="125"/>
      <c r="BA181" s="23"/>
      <c r="BB181" s="23"/>
      <c r="BC181" s="23"/>
      <c r="BD181" s="23"/>
      <c r="BE181" s="23"/>
      <c r="BF181" s="23"/>
      <c r="BG181" s="112" t="s">
        <v>274</v>
      </c>
      <c r="BH181" s="113">
        <v>65590</v>
      </c>
      <c r="BI181" s="112" t="s">
        <v>268</v>
      </c>
      <c r="BJ181" s="77">
        <v>650</v>
      </c>
      <c r="BK181" s="78" t="s">
        <v>269</v>
      </c>
      <c r="BL181" s="79" t="s">
        <v>270</v>
      </c>
      <c r="BM181" s="78" t="s">
        <v>268</v>
      </c>
      <c r="BN181" s="80" t="s">
        <v>275</v>
      </c>
      <c r="BO181" s="78" t="s">
        <v>268</v>
      </c>
      <c r="BP181" s="81">
        <v>2.2999999999999998</v>
      </c>
      <c r="BQ181" s="46" t="s">
        <v>268</v>
      </c>
      <c r="BR181" s="113">
        <v>56220</v>
      </c>
      <c r="BS181" s="46" t="s">
        <v>274</v>
      </c>
      <c r="BT181" s="77">
        <v>560</v>
      </c>
      <c r="BU181" s="78" t="s">
        <v>269</v>
      </c>
      <c r="BV181" s="79" t="s">
        <v>270</v>
      </c>
      <c r="BW181" s="78" t="s">
        <v>268</v>
      </c>
      <c r="BX181" s="80" t="s">
        <v>275</v>
      </c>
      <c r="BY181" s="78" t="s">
        <v>268</v>
      </c>
      <c r="BZ181" s="81">
        <v>2.2999999999999998</v>
      </c>
      <c r="CA181" s="1103"/>
      <c r="CB181" s="1117"/>
      <c r="CC181" s="1089"/>
      <c r="CD181" s="1099"/>
      <c r="CE181" s="1084"/>
      <c r="CF181" s="1084"/>
      <c r="CG181" s="1093"/>
      <c r="CH181" s="1086"/>
      <c r="CI181" s="1093"/>
      <c r="CJ181" s="1097"/>
      <c r="CK181" s="1089"/>
      <c r="CL181" s="114">
        <v>3120</v>
      </c>
      <c r="CM181" s="1089"/>
      <c r="CN181" s="1112"/>
      <c r="CO181" s="1113"/>
      <c r="CP181" s="1114"/>
      <c r="CQ181" s="1113"/>
      <c r="CR181" s="1115"/>
      <c r="CS181" s="1113"/>
      <c r="CT181" s="1118"/>
      <c r="CU181" s="1119"/>
      <c r="CV181" s="1089"/>
      <c r="CW181" s="1105"/>
      <c r="CX181" s="1089"/>
      <c r="CY181" s="1099"/>
      <c r="CZ181" s="1084"/>
      <c r="DA181" s="1084"/>
      <c r="DB181" s="1093"/>
      <c r="DC181" s="1086"/>
      <c r="DD181" s="1093"/>
      <c r="DE181" s="1097"/>
      <c r="DF181" s="1089"/>
      <c r="DG181" s="115" t="s">
        <v>282</v>
      </c>
      <c r="DH181" s="1089"/>
      <c r="DI181" s="115" t="s">
        <v>335</v>
      </c>
      <c r="DJ181" s="1089"/>
      <c r="DK181" s="116">
        <v>58.3</v>
      </c>
      <c r="DL181" s="1089"/>
      <c r="DM181" s="115" t="s">
        <v>282</v>
      </c>
      <c r="DN181" s="1089"/>
      <c r="DO181" s="115" t="s">
        <v>335</v>
      </c>
      <c r="DP181" s="1089"/>
      <c r="DQ181" s="116">
        <v>32.4</v>
      </c>
      <c r="DR181" s="1145"/>
      <c r="DS181" s="117">
        <v>3160</v>
      </c>
      <c r="DT181" s="1122"/>
      <c r="DU181" s="118" t="s">
        <v>284</v>
      </c>
      <c r="DV181" s="1089"/>
      <c r="DW181" s="1091"/>
      <c r="DX181" s="1093"/>
      <c r="DY181" s="1095"/>
      <c r="DZ181" s="1082"/>
      <c r="EA181" s="1084"/>
      <c r="EB181" s="1082"/>
      <c r="EC181" s="1086"/>
      <c r="ED181" s="1082"/>
      <c r="EE181" s="1088"/>
      <c r="EF181" s="1124"/>
      <c r="EG181" s="1089"/>
      <c r="EH181" s="1091">
        <v>43943</v>
      </c>
      <c r="EI181" s="1093"/>
      <c r="EJ181" s="1095"/>
      <c r="EK181" s="1082"/>
      <c r="EL181" s="1084"/>
      <c r="EM181" s="1082"/>
      <c r="EN181" s="1086"/>
      <c r="EO181" s="1082"/>
      <c r="EP181" s="1088"/>
      <c r="EQ181" s="1127"/>
      <c r="ER181" s="1121"/>
      <c r="ES181" s="1089"/>
      <c r="ET181" s="119">
        <v>20</v>
      </c>
      <c r="EU181" s="1125"/>
      <c r="EV181" s="1140"/>
      <c r="EW181" s="1114"/>
      <c r="EX181" s="1122"/>
      <c r="EY181" s="5"/>
      <c r="EZ181" s="1145"/>
    </row>
    <row r="182" spans="1:156" s="58" customFormat="1" ht="38.450000000000003" customHeight="1">
      <c r="A182" s="132" t="s">
        <v>520</v>
      </c>
      <c r="B182" s="132" t="s">
        <v>920</v>
      </c>
      <c r="C182" s="1170"/>
      <c r="D182" s="1106" t="s">
        <v>324</v>
      </c>
      <c r="E182" s="1108" t="s">
        <v>267</v>
      </c>
      <c r="F182" s="57" t="s">
        <v>42</v>
      </c>
      <c r="G182" s="120"/>
      <c r="H182" s="59">
        <v>27700</v>
      </c>
      <c r="I182" s="60">
        <v>37070</v>
      </c>
      <c r="J182" s="32" t="s">
        <v>268</v>
      </c>
      <c r="K182" s="61">
        <v>250</v>
      </c>
      <c r="L182" s="62">
        <v>350</v>
      </c>
      <c r="M182" s="63" t="s">
        <v>269</v>
      </c>
      <c r="N182" s="64" t="s">
        <v>270</v>
      </c>
      <c r="O182" s="65" t="s">
        <v>268</v>
      </c>
      <c r="P182" s="66" t="s">
        <v>271</v>
      </c>
      <c r="Q182" s="65" t="s">
        <v>268</v>
      </c>
      <c r="R182" s="67">
        <v>2.2999999999999998</v>
      </c>
      <c r="S182" s="68">
        <v>2.2999999999999998</v>
      </c>
      <c r="T182" s="1089" t="s">
        <v>268</v>
      </c>
      <c r="U182" s="1104">
        <v>400</v>
      </c>
      <c r="V182" s="1089" t="s">
        <v>268</v>
      </c>
      <c r="W182" s="1110">
        <v>4</v>
      </c>
      <c r="X182" s="1081" t="s">
        <v>272</v>
      </c>
      <c r="Y182" s="1083" t="s">
        <v>270</v>
      </c>
      <c r="Z182" s="1083" t="s">
        <v>268</v>
      </c>
      <c r="AA182" s="1100" t="s">
        <v>273</v>
      </c>
      <c r="AB182" s="1089" t="s">
        <v>268</v>
      </c>
      <c r="AC182" s="1104">
        <v>2670</v>
      </c>
      <c r="AD182" s="1089" t="s">
        <v>274</v>
      </c>
      <c r="AE182" s="1098">
        <v>20</v>
      </c>
      <c r="AF182" s="1081" t="s">
        <v>269</v>
      </c>
      <c r="AG182" s="1083" t="s">
        <v>270</v>
      </c>
      <c r="AH182" s="1081" t="s">
        <v>268</v>
      </c>
      <c r="AI182" s="1085" t="s">
        <v>275</v>
      </c>
      <c r="AJ182" s="1081" t="s">
        <v>268</v>
      </c>
      <c r="AK182" s="1096">
        <v>3.1</v>
      </c>
      <c r="AL182" s="32" t="s">
        <v>268</v>
      </c>
      <c r="AM182" s="69">
        <v>9370</v>
      </c>
      <c r="AN182" s="1089" t="s">
        <v>268</v>
      </c>
      <c r="AO182" s="70">
        <v>90</v>
      </c>
      <c r="AP182" s="71" t="s">
        <v>272</v>
      </c>
      <c r="AQ182" s="64" t="s">
        <v>270</v>
      </c>
      <c r="AR182" s="72" t="s">
        <v>268</v>
      </c>
      <c r="AS182" s="66" t="s">
        <v>275</v>
      </c>
      <c r="AT182" s="72" t="s">
        <v>268</v>
      </c>
      <c r="AU182" s="73">
        <v>2.6</v>
      </c>
      <c r="AV182" s="74" t="s">
        <v>276</v>
      </c>
      <c r="AW182" s="75" t="s">
        <v>268</v>
      </c>
      <c r="AX182" s="76">
        <v>3740</v>
      </c>
      <c r="AY182" s="20" t="s">
        <v>274</v>
      </c>
      <c r="AZ182" s="77">
        <v>30</v>
      </c>
      <c r="BA182" s="78" t="s">
        <v>269</v>
      </c>
      <c r="BB182" s="79" t="s">
        <v>270</v>
      </c>
      <c r="BC182" s="78" t="s">
        <v>268</v>
      </c>
      <c r="BD182" s="80" t="s">
        <v>275</v>
      </c>
      <c r="BE182" s="78" t="s">
        <v>268</v>
      </c>
      <c r="BF182" s="81">
        <v>3.9</v>
      </c>
      <c r="BG182" s="75"/>
      <c r="BH182" s="82"/>
      <c r="BI182" s="112"/>
      <c r="BJ182" s="121"/>
      <c r="BK182" s="121"/>
      <c r="BL182" s="121"/>
      <c r="BM182" s="121"/>
      <c r="BN182" s="121"/>
      <c r="BO182" s="121"/>
      <c r="BP182" s="121"/>
      <c r="BQ182" s="112"/>
      <c r="BR182" s="82" t="s">
        <v>286</v>
      </c>
      <c r="BS182" s="112"/>
      <c r="BT182" s="122"/>
      <c r="BU182" s="121"/>
      <c r="BV182" s="121"/>
      <c r="BW182" s="121"/>
      <c r="BX182" s="121"/>
      <c r="BY182" s="121"/>
      <c r="BZ182" s="121"/>
      <c r="CA182" s="1102" t="s">
        <v>268</v>
      </c>
      <c r="CB182" s="1116">
        <v>470</v>
      </c>
      <c r="CC182" s="1089" t="s">
        <v>268</v>
      </c>
      <c r="CD182" s="1098">
        <v>4</v>
      </c>
      <c r="CE182" s="1083" t="s">
        <v>269</v>
      </c>
      <c r="CF182" s="1083" t="s">
        <v>270</v>
      </c>
      <c r="CG182" s="1092" t="s">
        <v>268</v>
      </c>
      <c r="CH182" s="1085" t="s">
        <v>275</v>
      </c>
      <c r="CI182" s="1092" t="s">
        <v>268</v>
      </c>
      <c r="CJ182" s="1096">
        <v>9.6999999999999993</v>
      </c>
      <c r="CK182" s="1089"/>
      <c r="CL182" s="123" t="s">
        <v>174</v>
      </c>
      <c r="CM182" s="1089" t="s">
        <v>274</v>
      </c>
      <c r="CN182" s="1112">
        <v>20</v>
      </c>
      <c r="CO182" s="1113" t="s">
        <v>269</v>
      </c>
      <c r="CP182" s="1114" t="s">
        <v>270</v>
      </c>
      <c r="CQ182" s="1113" t="s">
        <v>268</v>
      </c>
      <c r="CR182" s="1115" t="s">
        <v>275</v>
      </c>
      <c r="CS182" s="1113" t="s">
        <v>268</v>
      </c>
      <c r="CT182" s="1118">
        <v>3.1</v>
      </c>
      <c r="CU182" s="1119" t="s">
        <v>277</v>
      </c>
      <c r="CV182" s="1089" t="s">
        <v>274</v>
      </c>
      <c r="CW182" s="1104">
        <v>540</v>
      </c>
      <c r="CX182" s="1089" t="s">
        <v>268</v>
      </c>
      <c r="CY182" s="1098">
        <v>5</v>
      </c>
      <c r="CZ182" s="1083" t="s">
        <v>269</v>
      </c>
      <c r="DA182" s="1083" t="s">
        <v>270</v>
      </c>
      <c r="DB182" s="1092" t="s">
        <v>268</v>
      </c>
      <c r="DC182" s="1085" t="s">
        <v>275</v>
      </c>
      <c r="DD182" s="1092" t="s">
        <v>268</v>
      </c>
      <c r="DE182" s="1096">
        <v>14.4</v>
      </c>
      <c r="DF182" s="1089" t="s">
        <v>274</v>
      </c>
      <c r="DG182" s="85">
        <v>290</v>
      </c>
      <c r="DH182" s="1089" t="s">
        <v>268</v>
      </c>
      <c r="DI182" s="85">
        <v>2</v>
      </c>
      <c r="DJ182" s="1089" t="s">
        <v>274</v>
      </c>
      <c r="DK182" s="86">
        <v>2</v>
      </c>
      <c r="DL182" s="1089" t="s">
        <v>268</v>
      </c>
      <c r="DM182" s="85">
        <v>50</v>
      </c>
      <c r="DN182" s="1089" t="s">
        <v>268</v>
      </c>
      <c r="DO182" s="85">
        <v>1</v>
      </c>
      <c r="DP182" s="1089" t="s">
        <v>274</v>
      </c>
      <c r="DQ182" s="86">
        <v>1</v>
      </c>
      <c r="DR182" s="1145"/>
      <c r="DS182" s="128" t="s">
        <v>174</v>
      </c>
      <c r="DT182" s="1122" t="s">
        <v>278</v>
      </c>
      <c r="DU182" s="88">
        <v>255</v>
      </c>
      <c r="DV182" s="1089" t="s">
        <v>280</v>
      </c>
      <c r="DW182" s="1090">
        <v>610</v>
      </c>
      <c r="DX182" s="1092" t="s">
        <v>268</v>
      </c>
      <c r="DY182" s="1094">
        <v>6</v>
      </c>
      <c r="DZ182" s="1081" t="s">
        <v>269</v>
      </c>
      <c r="EA182" s="1083" t="s">
        <v>270</v>
      </c>
      <c r="EB182" s="1081" t="s">
        <v>268</v>
      </c>
      <c r="EC182" s="1085" t="s">
        <v>275</v>
      </c>
      <c r="ED182" s="1081" t="s">
        <v>268</v>
      </c>
      <c r="EE182" s="1087">
        <v>7.4</v>
      </c>
      <c r="EF182" s="1123" t="s">
        <v>276</v>
      </c>
      <c r="EG182" s="1089" t="s">
        <v>280</v>
      </c>
      <c r="EH182" s="1090">
        <v>2670</v>
      </c>
      <c r="EI182" s="1092" t="s">
        <v>268</v>
      </c>
      <c r="EJ182" s="1094">
        <v>20</v>
      </c>
      <c r="EK182" s="1081" t="s">
        <v>269</v>
      </c>
      <c r="EL182" s="1083" t="s">
        <v>270</v>
      </c>
      <c r="EM182" s="1081" t="s">
        <v>268</v>
      </c>
      <c r="EN182" s="1085" t="s">
        <v>275</v>
      </c>
      <c r="EO182" s="1081" t="s">
        <v>268</v>
      </c>
      <c r="EP182" s="1087">
        <v>3.3</v>
      </c>
      <c r="EQ182" s="1126" t="s">
        <v>276</v>
      </c>
      <c r="ER182" s="1120" t="s">
        <v>281</v>
      </c>
      <c r="ES182" s="1089" t="s">
        <v>280</v>
      </c>
      <c r="ET182" s="89">
        <v>2020</v>
      </c>
      <c r="EU182" s="1125" t="s">
        <v>280</v>
      </c>
      <c r="EV182" s="1140"/>
      <c r="EW182" s="1114"/>
      <c r="EX182" s="1122"/>
      <c r="EY182" s="5"/>
      <c r="EZ182" s="1145"/>
    </row>
    <row r="183" spans="1:156" s="58" customFormat="1" ht="38.450000000000003" customHeight="1">
      <c r="A183" s="132" t="s">
        <v>521</v>
      </c>
      <c r="B183" s="132" t="s">
        <v>921</v>
      </c>
      <c r="C183" s="1170"/>
      <c r="D183" s="1107"/>
      <c r="E183" s="1109"/>
      <c r="F183" s="90" t="s">
        <v>43</v>
      </c>
      <c r="G183" s="120"/>
      <c r="H183" s="91">
        <v>37070</v>
      </c>
      <c r="I183" s="92"/>
      <c r="J183" s="32" t="s">
        <v>268</v>
      </c>
      <c r="K183" s="93">
        <v>350</v>
      </c>
      <c r="L183" s="94"/>
      <c r="M183" s="95" t="s">
        <v>269</v>
      </c>
      <c r="N183" s="96" t="s">
        <v>270</v>
      </c>
      <c r="O183" s="97" t="s">
        <v>268</v>
      </c>
      <c r="P183" s="98" t="s">
        <v>275</v>
      </c>
      <c r="Q183" s="97" t="s">
        <v>268</v>
      </c>
      <c r="R183" s="99">
        <v>2.2999999999999998</v>
      </c>
      <c r="S183" s="100"/>
      <c r="T183" s="1089"/>
      <c r="U183" s="1105"/>
      <c r="V183" s="1089"/>
      <c r="W183" s="1111"/>
      <c r="X183" s="1082"/>
      <c r="Y183" s="1084"/>
      <c r="Z183" s="1084"/>
      <c r="AA183" s="1101"/>
      <c r="AB183" s="1089"/>
      <c r="AC183" s="1105"/>
      <c r="AD183" s="1089"/>
      <c r="AE183" s="1099"/>
      <c r="AF183" s="1082"/>
      <c r="AG183" s="1084"/>
      <c r="AH183" s="1082"/>
      <c r="AI183" s="1086"/>
      <c r="AJ183" s="1082"/>
      <c r="AK183" s="1097"/>
      <c r="AL183" s="32" t="s">
        <v>268</v>
      </c>
      <c r="AM183" s="93">
        <v>9370</v>
      </c>
      <c r="AN183" s="1089"/>
      <c r="AO183" s="101">
        <v>90</v>
      </c>
      <c r="AP183" s="102" t="s">
        <v>269</v>
      </c>
      <c r="AQ183" s="96" t="s">
        <v>270</v>
      </c>
      <c r="AR183" s="103" t="s">
        <v>268</v>
      </c>
      <c r="AS183" s="104" t="s">
        <v>275</v>
      </c>
      <c r="AT183" s="103" t="s">
        <v>268</v>
      </c>
      <c r="AU183" s="105">
        <v>2.6</v>
      </c>
      <c r="AV183" s="106"/>
      <c r="AW183" s="75"/>
      <c r="AX183" s="23"/>
      <c r="AY183" s="23"/>
      <c r="AZ183" s="125"/>
      <c r="BA183" s="23"/>
      <c r="BB183" s="23"/>
      <c r="BC183" s="23"/>
      <c r="BD183" s="23"/>
      <c r="BE183" s="23"/>
      <c r="BF183" s="23"/>
      <c r="BG183" s="112" t="s">
        <v>274</v>
      </c>
      <c r="BH183" s="113">
        <v>65590</v>
      </c>
      <c r="BI183" s="112" t="s">
        <v>268</v>
      </c>
      <c r="BJ183" s="77">
        <v>650</v>
      </c>
      <c r="BK183" s="78" t="s">
        <v>269</v>
      </c>
      <c r="BL183" s="79" t="s">
        <v>270</v>
      </c>
      <c r="BM183" s="78" t="s">
        <v>268</v>
      </c>
      <c r="BN183" s="80" t="s">
        <v>275</v>
      </c>
      <c r="BO183" s="78" t="s">
        <v>268</v>
      </c>
      <c r="BP183" s="81">
        <v>2.2999999999999998</v>
      </c>
      <c r="BQ183" s="46" t="s">
        <v>268</v>
      </c>
      <c r="BR183" s="113">
        <v>56220</v>
      </c>
      <c r="BS183" s="46" t="s">
        <v>274</v>
      </c>
      <c r="BT183" s="77">
        <v>560</v>
      </c>
      <c r="BU183" s="78" t="s">
        <v>269</v>
      </c>
      <c r="BV183" s="79" t="s">
        <v>270</v>
      </c>
      <c r="BW183" s="78" t="s">
        <v>268</v>
      </c>
      <c r="BX183" s="80" t="s">
        <v>275</v>
      </c>
      <c r="BY183" s="78" t="s">
        <v>268</v>
      </c>
      <c r="BZ183" s="81">
        <v>2.2999999999999998</v>
      </c>
      <c r="CA183" s="1103"/>
      <c r="CB183" s="1117"/>
      <c r="CC183" s="1089"/>
      <c r="CD183" s="1099"/>
      <c r="CE183" s="1084"/>
      <c r="CF183" s="1084"/>
      <c r="CG183" s="1093"/>
      <c r="CH183" s="1086"/>
      <c r="CI183" s="1093"/>
      <c r="CJ183" s="1097"/>
      <c r="CK183" s="1089"/>
      <c r="CL183" s="114">
        <v>2670</v>
      </c>
      <c r="CM183" s="1089"/>
      <c r="CN183" s="1112"/>
      <c r="CO183" s="1113"/>
      <c r="CP183" s="1114"/>
      <c r="CQ183" s="1113"/>
      <c r="CR183" s="1115"/>
      <c r="CS183" s="1113"/>
      <c r="CT183" s="1118"/>
      <c r="CU183" s="1119"/>
      <c r="CV183" s="1089"/>
      <c r="CW183" s="1105"/>
      <c r="CX183" s="1089"/>
      <c r="CY183" s="1099"/>
      <c r="CZ183" s="1084"/>
      <c r="DA183" s="1084"/>
      <c r="DB183" s="1093"/>
      <c r="DC183" s="1086"/>
      <c r="DD183" s="1093"/>
      <c r="DE183" s="1097"/>
      <c r="DF183" s="1089"/>
      <c r="DG183" s="115" t="s">
        <v>282</v>
      </c>
      <c r="DH183" s="1089"/>
      <c r="DI183" s="115" t="s">
        <v>335</v>
      </c>
      <c r="DJ183" s="1089"/>
      <c r="DK183" s="116">
        <v>74.900000000000006</v>
      </c>
      <c r="DL183" s="1089"/>
      <c r="DM183" s="115" t="s">
        <v>282</v>
      </c>
      <c r="DN183" s="1089"/>
      <c r="DO183" s="115" t="s">
        <v>335</v>
      </c>
      <c r="DP183" s="1089"/>
      <c r="DQ183" s="116">
        <v>27.7</v>
      </c>
      <c r="DR183" s="1145"/>
      <c r="DS183" s="117">
        <v>2810</v>
      </c>
      <c r="DT183" s="1122"/>
      <c r="DU183" s="118" t="s">
        <v>284</v>
      </c>
      <c r="DV183" s="1089"/>
      <c r="DW183" s="1091"/>
      <c r="DX183" s="1093"/>
      <c r="DY183" s="1095"/>
      <c r="DZ183" s="1082"/>
      <c r="EA183" s="1084"/>
      <c r="EB183" s="1082"/>
      <c r="EC183" s="1086"/>
      <c r="ED183" s="1082"/>
      <c r="EE183" s="1088"/>
      <c r="EF183" s="1124"/>
      <c r="EG183" s="1089"/>
      <c r="EH183" s="1091">
        <v>29295</v>
      </c>
      <c r="EI183" s="1093"/>
      <c r="EJ183" s="1095"/>
      <c r="EK183" s="1082"/>
      <c r="EL183" s="1084"/>
      <c r="EM183" s="1082"/>
      <c r="EN183" s="1086"/>
      <c r="EO183" s="1082"/>
      <c r="EP183" s="1088"/>
      <c r="EQ183" s="1127"/>
      <c r="ER183" s="1121"/>
      <c r="ES183" s="1089"/>
      <c r="ET183" s="119">
        <v>20</v>
      </c>
      <c r="EU183" s="1125"/>
      <c r="EV183" s="1140"/>
      <c r="EW183" s="1114"/>
      <c r="EX183" s="1122"/>
      <c r="EY183" s="5"/>
      <c r="EZ183" s="1145"/>
    </row>
    <row r="184" spans="1:156" s="58" customFormat="1" ht="38.450000000000003" customHeight="1">
      <c r="A184" s="132" t="s">
        <v>522</v>
      </c>
      <c r="B184" s="132" t="s">
        <v>922</v>
      </c>
      <c r="C184" s="1170"/>
      <c r="D184" s="1106" t="s">
        <v>326</v>
      </c>
      <c r="E184" s="1108" t="s">
        <v>267</v>
      </c>
      <c r="F184" s="57" t="s">
        <v>42</v>
      </c>
      <c r="G184" s="120"/>
      <c r="H184" s="59">
        <v>27170</v>
      </c>
      <c r="I184" s="60">
        <v>36540</v>
      </c>
      <c r="J184" s="32" t="s">
        <v>268</v>
      </c>
      <c r="K184" s="61">
        <v>250</v>
      </c>
      <c r="L184" s="62">
        <v>340</v>
      </c>
      <c r="M184" s="63" t="s">
        <v>269</v>
      </c>
      <c r="N184" s="64" t="s">
        <v>270</v>
      </c>
      <c r="O184" s="65" t="s">
        <v>268</v>
      </c>
      <c r="P184" s="66" t="s">
        <v>271</v>
      </c>
      <c r="Q184" s="65" t="s">
        <v>268</v>
      </c>
      <c r="R184" s="67">
        <v>2.2000000000000002</v>
      </c>
      <c r="S184" s="68">
        <v>2.2999999999999998</v>
      </c>
      <c r="T184" s="1089" t="s">
        <v>268</v>
      </c>
      <c r="U184" s="1104">
        <v>350</v>
      </c>
      <c r="V184" s="1089" t="s">
        <v>268</v>
      </c>
      <c r="W184" s="1110">
        <v>3</v>
      </c>
      <c r="X184" s="1081" t="s">
        <v>272</v>
      </c>
      <c r="Y184" s="1083" t="s">
        <v>270</v>
      </c>
      <c r="Z184" s="1083" t="s">
        <v>268</v>
      </c>
      <c r="AA184" s="1100" t="s">
        <v>273</v>
      </c>
      <c r="AB184" s="1089" t="s">
        <v>268</v>
      </c>
      <c r="AC184" s="1104">
        <v>2340</v>
      </c>
      <c r="AD184" s="1089" t="s">
        <v>274</v>
      </c>
      <c r="AE184" s="1098">
        <v>20</v>
      </c>
      <c r="AF184" s="1081" t="s">
        <v>269</v>
      </c>
      <c r="AG184" s="1083" t="s">
        <v>270</v>
      </c>
      <c r="AH184" s="1081" t="s">
        <v>268</v>
      </c>
      <c r="AI184" s="1085" t="s">
        <v>275</v>
      </c>
      <c r="AJ184" s="1081" t="s">
        <v>268</v>
      </c>
      <c r="AK184" s="1096">
        <v>2.7</v>
      </c>
      <c r="AL184" s="32" t="s">
        <v>268</v>
      </c>
      <c r="AM184" s="69">
        <v>9370</v>
      </c>
      <c r="AN184" s="1089" t="s">
        <v>268</v>
      </c>
      <c r="AO184" s="70">
        <v>90</v>
      </c>
      <c r="AP184" s="71" t="s">
        <v>272</v>
      </c>
      <c r="AQ184" s="64" t="s">
        <v>270</v>
      </c>
      <c r="AR184" s="72" t="s">
        <v>268</v>
      </c>
      <c r="AS184" s="66" t="s">
        <v>275</v>
      </c>
      <c r="AT184" s="72" t="s">
        <v>268</v>
      </c>
      <c r="AU184" s="73">
        <v>2.6</v>
      </c>
      <c r="AV184" s="74" t="s">
        <v>276</v>
      </c>
      <c r="AW184" s="75" t="s">
        <v>268</v>
      </c>
      <c r="AX184" s="76">
        <v>3740</v>
      </c>
      <c r="AY184" s="20" t="s">
        <v>274</v>
      </c>
      <c r="AZ184" s="77">
        <v>30</v>
      </c>
      <c r="BA184" s="78" t="s">
        <v>269</v>
      </c>
      <c r="BB184" s="79" t="s">
        <v>270</v>
      </c>
      <c r="BC184" s="78" t="s">
        <v>268</v>
      </c>
      <c r="BD184" s="80" t="s">
        <v>275</v>
      </c>
      <c r="BE184" s="78" t="s">
        <v>268</v>
      </c>
      <c r="BF184" s="81">
        <v>3.9</v>
      </c>
      <c r="BG184" s="75"/>
      <c r="BH184" s="82"/>
      <c r="BI184" s="112"/>
      <c r="BJ184" s="121"/>
      <c r="BK184" s="121"/>
      <c r="BL184" s="121"/>
      <c r="BM184" s="121"/>
      <c r="BN184" s="121"/>
      <c r="BO184" s="121"/>
      <c r="BP184" s="121"/>
      <c r="BQ184" s="112"/>
      <c r="BR184" s="82" t="s">
        <v>286</v>
      </c>
      <c r="BS184" s="112"/>
      <c r="BT184" s="122"/>
      <c r="BU184" s="121"/>
      <c r="BV184" s="121"/>
      <c r="BW184" s="121"/>
      <c r="BX184" s="121"/>
      <c r="BY184" s="121"/>
      <c r="BZ184" s="121"/>
      <c r="CA184" s="1102" t="s">
        <v>268</v>
      </c>
      <c r="CB184" s="1116">
        <v>410</v>
      </c>
      <c r="CC184" s="1089" t="s">
        <v>268</v>
      </c>
      <c r="CD184" s="1098">
        <v>4</v>
      </c>
      <c r="CE184" s="1083" t="s">
        <v>269</v>
      </c>
      <c r="CF184" s="1083" t="s">
        <v>270</v>
      </c>
      <c r="CG184" s="1092" t="s">
        <v>268</v>
      </c>
      <c r="CH184" s="1085" t="s">
        <v>275</v>
      </c>
      <c r="CI184" s="1092" t="s">
        <v>268</v>
      </c>
      <c r="CJ184" s="1096">
        <v>8.5</v>
      </c>
      <c r="CK184" s="1089"/>
      <c r="CL184" s="123" t="s">
        <v>175</v>
      </c>
      <c r="CM184" s="1089" t="s">
        <v>274</v>
      </c>
      <c r="CN184" s="1112">
        <v>20</v>
      </c>
      <c r="CO184" s="1113" t="s">
        <v>269</v>
      </c>
      <c r="CP184" s="1114" t="s">
        <v>270</v>
      </c>
      <c r="CQ184" s="1113" t="s">
        <v>268</v>
      </c>
      <c r="CR184" s="1115" t="s">
        <v>275</v>
      </c>
      <c r="CS184" s="1113" t="s">
        <v>268</v>
      </c>
      <c r="CT184" s="1118">
        <v>2.7</v>
      </c>
      <c r="CU184" s="1119" t="s">
        <v>277</v>
      </c>
      <c r="CV184" s="1089" t="s">
        <v>274</v>
      </c>
      <c r="CW184" s="1104">
        <v>540</v>
      </c>
      <c r="CX184" s="1089" t="s">
        <v>268</v>
      </c>
      <c r="CY184" s="1098">
        <v>5</v>
      </c>
      <c r="CZ184" s="1083" t="s">
        <v>269</v>
      </c>
      <c r="DA184" s="1083" t="s">
        <v>270</v>
      </c>
      <c r="DB184" s="1092" t="s">
        <v>268</v>
      </c>
      <c r="DC184" s="1085" t="s">
        <v>275</v>
      </c>
      <c r="DD184" s="1092" t="s">
        <v>268</v>
      </c>
      <c r="DE184" s="1096">
        <v>12.6</v>
      </c>
      <c r="DF184" s="1089" t="s">
        <v>274</v>
      </c>
      <c r="DG184" s="85">
        <v>270</v>
      </c>
      <c r="DH184" s="1089" t="s">
        <v>268</v>
      </c>
      <c r="DI184" s="85">
        <v>2</v>
      </c>
      <c r="DJ184" s="1089" t="s">
        <v>274</v>
      </c>
      <c r="DK184" s="86">
        <v>2</v>
      </c>
      <c r="DL184" s="1089" t="s">
        <v>268</v>
      </c>
      <c r="DM184" s="85">
        <v>40</v>
      </c>
      <c r="DN184" s="1089" t="s">
        <v>268</v>
      </c>
      <c r="DO184" s="85">
        <v>1</v>
      </c>
      <c r="DP184" s="1089" t="s">
        <v>274</v>
      </c>
      <c r="DQ184" s="86">
        <v>1</v>
      </c>
      <c r="DR184" s="1145"/>
      <c r="DS184" s="128" t="s">
        <v>175</v>
      </c>
      <c r="DT184" s="1122" t="s">
        <v>278</v>
      </c>
      <c r="DU184" s="88">
        <v>255</v>
      </c>
      <c r="DV184" s="1089" t="s">
        <v>280</v>
      </c>
      <c r="DW184" s="1090">
        <v>530</v>
      </c>
      <c r="DX184" s="1092" t="s">
        <v>268</v>
      </c>
      <c r="DY184" s="1094">
        <v>5</v>
      </c>
      <c r="DZ184" s="1081" t="s">
        <v>269</v>
      </c>
      <c r="EA184" s="1083" t="s">
        <v>270</v>
      </c>
      <c r="EB184" s="1081" t="s">
        <v>268</v>
      </c>
      <c r="EC184" s="1085" t="s">
        <v>275</v>
      </c>
      <c r="ED184" s="1081" t="s">
        <v>268</v>
      </c>
      <c r="EE184" s="1087">
        <v>7.8</v>
      </c>
      <c r="EF184" s="1123" t="s">
        <v>276</v>
      </c>
      <c r="EG184" s="1089" t="s">
        <v>280</v>
      </c>
      <c r="EH184" s="1090">
        <v>2340</v>
      </c>
      <c r="EI184" s="1092" t="s">
        <v>268</v>
      </c>
      <c r="EJ184" s="1094">
        <v>20</v>
      </c>
      <c r="EK184" s="1081" t="s">
        <v>269</v>
      </c>
      <c r="EL184" s="1083" t="s">
        <v>270</v>
      </c>
      <c r="EM184" s="1081" t="s">
        <v>268</v>
      </c>
      <c r="EN184" s="1085" t="s">
        <v>275</v>
      </c>
      <c r="EO184" s="1081" t="s">
        <v>268</v>
      </c>
      <c r="EP184" s="1087">
        <v>2.9</v>
      </c>
      <c r="EQ184" s="1126" t="s">
        <v>276</v>
      </c>
      <c r="ER184" s="1120" t="s">
        <v>281</v>
      </c>
      <c r="ES184" s="1089" t="s">
        <v>280</v>
      </c>
      <c r="ET184" s="89">
        <v>1770</v>
      </c>
      <c r="EU184" s="1125" t="s">
        <v>280</v>
      </c>
      <c r="EV184" s="1140"/>
      <c r="EW184" s="1114"/>
      <c r="EX184" s="1122"/>
      <c r="EY184" s="5"/>
      <c r="EZ184" s="1145"/>
    </row>
    <row r="185" spans="1:156" s="58" customFormat="1" ht="38.450000000000003" customHeight="1">
      <c r="A185" s="132" t="s">
        <v>523</v>
      </c>
      <c r="B185" s="132" t="s">
        <v>923</v>
      </c>
      <c r="C185" s="1170"/>
      <c r="D185" s="1107"/>
      <c r="E185" s="1109"/>
      <c r="F185" s="90" t="s">
        <v>43</v>
      </c>
      <c r="G185" s="120"/>
      <c r="H185" s="91">
        <v>36540</v>
      </c>
      <c r="I185" s="92"/>
      <c r="J185" s="32" t="s">
        <v>268</v>
      </c>
      <c r="K185" s="93">
        <v>340</v>
      </c>
      <c r="L185" s="94"/>
      <c r="M185" s="95" t="s">
        <v>269</v>
      </c>
      <c r="N185" s="96" t="s">
        <v>270</v>
      </c>
      <c r="O185" s="97" t="s">
        <v>268</v>
      </c>
      <c r="P185" s="98" t="s">
        <v>275</v>
      </c>
      <c r="Q185" s="97" t="s">
        <v>268</v>
      </c>
      <c r="R185" s="99">
        <v>2.2999999999999998</v>
      </c>
      <c r="S185" s="100"/>
      <c r="T185" s="1089"/>
      <c r="U185" s="1105"/>
      <c r="V185" s="1089"/>
      <c r="W185" s="1111"/>
      <c r="X185" s="1082"/>
      <c r="Y185" s="1084"/>
      <c r="Z185" s="1084"/>
      <c r="AA185" s="1101"/>
      <c r="AB185" s="1089"/>
      <c r="AC185" s="1105"/>
      <c r="AD185" s="1089"/>
      <c r="AE185" s="1099"/>
      <c r="AF185" s="1082"/>
      <c r="AG185" s="1084"/>
      <c r="AH185" s="1082"/>
      <c r="AI185" s="1086"/>
      <c r="AJ185" s="1082"/>
      <c r="AK185" s="1097"/>
      <c r="AL185" s="32" t="s">
        <v>268</v>
      </c>
      <c r="AM185" s="93">
        <v>9370</v>
      </c>
      <c r="AN185" s="1089"/>
      <c r="AO185" s="101">
        <v>90</v>
      </c>
      <c r="AP185" s="102" t="s">
        <v>269</v>
      </c>
      <c r="AQ185" s="96" t="s">
        <v>270</v>
      </c>
      <c r="AR185" s="103" t="s">
        <v>268</v>
      </c>
      <c r="AS185" s="104" t="s">
        <v>275</v>
      </c>
      <c r="AT185" s="103" t="s">
        <v>268</v>
      </c>
      <c r="AU185" s="105">
        <v>2.6</v>
      </c>
      <c r="AV185" s="106"/>
      <c r="AW185" s="75"/>
      <c r="AX185" s="23"/>
      <c r="AY185" s="23"/>
      <c r="AZ185" s="125"/>
      <c r="BA185" s="23"/>
      <c r="BB185" s="23"/>
      <c r="BC185" s="23"/>
      <c r="BD185" s="23"/>
      <c r="BE185" s="23"/>
      <c r="BF185" s="23"/>
      <c r="BG185" s="112" t="s">
        <v>274</v>
      </c>
      <c r="BH185" s="113">
        <v>65590</v>
      </c>
      <c r="BI185" s="112" t="s">
        <v>268</v>
      </c>
      <c r="BJ185" s="77">
        <v>650</v>
      </c>
      <c r="BK185" s="78" t="s">
        <v>269</v>
      </c>
      <c r="BL185" s="79" t="s">
        <v>270</v>
      </c>
      <c r="BM185" s="78" t="s">
        <v>268</v>
      </c>
      <c r="BN185" s="80" t="s">
        <v>275</v>
      </c>
      <c r="BO185" s="78" t="s">
        <v>268</v>
      </c>
      <c r="BP185" s="81">
        <v>2.2999999999999998</v>
      </c>
      <c r="BQ185" s="46" t="s">
        <v>268</v>
      </c>
      <c r="BR185" s="113">
        <v>56220</v>
      </c>
      <c r="BS185" s="46" t="s">
        <v>274</v>
      </c>
      <c r="BT185" s="77">
        <v>560</v>
      </c>
      <c r="BU185" s="78" t="s">
        <v>269</v>
      </c>
      <c r="BV185" s="79" t="s">
        <v>270</v>
      </c>
      <c r="BW185" s="78" t="s">
        <v>268</v>
      </c>
      <c r="BX185" s="80" t="s">
        <v>275</v>
      </c>
      <c r="BY185" s="78" t="s">
        <v>268</v>
      </c>
      <c r="BZ185" s="81">
        <v>2.2999999999999998</v>
      </c>
      <c r="CA185" s="1103"/>
      <c r="CB185" s="1117"/>
      <c r="CC185" s="1089"/>
      <c r="CD185" s="1099"/>
      <c r="CE185" s="1084"/>
      <c r="CF185" s="1084"/>
      <c r="CG185" s="1093"/>
      <c r="CH185" s="1086"/>
      <c r="CI185" s="1093"/>
      <c r="CJ185" s="1097"/>
      <c r="CK185" s="1089"/>
      <c r="CL185" s="114">
        <v>2340</v>
      </c>
      <c r="CM185" s="1089"/>
      <c r="CN185" s="1112"/>
      <c r="CO185" s="1113"/>
      <c r="CP185" s="1114"/>
      <c r="CQ185" s="1113"/>
      <c r="CR185" s="1115"/>
      <c r="CS185" s="1113"/>
      <c r="CT185" s="1118"/>
      <c r="CU185" s="1119"/>
      <c r="CV185" s="1089"/>
      <c r="CW185" s="1105"/>
      <c r="CX185" s="1089"/>
      <c r="CY185" s="1099"/>
      <c r="CZ185" s="1084"/>
      <c r="DA185" s="1084"/>
      <c r="DB185" s="1093"/>
      <c r="DC185" s="1086"/>
      <c r="DD185" s="1093"/>
      <c r="DE185" s="1097"/>
      <c r="DF185" s="1089"/>
      <c r="DG185" s="115" t="s">
        <v>282</v>
      </c>
      <c r="DH185" s="1089"/>
      <c r="DI185" s="115" t="s">
        <v>335</v>
      </c>
      <c r="DJ185" s="1089"/>
      <c r="DK185" s="116">
        <v>65.5</v>
      </c>
      <c r="DL185" s="1089"/>
      <c r="DM185" s="115" t="s">
        <v>282</v>
      </c>
      <c r="DN185" s="1089"/>
      <c r="DO185" s="115" t="s">
        <v>335</v>
      </c>
      <c r="DP185" s="1089"/>
      <c r="DQ185" s="116">
        <v>24.3</v>
      </c>
      <c r="DR185" s="1145"/>
      <c r="DS185" s="117">
        <v>2540</v>
      </c>
      <c r="DT185" s="1122"/>
      <c r="DU185" s="118" t="s">
        <v>284</v>
      </c>
      <c r="DV185" s="1089"/>
      <c r="DW185" s="1091"/>
      <c r="DX185" s="1093"/>
      <c r="DY185" s="1095"/>
      <c r="DZ185" s="1082"/>
      <c r="EA185" s="1084"/>
      <c r="EB185" s="1082"/>
      <c r="EC185" s="1086"/>
      <c r="ED185" s="1082"/>
      <c r="EE185" s="1088"/>
      <c r="EF185" s="1124"/>
      <c r="EG185" s="1089"/>
      <c r="EH185" s="1091">
        <v>21972</v>
      </c>
      <c r="EI185" s="1093"/>
      <c r="EJ185" s="1095"/>
      <c r="EK185" s="1082"/>
      <c r="EL185" s="1084"/>
      <c r="EM185" s="1082"/>
      <c r="EN185" s="1086"/>
      <c r="EO185" s="1082"/>
      <c r="EP185" s="1088"/>
      <c r="EQ185" s="1127"/>
      <c r="ER185" s="1121"/>
      <c r="ES185" s="1089"/>
      <c r="ET185" s="119">
        <v>10</v>
      </c>
      <c r="EU185" s="1125"/>
      <c r="EV185" s="1140"/>
      <c r="EW185" s="1114"/>
      <c r="EX185" s="1122"/>
      <c r="EY185" s="5"/>
      <c r="EZ185" s="1145"/>
    </row>
    <row r="186" spans="1:156" s="58" customFormat="1" ht="38.450000000000003" customHeight="1">
      <c r="A186" s="132" t="s">
        <v>524</v>
      </c>
      <c r="B186" s="132" t="s">
        <v>924</v>
      </c>
      <c r="C186" s="1170"/>
      <c r="D186" s="1106" t="s">
        <v>328</v>
      </c>
      <c r="E186" s="1108" t="s">
        <v>267</v>
      </c>
      <c r="F186" s="57" t="s">
        <v>42</v>
      </c>
      <c r="G186" s="120"/>
      <c r="H186" s="59">
        <v>26760</v>
      </c>
      <c r="I186" s="60">
        <v>36130</v>
      </c>
      <c r="J186" s="32" t="s">
        <v>268</v>
      </c>
      <c r="K186" s="61">
        <v>240</v>
      </c>
      <c r="L186" s="62">
        <v>340</v>
      </c>
      <c r="M186" s="63" t="s">
        <v>269</v>
      </c>
      <c r="N186" s="64" t="s">
        <v>270</v>
      </c>
      <c r="O186" s="65" t="s">
        <v>268</v>
      </c>
      <c r="P186" s="66" t="s">
        <v>271</v>
      </c>
      <c r="Q186" s="65" t="s">
        <v>268</v>
      </c>
      <c r="R186" s="67">
        <v>2.2999999999999998</v>
      </c>
      <c r="S186" s="68">
        <v>2.2999999999999998</v>
      </c>
      <c r="T186" s="1089" t="s">
        <v>268</v>
      </c>
      <c r="U186" s="1104">
        <v>310</v>
      </c>
      <c r="V186" s="1089" t="s">
        <v>268</v>
      </c>
      <c r="W186" s="1110">
        <v>3</v>
      </c>
      <c r="X186" s="1081" t="s">
        <v>272</v>
      </c>
      <c r="Y186" s="1083" t="s">
        <v>270</v>
      </c>
      <c r="Z186" s="1083" t="s">
        <v>268</v>
      </c>
      <c r="AA186" s="1100" t="s">
        <v>273</v>
      </c>
      <c r="AB186" s="1089" t="s">
        <v>268</v>
      </c>
      <c r="AC186" s="1104">
        <v>2080</v>
      </c>
      <c r="AD186" s="1089" t="s">
        <v>274</v>
      </c>
      <c r="AE186" s="1098">
        <v>20</v>
      </c>
      <c r="AF186" s="1081" t="s">
        <v>269</v>
      </c>
      <c r="AG186" s="1083" t="s">
        <v>270</v>
      </c>
      <c r="AH186" s="1081" t="s">
        <v>268</v>
      </c>
      <c r="AI186" s="1085" t="s">
        <v>275</v>
      </c>
      <c r="AJ186" s="1081" t="s">
        <v>268</v>
      </c>
      <c r="AK186" s="1096">
        <v>2.4</v>
      </c>
      <c r="AL186" s="32" t="s">
        <v>268</v>
      </c>
      <c r="AM186" s="69">
        <v>9370</v>
      </c>
      <c r="AN186" s="1089" t="s">
        <v>268</v>
      </c>
      <c r="AO186" s="70">
        <v>90</v>
      </c>
      <c r="AP186" s="71" t="s">
        <v>272</v>
      </c>
      <c r="AQ186" s="64" t="s">
        <v>270</v>
      </c>
      <c r="AR186" s="72" t="s">
        <v>268</v>
      </c>
      <c r="AS186" s="66" t="s">
        <v>275</v>
      </c>
      <c r="AT186" s="72" t="s">
        <v>268</v>
      </c>
      <c r="AU186" s="73">
        <v>2.6</v>
      </c>
      <c r="AV186" s="74" t="s">
        <v>276</v>
      </c>
      <c r="AW186" s="75" t="s">
        <v>268</v>
      </c>
      <c r="AX186" s="76">
        <v>3740</v>
      </c>
      <c r="AY186" s="20" t="s">
        <v>274</v>
      </c>
      <c r="AZ186" s="77">
        <v>30</v>
      </c>
      <c r="BA186" s="78" t="s">
        <v>269</v>
      </c>
      <c r="BB186" s="79" t="s">
        <v>270</v>
      </c>
      <c r="BC186" s="78" t="s">
        <v>268</v>
      </c>
      <c r="BD186" s="80" t="s">
        <v>275</v>
      </c>
      <c r="BE186" s="78" t="s">
        <v>268</v>
      </c>
      <c r="BF186" s="81">
        <v>3.9</v>
      </c>
      <c r="BG186" s="75"/>
      <c r="BH186" s="82"/>
      <c r="BI186" s="112"/>
      <c r="BJ186" s="121"/>
      <c r="BK186" s="121"/>
      <c r="BL186" s="121"/>
      <c r="BM186" s="121"/>
      <c r="BN186" s="121"/>
      <c r="BO186" s="121"/>
      <c r="BP186" s="121"/>
      <c r="BQ186" s="112"/>
      <c r="BR186" s="82" t="s">
        <v>286</v>
      </c>
      <c r="BS186" s="112"/>
      <c r="BT186" s="122"/>
      <c r="BU186" s="121"/>
      <c r="BV186" s="121"/>
      <c r="BW186" s="121"/>
      <c r="BX186" s="121"/>
      <c r="BY186" s="121"/>
      <c r="BZ186" s="121"/>
      <c r="CA186" s="1102" t="s">
        <v>268</v>
      </c>
      <c r="CB186" s="1116">
        <v>360</v>
      </c>
      <c r="CC186" s="1089" t="s">
        <v>268</v>
      </c>
      <c r="CD186" s="1098">
        <v>3</v>
      </c>
      <c r="CE186" s="1083" t="s">
        <v>269</v>
      </c>
      <c r="CF186" s="1083" t="s">
        <v>270</v>
      </c>
      <c r="CG186" s="1092" t="s">
        <v>268</v>
      </c>
      <c r="CH186" s="1085" t="s">
        <v>275</v>
      </c>
      <c r="CI186" s="1092" t="s">
        <v>268</v>
      </c>
      <c r="CJ186" s="1096">
        <v>10.1</v>
      </c>
      <c r="CK186" s="1089"/>
      <c r="CL186" s="123" t="s">
        <v>176</v>
      </c>
      <c r="CM186" s="1089" t="s">
        <v>274</v>
      </c>
      <c r="CN186" s="1112">
        <v>20</v>
      </c>
      <c r="CO186" s="1113" t="s">
        <v>269</v>
      </c>
      <c r="CP186" s="1114" t="s">
        <v>270</v>
      </c>
      <c r="CQ186" s="1113" t="s">
        <v>268</v>
      </c>
      <c r="CR186" s="1115" t="s">
        <v>275</v>
      </c>
      <c r="CS186" s="1113" t="s">
        <v>268</v>
      </c>
      <c r="CT186" s="1118">
        <v>2.4</v>
      </c>
      <c r="CU186" s="1119" t="s">
        <v>277</v>
      </c>
      <c r="CV186" s="1089" t="s">
        <v>274</v>
      </c>
      <c r="CW186" s="1104">
        <v>540</v>
      </c>
      <c r="CX186" s="1089" t="s">
        <v>268</v>
      </c>
      <c r="CY186" s="1098">
        <v>5</v>
      </c>
      <c r="CZ186" s="1083" t="s">
        <v>269</v>
      </c>
      <c r="DA186" s="1083" t="s">
        <v>270</v>
      </c>
      <c r="DB186" s="1092" t="s">
        <v>268</v>
      </c>
      <c r="DC186" s="1085" t="s">
        <v>275</v>
      </c>
      <c r="DD186" s="1092" t="s">
        <v>268</v>
      </c>
      <c r="DE186" s="1096">
        <v>11.2</v>
      </c>
      <c r="DF186" s="1089" t="s">
        <v>274</v>
      </c>
      <c r="DG186" s="85">
        <v>240</v>
      </c>
      <c r="DH186" s="1089" t="s">
        <v>268</v>
      </c>
      <c r="DI186" s="85">
        <v>2</v>
      </c>
      <c r="DJ186" s="1089" t="s">
        <v>274</v>
      </c>
      <c r="DK186" s="86">
        <v>2</v>
      </c>
      <c r="DL186" s="1089" t="s">
        <v>268</v>
      </c>
      <c r="DM186" s="85">
        <v>40</v>
      </c>
      <c r="DN186" s="1089" t="s">
        <v>268</v>
      </c>
      <c r="DO186" s="85">
        <v>1</v>
      </c>
      <c r="DP186" s="1089" t="s">
        <v>274</v>
      </c>
      <c r="DQ186" s="86">
        <v>1</v>
      </c>
      <c r="DR186" s="1145"/>
      <c r="DS186" s="128" t="s">
        <v>176</v>
      </c>
      <c r="DT186" s="1122" t="s">
        <v>278</v>
      </c>
      <c r="DU186" s="88">
        <v>255</v>
      </c>
      <c r="DV186" s="1089" t="s">
        <v>280</v>
      </c>
      <c r="DW186" s="1090">
        <v>470</v>
      </c>
      <c r="DX186" s="1092" t="s">
        <v>268</v>
      </c>
      <c r="DY186" s="1094">
        <v>5</v>
      </c>
      <c r="DZ186" s="1081" t="s">
        <v>269</v>
      </c>
      <c r="EA186" s="1083" t="s">
        <v>270</v>
      </c>
      <c r="EB186" s="1081" t="s">
        <v>268</v>
      </c>
      <c r="EC186" s="1085" t="s">
        <v>275</v>
      </c>
      <c r="ED186" s="1081" t="s">
        <v>268</v>
      </c>
      <c r="EE186" s="1087">
        <v>6.9</v>
      </c>
      <c r="EF186" s="1123" t="s">
        <v>276</v>
      </c>
      <c r="EG186" s="1089" t="s">
        <v>280</v>
      </c>
      <c r="EH186" s="1090">
        <v>2080</v>
      </c>
      <c r="EI186" s="1092" t="s">
        <v>268</v>
      </c>
      <c r="EJ186" s="1094">
        <v>20</v>
      </c>
      <c r="EK186" s="1081" t="s">
        <v>269</v>
      </c>
      <c r="EL186" s="1083" t="s">
        <v>270</v>
      </c>
      <c r="EM186" s="1081" t="s">
        <v>268</v>
      </c>
      <c r="EN186" s="1085" t="s">
        <v>275</v>
      </c>
      <c r="EO186" s="1081" t="s">
        <v>268</v>
      </c>
      <c r="EP186" s="1087">
        <v>2.6</v>
      </c>
      <c r="EQ186" s="1126" t="s">
        <v>276</v>
      </c>
      <c r="ER186" s="1120" t="s">
        <v>281</v>
      </c>
      <c r="ES186" s="1089" t="s">
        <v>280</v>
      </c>
      <c r="ET186" s="89">
        <v>1570</v>
      </c>
      <c r="EU186" s="1125" t="s">
        <v>280</v>
      </c>
      <c r="EV186" s="1140"/>
      <c r="EW186" s="1114"/>
      <c r="EX186" s="1122"/>
      <c r="EY186" s="5"/>
      <c r="EZ186" s="1145"/>
    </row>
    <row r="187" spans="1:156" s="58" customFormat="1" ht="38.450000000000003" customHeight="1">
      <c r="A187" s="132" t="s">
        <v>525</v>
      </c>
      <c r="B187" s="132" t="s">
        <v>925</v>
      </c>
      <c r="C187" s="1170"/>
      <c r="D187" s="1107"/>
      <c r="E187" s="1109"/>
      <c r="F187" s="90" t="s">
        <v>43</v>
      </c>
      <c r="G187" s="120"/>
      <c r="H187" s="91">
        <v>36130</v>
      </c>
      <c r="I187" s="92"/>
      <c r="J187" s="32" t="s">
        <v>268</v>
      </c>
      <c r="K187" s="93">
        <v>340</v>
      </c>
      <c r="L187" s="94"/>
      <c r="M187" s="95" t="s">
        <v>269</v>
      </c>
      <c r="N187" s="96" t="s">
        <v>270</v>
      </c>
      <c r="O187" s="97" t="s">
        <v>268</v>
      </c>
      <c r="P187" s="98" t="s">
        <v>275</v>
      </c>
      <c r="Q187" s="97" t="s">
        <v>268</v>
      </c>
      <c r="R187" s="99">
        <v>2.2999999999999998</v>
      </c>
      <c r="S187" s="100"/>
      <c r="T187" s="1089"/>
      <c r="U187" s="1105"/>
      <c r="V187" s="1089"/>
      <c r="W187" s="1111"/>
      <c r="X187" s="1082"/>
      <c r="Y187" s="1084"/>
      <c r="Z187" s="1084"/>
      <c r="AA187" s="1101"/>
      <c r="AB187" s="1089"/>
      <c r="AC187" s="1105"/>
      <c r="AD187" s="1089"/>
      <c r="AE187" s="1099"/>
      <c r="AF187" s="1082"/>
      <c r="AG187" s="1084"/>
      <c r="AH187" s="1082"/>
      <c r="AI187" s="1086"/>
      <c r="AJ187" s="1082"/>
      <c r="AK187" s="1097"/>
      <c r="AL187" s="32" t="s">
        <v>268</v>
      </c>
      <c r="AM187" s="93">
        <v>9370</v>
      </c>
      <c r="AN187" s="1089"/>
      <c r="AO187" s="101">
        <v>90</v>
      </c>
      <c r="AP187" s="102" t="s">
        <v>269</v>
      </c>
      <c r="AQ187" s="96" t="s">
        <v>270</v>
      </c>
      <c r="AR187" s="103" t="s">
        <v>268</v>
      </c>
      <c r="AS187" s="104" t="s">
        <v>275</v>
      </c>
      <c r="AT187" s="103" t="s">
        <v>268</v>
      </c>
      <c r="AU187" s="105">
        <v>2.6</v>
      </c>
      <c r="AV187" s="106"/>
      <c r="AW187" s="75"/>
      <c r="AX187" s="23"/>
      <c r="AY187" s="23"/>
      <c r="AZ187" s="125"/>
      <c r="BA187" s="23"/>
      <c r="BB187" s="23"/>
      <c r="BC187" s="23"/>
      <c r="BD187" s="23"/>
      <c r="BE187" s="23"/>
      <c r="BF187" s="23"/>
      <c r="BG187" s="112" t="s">
        <v>274</v>
      </c>
      <c r="BH187" s="113">
        <v>65590</v>
      </c>
      <c r="BI187" s="112" t="s">
        <v>268</v>
      </c>
      <c r="BJ187" s="77">
        <v>650</v>
      </c>
      <c r="BK187" s="78" t="s">
        <v>269</v>
      </c>
      <c r="BL187" s="79" t="s">
        <v>270</v>
      </c>
      <c r="BM187" s="78" t="s">
        <v>268</v>
      </c>
      <c r="BN187" s="80" t="s">
        <v>275</v>
      </c>
      <c r="BO187" s="78" t="s">
        <v>268</v>
      </c>
      <c r="BP187" s="81">
        <v>2.2999999999999998</v>
      </c>
      <c r="BQ187" s="46" t="s">
        <v>268</v>
      </c>
      <c r="BR187" s="113">
        <v>56220</v>
      </c>
      <c r="BS187" s="46" t="s">
        <v>274</v>
      </c>
      <c r="BT187" s="77">
        <v>560</v>
      </c>
      <c r="BU187" s="78" t="s">
        <v>269</v>
      </c>
      <c r="BV187" s="79" t="s">
        <v>270</v>
      </c>
      <c r="BW187" s="78" t="s">
        <v>268</v>
      </c>
      <c r="BX187" s="80" t="s">
        <v>275</v>
      </c>
      <c r="BY187" s="78" t="s">
        <v>268</v>
      </c>
      <c r="BZ187" s="81">
        <v>2.2999999999999998</v>
      </c>
      <c r="CA187" s="1103"/>
      <c r="CB187" s="1117"/>
      <c r="CC187" s="1089"/>
      <c r="CD187" s="1099"/>
      <c r="CE187" s="1084"/>
      <c r="CF187" s="1084"/>
      <c r="CG187" s="1093"/>
      <c r="CH187" s="1086"/>
      <c r="CI187" s="1093"/>
      <c r="CJ187" s="1097"/>
      <c r="CK187" s="1089"/>
      <c r="CL187" s="114">
        <v>2080</v>
      </c>
      <c r="CM187" s="1089"/>
      <c r="CN187" s="1112"/>
      <c r="CO187" s="1113"/>
      <c r="CP187" s="1114"/>
      <c r="CQ187" s="1113"/>
      <c r="CR187" s="1115"/>
      <c r="CS187" s="1113"/>
      <c r="CT187" s="1118"/>
      <c r="CU187" s="1119"/>
      <c r="CV187" s="1089"/>
      <c r="CW187" s="1105"/>
      <c r="CX187" s="1089"/>
      <c r="CY187" s="1099"/>
      <c r="CZ187" s="1084"/>
      <c r="DA187" s="1084"/>
      <c r="DB187" s="1093"/>
      <c r="DC187" s="1086"/>
      <c r="DD187" s="1093"/>
      <c r="DE187" s="1097"/>
      <c r="DF187" s="1089"/>
      <c r="DG187" s="115" t="s">
        <v>282</v>
      </c>
      <c r="DH187" s="1089"/>
      <c r="DI187" s="115" t="s">
        <v>335</v>
      </c>
      <c r="DJ187" s="1089"/>
      <c r="DK187" s="116">
        <v>58.3</v>
      </c>
      <c r="DL187" s="1089"/>
      <c r="DM187" s="115" t="s">
        <v>282</v>
      </c>
      <c r="DN187" s="1089"/>
      <c r="DO187" s="115" t="s">
        <v>335</v>
      </c>
      <c r="DP187" s="1089"/>
      <c r="DQ187" s="116">
        <v>21.6</v>
      </c>
      <c r="DR187" s="1145"/>
      <c r="DS187" s="117">
        <v>2440</v>
      </c>
      <c r="DT187" s="1122"/>
      <c r="DU187" s="118" t="s">
        <v>284</v>
      </c>
      <c r="DV187" s="1089"/>
      <c r="DW187" s="1091"/>
      <c r="DX187" s="1093"/>
      <c r="DY187" s="1095"/>
      <c r="DZ187" s="1082"/>
      <c r="EA187" s="1084"/>
      <c r="EB187" s="1082"/>
      <c r="EC187" s="1086"/>
      <c r="ED187" s="1082"/>
      <c r="EE187" s="1088"/>
      <c r="EF187" s="1124"/>
      <c r="EG187" s="1089"/>
      <c r="EH187" s="1091">
        <v>17577</v>
      </c>
      <c r="EI187" s="1093"/>
      <c r="EJ187" s="1095"/>
      <c r="EK187" s="1082"/>
      <c r="EL187" s="1084"/>
      <c r="EM187" s="1082"/>
      <c r="EN187" s="1086"/>
      <c r="EO187" s="1082"/>
      <c r="EP187" s="1088"/>
      <c r="EQ187" s="1127"/>
      <c r="ER187" s="1121"/>
      <c r="ES187" s="1089"/>
      <c r="ET187" s="119">
        <v>10</v>
      </c>
      <c r="EU187" s="1125"/>
      <c r="EV187" s="1140"/>
      <c r="EW187" s="1114"/>
      <c r="EX187" s="1122"/>
      <c r="EY187" s="5"/>
      <c r="EZ187" s="1145"/>
    </row>
    <row r="188" spans="1:156" s="58" customFormat="1" ht="38.450000000000003" customHeight="1">
      <c r="A188" s="132" t="s">
        <v>526</v>
      </c>
      <c r="B188" s="132" t="s">
        <v>926</v>
      </c>
      <c r="C188" s="1170"/>
      <c r="D188" s="1106" t="s">
        <v>330</v>
      </c>
      <c r="E188" s="1108" t="s">
        <v>267</v>
      </c>
      <c r="F188" s="57" t="s">
        <v>42</v>
      </c>
      <c r="G188" s="120"/>
      <c r="H188" s="59">
        <v>26430</v>
      </c>
      <c r="I188" s="60">
        <v>35800</v>
      </c>
      <c r="J188" s="32" t="s">
        <v>268</v>
      </c>
      <c r="K188" s="61">
        <v>240</v>
      </c>
      <c r="L188" s="62">
        <v>330</v>
      </c>
      <c r="M188" s="63" t="s">
        <v>269</v>
      </c>
      <c r="N188" s="64" t="s">
        <v>270</v>
      </c>
      <c r="O188" s="65" t="s">
        <v>268</v>
      </c>
      <c r="P188" s="66" t="s">
        <v>271</v>
      </c>
      <c r="Q188" s="65" t="s">
        <v>268</v>
      </c>
      <c r="R188" s="67">
        <v>2.2000000000000002</v>
      </c>
      <c r="S188" s="68">
        <v>2.2999999999999998</v>
      </c>
      <c r="T188" s="1089" t="s">
        <v>268</v>
      </c>
      <c r="U188" s="1104">
        <v>280</v>
      </c>
      <c r="V188" s="1089" t="s">
        <v>268</v>
      </c>
      <c r="W188" s="1110">
        <v>2</v>
      </c>
      <c r="X188" s="1081" t="s">
        <v>272</v>
      </c>
      <c r="Y188" s="1083" t="s">
        <v>270</v>
      </c>
      <c r="Z188" s="1083" t="s">
        <v>268</v>
      </c>
      <c r="AA188" s="1100" t="s">
        <v>273</v>
      </c>
      <c r="AB188" s="1089" t="s">
        <v>268</v>
      </c>
      <c r="AC188" s="1104">
        <v>1870</v>
      </c>
      <c r="AD188" s="1089" t="s">
        <v>274</v>
      </c>
      <c r="AE188" s="1098">
        <v>10</v>
      </c>
      <c r="AF188" s="1081" t="s">
        <v>269</v>
      </c>
      <c r="AG188" s="1083" t="s">
        <v>270</v>
      </c>
      <c r="AH188" s="1081" t="s">
        <v>268</v>
      </c>
      <c r="AI188" s="1085" t="s">
        <v>275</v>
      </c>
      <c r="AJ188" s="1081" t="s">
        <v>268</v>
      </c>
      <c r="AK188" s="1096">
        <v>4.3</v>
      </c>
      <c r="AL188" s="32" t="s">
        <v>268</v>
      </c>
      <c r="AM188" s="69">
        <v>9370</v>
      </c>
      <c r="AN188" s="1089" t="s">
        <v>268</v>
      </c>
      <c r="AO188" s="70">
        <v>90</v>
      </c>
      <c r="AP188" s="71" t="s">
        <v>272</v>
      </c>
      <c r="AQ188" s="64" t="s">
        <v>270</v>
      </c>
      <c r="AR188" s="72" t="s">
        <v>268</v>
      </c>
      <c r="AS188" s="66" t="s">
        <v>275</v>
      </c>
      <c r="AT188" s="72" t="s">
        <v>268</v>
      </c>
      <c r="AU188" s="73">
        <v>2.6</v>
      </c>
      <c r="AV188" s="74" t="s">
        <v>276</v>
      </c>
      <c r="AW188" s="75" t="s">
        <v>268</v>
      </c>
      <c r="AX188" s="76">
        <v>3740</v>
      </c>
      <c r="AY188" s="20" t="s">
        <v>274</v>
      </c>
      <c r="AZ188" s="77">
        <v>30</v>
      </c>
      <c r="BA188" s="78" t="s">
        <v>269</v>
      </c>
      <c r="BB188" s="79" t="s">
        <v>270</v>
      </c>
      <c r="BC188" s="78" t="s">
        <v>268</v>
      </c>
      <c r="BD188" s="80" t="s">
        <v>275</v>
      </c>
      <c r="BE188" s="78" t="s">
        <v>268</v>
      </c>
      <c r="BF188" s="81">
        <v>3.9</v>
      </c>
      <c r="BG188" s="75"/>
      <c r="BH188" s="82"/>
      <c r="BI188" s="112"/>
      <c r="BJ188" s="121"/>
      <c r="BK188" s="121"/>
      <c r="BL188" s="121"/>
      <c r="BM188" s="121"/>
      <c r="BN188" s="121"/>
      <c r="BO188" s="121"/>
      <c r="BP188" s="121"/>
      <c r="BQ188" s="112"/>
      <c r="BR188" s="82" t="s">
        <v>286</v>
      </c>
      <c r="BS188" s="112"/>
      <c r="BT188" s="122"/>
      <c r="BU188" s="121"/>
      <c r="BV188" s="121"/>
      <c r="BW188" s="121"/>
      <c r="BX188" s="121"/>
      <c r="BY188" s="121"/>
      <c r="BZ188" s="121"/>
      <c r="CA188" s="1102" t="s">
        <v>268</v>
      </c>
      <c r="CB188" s="1116">
        <v>330</v>
      </c>
      <c r="CC188" s="1089" t="s">
        <v>268</v>
      </c>
      <c r="CD188" s="1098">
        <v>3</v>
      </c>
      <c r="CE188" s="1083" t="s">
        <v>269</v>
      </c>
      <c r="CF188" s="1083" t="s">
        <v>270</v>
      </c>
      <c r="CG188" s="1092" t="s">
        <v>268</v>
      </c>
      <c r="CH188" s="1085" t="s">
        <v>275</v>
      </c>
      <c r="CI188" s="1092" t="s">
        <v>268</v>
      </c>
      <c r="CJ188" s="1096">
        <v>9.1</v>
      </c>
      <c r="CK188" s="1089"/>
      <c r="CL188" s="123" t="s">
        <v>177</v>
      </c>
      <c r="CM188" s="1089" t="s">
        <v>274</v>
      </c>
      <c r="CN188" s="1112">
        <v>10</v>
      </c>
      <c r="CO188" s="1113" t="s">
        <v>269</v>
      </c>
      <c r="CP188" s="1114" t="s">
        <v>270</v>
      </c>
      <c r="CQ188" s="1113" t="s">
        <v>268</v>
      </c>
      <c r="CR188" s="1115" t="s">
        <v>275</v>
      </c>
      <c r="CS188" s="1113" t="s">
        <v>268</v>
      </c>
      <c r="CT188" s="1118">
        <v>4.3</v>
      </c>
      <c r="CU188" s="1119" t="s">
        <v>277</v>
      </c>
      <c r="CV188" s="1089" t="s">
        <v>274</v>
      </c>
      <c r="CW188" s="1104">
        <v>540</v>
      </c>
      <c r="CX188" s="1089" t="s">
        <v>268</v>
      </c>
      <c r="CY188" s="1098">
        <v>5</v>
      </c>
      <c r="CZ188" s="1083" t="s">
        <v>269</v>
      </c>
      <c r="DA188" s="1083" t="s">
        <v>270</v>
      </c>
      <c r="DB188" s="1092" t="s">
        <v>268</v>
      </c>
      <c r="DC188" s="1085" t="s">
        <v>275</v>
      </c>
      <c r="DD188" s="1092" t="s">
        <v>268</v>
      </c>
      <c r="DE188" s="1096">
        <v>10.1</v>
      </c>
      <c r="DF188" s="1089" t="s">
        <v>274</v>
      </c>
      <c r="DG188" s="85">
        <v>220</v>
      </c>
      <c r="DH188" s="1089" t="s">
        <v>268</v>
      </c>
      <c r="DI188" s="85">
        <v>2</v>
      </c>
      <c r="DJ188" s="1089" t="s">
        <v>274</v>
      </c>
      <c r="DK188" s="86">
        <v>2</v>
      </c>
      <c r="DL188" s="1089" t="s">
        <v>268</v>
      </c>
      <c r="DM188" s="85">
        <v>40</v>
      </c>
      <c r="DN188" s="1089" t="s">
        <v>268</v>
      </c>
      <c r="DO188" s="85">
        <v>1</v>
      </c>
      <c r="DP188" s="1089" t="s">
        <v>274</v>
      </c>
      <c r="DQ188" s="86">
        <v>1</v>
      </c>
      <c r="DR188" s="1145"/>
      <c r="DS188" s="128" t="s">
        <v>177</v>
      </c>
      <c r="DT188" s="1122" t="s">
        <v>278</v>
      </c>
      <c r="DU188" s="88">
        <v>255</v>
      </c>
      <c r="DV188" s="1089" t="s">
        <v>280</v>
      </c>
      <c r="DW188" s="1090">
        <v>420</v>
      </c>
      <c r="DX188" s="1092" t="s">
        <v>268</v>
      </c>
      <c r="DY188" s="1094">
        <v>4</v>
      </c>
      <c r="DZ188" s="1081" t="s">
        <v>269</v>
      </c>
      <c r="EA188" s="1083" t="s">
        <v>270</v>
      </c>
      <c r="EB188" s="1081" t="s">
        <v>268</v>
      </c>
      <c r="EC188" s="1085" t="s">
        <v>275</v>
      </c>
      <c r="ED188" s="1081" t="s">
        <v>268</v>
      </c>
      <c r="EE188" s="1087">
        <v>7.8</v>
      </c>
      <c r="EF188" s="1123" t="s">
        <v>276</v>
      </c>
      <c r="EG188" s="1089" t="s">
        <v>280</v>
      </c>
      <c r="EH188" s="1090">
        <v>1870</v>
      </c>
      <c r="EI188" s="1092" t="s">
        <v>268</v>
      </c>
      <c r="EJ188" s="1094">
        <v>10</v>
      </c>
      <c r="EK188" s="1081" t="s">
        <v>269</v>
      </c>
      <c r="EL188" s="1083" t="s">
        <v>270</v>
      </c>
      <c r="EM188" s="1081" t="s">
        <v>268</v>
      </c>
      <c r="EN188" s="1085" t="s">
        <v>275</v>
      </c>
      <c r="EO188" s="1081" t="s">
        <v>268</v>
      </c>
      <c r="EP188" s="1087">
        <v>4.7</v>
      </c>
      <c r="EQ188" s="1126" t="s">
        <v>276</v>
      </c>
      <c r="ER188" s="1120" t="s">
        <v>281</v>
      </c>
      <c r="ES188" s="1089" t="s">
        <v>280</v>
      </c>
      <c r="ET188" s="89">
        <v>1410</v>
      </c>
      <c r="EU188" s="1125" t="s">
        <v>280</v>
      </c>
      <c r="EV188" s="1140"/>
      <c r="EW188" s="1114"/>
      <c r="EX188" s="1122"/>
      <c r="EY188" s="5"/>
      <c r="EZ188" s="1145"/>
    </row>
    <row r="189" spans="1:156" s="58" customFormat="1" ht="38.450000000000003" customHeight="1">
      <c r="A189" s="132" t="s">
        <v>527</v>
      </c>
      <c r="B189" s="132" t="s">
        <v>927</v>
      </c>
      <c r="C189" s="1170"/>
      <c r="D189" s="1107"/>
      <c r="E189" s="1109"/>
      <c r="F189" s="90" t="s">
        <v>43</v>
      </c>
      <c r="G189" s="120"/>
      <c r="H189" s="91">
        <v>35800</v>
      </c>
      <c r="I189" s="92"/>
      <c r="J189" s="32" t="s">
        <v>268</v>
      </c>
      <c r="K189" s="93">
        <v>330</v>
      </c>
      <c r="L189" s="94"/>
      <c r="M189" s="95" t="s">
        <v>269</v>
      </c>
      <c r="N189" s="96" t="s">
        <v>270</v>
      </c>
      <c r="O189" s="97" t="s">
        <v>268</v>
      </c>
      <c r="P189" s="98" t="s">
        <v>275</v>
      </c>
      <c r="Q189" s="97" t="s">
        <v>268</v>
      </c>
      <c r="R189" s="99">
        <v>2.2999999999999998</v>
      </c>
      <c r="S189" s="100"/>
      <c r="T189" s="1089"/>
      <c r="U189" s="1105"/>
      <c r="V189" s="1089"/>
      <c r="W189" s="1111"/>
      <c r="X189" s="1082"/>
      <c r="Y189" s="1084"/>
      <c r="Z189" s="1084"/>
      <c r="AA189" s="1101"/>
      <c r="AB189" s="1089"/>
      <c r="AC189" s="1105"/>
      <c r="AD189" s="1089"/>
      <c r="AE189" s="1099"/>
      <c r="AF189" s="1082"/>
      <c r="AG189" s="1084"/>
      <c r="AH189" s="1082"/>
      <c r="AI189" s="1086"/>
      <c r="AJ189" s="1082"/>
      <c r="AK189" s="1097"/>
      <c r="AL189" s="32" t="s">
        <v>268</v>
      </c>
      <c r="AM189" s="93">
        <v>9370</v>
      </c>
      <c r="AN189" s="1089"/>
      <c r="AO189" s="101">
        <v>90</v>
      </c>
      <c r="AP189" s="102" t="s">
        <v>269</v>
      </c>
      <c r="AQ189" s="96" t="s">
        <v>270</v>
      </c>
      <c r="AR189" s="103" t="s">
        <v>268</v>
      </c>
      <c r="AS189" s="104" t="s">
        <v>275</v>
      </c>
      <c r="AT189" s="103" t="s">
        <v>268</v>
      </c>
      <c r="AU189" s="105">
        <v>2.6</v>
      </c>
      <c r="AV189" s="106"/>
      <c r="AW189" s="75"/>
      <c r="AX189" s="23"/>
      <c r="AY189" s="23"/>
      <c r="AZ189" s="125"/>
      <c r="BA189" s="23"/>
      <c r="BB189" s="23"/>
      <c r="BC189" s="23"/>
      <c r="BD189" s="23"/>
      <c r="BE189" s="23"/>
      <c r="BF189" s="23"/>
      <c r="BG189" s="112" t="s">
        <v>274</v>
      </c>
      <c r="BH189" s="113">
        <v>65590</v>
      </c>
      <c r="BI189" s="112" t="s">
        <v>268</v>
      </c>
      <c r="BJ189" s="77">
        <v>650</v>
      </c>
      <c r="BK189" s="78" t="s">
        <v>269</v>
      </c>
      <c r="BL189" s="79" t="s">
        <v>270</v>
      </c>
      <c r="BM189" s="78" t="s">
        <v>268</v>
      </c>
      <c r="BN189" s="80" t="s">
        <v>275</v>
      </c>
      <c r="BO189" s="78" t="s">
        <v>268</v>
      </c>
      <c r="BP189" s="81">
        <v>2.2999999999999998</v>
      </c>
      <c r="BQ189" s="46" t="s">
        <v>268</v>
      </c>
      <c r="BR189" s="113">
        <v>56220</v>
      </c>
      <c r="BS189" s="46" t="s">
        <v>274</v>
      </c>
      <c r="BT189" s="77">
        <v>560</v>
      </c>
      <c r="BU189" s="78" t="s">
        <v>269</v>
      </c>
      <c r="BV189" s="79" t="s">
        <v>270</v>
      </c>
      <c r="BW189" s="78" t="s">
        <v>268</v>
      </c>
      <c r="BX189" s="80" t="s">
        <v>275</v>
      </c>
      <c r="BY189" s="78" t="s">
        <v>268</v>
      </c>
      <c r="BZ189" s="81">
        <v>2.2999999999999998</v>
      </c>
      <c r="CA189" s="1103"/>
      <c r="CB189" s="1117"/>
      <c r="CC189" s="1089"/>
      <c r="CD189" s="1099"/>
      <c r="CE189" s="1084"/>
      <c r="CF189" s="1084"/>
      <c r="CG189" s="1093"/>
      <c r="CH189" s="1086"/>
      <c r="CI189" s="1093"/>
      <c r="CJ189" s="1097"/>
      <c r="CK189" s="1089"/>
      <c r="CL189" s="114">
        <v>1870</v>
      </c>
      <c r="CM189" s="1089"/>
      <c r="CN189" s="1112"/>
      <c r="CO189" s="1113"/>
      <c r="CP189" s="1114"/>
      <c r="CQ189" s="1113"/>
      <c r="CR189" s="1115"/>
      <c r="CS189" s="1113"/>
      <c r="CT189" s="1118"/>
      <c r="CU189" s="1119"/>
      <c r="CV189" s="1089"/>
      <c r="CW189" s="1105"/>
      <c r="CX189" s="1089"/>
      <c r="CY189" s="1099"/>
      <c r="CZ189" s="1084"/>
      <c r="DA189" s="1084"/>
      <c r="DB189" s="1093"/>
      <c r="DC189" s="1086"/>
      <c r="DD189" s="1093"/>
      <c r="DE189" s="1097"/>
      <c r="DF189" s="1089"/>
      <c r="DG189" s="115" t="s">
        <v>282</v>
      </c>
      <c r="DH189" s="1089"/>
      <c r="DI189" s="115" t="s">
        <v>335</v>
      </c>
      <c r="DJ189" s="1089"/>
      <c r="DK189" s="116">
        <v>52.4</v>
      </c>
      <c r="DL189" s="1089"/>
      <c r="DM189" s="115" t="s">
        <v>282</v>
      </c>
      <c r="DN189" s="1089"/>
      <c r="DO189" s="115" t="s">
        <v>335</v>
      </c>
      <c r="DP189" s="1089"/>
      <c r="DQ189" s="116">
        <v>19.399999999999999</v>
      </c>
      <c r="DR189" s="1145"/>
      <c r="DS189" s="117">
        <v>2360</v>
      </c>
      <c r="DT189" s="1122"/>
      <c r="DU189" s="118" t="s">
        <v>284</v>
      </c>
      <c r="DV189" s="1089"/>
      <c r="DW189" s="1091"/>
      <c r="DX189" s="1093"/>
      <c r="DY189" s="1095"/>
      <c r="DZ189" s="1082"/>
      <c r="EA189" s="1084"/>
      <c r="EB189" s="1082"/>
      <c r="EC189" s="1086"/>
      <c r="ED189" s="1082"/>
      <c r="EE189" s="1088"/>
      <c r="EF189" s="1124"/>
      <c r="EG189" s="1089"/>
      <c r="EH189" s="1091">
        <v>14648</v>
      </c>
      <c r="EI189" s="1093"/>
      <c r="EJ189" s="1095"/>
      <c r="EK189" s="1082"/>
      <c r="EL189" s="1084"/>
      <c r="EM189" s="1082"/>
      <c r="EN189" s="1086"/>
      <c r="EO189" s="1082"/>
      <c r="EP189" s="1088"/>
      <c r="EQ189" s="1127"/>
      <c r="ER189" s="1121"/>
      <c r="ES189" s="1089"/>
      <c r="ET189" s="119">
        <v>10</v>
      </c>
      <c r="EU189" s="1125"/>
      <c r="EV189" s="1140"/>
      <c r="EW189" s="1114"/>
      <c r="EX189" s="1122"/>
      <c r="EY189" s="5"/>
      <c r="EZ189" s="1145"/>
    </row>
    <row r="190" spans="1:156" s="58" customFormat="1" ht="38.450000000000003" customHeight="1">
      <c r="A190" s="132" t="s">
        <v>528</v>
      </c>
      <c r="B190" s="132" t="s">
        <v>928</v>
      </c>
      <c r="C190" s="1170"/>
      <c r="D190" s="1106" t="s">
        <v>332</v>
      </c>
      <c r="E190" s="1108" t="s">
        <v>267</v>
      </c>
      <c r="F190" s="57" t="s">
        <v>42</v>
      </c>
      <c r="G190" s="120"/>
      <c r="H190" s="59">
        <v>26160</v>
      </c>
      <c r="I190" s="60">
        <v>35530</v>
      </c>
      <c r="J190" s="32" t="s">
        <v>268</v>
      </c>
      <c r="K190" s="61">
        <v>240</v>
      </c>
      <c r="L190" s="62">
        <v>330</v>
      </c>
      <c r="M190" s="63" t="s">
        <v>269</v>
      </c>
      <c r="N190" s="64" t="s">
        <v>270</v>
      </c>
      <c r="O190" s="65" t="s">
        <v>268</v>
      </c>
      <c r="P190" s="66" t="s">
        <v>271</v>
      </c>
      <c r="Q190" s="65" t="s">
        <v>268</v>
      </c>
      <c r="R190" s="67">
        <v>2.2000000000000002</v>
      </c>
      <c r="S190" s="68">
        <v>2.2999999999999998</v>
      </c>
      <c r="T190" s="1089" t="s">
        <v>268</v>
      </c>
      <c r="U190" s="1104">
        <v>250</v>
      </c>
      <c r="V190" s="1089" t="s">
        <v>268</v>
      </c>
      <c r="W190" s="1110">
        <v>2</v>
      </c>
      <c r="X190" s="1081" t="s">
        <v>272</v>
      </c>
      <c r="Y190" s="1083" t="s">
        <v>270</v>
      </c>
      <c r="Z190" s="1083" t="s">
        <v>268</v>
      </c>
      <c r="AA190" s="1100" t="s">
        <v>273</v>
      </c>
      <c r="AB190" s="129"/>
      <c r="AC190" s="129"/>
      <c r="AD190" s="129"/>
      <c r="AE190" s="129"/>
      <c r="AF190" s="129"/>
      <c r="AG190" s="129"/>
      <c r="AH190" s="129"/>
      <c r="AI190" s="129"/>
      <c r="AJ190" s="129"/>
      <c r="AK190" s="129"/>
      <c r="AL190" s="32" t="s">
        <v>268</v>
      </c>
      <c r="AM190" s="69">
        <v>9370</v>
      </c>
      <c r="AN190" s="1089" t="s">
        <v>268</v>
      </c>
      <c r="AO190" s="70">
        <v>90</v>
      </c>
      <c r="AP190" s="71" t="s">
        <v>272</v>
      </c>
      <c r="AQ190" s="64" t="s">
        <v>270</v>
      </c>
      <c r="AR190" s="72" t="s">
        <v>268</v>
      </c>
      <c r="AS190" s="66" t="s">
        <v>275</v>
      </c>
      <c r="AT190" s="72" t="s">
        <v>268</v>
      </c>
      <c r="AU190" s="73">
        <v>2.6</v>
      </c>
      <c r="AV190" s="74" t="s">
        <v>276</v>
      </c>
      <c r="AW190" s="75" t="s">
        <v>268</v>
      </c>
      <c r="AX190" s="76">
        <v>3740</v>
      </c>
      <c r="AY190" s="20" t="s">
        <v>274</v>
      </c>
      <c r="AZ190" s="77">
        <v>30</v>
      </c>
      <c r="BA190" s="78" t="s">
        <v>269</v>
      </c>
      <c r="BB190" s="79" t="s">
        <v>270</v>
      </c>
      <c r="BC190" s="78" t="s">
        <v>268</v>
      </c>
      <c r="BD190" s="80" t="s">
        <v>275</v>
      </c>
      <c r="BE190" s="78" t="s">
        <v>268</v>
      </c>
      <c r="BF190" s="81">
        <v>3.9</v>
      </c>
      <c r="BG190" s="75"/>
      <c r="BH190" s="82"/>
      <c r="BI190" s="112"/>
      <c r="BJ190" s="121"/>
      <c r="BK190" s="121"/>
      <c r="BL190" s="121"/>
      <c r="BM190" s="121"/>
      <c r="BN190" s="121"/>
      <c r="BO190" s="121"/>
      <c r="BP190" s="121"/>
      <c r="BQ190" s="112"/>
      <c r="BR190" s="82" t="s">
        <v>286</v>
      </c>
      <c r="BS190" s="112"/>
      <c r="BT190" s="122"/>
      <c r="BU190" s="121"/>
      <c r="BV190" s="121"/>
      <c r="BW190" s="121"/>
      <c r="BX190" s="121"/>
      <c r="BY190" s="121"/>
      <c r="BZ190" s="121"/>
      <c r="CA190" s="1102" t="s">
        <v>268</v>
      </c>
      <c r="CB190" s="1116">
        <v>300</v>
      </c>
      <c r="CC190" s="1089" t="s">
        <v>268</v>
      </c>
      <c r="CD190" s="1098">
        <v>3</v>
      </c>
      <c r="CE190" s="1083" t="s">
        <v>269</v>
      </c>
      <c r="CF190" s="1083" t="s">
        <v>270</v>
      </c>
      <c r="CG190" s="1092" t="s">
        <v>268</v>
      </c>
      <c r="CH190" s="1085" t="s">
        <v>275</v>
      </c>
      <c r="CI190" s="1092" t="s">
        <v>268</v>
      </c>
      <c r="CJ190" s="1096">
        <v>8.1999999999999993</v>
      </c>
      <c r="CK190" s="1089"/>
      <c r="CL190" s="123" t="s">
        <v>178</v>
      </c>
      <c r="CM190" s="1089" t="s">
        <v>274</v>
      </c>
      <c r="CN190" s="1112">
        <v>10</v>
      </c>
      <c r="CO190" s="1113" t="s">
        <v>269</v>
      </c>
      <c r="CP190" s="1114" t="s">
        <v>270</v>
      </c>
      <c r="CQ190" s="1113" t="s">
        <v>268</v>
      </c>
      <c r="CR190" s="1115" t="s">
        <v>275</v>
      </c>
      <c r="CS190" s="1113" t="s">
        <v>268</v>
      </c>
      <c r="CT190" s="1118">
        <v>3.9</v>
      </c>
      <c r="CU190" s="1119" t="s">
        <v>277</v>
      </c>
      <c r="CV190" s="1089" t="s">
        <v>274</v>
      </c>
      <c r="CW190" s="1104">
        <v>540</v>
      </c>
      <c r="CX190" s="1089" t="s">
        <v>268</v>
      </c>
      <c r="CY190" s="1098">
        <v>5</v>
      </c>
      <c r="CZ190" s="1083" t="s">
        <v>269</v>
      </c>
      <c r="DA190" s="1083" t="s">
        <v>270</v>
      </c>
      <c r="DB190" s="1092" t="s">
        <v>268</v>
      </c>
      <c r="DC190" s="1085" t="s">
        <v>275</v>
      </c>
      <c r="DD190" s="1092" t="s">
        <v>268</v>
      </c>
      <c r="DE190" s="1096">
        <v>9.1999999999999993</v>
      </c>
      <c r="DF190" s="1089" t="s">
        <v>274</v>
      </c>
      <c r="DG190" s="85">
        <v>200</v>
      </c>
      <c r="DH190" s="1089" t="s">
        <v>268</v>
      </c>
      <c r="DI190" s="85">
        <v>2</v>
      </c>
      <c r="DJ190" s="1089" t="s">
        <v>274</v>
      </c>
      <c r="DK190" s="86">
        <v>2</v>
      </c>
      <c r="DL190" s="1089" t="s">
        <v>268</v>
      </c>
      <c r="DM190" s="85">
        <v>30</v>
      </c>
      <c r="DN190" s="1089" t="s">
        <v>268</v>
      </c>
      <c r="DO190" s="85">
        <v>1</v>
      </c>
      <c r="DP190" s="1089" t="s">
        <v>274</v>
      </c>
      <c r="DQ190" s="86">
        <v>1</v>
      </c>
      <c r="DR190" s="1145"/>
      <c r="DS190" s="128" t="s">
        <v>178</v>
      </c>
      <c r="DT190" s="1122" t="s">
        <v>278</v>
      </c>
      <c r="DU190" s="88">
        <v>255</v>
      </c>
      <c r="DV190" s="1089" t="s">
        <v>280</v>
      </c>
      <c r="DW190" s="1090">
        <v>390</v>
      </c>
      <c r="DX190" s="1092" t="s">
        <v>268</v>
      </c>
      <c r="DY190" s="1094">
        <v>4</v>
      </c>
      <c r="DZ190" s="1081" t="s">
        <v>269</v>
      </c>
      <c r="EA190" s="1083" t="s">
        <v>270</v>
      </c>
      <c r="EB190" s="1081" t="s">
        <v>268</v>
      </c>
      <c r="EC190" s="1085" t="s">
        <v>275</v>
      </c>
      <c r="ED190" s="1081" t="s">
        <v>268</v>
      </c>
      <c r="EE190" s="1087">
        <v>7.1</v>
      </c>
      <c r="EF190" s="1123" t="s">
        <v>276</v>
      </c>
      <c r="EG190" s="1089" t="s">
        <v>280</v>
      </c>
      <c r="EH190" s="1090">
        <v>1700</v>
      </c>
      <c r="EI190" s="1092" t="s">
        <v>268</v>
      </c>
      <c r="EJ190" s="1094">
        <v>10</v>
      </c>
      <c r="EK190" s="1081" t="s">
        <v>269</v>
      </c>
      <c r="EL190" s="1083" t="s">
        <v>270</v>
      </c>
      <c r="EM190" s="1081" t="s">
        <v>268</v>
      </c>
      <c r="EN190" s="1085" t="s">
        <v>275</v>
      </c>
      <c r="EO190" s="1081" t="s">
        <v>268</v>
      </c>
      <c r="EP190" s="1087">
        <v>4.2</v>
      </c>
      <c r="EQ190" s="1126" t="s">
        <v>276</v>
      </c>
      <c r="ER190" s="1120" t="s">
        <v>281</v>
      </c>
      <c r="ES190" s="1089" t="s">
        <v>280</v>
      </c>
      <c r="ET190" s="89">
        <v>1290</v>
      </c>
      <c r="EU190" s="1125" t="s">
        <v>280</v>
      </c>
      <c r="EV190" s="1140"/>
      <c r="EW190" s="1114"/>
      <c r="EX190" s="1122"/>
      <c r="EY190" s="5"/>
      <c r="EZ190" s="1145"/>
    </row>
    <row r="191" spans="1:156" s="58" customFormat="1" ht="38.450000000000003" customHeight="1">
      <c r="A191" s="132" t="s">
        <v>529</v>
      </c>
      <c r="B191" s="132" t="s">
        <v>929</v>
      </c>
      <c r="C191" s="1107"/>
      <c r="D191" s="1107"/>
      <c r="E191" s="1138"/>
      <c r="F191" s="90" t="s">
        <v>43</v>
      </c>
      <c r="G191" s="120"/>
      <c r="H191" s="91">
        <v>35530</v>
      </c>
      <c r="I191" s="92"/>
      <c r="J191" s="32" t="s">
        <v>268</v>
      </c>
      <c r="K191" s="93">
        <v>330</v>
      </c>
      <c r="L191" s="94"/>
      <c r="M191" s="95" t="s">
        <v>269</v>
      </c>
      <c r="N191" s="96" t="s">
        <v>270</v>
      </c>
      <c r="O191" s="97" t="s">
        <v>268</v>
      </c>
      <c r="P191" s="104" t="s">
        <v>275</v>
      </c>
      <c r="Q191" s="97" t="s">
        <v>268</v>
      </c>
      <c r="R191" s="99">
        <v>2.2999999999999998</v>
      </c>
      <c r="S191" s="100"/>
      <c r="T191" s="1089"/>
      <c r="U191" s="1105"/>
      <c r="V191" s="1089"/>
      <c r="W191" s="1111"/>
      <c r="X191" s="1082"/>
      <c r="Y191" s="1084"/>
      <c r="Z191" s="1084"/>
      <c r="AA191" s="1101"/>
      <c r="AB191" s="129"/>
      <c r="AC191" s="129"/>
      <c r="AD191" s="129"/>
      <c r="AE191" s="129"/>
      <c r="AF191" s="129"/>
      <c r="AG191" s="129"/>
      <c r="AH191" s="129"/>
      <c r="AI191" s="129"/>
      <c r="AJ191" s="129"/>
      <c r="AK191" s="129"/>
      <c r="AL191" s="32" t="s">
        <v>268</v>
      </c>
      <c r="AM191" s="93">
        <v>9370</v>
      </c>
      <c r="AN191" s="1089"/>
      <c r="AO191" s="101">
        <v>90</v>
      </c>
      <c r="AP191" s="102" t="s">
        <v>269</v>
      </c>
      <c r="AQ191" s="96" t="s">
        <v>270</v>
      </c>
      <c r="AR191" s="103" t="s">
        <v>268</v>
      </c>
      <c r="AS191" s="104" t="s">
        <v>275</v>
      </c>
      <c r="AT191" s="103" t="s">
        <v>268</v>
      </c>
      <c r="AU191" s="105">
        <v>2.6</v>
      </c>
      <c r="AV191" s="106"/>
      <c r="AW191" s="129"/>
      <c r="AX191" s="129"/>
      <c r="AY191" s="129"/>
      <c r="AZ191" s="129"/>
      <c r="BA191" s="129"/>
      <c r="BB191" s="129"/>
      <c r="BC191" s="129"/>
      <c r="BD191" s="129"/>
      <c r="BE191" s="129"/>
      <c r="BF191" s="129"/>
      <c r="BG191" s="112" t="s">
        <v>274</v>
      </c>
      <c r="BH191" s="113">
        <v>65590</v>
      </c>
      <c r="BI191" s="112" t="s">
        <v>268</v>
      </c>
      <c r="BJ191" s="77">
        <v>650</v>
      </c>
      <c r="BK191" s="78" t="s">
        <v>269</v>
      </c>
      <c r="BL191" s="79" t="s">
        <v>270</v>
      </c>
      <c r="BM191" s="78" t="s">
        <v>268</v>
      </c>
      <c r="BN191" s="80" t="s">
        <v>275</v>
      </c>
      <c r="BO191" s="78" t="s">
        <v>268</v>
      </c>
      <c r="BP191" s="81">
        <v>2.2999999999999998</v>
      </c>
      <c r="BQ191" s="46" t="s">
        <v>268</v>
      </c>
      <c r="BR191" s="113">
        <v>56220</v>
      </c>
      <c r="BS191" s="46" t="s">
        <v>274</v>
      </c>
      <c r="BT191" s="77">
        <v>560</v>
      </c>
      <c r="BU191" s="78" t="s">
        <v>269</v>
      </c>
      <c r="BV191" s="79" t="s">
        <v>270</v>
      </c>
      <c r="BW191" s="78" t="s">
        <v>268</v>
      </c>
      <c r="BX191" s="80" t="s">
        <v>275</v>
      </c>
      <c r="BY191" s="78" t="s">
        <v>268</v>
      </c>
      <c r="BZ191" s="81">
        <v>2.2999999999999998</v>
      </c>
      <c r="CA191" s="1103"/>
      <c r="CB191" s="1117"/>
      <c r="CC191" s="1089"/>
      <c r="CD191" s="1099"/>
      <c r="CE191" s="1084"/>
      <c r="CF191" s="1084"/>
      <c r="CG191" s="1093"/>
      <c r="CH191" s="1086"/>
      <c r="CI191" s="1093"/>
      <c r="CJ191" s="1097"/>
      <c r="CK191" s="1089"/>
      <c r="CL191" s="130">
        <v>1700</v>
      </c>
      <c r="CM191" s="1089"/>
      <c r="CN191" s="1099"/>
      <c r="CO191" s="1093"/>
      <c r="CP191" s="1084"/>
      <c r="CQ191" s="1093"/>
      <c r="CR191" s="1086"/>
      <c r="CS191" s="1093"/>
      <c r="CT191" s="1088"/>
      <c r="CU191" s="1121"/>
      <c r="CV191" s="1089"/>
      <c r="CW191" s="1105"/>
      <c r="CX191" s="1089"/>
      <c r="CY191" s="1099"/>
      <c r="CZ191" s="1084"/>
      <c r="DA191" s="1084"/>
      <c r="DB191" s="1093"/>
      <c r="DC191" s="1086"/>
      <c r="DD191" s="1093"/>
      <c r="DE191" s="1097"/>
      <c r="DF191" s="1089"/>
      <c r="DG191" s="115" t="s">
        <v>282</v>
      </c>
      <c r="DH191" s="1089"/>
      <c r="DI191" s="115" t="s">
        <v>335</v>
      </c>
      <c r="DJ191" s="1089"/>
      <c r="DK191" s="116">
        <v>47.7</v>
      </c>
      <c r="DL191" s="1089"/>
      <c r="DM191" s="115" t="s">
        <v>282</v>
      </c>
      <c r="DN191" s="1089"/>
      <c r="DO191" s="115" t="s">
        <v>335</v>
      </c>
      <c r="DP191" s="1089"/>
      <c r="DQ191" s="116">
        <v>17.7</v>
      </c>
      <c r="DR191" s="1145"/>
      <c r="DS191" s="131">
        <v>2150</v>
      </c>
      <c r="DT191" s="1122"/>
      <c r="DU191" s="118" t="s">
        <v>284</v>
      </c>
      <c r="DV191" s="1089"/>
      <c r="DW191" s="1091"/>
      <c r="DX191" s="1093"/>
      <c r="DY191" s="1095"/>
      <c r="DZ191" s="1082"/>
      <c r="EA191" s="1084"/>
      <c r="EB191" s="1082"/>
      <c r="EC191" s="1086"/>
      <c r="ED191" s="1082"/>
      <c r="EE191" s="1088"/>
      <c r="EF191" s="1124"/>
      <c r="EG191" s="1089"/>
      <c r="EH191" s="1091">
        <v>12555</v>
      </c>
      <c r="EI191" s="1093"/>
      <c r="EJ191" s="1095"/>
      <c r="EK191" s="1082"/>
      <c r="EL191" s="1084"/>
      <c r="EM191" s="1082"/>
      <c r="EN191" s="1086"/>
      <c r="EO191" s="1082"/>
      <c r="EP191" s="1088"/>
      <c r="EQ191" s="1127"/>
      <c r="ER191" s="1121"/>
      <c r="ES191" s="1089"/>
      <c r="ET191" s="119">
        <v>10</v>
      </c>
      <c r="EU191" s="1125"/>
      <c r="EV191" s="1141"/>
      <c r="EW191" s="1114"/>
      <c r="EX191" s="1143"/>
      <c r="EY191" s="5"/>
      <c r="EZ191" s="1146"/>
    </row>
    <row r="192" spans="1:156" s="58" customFormat="1" ht="38.450000000000003" customHeight="1">
      <c r="A192" s="132" t="s">
        <v>530</v>
      </c>
      <c r="B192" s="132" t="s">
        <v>930</v>
      </c>
      <c r="C192" s="1106" t="s">
        <v>341</v>
      </c>
      <c r="D192" s="1136" t="s">
        <v>266</v>
      </c>
      <c r="E192" s="1108" t="s">
        <v>267</v>
      </c>
      <c r="F192" s="57" t="s">
        <v>42</v>
      </c>
      <c r="H192" s="59">
        <v>140450</v>
      </c>
      <c r="I192" s="60">
        <v>149660</v>
      </c>
      <c r="J192" s="5" t="s">
        <v>268</v>
      </c>
      <c r="K192" s="61">
        <v>1380</v>
      </c>
      <c r="L192" s="62">
        <v>1470</v>
      </c>
      <c r="M192" s="63" t="s">
        <v>269</v>
      </c>
      <c r="N192" s="64" t="s">
        <v>270</v>
      </c>
      <c r="O192" s="65" t="s">
        <v>268</v>
      </c>
      <c r="P192" s="66" t="s">
        <v>271</v>
      </c>
      <c r="Q192" s="65" t="s">
        <v>268</v>
      </c>
      <c r="R192" s="67">
        <v>2.6</v>
      </c>
      <c r="S192" s="68">
        <v>2.6</v>
      </c>
      <c r="T192" s="1089" t="s">
        <v>268</v>
      </c>
      <c r="U192" s="1104">
        <v>8320</v>
      </c>
      <c r="V192" s="1089" t="s">
        <v>268</v>
      </c>
      <c r="W192" s="1110">
        <v>80</v>
      </c>
      <c r="X192" s="1081" t="s">
        <v>272</v>
      </c>
      <c r="Y192" s="1083" t="s">
        <v>270</v>
      </c>
      <c r="Z192" s="1083" t="s">
        <v>268</v>
      </c>
      <c r="AA192" s="1100" t="s">
        <v>273</v>
      </c>
      <c r="AB192" s="1089" t="s">
        <v>268</v>
      </c>
      <c r="AC192" s="1104">
        <v>55300</v>
      </c>
      <c r="AD192" s="1089" t="s">
        <v>274</v>
      </c>
      <c r="AE192" s="1098">
        <v>550</v>
      </c>
      <c r="AF192" s="1081" t="s">
        <v>269</v>
      </c>
      <c r="AG192" s="1083" t="s">
        <v>270</v>
      </c>
      <c r="AH192" s="1081" t="s">
        <v>268</v>
      </c>
      <c r="AI192" s="1085" t="s">
        <v>275</v>
      </c>
      <c r="AJ192" s="1081" t="s">
        <v>268</v>
      </c>
      <c r="AK192" s="1096">
        <v>2.2999999999999998</v>
      </c>
      <c r="AL192" s="32" t="s">
        <v>268</v>
      </c>
      <c r="AM192" s="69">
        <v>9210</v>
      </c>
      <c r="AN192" s="1089" t="s">
        <v>268</v>
      </c>
      <c r="AO192" s="70">
        <v>90</v>
      </c>
      <c r="AP192" s="71" t="s">
        <v>272</v>
      </c>
      <c r="AQ192" s="64" t="s">
        <v>270</v>
      </c>
      <c r="AR192" s="72" t="s">
        <v>268</v>
      </c>
      <c r="AS192" s="66" t="s">
        <v>275</v>
      </c>
      <c r="AT192" s="72" t="s">
        <v>268</v>
      </c>
      <c r="AU192" s="73">
        <v>2.6</v>
      </c>
      <c r="AV192" s="74" t="s">
        <v>276</v>
      </c>
      <c r="AW192" s="75" t="s">
        <v>268</v>
      </c>
      <c r="AX192" s="76">
        <v>3680</v>
      </c>
      <c r="AY192" s="20" t="s">
        <v>274</v>
      </c>
      <c r="AZ192" s="77">
        <v>30</v>
      </c>
      <c r="BA192" s="78" t="s">
        <v>269</v>
      </c>
      <c r="BB192" s="79" t="s">
        <v>270</v>
      </c>
      <c r="BC192" s="78" t="s">
        <v>268</v>
      </c>
      <c r="BD192" s="80" t="s">
        <v>275</v>
      </c>
      <c r="BE192" s="78" t="s">
        <v>268</v>
      </c>
      <c r="BF192" s="81">
        <v>3.9</v>
      </c>
      <c r="BG192" s="11"/>
      <c r="BH192" s="82"/>
      <c r="BI192" s="5"/>
      <c r="BJ192" s="83"/>
      <c r="BK192" s="83"/>
      <c r="BL192" s="83"/>
      <c r="BM192" s="83"/>
      <c r="BN192" s="83"/>
      <c r="BO192" s="83"/>
      <c r="BP192" s="83"/>
      <c r="BQ192" s="11"/>
      <c r="BR192" s="82"/>
      <c r="BS192" s="5"/>
      <c r="BT192" s="83"/>
      <c r="BU192" s="83"/>
      <c r="BV192" s="83"/>
      <c r="BW192" s="83"/>
      <c r="BX192" s="83"/>
      <c r="BY192" s="83"/>
      <c r="BZ192" s="83"/>
      <c r="CA192" s="1102" t="s">
        <v>268</v>
      </c>
      <c r="CB192" s="1116">
        <v>9970</v>
      </c>
      <c r="CC192" s="1089" t="s">
        <v>268</v>
      </c>
      <c r="CD192" s="1098">
        <v>90</v>
      </c>
      <c r="CE192" s="1083" t="s">
        <v>269</v>
      </c>
      <c r="CF192" s="1083" t="s">
        <v>270</v>
      </c>
      <c r="CG192" s="1092" t="s">
        <v>268</v>
      </c>
      <c r="CH192" s="1085" t="s">
        <v>275</v>
      </c>
      <c r="CI192" s="1092" t="s">
        <v>268</v>
      </c>
      <c r="CJ192" s="1096">
        <v>9.1</v>
      </c>
      <c r="CK192" s="11"/>
      <c r="CL192" s="84" t="s">
        <v>193</v>
      </c>
      <c r="CM192" s="1089" t="s">
        <v>274</v>
      </c>
      <c r="CN192" s="1098">
        <v>550</v>
      </c>
      <c r="CO192" s="1092" t="s">
        <v>269</v>
      </c>
      <c r="CP192" s="1083" t="s">
        <v>270</v>
      </c>
      <c r="CQ192" s="1092" t="s">
        <v>268</v>
      </c>
      <c r="CR192" s="1085" t="s">
        <v>275</v>
      </c>
      <c r="CS192" s="1092" t="s">
        <v>268</v>
      </c>
      <c r="CT192" s="1087">
        <v>2.2999999999999998</v>
      </c>
      <c r="CU192" s="1120" t="s">
        <v>277</v>
      </c>
      <c r="CV192" s="1089" t="s">
        <v>274</v>
      </c>
      <c r="CW192" s="1104">
        <v>5480</v>
      </c>
      <c r="CX192" s="1089" t="s">
        <v>268</v>
      </c>
      <c r="CY192" s="1098">
        <v>50</v>
      </c>
      <c r="CZ192" s="1083" t="s">
        <v>269</v>
      </c>
      <c r="DA192" s="1083" t="s">
        <v>270</v>
      </c>
      <c r="DB192" s="1092" t="s">
        <v>268</v>
      </c>
      <c r="DC192" s="1085" t="s">
        <v>275</v>
      </c>
      <c r="DD192" s="1092" t="s">
        <v>268</v>
      </c>
      <c r="DE192" s="1096">
        <v>16.3</v>
      </c>
      <c r="DF192" s="1089" t="s">
        <v>274</v>
      </c>
      <c r="DG192" s="85">
        <v>4420</v>
      </c>
      <c r="DH192" s="1089" t="s">
        <v>268</v>
      </c>
      <c r="DI192" s="85">
        <v>40</v>
      </c>
      <c r="DJ192" s="1089" t="s">
        <v>274</v>
      </c>
      <c r="DK192" s="86">
        <v>40</v>
      </c>
      <c r="DL192" s="1089" t="s">
        <v>268</v>
      </c>
      <c r="DM192" s="85">
        <v>790</v>
      </c>
      <c r="DN192" s="1089" t="s">
        <v>268</v>
      </c>
      <c r="DO192" s="85">
        <v>7</v>
      </c>
      <c r="DP192" s="1089" t="s">
        <v>274</v>
      </c>
      <c r="DQ192" s="86">
        <v>7</v>
      </c>
      <c r="DR192" s="1145"/>
      <c r="DS192" s="87" t="s">
        <v>193</v>
      </c>
      <c r="DT192" s="1122" t="s">
        <v>278</v>
      </c>
      <c r="DU192" s="88">
        <v>255</v>
      </c>
      <c r="DV192" s="1089" t="s">
        <v>280</v>
      </c>
      <c r="DW192" s="1090">
        <v>12870</v>
      </c>
      <c r="DX192" s="1092" t="s">
        <v>268</v>
      </c>
      <c r="DY192" s="1094">
        <v>120</v>
      </c>
      <c r="DZ192" s="1081" t="s">
        <v>269</v>
      </c>
      <c r="EA192" s="1083" t="s">
        <v>270</v>
      </c>
      <c r="EB192" s="1081" t="s">
        <v>268</v>
      </c>
      <c r="EC192" s="1085" t="s">
        <v>275</v>
      </c>
      <c r="ED192" s="1081" t="s">
        <v>268</v>
      </c>
      <c r="EE192" s="1087">
        <v>7.8</v>
      </c>
      <c r="EF192" s="1123" t="s">
        <v>276</v>
      </c>
      <c r="EG192" s="1089" t="s">
        <v>280</v>
      </c>
      <c r="EH192" s="1090">
        <v>55300</v>
      </c>
      <c r="EI192" s="1092" t="s">
        <v>268</v>
      </c>
      <c r="EJ192" s="1094">
        <v>550</v>
      </c>
      <c r="EK192" s="1081" t="s">
        <v>269</v>
      </c>
      <c r="EL192" s="1083" t="s">
        <v>270</v>
      </c>
      <c r="EM192" s="1081" t="s">
        <v>268</v>
      </c>
      <c r="EN192" s="1085" t="s">
        <v>275</v>
      </c>
      <c r="EO192" s="1081" t="s">
        <v>268</v>
      </c>
      <c r="EP192" s="1087">
        <v>2.5</v>
      </c>
      <c r="EQ192" s="1126" t="s">
        <v>276</v>
      </c>
      <c r="ER192" s="1120" t="s">
        <v>281</v>
      </c>
      <c r="ES192" s="1089" t="s">
        <v>280</v>
      </c>
      <c r="ET192" s="89">
        <v>41630</v>
      </c>
      <c r="EU192" s="1125" t="s">
        <v>280</v>
      </c>
      <c r="EV192" s="1139">
        <v>1350</v>
      </c>
      <c r="EW192" s="1114" t="s">
        <v>280</v>
      </c>
      <c r="EX192" s="1142" t="s">
        <v>2473</v>
      </c>
      <c r="EY192" s="11"/>
      <c r="EZ192" s="1144" t="s">
        <v>2472</v>
      </c>
    </row>
    <row r="193" spans="1:156" s="58" customFormat="1" ht="38.450000000000003" customHeight="1">
      <c r="A193" s="132" t="s">
        <v>531</v>
      </c>
      <c r="B193" s="132" t="s">
        <v>931</v>
      </c>
      <c r="C193" s="1170"/>
      <c r="D193" s="1137"/>
      <c r="E193" s="1109"/>
      <c r="F193" s="90" t="s">
        <v>43</v>
      </c>
      <c r="H193" s="91">
        <v>149660</v>
      </c>
      <c r="I193" s="92"/>
      <c r="J193" s="5" t="s">
        <v>268</v>
      </c>
      <c r="K193" s="93">
        <v>1470</v>
      </c>
      <c r="L193" s="94"/>
      <c r="M193" s="95" t="s">
        <v>269</v>
      </c>
      <c r="N193" s="96" t="s">
        <v>270</v>
      </c>
      <c r="O193" s="97" t="s">
        <v>268</v>
      </c>
      <c r="P193" s="98" t="s">
        <v>275</v>
      </c>
      <c r="Q193" s="97" t="s">
        <v>268</v>
      </c>
      <c r="R193" s="99">
        <v>2.6</v>
      </c>
      <c r="S193" s="100"/>
      <c r="T193" s="1089"/>
      <c r="U193" s="1105"/>
      <c r="V193" s="1089"/>
      <c r="W193" s="1111"/>
      <c r="X193" s="1082"/>
      <c r="Y193" s="1084"/>
      <c r="Z193" s="1084"/>
      <c r="AA193" s="1101"/>
      <c r="AB193" s="1089"/>
      <c r="AC193" s="1105"/>
      <c r="AD193" s="1089"/>
      <c r="AE193" s="1099"/>
      <c r="AF193" s="1082"/>
      <c r="AG193" s="1084"/>
      <c r="AH193" s="1082"/>
      <c r="AI193" s="1086"/>
      <c r="AJ193" s="1082"/>
      <c r="AK193" s="1097"/>
      <c r="AL193" s="32" t="s">
        <v>268</v>
      </c>
      <c r="AM193" s="93">
        <v>9210</v>
      </c>
      <c r="AN193" s="1089"/>
      <c r="AO193" s="101">
        <v>90</v>
      </c>
      <c r="AP193" s="102" t="s">
        <v>269</v>
      </c>
      <c r="AQ193" s="96" t="s">
        <v>270</v>
      </c>
      <c r="AR193" s="103" t="s">
        <v>268</v>
      </c>
      <c r="AS193" s="104" t="s">
        <v>275</v>
      </c>
      <c r="AT193" s="103" t="s">
        <v>268</v>
      </c>
      <c r="AU193" s="105">
        <v>2.6</v>
      </c>
      <c r="AV193" s="106"/>
      <c r="AW193" s="11"/>
      <c r="AX193" s="107"/>
      <c r="AY193" s="108"/>
      <c r="AZ193" s="109"/>
      <c r="BA193" s="110"/>
      <c r="BB193" s="111"/>
      <c r="BC193" s="110"/>
      <c r="BD193" s="111"/>
      <c r="BE193" s="110"/>
      <c r="BF193" s="111"/>
      <c r="BG193" s="112" t="s">
        <v>274</v>
      </c>
      <c r="BH193" s="113">
        <v>64510</v>
      </c>
      <c r="BI193" s="112" t="s">
        <v>268</v>
      </c>
      <c r="BJ193" s="77">
        <v>640</v>
      </c>
      <c r="BK193" s="78" t="s">
        <v>269</v>
      </c>
      <c r="BL193" s="79" t="s">
        <v>270</v>
      </c>
      <c r="BM193" s="78" t="s">
        <v>268</v>
      </c>
      <c r="BN193" s="80" t="s">
        <v>275</v>
      </c>
      <c r="BO193" s="78" t="s">
        <v>268</v>
      </c>
      <c r="BP193" s="81">
        <v>2.4</v>
      </c>
      <c r="BQ193" s="46" t="s">
        <v>268</v>
      </c>
      <c r="BR193" s="113">
        <v>55300</v>
      </c>
      <c r="BS193" s="46" t="s">
        <v>268</v>
      </c>
      <c r="BT193" s="77">
        <v>550</v>
      </c>
      <c r="BU193" s="78" t="s">
        <v>269</v>
      </c>
      <c r="BV193" s="79" t="s">
        <v>270</v>
      </c>
      <c r="BW193" s="78" t="s">
        <v>268</v>
      </c>
      <c r="BX193" s="80" t="s">
        <v>275</v>
      </c>
      <c r="BY193" s="78" t="s">
        <v>268</v>
      </c>
      <c r="BZ193" s="81">
        <v>2.2999999999999998</v>
      </c>
      <c r="CA193" s="1103"/>
      <c r="CB193" s="1117"/>
      <c r="CC193" s="1089"/>
      <c r="CD193" s="1099"/>
      <c r="CE193" s="1084"/>
      <c r="CF193" s="1084"/>
      <c r="CG193" s="1093"/>
      <c r="CH193" s="1086"/>
      <c r="CI193" s="1093"/>
      <c r="CJ193" s="1097"/>
      <c r="CK193" s="11"/>
      <c r="CL193" s="114">
        <v>55300</v>
      </c>
      <c r="CM193" s="1089"/>
      <c r="CN193" s="1112"/>
      <c r="CO193" s="1113"/>
      <c r="CP193" s="1114"/>
      <c r="CQ193" s="1113"/>
      <c r="CR193" s="1115"/>
      <c r="CS193" s="1113"/>
      <c r="CT193" s="1118"/>
      <c r="CU193" s="1119"/>
      <c r="CV193" s="1089"/>
      <c r="CW193" s="1105"/>
      <c r="CX193" s="1089"/>
      <c r="CY193" s="1099"/>
      <c r="CZ193" s="1084"/>
      <c r="DA193" s="1084"/>
      <c r="DB193" s="1093"/>
      <c r="DC193" s="1086"/>
      <c r="DD193" s="1093"/>
      <c r="DE193" s="1097"/>
      <c r="DF193" s="1089"/>
      <c r="DG193" s="115" t="s">
        <v>282</v>
      </c>
      <c r="DH193" s="1089"/>
      <c r="DI193" s="115" t="s">
        <v>335</v>
      </c>
      <c r="DJ193" s="1089"/>
      <c r="DK193" s="116">
        <v>52.4</v>
      </c>
      <c r="DL193" s="1089"/>
      <c r="DM193" s="115" t="s">
        <v>282</v>
      </c>
      <c r="DN193" s="1089"/>
      <c r="DO193" s="115" t="s">
        <v>335</v>
      </c>
      <c r="DP193" s="1089"/>
      <c r="DQ193" s="116">
        <v>49.9</v>
      </c>
      <c r="DR193" s="1145"/>
      <c r="DS193" s="117">
        <v>40500</v>
      </c>
      <c r="DT193" s="1122"/>
      <c r="DU193" s="118" t="s">
        <v>284</v>
      </c>
      <c r="DV193" s="1089"/>
      <c r="DW193" s="1091"/>
      <c r="DX193" s="1093"/>
      <c r="DY193" s="1095"/>
      <c r="DZ193" s="1082"/>
      <c r="EA193" s="1084"/>
      <c r="EB193" s="1082"/>
      <c r="EC193" s="1086"/>
      <c r="ED193" s="1082"/>
      <c r="EE193" s="1088"/>
      <c r="EF193" s="1124"/>
      <c r="EG193" s="1089"/>
      <c r="EH193" s="1091">
        <v>10986</v>
      </c>
      <c r="EI193" s="1093"/>
      <c r="EJ193" s="1095"/>
      <c r="EK193" s="1082"/>
      <c r="EL193" s="1084"/>
      <c r="EM193" s="1082"/>
      <c r="EN193" s="1086"/>
      <c r="EO193" s="1082"/>
      <c r="EP193" s="1088"/>
      <c r="EQ193" s="1127"/>
      <c r="ER193" s="1121"/>
      <c r="ES193" s="1089"/>
      <c r="ET193" s="119">
        <v>410</v>
      </c>
      <c r="EU193" s="1125"/>
      <c r="EV193" s="1140"/>
      <c r="EW193" s="1114"/>
      <c r="EX193" s="1122"/>
      <c r="EY193" s="11"/>
      <c r="EZ193" s="1145"/>
    </row>
    <row r="194" spans="1:156" s="23" customFormat="1" ht="38.450000000000003" customHeight="1">
      <c r="A194" s="145" t="s">
        <v>532</v>
      </c>
      <c r="B194" s="145" t="s">
        <v>932</v>
      </c>
      <c r="C194" s="1170"/>
      <c r="D194" s="1136" t="s">
        <v>285</v>
      </c>
      <c r="E194" s="1108" t="s">
        <v>267</v>
      </c>
      <c r="F194" s="57" t="s">
        <v>42</v>
      </c>
      <c r="G194" s="120"/>
      <c r="H194" s="59">
        <v>95830</v>
      </c>
      <c r="I194" s="60">
        <v>105040</v>
      </c>
      <c r="J194" s="32" t="s">
        <v>268</v>
      </c>
      <c r="K194" s="61">
        <v>930</v>
      </c>
      <c r="L194" s="62">
        <v>1020</v>
      </c>
      <c r="M194" s="63" t="s">
        <v>269</v>
      </c>
      <c r="N194" s="64" t="s">
        <v>270</v>
      </c>
      <c r="O194" s="65" t="s">
        <v>268</v>
      </c>
      <c r="P194" s="66" t="s">
        <v>271</v>
      </c>
      <c r="Q194" s="65" t="s">
        <v>268</v>
      </c>
      <c r="R194" s="67">
        <v>2.6</v>
      </c>
      <c r="S194" s="68">
        <v>2.6</v>
      </c>
      <c r="T194" s="1089" t="s">
        <v>268</v>
      </c>
      <c r="U194" s="1104">
        <v>5550</v>
      </c>
      <c r="V194" s="1089" t="s">
        <v>268</v>
      </c>
      <c r="W194" s="1110">
        <v>50</v>
      </c>
      <c r="X194" s="1081" t="s">
        <v>272</v>
      </c>
      <c r="Y194" s="1083" t="s">
        <v>270</v>
      </c>
      <c r="Z194" s="1083" t="s">
        <v>268</v>
      </c>
      <c r="AA194" s="1100" t="s">
        <v>273</v>
      </c>
      <c r="AB194" s="1089" t="s">
        <v>268</v>
      </c>
      <c r="AC194" s="1104">
        <v>36860</v>
      </c>
      <c r="AD194" s="1089" t="s">
        <v>274</v>
      </c>
      <c r="AE194" s="1098">
        <v>360</v>
      </c>
      <c r="AF194" s="1081" t="s">
        <v>269</v>
      </c>
      <c r="AG194" s="1083" t="s">
        <v>270</v>
      </c>
      <c r="AH194" s="1081" t="s">
        <v>268</v>
      </c>
      <c r="AI194" s="1085" t="s">
        <v>275</v>
      </c>
      <c r="AJ194" s="1081" t="s">
        <v>268</v>
      </c>
      <c r="AK194" s="1096">
        <v>2.4</v>
      </c>
      <c r="AL194" s="32" t="s">
        <v>268</v>
      </c>
      <c r="AM194" s="69">
        <v>9210</v>
      </c>
      <c r="AN194" s="1089" t="s">
        <v>268</v>
      </c>
      <c r="AO194" s="70">
        <v>90</v>
      </c>
      <c r="AP194" s="71" t="s">
        <v>272</v>
      </c>
      <c r="AQ194" s="64" t="s">
        <v>270</v>
      </c>
      <c r="AR194" s="72" t="s">
        <v>268</v>
      </c>
      <c r="AS194" s="66" t="s">
        <v>275</v>
      </c>
      <c r="AT194" s="72" t="s">
        <v>268</v>
      </c>
      <c r="AU194" s="73">
        <v>2.6</v>
      </c>
      <c r="AV194" s="74" t="s">
        <v>276</v>
      </c>
      <c r="AW194" s="75" t="s">
        <v>268</v>
      </c>
      <c r="AX194" s="76">
        <v>3680</v>
      </c>
      <c r="AY194" s="20" t="s">
        <v>274</v>
      </c>
      <c r="AZ194" s="77">
        <v>30</v>
      </c>
      <c r="BA194" s="78" t="s">
        <v>269</v>
      </c>
      <c r="BB194" s="79" t="s">
        <v>270</v>
      </c>
      <c r="BC194" s="78" t="s">
        <v>268</v>
      </c>
      <c r="BD194" s="80" t="s">
        <v>275</v>
      </c>
      <c r="BE194" s="78" t="s">
        <v>268</v>
      </c>
      <c r="BF194" s="81">
        <v>3.9</v>
      </c>
      <c r="BG194" s="75"/>
      <c r="BH194" s="82"/>
      <c r="BI194" s="112"/>
      <c r="BJ194" s="121"/>
      <c r="BK194" s="121"/>
      <c r="BL194" s="121"/>
      <c r="BM194" s="121"/>
      <c r="BN194" s="121"/>
      <c r="BO194" s="121"/>
      <c r="BP194" s="121"/>
      <c r="BQ194" s="112"/>
      <c r="BR194" s="82" t="s">
        <v>286</v>
      </c>
      <c r="BS194" s="112"/>
      <c r="BT194" s="122"/>
      <c r="BU194" s="121"/>
      <c r="BV194" s="121"/>
      <c r="BW194" s="121"/>
      <c r="BX194" s="121"/>
      <c r="BY194" s="121"/>
      <c r="BZ194" s="121"/>
      <c r="CA194" s="1102" t="s">
        <v>268</v>
      </c>
      <c r="CB194" s="1116">
        <v>6640</v>
      </c>
      <c r="CC194" s="1089" t="s">
        <v>268</v>
      </c>
      <c r="CD194" s="1098">
        <v>60</v>
      </c>
      <c r="CE194" s="1083" t="s">
        <v>269</v>
      </c>
      <c r="CF194" s="1083" t="s">
        <v>270</v>
      </c>
      <c r="CG194" s="1092" t="s">
        <v>268</v>
      </c>
      <c r="CH194" s="1085" t="s">
        <v>275</v>
      </c>
      <c r="CI194" s="1092" t="s">
        <v>268</v>
      </c>
      <c r="CJ194" s="1096">
        <v>9.1</v>
      </c>
      <c r="CK194" s="1089" t="s">
        <v>278</v>
      </c>
      <c r="CL194" s="123" t="s">
        <v>194</v>
      </c>
      <c r="CM194" s="1089" t="s">
        <v>274</v>
      </c>
      <c r="CN194" s="1112">
        <v>360</v>
      </c>
      <c r="CO194" s="1113" t="s">
        <v>269</v>
      </c>
      <c r="CP194" s="1114" t="s">
        <v>270</v>
      </c>
      <c r="CQ194" s="1113" t="s">
        <v>268</v>
      </c>
      <c r="CR194" s="1115" t="s">
        <v>275</v>
      </c>
      <c r="CS194" s="1113" t="s">
        <v>268</v>
      </c>
      <c r="CT194" s="1118">
        <v>2.4</v>
      </c>
      <c r="CU194" s="1119" t="s">
        <v>277</v>
      </c>
      <c r="CV194" s="1089" t="s">
        <v>274</v>
      </c>
      <c r="CW194" s="1104">
        <v>3930</v>
      </c>
      <c r="CX194" s="1089" t="s">
        <v>268</v>
      </c>
      <c r="CY194" s="1098">
        <v>30</v>
      </c>
      <c r="CZ194" s="1083" t="s">
        <v>269</v>
      </c>
      <c r="DA194" s="1083" t="s">
        <v>270</v>
      </c>
      <c r="DB194" s="1092" t="s">
        <v>268</v>
      </c>
      <c r="DC194" s="1085" t="s">
        <v>275</v>
      </c>
      <c r="DD194" s="1092" t="s">
        <v>268</v>
      </c>
      <c r="DE194" s="1096">
        <v>18.100000000000001</v>
      </c>
      <c r="DF194" s="1089" t="s">
        <v>274</v>
      </c>
      <c r="DG194" s="85">
        <v>2950</v>
      </c>
      <c r="DH194" s="1089" t="s">
        <v>268</v>
      </c>
      <c r="DI194" s="85">
        <v>20</v>
      </c>
      <c r="DJ194" s="1089" t="s">
        <v>274</v>
      </c>
      <c r="DK194" s="86">
        <v>20</v>
      </c>
      <c r="DL194" s="1089" t="s">
        <v>268</v>
      </c>
      <c r="DM194" s="85">
        <v>520</v>
      </c>
      <c r="DN194" s="1089" t="s">
        <v>268</v>
      </c>
      <c r="DO194" s="85">
        <v>5</v>
      </c>
      <c r="DP194" s="1089" t="s">
        <v>274</v>
      </c>
      <c r="DQ194" s="86">
        <v>5</v>
      </c>
      <c r="DR194" s="1145" t="s">
        <v>278</v>
      </c>
      <c r="DS194" s="124" t="s">
        <v>194</v>
      </c>
      <c r="DT194" s="1122" t="s">
        <v>278</v>
      </c>
      <c r="DU194" s="88">
        <v>255</v>
      </c>
      <c r="DV194" s="1089" t="s">
        <v>280</v>
      </c>
      <c r="DW194" s="1090">
        <v>8580</v>
      </c>
      <c r="DX194" s="1092" t="s">
        <v>268</v>
      </c>
      <c r="DY194" s="1094">
        <v>80</v>
      </c>
      <c r="DZ194" s="1081" t="s">
        <v>269</v>
      </c>
      <c r="EA194" s="1083" t="s">
        <v>270</v>
      </c>
      <c r="EB194" s="1081" t="s">
        <v>268</v>
      </c>
      <c r="EC194" s="1085" t="s">
        <v>275</v>
      </c>
      <c r="ED194" s="1081" t="s">
        <v>268</v>
      </c>
      <c r="EE194" s="1087">
        <v>7.8</v>
      </c>
      <c r="EF194" s="1123" t="s">
        <v>276</v>
      </c>
      <c r="EG194" s="1089" t="s">
        <v>280</v>
      </c>
      <c r="EH194" s="1090">
        <v>36860</v>
      </c>
      <c r="EI194" s="1092" t="s">
        <v>268</v>
      </c>
      <c r="EJ194" s="1094">
        <v>360</v>
      </c>
      <c r="EK194" s="1081" t="s">
        <v>269</v>
      </c>
      <c r="EL194" s="1083" t="s">
        <v>270</v>
      </c>
      <c r="EM194" s="1081" t="s">
        <v>268</v>
      </c>
      <c r="EN194" s="1085" t="s">
        <v>275</v>
      </c>
      <c r="EO194" s="1081" t="s">
        <v>268</v>
      </c>
      <c r="EP194" s="1087">
        <v>2.6</v>
      </c>
      <c r="EQ194" s="1126" t="s">
        <v>276</v>
      </c>
      <c r="ER194" s="1120" t="s">
        <v>281</v>
      </c>
      <c r="ES194" s="1089" t="s">
        <v>280</v>
      </c>
      <c r="ET194" s="89">
        <v>27750</v>
      </c>
      <c r="EU194" s="1125" t="s">
        <v>280</v>
      </c>
      <c r="EV194" s="1140"/>
      <c r="EW194" s="1114"/>
      <c r="EX194" s="1122"/>
      <c r="EY194" s="11"/>
      <c r="EZ194" s="1145"/>
    </row>
    <row r="195" spans="1:156" s="23" customFormat="1" ht="38.450000000000003" customHeight="1">
      <c r="A195" s="145" t="s">
        <v>533</v>
      </c>
      <c r="B195" s="145" t="s">
        <v>933</v>
      </c>
      <c r="C195" s="1170"/>
      <c r="D195" s="1137"/>
      <c r="E195" s="1109"/>
      <c r="F195" s="90" t="s">
        <v>43</v>
      </c>
      <c r="G195" s="120"/>
      <c r="H195" s="91">
        <v>105040</v>
      </c>
      <c r="I195" s="92"/>
      <c r="J195" s="32" t="s">
        <v>268</v>
      </c>
      <c r="K195" s="93">
        <v>1020</v>
      </c>
      <c r="L195" s="94"/>
      <c r="M195" s="95" t="s">
        <v>269</v>
      </c>
      <c r="N195" s="96" t="s">
        <v>270</v>
      </c>
      <c r="O195" s="97" t="s">
        <v>268</v>
      </c>
      <c r="P195" s="98" t="s">
        <v>275</v>
      </c>
      <c r="Q195" s="97" t="s">
        <v>268</v>
      </c>
      <c r="R195" s="99">
        <v>2.6</v>
      </c>
      <c r="S195" s="100"/>
      <c r="T195" s="1089"/>
      <c r="U195" s="1105"/>
      <c r="V195" s="1089"/>
      <c r="W195" s="1111"/>
      <c r="X195" s="1082"/>
      <c r="Y195" s="1084"/>
      <c r="Z195" s="1084"/>
      <c r="AA195" s="1101"/>
      <c r="AB195" s="1089"/>
      <c r="AC195" s="1105"/>
      <c r="AD195" s="1089"/>
      <c r="AE195" s="1099"/>
      <c r="AF195" s="1082"/>
      <c r="AG195" s="1084"/>
      <c r="AH195" s="1082"/>
      <c r="AI195" s="1086"/>
      <c r="AJ195" s="1082"/>
      <c r="AK195" s="1097"/>
      <c r="AL195" s="32" t="s">
        <v>268</v>
      </c>
      <c r="AM195" s="93">
        <v>9210</v>
      </c>
      <c r="AN195" s="1089"/>
      <c r="AO195" s="101">
        <v>90</v>
      </c>
      <c r="AP195" s="102" t="s">
        <v>269</v>
      </c>
      <c r="AQ195" s="96" t="s">
        <v>270</v>
      </c>
      <c r="AR195" s="103" t="s">
        <v>268</v>
      </c>
      <c r="AS195" s="104" t="s">
        <v>275</v>
      </c>
      <c r="AT195" s="103" t="s">
        <v>268</v>
      </c>
      <c r="AU195" s="105">
        <v>2.6</v>
      </c>
      <c r="AV195" s="106"/>
      <c r="AW195" s="75"/>
      <c r="AZ195" s="125"/>
      <c r="BG195" s="112" t="s">
        <v>274</v>
      </c>
      <c r="BH195" s="113">
        <v>64510</v>
      </c>
      <c r="BI195" s="112" t="s">
        <v>268</v>
      </c>
      <c r="BJ195" s="77">
        <v>640</v>
      </c>
      <c r="BK195" s="78" t="s">
        <v>269</v>
      </c>
      <c r="BL195" s="79" t="s">
        <v>270</v>
      </c>
      <c r="BM195" s="78" t="s">
        <v>268</v>
      </c>
      <c r="BN195" s="80" t="s">
        <v>275</v>
      </c>
      <c r="BO195" s="78" t="s">
        <v>268</v>
      </c>
      <c r="BP195" s="81">
        <v>2.4</v>
      </c>
      <c r="BQ195" s="46" t="s">
        <v>268</v>
      </c>
      <c r="BR195" s="113">
        <v>55300</v>
      </c>
      <c r="BS195" s="46" t="s">
        <v>268</v>
      </c>
      <c r="BT195" s="77">
        <v>550</v>
      </c>
      <c r="BU195" s="78" t="s">
        <v>269</v>
      </c>
      <c r="BV195" s="79" t="s">
        <v>270</v>
      </c>
      <c r="BW195" s="78" t="s">
        <v>268</v>
      </c>
      <c r="BX195" s="80" t="s">
        <v>275</v>
      </c>
      <c r="BY195" s="78" t="s">
        <v>268</v>
      </c>
      <c r="BZ195" s="81">
        <v>2.2999999999999998</v>
      </c>
      <c r="CA195" s="1103"/>
      <c r="CB195" s="1117"/>
      <c r="CC195" s="1089"/>
      <c r="CD195" s="1099"/>
      <c r="CE195" s="1084"/>
      <c r="CF195" s="1084"/>
      <c r="CG195" s="1093"/>
      <c r="CH195" s="1086"/>
      <c r="CI195" s="1093"/>
      <c r="CJ195" s="1097"/>
      <c r="CK195" s="1089"/>
      <c r="CL195" s="114">
        <v>36860</v>
      </c>
      <c r="CM195" s="1089"/>
      <c r="CN195" s="1112"/>
      <c r="CO195" s="1113"/>
      <c r="CP195" s="1114"/>
      <c r="CQ195" s="1113"/>
      <c r="CR195" s="1115"/>
      <c r="CS195" s="1113"/>
      <c r="CT195" s="1118"/>
      <c r="CU195" s="1119"/>
      <c r="CV195" s="1089"/>
      <c r="CW195" s="1105"/>
      <c r="CX195" s="1089"/>
      <c r="CY195" s="1099"/>
      <c r="CZ195" s="1084"/>
      <c r="DA195" s="1084"/>
      <c r="DB195" s="1093"/>
      <c r="DC195" s="1086"/>
      <c r="DD195" s="1093"/>
      <c r="DE195" s="1097"/>
      <c r="DF195" s="1089"/>
      <c r="DG195" s="115" t="s">
        <v>282</v>
      </c>
      <c r="DH195" s="1089"/>
      <c r="DI195" s="115" t="s">
        <v>335</v>
      </c>
      <c r="DJ195" s="1089"/>
      <c r="DK195" s="116">
        <v>69.900000000000006</v>
      </c>
      <c r="DL195" s="1089"/>
      <c r="DM195" s="115" t="s">
        <v>282</v>
      </c>
      <c r="DN195" s="1089"/>
      <c r="DO195" s="115" t="s">
        <v>335</v>
      </c>
      <c r="DP195" s="1089"/>
      <c r="DQ195" s="116">
        <v>46.6</v>
      </c>
      <c r="DR195" s="1145"/>
      <c r="DS195" s="117">
        <v>27330</v>
      </c>
      <c r="DT195" s="1122"/>
      <c r="DU195" s="118" t="s">
        <v>284</v>
      </c>
      <c r="DV195" s="1089"/>
      <c r="DW195" s="1091"/>
      <c r="DX195" s="1093"/>
      <c r="DY195" s="1095"/>
      <c r="DZ195" s="1082"/>
      <c r="EA195" s="1084"/>
      <c r="EB195" s="1082"/>
      <c r="EC195" s="1086"/>
      <c r="ED195" s="1082"/>
      <c r="EE195" s="1088"/>
      <c r="EF195" s="1124"/>
      <c r="EG195" s="1089"/>
      <c r="EH195" s="1091">
        <v>9765</v>
      </c>
      <c r="EI195" s="1093"/>
      <c r="EJ195" s="1095"/>
      <c r="EK195" s="1082"/>
      <c r="EL195" s="1084"/>
      <c r="EM195" s="1082"/>
      <c r="EN195" s="1086"/>
      <c r="EO195" s="1082"/>
      <c r="EP195" s="1088"/>
      <c r="EQ195" s="1127"/>
      <c r="ER195" s="1121"/>
      <c r="ES195" s="1089"/>
      <c r="ET195" s="119">
        <v>270</v>
      </c>
      <c r="EU195" s="1125"/>
      <c r="EV195" s="1140"/>
      <c r="EW195" s="1114"/>
      <c r="EX195" s="1122"/>
      <c r="EY195" s="11"/>
      <c r="EZ195" s="1145"/>
    </row>
    <row r="196" spans="1:156" s="23" customFormat="1" ht="38.450000000000003" customHeight="1">
      <c r="A196" s="145" t="s">
        <v>534</v>
      </c>
      <c r="B196" s="145" t="s">
        <v>934</v>
      </c>
      <c r="C196" s="1170"/>
      <c r="D196" s="1132" t="s">
        <v>290</v>
      </c>
      <c r="E196" s="1134" t="s">
        <v>267</v>
      </c>
      <c r="F196" s="126" t="s">
        <v>42</v>
      </c>
      <c r="G196" s="120"/>
      <c r="H196" s="59">
        <v>73040</v>
      </c>
      <c r="I196" s="60">
        <v>82250</v>
      </c>
      <c r="J196" s="32" t="s">
        <v>268</v>
      </c>
      <c r="K196" s="61">
        <v>700</v>
      </c>
      <c r="L196" s="62">
        <v>800</v>
      </c>
      <c r="M196" s="63" t="s">
        <v>269</v>
      </c>
      <c r="N196" s="64" t="s">
        <v>270</v>
      </c>
      <c r="O196" s="65" t="s">
        <v>268</v>
      </c>
      <c r="P196" s="66" t="s">
        <v>271</v>
      </c>
      <c r="Q196" s="65" t="s">
        <v>268</v>
      </c>
      <c r="R196" s="67">
        <v>2.6</v>
      </c>
      <c r="S196" s="68">
        <v>2.5</v>
      </c>
      <c r="T196" s="1089" t="s">
        <v>268</v>
      </c>
      <c r="U196" s="1104">
        <v>4160</v>
      </c>
      <c r="V196" s="1089" t="s">
        <v>268</v>
      </c>
      <c r="W196" s="1110">
        <v>40</v>
      </c>
      <c r="X196" s="1081" t="s">
        <v>272</v>
      </c>
      <c r="Y196" s="1083" t="s">
        <v>270</v>
      </c>
      <c r="Z196" s="1083" t="s">
        <v>268</v>
      </c>
      <c r="AA196" s="1100" t="s">
        <v>273</v>
      </c>
      <c r="AB196" s="1089" t="s">
        <v>268</v>
      </c>
      <c r="AC196" s="1104">
        <v>27650</v>
      </c>
      <c r="AD196" s="1089" t="s">
        <v>274</v>
      </c>
      <c r="AE196" s="1098">
        <v>270</v>
      </c>
      <c r="AF196" s="1081" t="s">
        <v>269</v>
      </c>
      <c r="AG196" s="1083" t="s">
        <v>270</v>
      </c>
      <c r="AH196" s="1081" t="s">
        <v>268</v>
      </c>
      <c r="AI196" s="1085" t="s">
        <v>275</v>
      </c>
      <c r="AJ196" s="1081" t="s">
        <v>268</v>
      </c>
      <c r="AK196" s="1096">
        <v>2.4</v>
      </c>
      <c r="AL196" s="32" t="s">
        <v>268</v>
      </c>
      <c r="AM196" s="69">
        <v>9210</v>
      </c>
      <c r="AN196" s="1089" t="s">
        <v>268</v>
      </c>
      <c r="AO196" s="70">
        <v>90</v>
      </c>
      <c r="AP196" s="71" t="s">
        <v>272</v>
      </c>
      <c r="AQ196" s="64" t="s">
        <v>270</v>
      </c>
      <c r="AR196" s="72" t="s">
        <v>268</v>
      </c>
      <c r="AS196" s="66" t="s">
        <v>275</v>
      </c>
      <c r="AT196" s="72" t="s">
        <v>268</v>
      </c>
      <c r="AU196" s="73">
        <v>2.6</v>
      </c>
      <c r="AV196" s="74" t="s">
        <v>276</v>
      </c>
      <c r="AW196" s="75" t="s">
        <v>268</v>
      </c>
      <c r="AX196" s="76">
        <v>3680</v>
      </c>
      <c r="AY196" s="20" t="s">
        <v>274</v>
      </c>
      <c r="AZ196" s="77">
        <v>30</v>
      </c>
      <c r="BA196" s="78" t="s">
        <v>269</v>
      </c>
      <c r="BB196" s="79" t="s">
        <v>270</v>
      </c>
      <c r="BC196" s="78" t="s">
        <v>268</v>
      </c>
      <c r="BD196" s="80" t="s">
        <v>275</v>
      </c>
      <c r="BE196" s="78" t="s">
        <v>268</v>
      </c>
      <c r="BF196" s="81">
        <v>3.9</v>
      </c>
      <c r="BG196" s="75"/>
      <c r="BH196" s="82"/>
      <c r="BI196" s="112"/>
      <c r="BJ196" s="121"/>
      <c r="BK196" s="121"/>
      <c r="BL196" s="121"/>
      <c r="BM196" s="121"/>
      <c r="BN196" s="121"/>
      <c r="BO196" s="121"/>
      <c r="BP196" s="121"/>
      <c r="BQ196" s="112"/>
      <c r="BR196" s="82" t="s">
        <v>286</v>
      </c>
      <c r="BS196" s="112"/>
      <c r="BT196" s="122"/>
      <c r="BU196" s="121"/>
      <c r="BV196" s="121"/>
      <c r="BW196" s="121"/>
      <c r="BX196" s="121"/>
      <c r="BY196" s="121"/>
      <c r="BZ196" s="121"/>
      <c r="CA196" s="1102" t="s">
        <v>268</v>
      </c>
      <c r="CB196" s="1116">
        <v>4980</v>
      </c>
      <c r="CC196" s="1089" t="s">
        <v>268</v>
      </c>
      <c r="CD196" s="1098">
        <v>40</v>
      </c>
      <c r="CE196" s="1083" t="s">
        <v>269</v>
      </c>
      <c r="CF196" s="1083" t="s">
        <v>270</v>
      </c>
      <c r="CG196" s="1092" t="s">
        <v>268</v>
      </c>
      <c r="CH196" s="1085" t="s">
        <v>275</v>
      </c>
      <c r="CI196" s="1092" t="s">
        <v>268</v>
      </c>
      <c r="CJ196" s="1096">
        <v>10.199999999999999</v>
      </c>
      <c r="CK196" s="1089"/>
      <c r="CL196" s="123" t="s">
        <v>291</v>
      </c>
      <c r="CM196" s="1089" t="s">
        <v>274</v>
      </c>
      <c r="CN196" s="1112">
        <v>270</v>
      </c>
      <c r="CO196" s="1113" t="s">
        <v>269</v>
      </c>
      <c r="CP196" s="1114" t="s">
        <v>270</v>
      </c>
      <c r="CQ196" s="1113" t="s">
        <v>268</v>
      </c>
      <c r="CR196" s="1115" t="s">
        <v>275</v>
      </c>
      <c r="CS196" s="1113" t="s">
        <v>268</v>
      </c>
      <c r="CT196" s="1118">
        <v>2.4</v>
      </c>
      <c r="CU196" s="1119" t="s">
        <v>277</v>
      </c>
      <c r="CV196" s="1089" t="s">
        <v>274</v>
      </c>
      <c r="CW196" s="1104">
        <v>3160</v>
      </c>
      <c r="CX196" s="1089" t="s">
        <v>268</v>
      </c>
      <c r="CY196" s="1098">
        <v>30</v>
      </c>
      <c r="CZ196" s="1083" t="s">
        <v>269</v>
      </c>
      <c r="DA196" s="1083" t="s">
        <v>270</v>
      </c>
      <c r="DB196" s="1092" t="s">
        <v>268</v>
      </c>
      <c r="DC196" s="1085" t="s">
        <v>275</v>
      </c>
      <c r="DD196" s="1092" t="s">
        <v>268</v>
      </c>
      <c r="DE196" s="1096">
        <v>13.6</v>
      </c>
      <c r="DF196" s="1089" t="s">
        <v>274</v>
      </c>
      <c r="DG196" s="85">
        <v>2210</v>
      </c>
      <c r="DH196" s="1089" t="s">
        <v>268</v>
      </c>
      <c r="DI196" s="85">
        <v>20</v>
      </c>
      <c r="DJ196" s="1089" t="s">
        <v>274</v>
      </c>
      <c r="DK196" s="86">
        <v>20</v>
      </c>
      <c r="DL196" s="1089" t="s">
        <v>268</v>
      </c>
      <c r="DM196" s="85">
        <v>390</v>
      </c>
      <c r="DN196" s="1089" t="s">
        <v>268</v>
      </c>
      <c r="DO196" s="85">
        <v>3</v>
      </c>
      <c r="DP196" s="1089" t="s">
        <v>274</v>
      </c>
      <c r="DQ196" s="86">
        <v>3</v>
      </c>
      <c r="DR196" s="1145"/>
      <c r="DS196" s="124" t="s">
        <v>291</v>
      </c>
      <c r="DT196" s="1122" t="s">
        <v>278</v>
      </c>
      <c r="DU196" s="88">
        <v>255</v>
      </c>
      <c r="DV196" s="1089" t="s">
        <v>280</v>
      </c>
      <c r="DW196" s="1090">
        <v>6430</v>
      </c>
      <c r="DX196" s="1092" t="s">
        <v>268</v>
      </c>
      <c r="DY196" s="1094">
        <v>60</v>
      </c>
      <c r="DZ196" s="1081" t="s">
        <v>269</v>
      </c>
      <c r="EA196" s="1083" t="s">
        <v>270</v>
      </c>
      <c r="EB196" s="1081" t="s">
        <v>268</v>
      </c>
      <c r="EC196" s="1085" t="s">
        <v>275</v>
      </c>
      <c r="ED196" s="1081" t="s">
        <v>268</v>
      </c>
      <c r="EE196" s="1087">
        <v>7.8</v>
      </c>
      <c r="EF196" s="1123" t="s">
        <v>276</v>
      </c>
      <c r="EG196" s="1089" t="s">
        <v>280</v>
      </c>
      <c r="EH196" s="1090">
        <v>27650</v>
      </c>
      <c r="EI196" s="1092" t="s">
        <v>268</v>
      </c>
      <c r="EJ196" s="1094">
        <v>270</v>
      </c>
      <c r="EK196" s="1081" t="s">
        <v>269</v>
      </c>
      <c r="EL196" s="1083" t="s">
        <v>270</v>
      </c>
      <c r="EM196" s="1081" t="s">
        <v>268</v>
      </c>
      <c r="EN196" s="1085" t="s">
        <v>275</v>
      </c>
      <c r="EO196" s="1081" t="s">
        <v>268</v>
      </c>
      <c r="EP196" s="1087">
        <v>2.6</v>
      </c>
      <c r="EQ196" s="1126" t="s">
        <v>276</v>
      </c>
      <c r="ER196" s="1120" t="s">
        <v>281</v>
      </c>
      <c r="ES196" s="1089" t="s">
        <v>280</v>
      </c>
      <c r="ET196" s="89">
        <v>20810</v>
      </c>
      <c r="EU196" s="1125" t="s">
        <v>280</v>
      </c>
      <c r="EV196" s="1140"/>
      <c r="EW196" s="1114"/>
      <c r="EX196" s="1122"/>
      <c r="EY196" s="11"/>
      <c r="EZ196" s="1145"/>
    </row>
    <row r="197" spans="1:156" s="23" customFormat="1" ht="38.450000000000003" customHeight="1">
      <c r="A197" s="145" t="s">
        <v>535</v>
      </c>
      <c r="B197" s="145" t="s">
        <v>935</v>
      </c>
      <c r="C197" s="1170"/>
      <c r="D197" s="1133"/>
      <c r="E197" s="1135"/>
      <c r="F197" s="127" t="s">
        <v>43</v>
      </c>
      <c r="G197" s="120"/>
      <c r="H197" s="91">
        <v>82250</v>
      </c>
      <c r="I197" s="92"/>
      <c r="J197" s="32" t="s">
        <v>268</v>
      </c>
      <c r="K197" s="93">
        <v>800</v>
      </c>
      <c r="L197" s="94"/>
      <c r="M197" s="95" t="s">
        <v>269</v>
      </c>
      <c r="N197" s="96" t="s">
        <v>270</v>
      </c>
      <c r="O197" s="97" t="s">
        <v>268</v>
      </c>
      <c r="P197" s="98" t="s">
        <v>275</v>
      </c>
      <c r="Q197" s="97" t="s">
        <v>268</v>
      </c>
      <c r="R197" s="99">
        <v>2.5</v>
      </c>
      <c r="S197" s="100"/>
      <c r="T197" s="1089"/>
      <c r="U197" s="1105"/>
      <c r="V197" s="1089"/>
      <c r="W197" s="1111"/>
      <c r="X197" s="1082"/>
      <c r="Y197" s="1084"/>
      <c r="Z197" s="1084"/>
      <c r="AA197" s="1101"/>
      <c r="AB197" s="1089"/>
      <c r="AC197" s="1105"/>
      <c r="AD197" s="1089"/>
      <c r="AE197" s="1099"/>
      <c r="AF197" s="1082"/>
      <c r="AG197" s="1084"/>
      <c r="AH197" s="1082"/>
      <c r="AI197" s="1086"/>
      <c r="AJ197" s="1082"/>
      <c r="AK197" s="1097"/>
      <c r="AL197" s="32" t="s">
        <v>268</v>
      </c>
      <c r="AM197" s="93">
        <v>9210</v>
      </c>
      <c r="AN197" s="1089"/>
      <c r="AO197" s="101">
        <v>90</v>
      </c>
      <c r="AP197" s="102" t="s">
        <v>269</v>
      </c>
      <c r="AQ197" s="96" t="s">
        <v>270</v>
      </c>
      <c r="AR197" s="103" t="s">
        <v>268</v>
      </c>
      <c r="AS197" s="104" t="s">
        <v>275</v>
      </c>
      <c r="AT197" s="103" t="s">
        <v>268</v>
      </c>
      <c r="AU197" s="105">
        <v>2.6</v>
      </c>
      <c r="AV197" s="106"/>
      <c r="AW197" s="75"/>
      <c r="AZ197" s="125"/>
      <c r="BG197" s="112" t="s">
        <v>274</v>
      </c>
      <c r="BH197" s="113">
        <v>64510</v>
      </c>
      <c r="BI197" s="112" t="s">
        <v>268</v>
      </c>
      <c r="BJ197" s="77">
        <v>640</v>
      </c>
      <c r="BK197" s="78" t="s">
        <v>269</v>
      </c>
      <c r="BL197" s="79" t="s">
        <v>270</v>
      </c>
      <c r="BM197" s="78" t="s">
        <v>268</v>
      </c>
      <c r="BN197" s="80" t="s">
        <v>275</v>
      </c>
      <c r="BO197" s="78" t="s">
        <v>268</v>
      </c>
      <c r="BP197" s="81">
        <v>2.4</v>
      </c>
      <c r="BQ197" s="46" t="s">
        <v>268</v>
      </c>
      <c r="BR197" s="113">
        <v>55300</v>
      </c>
      <c r="BS197" s="46" t="s">
        <v>274</v>
      </c>
      <c r="BT197" s="77">
        <v>550</v>
      </c>
      <c r="BU197" s="78" t="s">
        <v>269</v>
      </c>
      <c r="BV197" s="79" t="s">
        <v>270</v>
      </c>
      <c r="BW197" s="78" t="s">
        <v>268</v>
      </c>
      <c r="BX197" s="80" t="s">
        <v>275</v>
      </c>
      <c r="BY197" s="78" t="s">
        <v>268</v>
      </c>
      <c r="BZ197" s="81">
        <v>2.2999999999999998</v>
      </c>
      <c r="CA197" s="1103"/>
      <c r="CB197" s="1117"/>
      <c r="CC197" s="1089"/>
      <c r="CD197" s="1099"/>
      <c r="CE197" s="1084"/>
      <c r="CF197" s="1084"/>
      <c r="CG197" s="1093"/>
      <c r="CH197" s="1086"/>
      <c r="CI197" s="1093"/>
      <c r="CJ197" s="1097"/>
      <c r="CK197" s="1089"/>
      <c r="CL197" s="114">
        <v>27650</v>
      </c>
      <c r="CM197" s="1089"/>
      <c r="CN197" s="1112"/>
      <c r="CO197" s="1113"/>
      <c r="CP197" s="1114"/>
      <c r="CQ197" s="1113"/>
      <c r="CR197" s="1115"/>
      <c r="CS197" s="1113"/>
      <c r="CT197" s="1118"/>
      <c r="CU197" s="1119"/>
      <c r="CV197" s="1089"/>
      <c r="CW197" s="1105"/>
      <c r="CX197" s="1089"/>
      <c r="CY197" s="1099"/>
      <c r="CZ197" s="1084"/>
      <c r="DA197" s="1084"/>
      <c r="DB197" s="1093"/>
      <c r="DC197" s="1086"/>
      <c r="DD197" s="1093"/>
      <c r="DE197" s="1097"/>
      <c r="DF197" s="1089"/>
      <c r="DG197" s="115" t="s">
        <v>282</v>
      </c>
      <c r="DH197" s="1089"/>
      <c r="DI197" s="115" t="s">
        <v>335</v>
      </c>
      <c r="DJ197" s="1089"/>
      <c r="DK197" s="116">
        <v>52.4</v>
      </c>
      <c r="DL197" s="1089"/>
      <c r="DM197" s="115" t="s">
        <v>282</v>
      </c>
      <c r="DN197" s="1089"/>
      <c r="DO197" s="115" t="s">
        <v>335</v>
      </c>
      <c r="DP197" s="1089"/>
      <c r="DQ197" s="116">
        <v>58.3</v>
      </c>
      <c r="DR197" s="1145"/>
      <c r="DS197" s="117">
        <v>20750</v>
      </c>
      <c r="DT197" s="1122"/>
      <c r="DU197" s="118" t="s">
        <v>284</v>
      </c>
      <c r="DV197" s="1089"/>
      <c r="DW197" s="1091"/>
      <c r="DX197" s="1093"/>
      <c r="DY197" s="1095"/>
      <c r="DZ197" s="1082"/>
      <c r="EA197" s="1084"/>
      <c r="EB197" s="1082"/>
      <c r="EC197" s="1086"/>
      <c r="ED197" s="1082"/>
      <c r="EE197" s="1088"/>
      <c r="EF197" s="1124"/>
      <c r="EG197" s="1089"/>
      <c r="EH197" s="1091">
        <v>8789</v>
      </c>
      <c r="EI197" s="1093"/>
      <c r="EJ197" s="1095"/>
      <c r="EK197" s="1082"/>
      <c r="EL197" s="1084"/>
      <c r="EM197" s="1082"/>
      <c r="EN197" s="1086"/>
      <c r="EO197" s="1082"/>
      <c r="EP197" s="1088"/>
      <c r="EQ197" s="1127"/>
      <c r="ER197" s="1121"/>
      <c r="ES197" s="1089"/>
      <c r="ET197" s="119">
        <v>200</v>
      </c>
      <c r="EU197" s="1125"/>
      <c r="EV197" s="1140"/>
      <c r="EW197" s="1114"/>
      <c r="EX197" s="1122"/>
      <c r="EY197" s="11"/>
      <c r="EZ197" s="1145"/>
    </row>
    <row r="198" spans="1:156" s="23" customFormat="1" ht="38.450000000000003" customHeight="1">
      <c r="A198" s="145" t="s">
        <v>536</v>
      </c>
      <c r="B198" s="145" t="s">
        <v>936</v>
      </c>
      <c r="C198" s="1170"/>
      <c r="D198" s="1132" t="s">
        <v>293</v>
      </c>
      <c r="E198" s="1134" t="s">
        <v>267</v>
      </c>
      <c r="F198" s="126" t="s">
        <v>42</v>
      </c>
      <c r="G198" s="120"/>
      <c r="H198" s="59">
        <v>59360</v>
      </c>
      <c r="I198" s="60">
        <v>68570</v>
      </c>
      <c r="J198" s="32" t="s">
        <v>268</v>
      </c>
      <c r="K198" s="61">
        <v>570</v>
      </c>
      <c r="L198" s="62">
        <v>660</v>
      </c>
      <c r="M198" s="63" t="s">
        <v>269</v>
      </c>
      <c r="N198" s="64" t="s">
        <v>270</v>
      </c>
      <c r="O198" s="65" t="s">
        <v>268</v>
      </c>
      <c r="P198" s="66" t="s">
        <v>271</v>
      </c>
      <c r="Q198" s="65" t="s">
        <v>268</v>
      </c>
      <c r="R198" s="67">
        <v>2.5</v>
      </c>
      <c r="S198" s="68">
        <v>2.5</v>
      </c>
      <c r="T198" s="1089" t="s">
        <v>268</v>
      </c>
      <c r="U198" s="1104">
        <v>3330</v>
      </c>
      <c r="V198" s="1089" t="s">
        <v>268</v>
      </c>
      <c r="W198" s="1110">
        <v>30</v>
      </c>
      <c r="X198" s="1081" t="s">
        <v>272</v>
      </c>
      <c r="Y198" s="1083" t="s">
        <v>270</v>
      </c>
      <c r="Z198" s="1083" t="s">
        <v>268</v>
      </c>
      <c r="AA198" s="1100" t="s">
        <v>273</v>
      </c>
      <c r="AB198" s="1089" t="s">
        <v>268</v>
      </c>
      <c r="AC198" s="1104">
        <v>22120</v>
      </c>
      <c r="AD198" s="1089" t="s">
        <v>274</v>
      </c>
      <c r="AE198" s="1098">
        <v>220</v>
      </c>
      <c r="AF198" s="1081" t="s">
        <v>269</v>
      </c>
      <c r="AG198" s="1083" t="s">
        <v>270</v>
      </c>
      <c r="AH198" s="1081" t="s">
        <v>268</v>
      </c>
      <c r="AI198" s="1085" t="s">
        <v>275</v>
      </c>
      <c r="AJ198" s="1081" t="s">
        <v>268</v>
      </c>
      <c r="AK198" s="1096">
        <v>2.2999999999999998</v>
      </c>
      <c r="AL198" s="32" t="s">
        <v>268</v>
      </c>
      <c r="AM198" s="69">
        <v>9210</v>
      </c>
      <c r="AN198" s="1089" t="s">
        <v>268</v>
      </c>
      <c r="AO198" s="70">
        <v>90</v>
      </c>
      <c r="AP198" s="71" t="s">
        <v>272</v>
      </c>
      <c r="AQ198" s="64" t="s">
        <v>270</v>
      </c>
      <c r="AR198" s="72" t="s">
        <v>268</v>
      </c>
      <c r="AS198" s="66" t="s">
        <v>275</v>
      </c>
      <c r="AT198" s="72" t="s">
        <v>268</v>
      </c>
      <c r="AU198" s="73">
        <v>2.6</v>
      </c>
      <c r="AV198" s="74" t="s">
        <v>276</v>
      </c>
      <c r="AW198" s="75" t="s">
        <v>268</v>
      </c>
      <c r="AX198" s="76">
        <v>3680</v>
      </c>
      <c r="AY198" s="20" t="s">
        <v>274</v>
      </c>
      <c r="AZ198" s="77">
        <v>30</v>
      </c>
      <c r="BA198" s="78" t="s">
        <v>269</v>
      </c>
      <c r="BB198" s="79" t="s">
        <v>270</v>
      </c>
      <c r="BC198" s="78" t="s">
        <v>268</v>
      </c>
      <c r="BD198" s="80" t="s">
        <v>275</v>
      </c>
      <c r="BE198" s="78" t="s">
        <v>268</v>
      </c>
      <c r="BF198" s="81">
        <v>3.9</v>
      </c>
      <c r="BG198" s="75"/>
      <c r="BH198" s="82"/>
      <c r="BI198" s="112"/>
      <c r="BJ198" s="121"/>
      <c r="BK198" s="121"/>
      <c r="BL198" s="121"/>
      <c r="BM198" s="121"/>
      <c r="BN198" s="121"/>
      <c r="BO198" s="121"/>
      <c r="BP198" s="121"/>
      <c r="BQ198" s="112"/>
      <c r="BR198" s="82" t="s">
        <v>286</v>
      </c>
      <c r="BS198" s="112"/>
      <c r="BT198" s="122"/>
      <c r="BU198" s="121"/>
      <c r="BV198" s="121"/>
      <c r="BW198" s="121"/>
      <c r="BX198" s="121"/>
      <c r="BY198" s="121"/>
      <c r="BZ198" s="121"/>
      <c r="CA198" s="1102" t="s">
        <v>268</v>
      </c>
      <c r="CB198" s="1116">
        <v>3980</v>
      </c>
      <c r="CC198" s="1089" t="s">
        <v>268</v>
      </c>
      <c r="CD198" s="1098">
        <v>30</v>
      </c>
      <c r="CE198" s="1083" t="s">
        <v>269</v>
      </c>
      <c r="CF198" s="1083" t="s">
        <v>270</v>
      </c>
      <c r="CG198" s="1092" t="s">
        <v>268</v>
      </c>
      <c r="CH198" s="1085" t="s">
        <v>275</v>
      </c>
      <c r="CI198" s="1092" t="s">
        <v>268</v>
      </c>
      <c r="CJ198" s="1096">
        <v>10.9</v>
      </c>
      <c r="CK198" s="1089"/>
      <c r="CL198" s="123" t="s">
        <v>195</v>
      </c>
      <c r="CM198" s="1089" t="s">
        <v>274</v>
      </c>
      <c r="CN198" s="1112">
        <v>220</v>
      </c>
      <c r="CO198" s="1113" t="s">
        <v>269</v>
      </c>
      <c r="CP198" s="1114" t="s">
        <v>270</v>
      </c>
      <c r="CQ198" s="1113" t="s">
        <v>268</v>
      </c>
      <c r="CR198" s="1115" t="s">
        <v>275</v>
      </c>
      <c r="CS198" s="1113" t="s">
        <v>268</v>
      </c>
      <c r="CT198" s="1118">
        <v>2.2999999999999998</v>
      </c>
      <c r="CU198" s="1119" t="s">
        <v>277</v>
      </c>
      <c r="CV198" s="1089" t="s">
        <v>274</v>
      </c>
      <c r="CW198" s="1104">
        <v>2690</v>
      </c>
      <c r="CX198" s="1089" t="s">
        <v>268</v>
      </c>
      <c r="CY198" s="1098">
        <v>20</v>
      </c>
      <c r="CZ198" s="1083" t="s">
        <v>269</v>
      </c>
      <c r="DA198" s="1083" t="s">
        <v>270</v>
      </c>
      <c r="DB198" s="1092" t="s">
        <v>268</v>
      </c>
      <c r="DC198" s="1085" t="s">
        <v>275</v>
      </c>
      <c r="DD198" s="1092" t="s">
        <v>268</v>
      </c>
      <c r="DE198" s="1096">
        <v>16.3</v>
      </c>
      <c r="DF198" s="1089" t="s">
        <v>274</v>
      </c>
      <c r="DG198" s="85">
        <v>1770</v>
      </c>
      <c r="DH198" s="1089" t="s">
        <v>268</v>
      </c>
      <c r="DI198" s="85">
        <v>10</v>
      </c>
      <c r="DJ198" s="1089" t="s">
        <v>274</v>
      </c>
      <c r="DK198" s="86">
        <v>10</v>
      </c>
      <c r="DL198" s="1089" t="s">
        <v>268</v>
      </c>
      <c r="DM198" s="85">
        <v>310</v>
      </c>
      <c r="DN198" s="1089" t="s">
        <v>268</v>
      </c>
      <c r="DO198" s="85">
        <v>3</v>
      </c>
      <c r="DP198" s="1089" t="s">
        <v>274</v>
      </c>
      <c r="DQ198" s="86">
        <v>3</v>
      </c>
      <c r="DR198" s="1145"/>
      <c r="DS198" s="124" t="s">
        <v>195</v>
      </c>
      <c r="DT198" s="1122" t="s">
        <v>278</v>
      </c>
      <c r="DU198" s="88">
        <v>255</v>
      </c>
      <c r="DV198" s="1089" t="s">
        <v>280</v>
      </c>
      <c r="DW198" s="1090">
        <v>5140</v>
      </c>
      <c r="DX198" s="1092" t="s">
        <v>268</v>
      </c>
      <c r="DY198" s="1094">
        <v>50</v>
      </c>
      <c r="DZ198" s="1081" t="s">
        <v>269</v>
      </c>
      <c r="EA198" s="1083" t="s">
        <v>270</v>
      </c>
      <c r="EB198" s="1081" t="s">
        <v>268</v>
      </c>
      <c r="EC198" s="1085" t="s">
        <v>275</v>
      </c>
      <c r="ED198" s="1081" t="s">
        <v>268</v>
      </c>
      <c r="EE198" s="1087">
        <v>7.5</v>
      </c>
      <c r="EF198" s="1123" t="s">
        <v>276</v>
      </c>
      <c r="EG198" s="1089" t="s">
        <v>280</v>
      </c>
      <c r="EH198" s="1090">
        <v>22120</v>
      </c>
      <c r="EI198" s="1092" t="s">
        <v>268</v>
      </c>
      <c r="EJ198" s="1094">
        <v>220</v>
      </c>
      <c r="EK198" s="1081" t="s">
        <v>269</v>
      </c>
      <c r="EL198" s="1083" t="s">
        <v>270</v>
      </c>
      <c r="EM198" s="1081" t="s">
        <v>268</v>
      </c>
      <c r="EN198" s="1085" t="s">
        <v>275</v>
      </c>
      <c r="EO198" s="1081" t="s">
        <v>268</v>
      </c>
      <c r="EP198" s="1087">
        <v>2.5</v>
      </c>
      <c r="EQ198" s="1126" t="s">
        <v>276</v>
      </c>
      <c r="ER198" s="1120" t="s">
        <v>281</v>
      </c>
      <c r="ES198" s="1089" t="s">
        <v>280</v>
      </c>
      <c r="ET198" s="89">
        <v>16650</v>
      </c>
      <c r="EU198" s="1125" t="s">
        <v>280</v>
      </c>
      <c r="EV198" s="1140"/>
      <c r="EW198" s="1114"/>
      <c r="EX198" s="1122"/>
      <c r="EY198" s="11"/>
      <c r="EZ198" s="1145"/>
    </row>
    <row r="199" spans="1:156" s="23" customFormat="1" ht="38.450000000000003" customHeight="1">
      <c r="A199" s="145" t="s">
        <v>537</v>
      </c>
      <c r="B199" s="145" t="s">
        <v>937</v>
      </c>
      <c r="C199" s="1170"/>
      <c r="D199" s="1133"/>
      <c r="E199" s="1135"/>
      <c r="F199" s="127" t="s">
        <v>43</v>
      </c>
      <c r="G199" s="120"/>
      <c r="H199" s="91">
        <v>68570</v>
      </c>
      <c r="I199" s="92"/>
      <c r="J199" s="32" t="s">
        <v>268</v>
      </c>
      <c r="K199" s="93">
        <v>660</v>
      </c>
      <c r="L199" s="94"/>
      <c r="M199" s="95" t="s">
        <v>269</v>
      </c>
      <c r="N199" s="96" t="s">
        <v>270</v>
      </c>
      <c r="O199" s="97" t="s">
        <v>268</v>
      </c>
      <c r="P199" s="98" t="s">
        <v>275</v>
      </c>
      <c r="Q199" s="97" t="s">
        <v>268</v>
      </c>
      <c r="R199" s="99">
        <v>2.5</v>
      </c>
      <c r="S199" s="100"/>
      <c r="T199" s="1089"/>
      <c r="U199" s="1105"/>
      <c r="V199" s="1089"/>
      <c r="W199" s="1111"/>
      <c r="X199" s="1082"/>
      <c r="Y199" s="1084"/>
      <c r="Z199" s="1084"/>
      <c r="AA199" s="1101"/>
      <c r="AB199" s="1089"/>
      <c r="AC199" s="1105"/>
      <c r="AD199" s="1089"/>
      <c r="AE199" s="1099"/>
      <c r="AF199" s="1082"/>
      <c r="AG199" s="1084"/>
      <c r="AH199" s="1082"/>
      <c r="AI199" s="1086"/>
      <c r="AJ199" s="1082"/>
      <c r="AK199" s="1097"/>
      <c r="AL199" s="32" t="s">
        <v>268</v>
      </c>
      <c r="AM199" s="93">
        <v>9210</v>
      </c>
      <c r="AN199" s="1089"/>
      <c r="AO199" s="101">
        <v>90</v>
      </c>
      <c r="AP199" s="102" t="s">
        <v>269</v>
      </c>
      <c r="AQ199" s="96" t="s">
        <v>270</v>
      </c>
      <c r="AR199" s="103" t="s">
        <v>268</v>
      </c>
      <c r="AS199" s="104" t="s">
        <v>275</v>
      </c>
      <c r="AT199" s="103" t="s">
        <v>268</v>
      </c>
      <c r="AU199" s="105">
        <v>2.6</v>
      </c>
      <c r="AV199" s="106"/>
      <c r="AW199" s="75"/>
      <c r="AZ199" s="125"/>
      <c r="BG199" s="112" t="s">
        <v>274</v>
      </c>
      <c r="BH199" s="113">
        <v>64510</v>
      </c>
      <c r="BI199" s="112" t="s">
        <v>268</v>
      </c>
      <c r="BJ199" s="77">
        <v>640</v>
      </c>
      <c r="BK199" s="78" t="s">
        <v>269</v>
      </c>
      <c r="BL199" s="79" t="s">
        <v>270</v>
      </c>
      <c r="BM199" s="78" t="s">
        <v>268</v>
      </c>
      <c r="BN199" s="80" t="s">
        <v>275</v>
      </c>
      <c r="BO199" s="78" t="s">
        <v>268</v>
      </c>
      <c r="BP199" s="81">
        <v>2.4</v>
      </c>
      <c r="BQ199" s="46" t="s">
        <v>268</v>
      </c>
      <c r="BR199" s="113">
        <v>55300</v>
      </c>
      <c r="BS199" s="46" t="s">
        <v>274</v>
      </c>
      <c r="BT199" s="77">
        <v>550</v>
      </c>
      <c r="BU199" s="78" t="s">
        <v>269</v>
      </c>
      <c r="BV199" s="79" t="s">
        <v>270</v>
      </c>
      <c r="BW199" s="78" t="s">
        <v>268</v>
      </c>
      <c r="BX199" s="80" t="s">
        <v>275</v>
      </c>
      <c r="BY199" s="78" t="s">
        <v>268</v>
      </c>
      <c r="BZ199" s="81">
        <v>2.2999999999999998</v>
      </c>
      <c r="CA199" s="1103"/>
      <c r="CB199" s="1117"/>
      <c r="CC199" s="1089"/>
      <c r="CD199" s="1099"/>
      <c r="CE199" s="1084"/>
      <c r="CF199" s="1084"/>
      <c r="CG199" s="1093"/>
      <c r="CH199" s="1086"/>
      <c r="CI199" s="1093"/>
      <c r="CJ199" s="1097"/>
      <c r="CK199" s="1089"/>
      <c r="CL199" s="114">
        <v>22120</v>
      </c>
      <c r="CM199" s="1089"/>
      <c r="CN199" s="1112"/>
      <c r="CO199" s="1113"/>
      <c r="CP199" s="1114"/>
      <c r="CQ199" s="1113"/>
      <c r="CR199" s="1115"/>
      <c r="CS199" s="1113"/>
      <c r="CT199" s="1118"/>
      <c r="CU199" s="1119"/>
      <c r="CV199" s="1089"/>
      <c r="CW199" s="1105"/>
      <c r="CX199" s="1089"/>
      <c r="CY199" s="1099"/>
      <c r="CZ199" s="1084"/>
      <c r="DA199" s="1084"/>
      <c r="DB199" s="1093"/>
      <c r="DC199" s="1086"/>
      <c r="DD199" s="1093"/>
      <c r="DE199" s="1097"/>
      <c r="DF199" s="1089"/>
      <c r="DG199" s="115" t="s">
        <v>282</v>
      </c>
      <c r="DH199" s="1089"/>
      <c r="DI199" s="115" t="s">
        <v>335</v>
      </c>
      <c r="DJ199" s="1089"/>
      <c r="DK199" s="116">
        <v>83.9</v>
      </c>
      <c r="DL199" s="1089"/>
      <c r="DM199" s="115" t="s">
        <v>282</v>
      </c>
      <c r="DN199" s="1089"/>
      <c r="DO199" s="115" t="s">
        <v>335</v>
      </c>
      <c r="DP199" s="1089"/>
      <c r="DQ199" s="116">
        <v>46.6</v>
      </c>
      <c r="DR199" s="1145"/>
      <c r="DS199" s="117">
        <v>16800</v>
      </c>
      <c r="DT199" s="1122"/>
      <c r="DU199" s="118" t="s">
        <v>284</v>
      </c>
      <c r="DV199" s="1089"/>
      <c r="DW199" s="1091"/>
      <c r="DX199" s="1093"/>
      <c r="DY199" s="1095"/>
      <c r="DZ199" s="1082"/>
      <c r="EA199" s="1084"/>
      <c r="EB199" s="1082"/>
      <c r="EC199" s="1086"/>
      <c r="ED199" s="1082"/>
      <c r="EE199" s="1088"/>
      <c r="EF199" s="1124"/>
      <c r="EG199" s="1089"/>
      <c r="EH199" s="1091">
        <v>7990</v>
      </c>
      <c r="EI199" s="1093"/>
      <c r="EJ199" s="1095"/>
      <c r="EK199" s="1082"/>
      <c r="EL199" s="1084"/>
      <c r="EM199" s="1082"/>
      <c r="EN199" s="1086"/>
      <c r="EO199" s="1082"/>
      <c r="EP199" s="1088"/>
      <c r="EQ199" s="1127"/>
      <c r="ER199" s="1121"/>
      <c r="ES199" s="1089"/>
      <c r="ET199" s="119">
        <v>160</v>
      </c>
      <c r="EU199" s="1125"/>
      <c r="EV199" s="1140"/>
      <c r="EW199" s="1114"/>
      <c r="EX199" s="1122"/>
      <c r="EY199" s="11"/>
      <c r="EZ199" s="1145"/>
    </row>
    <row r="200" spans="1:156" s="23" customFormat="1" ht="38.450000000000003" customHeight="1">
      <c r="A200" s="145" t="s">
        <v>538</v>
      </c>
      <c r="B200" s="145" t="s">
        <v>938</v>
      </c>
      <c r="C200" s="1170"/>
      <c r="D200" s="1132" t="s">
        <v>295</v>
      </c>
      <c r="E200" s="1134" t="s">
        <v>267</v>
      </c>
      <c r="F200" s="126" t="s">
        <v>42</v>
      </c>
      <c r="G200" s="120"/>
      <c r="H200" s="59">
        <v>50240</v>
      </c>
      <c r="I200" s="60">
        <v>59450</v>
      </c>
      <c r="J200" s="32" t="s">
        <v>268</v>
      </c>
      <c r="K200" s="61">
        <v>480</v>
      </c>
      <c r="L200" s="62">
        <v>570</v>
      </c>
      <c r="M200" s="63" t="s">
        <v>269</v>
      </c>
      <c r="N200" s="64" t="s">
        <v>270</v>
      </c>
      <c r="O200" s="65" t="s">
        <v>268</v>
      </c>
      <c r="P200" s="66" t="s">
        <v>271</v>
      </c>
      <c r="Q200" s="65" t="s">
        <v>268</v>
      </c>
      <c r="R200" s="67">
        <v>2.5</v>
      </c>
      <c r="S200" s="68">
        <v>2.5</v>
      </c>
      <c r="T200" s="1089" t="s">
        <v>268</v>
      </c>
      <c r="U200" s="1104">
        <v>2770</v>
      </c>
      <c r="V200" s="1089" t="s">
        <v>268</v>
      </c>
      <c r="W200" s="1110">
        <v>20</v>
      </c>
      <c r="X200" s="1081" t="s">
        <v>272</v>
      </c>
      <c r="Y200" s="1083" t="s">
        <v>270</v>
      </c>
      <c r="Z200" s="1083" t="s">
        <v>268</v>
      </c>
      <c r="AA200" s="1100" t="s">
        <v>273</v>
      </c>
      <c r="AB200" s="1089" t="s">
        <v>268</v>
      </c>
      <c r="AC200" s="1104">
        <v>18430</v>
      </c>
      <c r="AD200" s="1089" t="s">
        <v>274</v>
      </c>
      <c r="AE200" s="1098">
        <v>180</v>
      </c>
      <c r="AF200" s="1081" t="s">
        <v>269</v>
      </c>
      <c r="AG200" s="1083" t="s">
        <v>270</v>
      </c>
      <c r="AH200" s="1081" t="s">
        <v>268</v>
      </c>
      <c r="AI200" s="1085" t="s">
        <v>275</v>
      </c>
      <c r="AJ200" s="1081" t="s">
        <v>268</v>
      </c>
      <c r="AK200" s="1096">
        <v>2.4</v>
      </c>
      <c r="AL200" s="32" t="s">
        <v>268</v>
      </c>
      <c r="AM200" s="69">
        <v>9210</v>
      </c>
      <c r="AN200" s="1089" t="s">
        <v>268</v>
      </c>
      <c r="AO200" s="70">
        <v>90</v>
      </c>
      <c r="AP200" s="71" t="s">
        <v>272</v>
      </c>
      <c r="AQ200" s="64" t="s">
        <v>270</v>
      </c>
      <c r="AR200" s="72" t="s">
        <v>268</v>
      </c>
      <c r="AS200" s="66" t="s">
        <v>275</v>
      </c>
      <c r="AT200" s="72" t="s">
        <v>268</v>
      </c>
      <c r="AU200" s="73">
        <v>2.6</v>
      </c>
      <c r="AV200" s="74" t="s">
        <v>276</v>
      </c>
      <c r="AW200" s="75" t="s">
        <v>268</v>
      </c>
      <c r="AX200" s="76">
        <v>3680</v>
      </c>
      <c r="AY200" s="20" t="s">
        <v>274</v>
      </c>
      <c r="AZ200" s="77">
        <v>30</v>
      </c>
      <c r="BA200" s="78" t="s">
        <v>269</v>
      </c>
      <c r="BB200" s="79" t="s">
        <v>270</v>
      </c>
      <c r="BC200" s="78" t="s">
        <v>268</v>
      </c>
      <c r="BD200" s="80" t="s">
        <v>275</v>
      </c>
      <c r="BE200" s="78" t="s">
        <v>268</v>
      </c>
      <c r="BF200" s="81">
        <v>3.9</v>
      </c>
      <c r="BG200" s="75"/>
      <c r="BH200" s="82"/>
      <c r="BI200" s="112"/>
      <c r="BJ200" s="121"/>
      <c r="BK200" s="121"/>
      <c r="BL200" s="121"/>
      <c r="BM200" s="121"/>
      <c r="BN200" s="121"/>
      <c r="BO200" s="121"/>
      <c r="BP200" s="121"/>
      <c r="BQ200" s="112"/>
      <c r="BR200" s="82" t="s">
        <v>286</v>
      </c>
      <c r="BS200" s="112"/>
      <c r="BT200" s="122"/>
      <c r="BU200" s="121"/>
      <c r="BV200" s="121"/>
      <c r="BW200" s="121"/>
      <c r="BX200" s="121"/>
      <c r="BY200" s="121"/>
      <c r="BZ200" s="121"/>
      <c r="CA200" s="1102" t="s">
        <v>268</v>
      </c>
      <c r="CB200" s="1116">
        <v>3320</v>
      </c>
      <c r="CC200" s="1089" t="s">
        <v>268</v>
      </c>
      <c r="CD200" s="1098">
        <v>30</v>
      </c>
      <c r="CE200" s="1083" t="s">
        <v>269</v>
      </c>
      <c r="CF200" s="1083" t="s">
        <v>270</v>
      </c>
      <c r="CG200" s="1092" t="s">
        <v>268</v>
      </c>
      <c r="CH200" s="1085" t="s">
        <v>275</v>
      </c>
      <c r="CI200" s="1092" t="s">
        <v>268</v>
      </c>
      <c r="CJ200" s="1096">
        <v>9.1</v>
      </c>
      <c r="CK200" s="1089"/>
      <c r="CL200" s="123" t="s">
        <v>196</v>
      </c>
      <c r="CM200" s="1089" t="s">
        <v>274</v>
      </c>
      <c r="CN200" s="1112">
        <v>180</v>
      </c>
      <c r="CO200" s="1113" t="s">
        <v>269</v>
      </c>
      <c r="CP200" s="1114" t="s">
        <v>270</v>
      </c>
      <c r="CQ200" s="1113" t="s">
        <v>268</v>
      </c>
      <c r="CR200" s="1115" t="s">
        <v>275</v>
      </c>
      <c r="CS200" s="1113" t="s">
        <v>268</v>
      </c>
      <c r="CT200" s="1118">
        <v>2.4</v>
      </c>
      <c r="CU200" s="1119" t="s">
        <v>277</v>
      </c>
      <c r="CV200" s="1089" t="s">
        <v>274</v>
      </c>
      <c r="CW200" s="1104">
        <v>2380</v>
      </c>
      <c r="CX200" s="1089" t="s">
        <v>268</v>
      </c>
      <c r="CY200" s="1098">
        <v>20</v>
      </c>
      <c r="CZ200" s="1083" t="s">
        <v>269</v>
      </c>
      <c r="DA200" s="1083" t="s">
        <v>270</v>
      </c>
      <c r="DB200" s="1092" t="s">
        <v>268</v>
      </c>
      <c r="DC200" s="1085" t="s">
        <v>275</v>
      </c>
      <c r="DD200" s="1092" t="s">
        <v>268</v>
      </c>
      <c r="DE200" s="1096">
        <v>13.6</v>
      </c>
      <c r="DF200" s="1089" t="s">
        <v>274</v>
      </c>
      <c r="DG200" s="85">
        <v>1470</v>
      </c>
      <c r="DH200" s="1089" t="s">
        <v>268</v>
      </c>
      <c r="DI200" s="85">
        <v>10</v>
      </c>
      <c r="DJ200" s="1089" t="s">
        <v>274</v>
      </c>
      <c r="DK200" s="86">
        <v>10</v>
      </c>
      <c r="DL200" s="1089" t="s">
        <v>268</v>
      </c>
      <c r="DM200" s="85">
        <v>260</v>
      </c>
      <c r="DN200" s="1089" t="s">
        <v>268</v>
      </c>
      <c r="DO200" s="85">
        <v>2</v>
      </c>
      <c r="DP200" s="1089" t="s">
        <v>274</v>
      </c>
      <c r="DQ200" s="86">
        <v>2</v>
      </c>
      <c r="DR200" s="1145"/>
      <c r="DS200" s="124" t="s">
        <v>196</v>
      </c>
      <c r="DT200" s="1122" t="s">
        <v>278</v>
      </c>
      <c r="DU200" s="88">
        <v>255</v>
      </c>
      <c r="DV200" s="1089" t="s">
        <v>280</v>
      </c>
      <c r="DW200" s="1090">
        <v>4290</v>
      </c>
      <c r="DX200" s="1092" t="s">
        <v>268</v>
      </c>
      <c r="DY200" s="1094">
        <v>40</v>
      </c>
      <c r="DZ200" s="1081" t="s">
        <v>269</v>
      </c>
      <c r="EA200" s="1083" t="s">
        <v>270</v>
      </c>
      <c r="EB200" s="1081" t="s">
        <v>268</v>
      </c>
      <c r="EC200" s="1085" t="s">
        <v>275</v>
      </c>
      <c r="ED200" s="1081" t="s">
        <v>268</v>
      </c>
      <c r="EE200" s="1087">
        <v>7.8</v>
      </c>
      <c r="EF200" s="1123" t="s">
        <v>276</v>
      </c>
      <c r="EG200" s="1089" t="s">
        <v>280</v>
      </c>
      <c r="EH200" s="1090">
        <v>18430</v>
      </c>
      <c r="EI200" s="1092" t="s">
        <v>268</v>
      </c>
      <c r="EJ200" s="1094">
        <v>180</v>
      </c>
      <c r="EK200" s="1081" t="s">
        <v>269</v>
      </c>
      <c r="EL200" s="1083" t="s">
        <v>270</v>
      </c>
      <c r="EM200" s="1081" t="s">
        <v>268</v>
      </c>
      <c r="EN200" s="1085" t="s">
        <v>275</v>
      </c>
      <c r="EO200" s="1081" t="s">
        <v>268</v>
      </c>
      <c r="EP200" s="1087">
        <v>2.6</v>
      </c>
      <c r="EQ200" s="1126" t="s">
        <v>276</v>
      </c>
      <c r="ER200" s="1120" t="s">
        <v>281</v>
      </c>
      <c r="ES200" s="1089" t="s">
        <v>280</v>
      </c>
      <c r="ET200" s="89">
        <v>13870</v>
      </c>
      <c r="EU200" s="1125" t="s">
        <v>280</v>
      </c>
      <c r="EV200" s="1140"/>
      <c r="EW200" s="1114"/>
      <c r="EX200" s="1122"/>
      <c r="EY200" s="11"/>
      <c r="EZ200" s="1145"/>
    </row>
    <row r="201" spans="1:156" s="23" customFormat="1" ht="38.450000000000003" customHeight="1">
      <c r="A201" s="145" t="s">
        <v>539</v>
      </c>
      <c r="B201" s="145" t="s">
        <v>939</v>
      </c>
      <c r="C201" s="1170"/>
      <c r="D201" s="1133"/>
      <c r="E201" s="1135"/>
      <c r="F201" s="127" t="s">
        <v>43</v>
      </c>
      <c r="G201" s="120"/>
      <c r="H201" s="91">
        <v>59450</v>
      </c>
      <c r="I201" s="92"/>
      <c r="J201" s="32" t="s">
        <v>268</v>
      </c>
      <c r="K201" s="93">
        <v>570</v>
      </c>
      <c r="L201" s="94"/>
      <c r="M201" s="95" t="s">
        <v>269</v>
      </c>
      <c r="N201" s="96" t="s">
        <v>270</v>
      </c>
      <c r="O201" s="97" t="s">
        <v>268</v>
      </c>
      <c r="P201" s="98" t="s">
        <v>275</v>
      </c>
      <c r="Q201" s="97" t="s">
        <v>268</v>
      </c>
      <c r="R201" s="99">
        <v>2.5</v>
      </c>
      <c r="S201" s="100"/>
      <c r="T201" s="1089"/>
      <c r="U201" s="1105"/>
      <c r="V201" s="1089"/>
      <c r="W201" s="1111"/>
      <c r="X201" s="1082"/>
      <c r="Y201" s="1084"/>
      <c r="Z201" s="1084"/>
      <c r="AA201" s="1101"/>
      <c r="AB201" s="1089"/>
      <c r="AC201" s="1105"/>
      <c r="AD201" s="1089"/>
      <c r="AE201" s="1099"/>
      <c r="AF201" s="1082"/>
      <c r="AG201" s="1084"/>
      <c r="AH201" s="1082"/>
      <c r="AI201" s="1086"/>
      <c r="AJ201" s="1082"/>
      <c r="AK201" s="1097"/>
      <c r="AL201" s="32" t="s">
        <v>268</v>
      </c>
      <c r="AM201" s="93">
        <v>9210</v>
      </c>
      <c r="AN201" s="1089"/>
      <c r="AO201" s="101">
        <v>90</v>
      </c>
      <c r="AP201" s="102" t="s">
        <v>269</v>
      </c>
      <c r="AQ201" s="96" t="s">
        <v>270</v>
      </c>
      <c r="AR201" s="103" t="s">
        <v>268</v>
      </c>
      <c r="AS201" s="104" t="s">
        <v>275</v>
      </c>
      <c r="AT201" s="103" t="s">
        <v>268</v>
      </c>
      <c r="AU201" s="105">
        <v>2.6</v>
      </c>
      <c r="AV201" s="106"/>
      <c r="AW201" s="75"/>
      <c r="AZ201" s="125"/>
      <c r="BG201" s="112" t="s">
        <v>274</v>
      </c>
      <c r="BH201" s="113">
        <v>64510</v>
      </c>
      <c r="BI201" s="112" t="s">
        <v>268</v>
      </c>
      <c r="BJ201" s="77">
        <v>640</v>
      </c>
      <c r="BK201" s="78" t="s">
        <v>269</v>
      </c>
      <c r="BL201" s="79" t="s">
        <v>270</v>
      </c>
      <c r="BM201" s="78" t="s">
        <v>268</v>
      </c>
      <c r="BN201" s="80" t="s">
        <v>275</v>
      </c>
      <c r="BO201" s="78" t="s">
        <v>268</v>
      </c>
      <c r="BP201" s="81">
        <v>2.4</v>
      </c>
      <c r="BQ201" s="46" t="s">
        <v>268</v>
      </c>
      <c r="BR201" s="113">
        <v>55300</v>
      </c>
      <c r="BS201" s="46" t="s">
        <v>274</v>
      </c>
      <c r="BT201" s="77">
        <v>550</v>
      </c>
      <c r="BU201" s="78" t="s">
        <v>269</v>
      </c>
      <c r="BV201" s="79" t="s">
        <v>270</v>
      </c>
      <c r="BW201" s="78" t="s">
        <v>268</v>
      </c>
      <c r="BX201" s="80" t="s">
        <v>275</v>
      </c>
      <c r="BY201" s="78" t="s">
        <v>268</v>
      </c>
      <c r="BZ201" s="81">
        <v>2.2999999999999998</v>
      </c>
      <c r="CA201" s="1103"/>
      <c r="CB201" s="1117"/>
      <c r="CC201" s="1089"/>
      <c r="CD201" s="1099"/>
      <c r="CE201" s="1084"/>
      <c r="CF201" s="1084"/>
      <c r="CG201" s="1093"/>
      <c r="CH201" s="1086"/>
      <c r="CI201" s="1093"/>
      <c r="CJ201" s="1097"/>
      <c r="CK201" s="1089"/>
      <c r="CL201" s="114">
        <v>18430</v>
      </c>
      <c r="CM201" s="1089"/>
      <c r="CN201" s="1112"/>
      <c r="CO201" s="1113"/>
      <c r="CP201" s="1114"/>
      <c r="CQ201" s="1113"/>
      <c r="CR201" s="1115"/>
      <c r="CS201" s="1113"/>
      <c r="CT201" s="1118"/>
      <c r="CU201" s="1119"/>
      <c r="CV201" s="1089"/>
      <c r="CW201" s="1105"/>
      <c r="CX201" s="1089"/>
      <c r="CY201" s="1099"/>
      <c r="CZ201" s="1084"/>
      <c r="DA201" s="1084"/>
      <c r="DB201" s="1093"/>
      <c r="DC201" s="1086"/>
      <c r="DD201" s="1093"/>
      <c r="DE201" s="1097"/>
      <c r="DF201" s="1089"/>
      <c r="DG201" s="115" t="s">
        <v>282</v>
      </c>
      <c r="DH201" s="1089"/>
      <c r="DI201" s="115" t="s">
        <v>335</v>
      </c>
      <c r="DJ201" s="1089"/>
      <c r="DK201" s="116">
        <v>69.900000000000006</v>
      </c>
      <c r="DL201" s="1089"/>
      <c r="DM201" s="115" t="s">
        <v>282</v>
      </c>
      <c r="DN201" s="1089"/>
      <c r="DO201" s="115" t="s">
        <v>335</v>
      </c>
      <c r="DP201" s="1089"/>
      <c r="DQ201" s="116">
        <v>58.3</v>
      </c>
      <c r="DR201" s="1145"/>
      <c r="DS201" s="117">
        <v>14160</v>
      </c>
      <c r="DT201" s="1122"/>
      <c r="DU201" s="118" t="s">
        <v>284</v>
      </c>
      <c r="DV201" s="1089"/>
      <c r="DW201" s="1091"/>
      <c r="DX201" s="1093"/>
      <c r="DY201" s="1095"/>
      <c r="DZ201" s="1082"/>
      <c r="EA201" s="1084"/>
      <c r="EB201" s="1082"/>
      <c r="EC201" s="1086"/>
      <c r="ED201" s="1082"/>
      <c r="EE201" s="1088"/>
      <c r="EF201" s="1124"/>
      <c r="EG201" s="1089"/>
      <c r="EH201" s="1091">
        <v>7324</v>
      </c>
      <c r="EI201" s="1093"/>
      <c r="EJ201" s="1095"/>
      <c r="EK201" s="1082"/>
      <c r="EL201" s="1084"/>
      <c r="EM201" s="1082"/>
      <c r="EN201" s="1086"/>
      <c r="EO201" s="1082"/>
      <c r="EP201" s="1088"/>
      <c r="EQ201" s="1127"/>
      <c r="ER201" s="1121"/>
      <c r="ES201" s="1089"/>
      <c r="ET201" s="119">
        <v>130</v>
      </c>
      <c r="EU201" s="1125"/>
      <c r="EV201" s="1140"/>
      <c r="EW201" s="1114"/>
      <c r="EX201" s="1122"/>
      <c r="EY201" s="11"/>
      <c r="EZ201" s="1145"/>
    </row>
    <row r="202" spans="1:156" s="23" customFormat="1" ht="38.450000000000003" customHeight="1">
      <c r="A202" s="145" t="s">
        <v>540</v>
      </c>
      <c r="B202" s="145" t="s">
        <v>940</v>
      </c>
      <c r="C202" s="1170"/>
      <c r="D202" s="1132" t="s">
        <v>297</v>
      </c>
      <c r="E202" s="1134" t="s">
        <v>267</v>
      </c>
      <c r="F202" s="126" t="s">
        <v>42</v>
      </c>
      <c r="G202" s="120"/>
      <c r="H202" s="59">
        <v>46410</v>
      </c>
      <c r="I202" s="60">
        <v>55620</v>
      </c>
      <c r="J202" s="32" t="s">
        <v>268</v>
      </c>
      <c r="K202" s="61">
        <v>440</v>
      </c>
      <c r="L202" s="62">
        <v>530</v>
      </c>
      <c r="M202" s="63" t="s">
        <v>269</v>
      </c>
      <c r="N202" s="64" t="s">
        <v>270</v>
      </c>
      <c r="O202" s="65" t="s">
        <v>268</v>
      </c>
      <c r="P202" s="66" t="s">
        <v>271</v>
      </c>
      <c r="Q202" s="65" t="s">
        <v>268</v>
      </c>
      <c r="R202" s="67">
        <v>2.5</v>
      </c>
      <c r="S202" s="68">
        <v>2.5</v>
      </c>
      <c r="T202" s="1089" t="s">
        <v>268</v>
      </c>
      <c r="U202" s="1104">
        <v>2370</v>
      </c>
      <c r="V202" s="1089" t="s">
        <v>268</v>
      </c>
      <c r="W202" s="1110">
        <v>20</v>
      </c>
      <c r="X202" s="1081" t="s">
        <v>272</v>
      </c>
      <c r="Y202" s="1083" t="s">
        <v>270</v>
      </c>
      <c r="Z202" s="1083" t="s">
        <v>268</v>
      </c>
      <c r="AA202" s="1100" t="s">
        <v>273</v>
      </c>
      <c r="AB202" s="1089" t="s">
        <v>268</v>
      </c>
      <c r="AC202" s="1104">
        <v>15800</v>
      </c>
      <c r="AD202" s="1089" t="s">
        <v>274</v>
      </c>
      <c r="AE202" s="1098">
        <v>150</v>
      </c>
      <c r="AF202" s="1081" t="s">
        <v>269</v>
      </c>
      <c r="AG202" s="1083" t="s">
        <v>270</v>
      </c>
      <c r="AH202" s="1081" t="s">
        <v>268</v>
      </c>
      <c r="AI202" s="1085" t="s">
        <v>275</v>
      </c>
      <c r="AJ202" s="1081" t="s">
        <v>268</v>
      </c>
      <c r="AK202" s="1096">
        <v>2.4</v>
      </c>
      <c r="AL202" s="32" t="s">
        <v>268</v>
      </c>
      <c r="AM202" s="69">
        <v>9210</v>
      </c>
      <c r="AN202" s="1089" t="s">
        <v>268</v>
      </c>
      <c r="AO202" s="70">
        <v>90</v>
      </c>
      <c r="AP202" s="71" t="s">
        <v>272</v>
      </c>
      <c r="AQ202" s="64" t="s">
        <v>270</v>
      </c>
      <c r="AR202" s="72" t="s">
        <v>268</v>
      </c>
      <c r="AS202" s="66" t="s">
        <v>275</v>
      </c>
      <c r="AT202" s="72" t="s">
        <v>268</v>
      </c>
      <c r="AU202" s="73">
        <v>2.6</v>
      </c>
      <c r="AV202" s="74" t="s">
        <v>276</v>
      </c>
      <c r="AW202" s="75" t="s">
        <v>268</v>
      </c>
      <c r="AX202" s="76">
        <v>3680</v>
      </c>
      <c r="AY202" s="20" t="s">
        <v>274</v>
      </c>
      <c r="AZ202" s="77">
        <v>30</v>
      </c>
      <c r="BA202" s="78" t="s">
        <v>269</v>
      </c>
      <c r="BB202" s="79" t="s">
        <v>270</v>
      </c>
      <c r="BC202" s="78" t="s">
        <v>268</v>
      </c>
      <c r="BD202" s="80" t="s">
        <v>275</v>
      </c>
      <c r="BE202" s="78" t="s">
        <v>268</v>
      </c>
      <c r="BF202" s="81">
        <v>3.9</v>
      </c>
      <c r="BG202" s="75"/>
      <c r="BH202" s="82"/>
      <c r="BI202" s="112"/>
      <c r="BJ202" s="121"/>
      <c r="BK202" s="121"/>
      <c r="BL202" s="121"/>
      <c r="BM202" s="121"/>
      <c r="BN202" s="121"/>
      <c r="BO202" s="121"/>
      <c r="BP202" s="121"/>
      <c r="BQ202" s="112"/>
      <c r="BR202" s="82" t="s">
        <v>286</v>
      </c>
      <c r="BS202" s="112"/>
      <c r="BT202" s="122"/>
      <c r="BU202" s="121"/>
      <c r="BV202" s="121"/>
      <c r="BW202" s="121"/>
      <c r="BX202" s="121"/>
      <c r="BY202" s="121"/>
      <c r="BZ202" s="121"/>
      <c r="CA202" s="1102" t="s">
        <v>268</v>
      </c>
      <c r="CB202" s="1116">
        <v>2850</v>
      </c>
      <c r="CC202" s="1089" t="s">
        <v>268</v>
      </c>
      <c r="CD202" s="1098">
        <v>20</v>
      </c>
      <c r="CE202" s="1083" t="s">
        <v>269</v>
      </c>
      <c r="CF202" s="1083" t="s">
        <v>270</v>
      </c>
      <c r="CG202" s="1092" t="s">
        <v>268</v>
      </c>
      <c r="CH202" s="1085" t="s">
        <v>275</v>
      </c>
      <c r="CI202" s="1092" t="s">
        <v>268</v>
      </c>
      <c r="CJ202" s="1096">
        <v>11.7</v>
      </c>
      <c r="CK202" s="1089"/>
      <c r="CL202" s="123" t="s">
        <v>197</v>
      </c>
      <c r="CM202" s="1089" t="s">
        <v>274</v>
      </c>
      <c r="CN202" s="1112">
        <v>150</v>
      </c>
      <c r="CO202" s="1113" t="s">
        <v>269</v>
      </c>
      <c r="CP202" s="1114" t="s">
        <v>270</v>
      </c>
      <c r="CQ202" s="1113" t="s">
        <v>268</v>
      </c>
      <c r="CR202" s="1115" t="s">
        <v>275</v>
      </c>
      <c r="CS202" s="1113" t="s">
        <v>268</v>
      </c>
      <c r="CT202" s="1118">
        <v>2.4</v>
      </c>
      <c r="CU202" s="1119" t="s">
        <v>277</v>
      </c>
      <c r="CV202" s="1089" t="s">
        <v>274</v>
      </c>
      <c r="CW202" s="1104">
        <v>2160</v>
      </c>
      <c r="CX202" s="1089" t="s">
        <v>268</v>
      </c>
      <c r="CY202" s="1098">
        <v>20</v>
      </c>
      <c r="CZ202" s="1083" t="s">
        <v>269</v>
      </c>
      <c r="DA202" s="1083" t="s">
        <v>270</v>
      </c>
      <c r="DB202" s="1092" t="s">
        <v>268</v>
      </c>
      <c r="DC202" s="1085" t="s">
        <v>275</v>
      </c>
      <c r="DD202" s="1092" t="s">
        <v>268</v>
      </c>
      <c r="DE202" s="1096">
        <v>11.7</v>
      </c>
      <c r="DF202" s="1089" t="s">
        <v>274</v>
      </c>
      <c r="DG202" s="85">
        <v>1260</v>
      </c>
      <c r="DH202" s="1089" t="s">
        <v>268</v>
      </c>
      <c r="DI202" s="85">
        <v>10</v>
      </c>
      <c r="DJ202" s="1089" t="s">
        <v>274</v>
      </c>
      <c r="DK202" s="86">
        <v>10</v>
      </c>
      <c r="DL202" s="1089" t="s">
        <v>268</v>
      </c>
      <c r="DM202" s="85">
        <v>220</v>
      </c>
      <c r="DN202" s="1089" t="s">
        <v>268</v>
      </c>
      <c r="DO202" s="85">
        <v>2</v>
      </c>
      <c r="DP202" s="1089" t="s">
        <v>274</v>
      </c>
      <c r="DQ202" s="86">
        <v>2</v>
      </c>
      <c r="DR202" s="1145"/>
      <c r="DS202" s="124" t="s">
        <v>197</v>
      </c>
      <c r="DT202" s="1122" t="s">
        <v>278</v>
      </c>
      <c r="DU202" s="88">
        <v>255</v>
      </c>
      <c r="DV202" s="1089" t="s">
        <v>280</v>
      </c>
      <c r="DW202" s="1090">
        <v>3670</v>
      </c>
      <c r="DX202" s="1092" t="s">
        <v>268</v>
      </c>
      <c r="DY202" s="1094">
        <v>30</v>
      </c>
      <c r="DZ202" s="1081" t="s">
        <v>269</v>
      </c>
      <c r="EA202" s="1083" t="s">
        <v>270</v>
      </c>
      <c r="EB202" s="1081" t="s">
        <v>268</v>
      </c>
      <c r="EC202" s="1085" t="s">
        <v>275</v>
      </c>
      <c r="ED202" s="1081" t="s">
        <v>268</v>
      </c>
      <c r="EE202" s="1087">
        <v>8.9</v>
      </c>
      <c r="EF202" s="1123" t="s">
        <v>276</v>
      </c>
      <c r="EG202" s="1089" t="s">
        <v>280</v>
      </c>
      <c r="EH202" s="1090">
        <v>15800</v>
      </c>
      <c r="EI202" s="1092" t="s">
        <v>268</v>
      </c>
      <c r="EJ202" s="1094">
        <v>150</v>
      </c>
      <c r="EK202" s="1081" t="s">
        <v>269</v>
      </c>
      <c r="EL202" s="1083" t="s">
        <v>270</v>
      </c>
      <c r="EM202" s="1081" t="s">
        <v>268</v>
      </c>
      <c r="EN202" s="1085" t="s">
        <v>275</v>
      </c>
      <c r="EO202" s="1081" t="s">
        <v>268</v>
      </c>
      <c r="EP202" s="1087">
        <v>2.7</v>
      </c>
      <c r="EQ202" s="1126" t="s">
        <v>276</v>
      </c>
      <c r="ER202" s="1120" t="s">
        <v>281</v>
      </c>
      <c r="ES202" s="1089" t="s">
        <v>280</v>
      </c>
      <c r="ET202" s="89">
        <v>11890</v>
      </c>
      <c r="EU202" s="1125" t="s">
        <v>280</v>
      </c>
      <c r="EV202" s="1140"/>
      <c r="EW202" s="1114"/>
      <c r="EX202" s="1122"/>
      <c r="EY202" s="11"/>
      <c r="EZ202" s="1145"/>
    </row>
    <row r="203" spans="1:156" s="23" customFormat="1" ht="38.450000000000003" customHeight="1">
      <c r="A203" s="145" t="s">
        <v>541</v>
      </c>
      <c r="B203" s="145" t="s">
        <v>941</v>
      </c>
      <c r="C203" s="1170"/>
      <c r="D203" s="1133"/>
      <c r="E203" s="1135"/>
      <c r="F203" s="127" t="s">
        <v>43</v>
      </c>
      <c r="G203" s="120"/>
      <c r="H203" s="91">
        <v>55620</v>
      </c>
      <c r="I203" s="92"/>
      <c r="J203" s="32" t="s">
        <v>268</v>
      </c>
      <c r="K203" s="93">
        <v>530</v>
      </c>
      <c r="L203" s="94"/>
      <c r="M203" s="95" t="s">
        <v>269</v>
      </c>
      <c r="N203" s="96" t="s">
        <v>270</v>
      </c>
      <c r="O203" s="97" t="s">
        <v>268</v>
      </c>
      <c r="P203" s="98" t="s">
        <v>275</v>
      </c>
      <c r="Q203" s="97" t="s">
        <v>268</v>
      </c>
      <c r="R203" s="99">
        <v>2.5</v>
      </c>
      <c r="S203" s="100"/>
      <c r="T203" s="1089"/>
      <c r="U203" s="1105"/>
      <c r="V203" s="1089"/>
      <c r="W203" s="1111"/>
      <c r="X203" s="1082"/>
      <c r="Y203" s="1084"/>
      <c r="Z203" s="1084"/>
      <c r="AA203" s="1101"/>
      <c r="AB203" s="1089"/>
      <c r="AC203" s="1105"/>
      <c r="AD203" s="1089"/>
      <c r="AE203" s="1099"/>
      <c r="AF203" s="1082"/>
      <c r="AG203" s="1084"/>
      <c r="AH203" s="1082"/>
      <c r="AI203" s="1086"/>
      <c r="AJ203" s="1082"/>
      <c r="AK203" s="1097"/>
      <c r="AL203" s="32" t="s">
        <v>268</v>
      </c>
      <c r="AM203" s="93">
        <v>9210</v>
      </c>
      <c r="AN203" s="1089"/>
      <c r="AO203" s="101">
        <v>90</v>
      </c>
      <c r="AP203" s="102" t="s">
        <v>269</v>
      </c>
      <c r="AQ203" s="96" t="s">
        <v>270</v>
      </c>
      <c r="AR203" s="103" t="s">
        <v>268</v>
      </c>
      <c r="AS203" s="104" t="s">
        <v>275</v>
      </c>
      <c r="AT203" s="103" t="s">
        <v>268</v>
      </c>
      <c r="AU203" s="105">
        <v>2.6</v>
      </c>
      <c r="AV203" s="106"/>
      <c r="AW203" s="75"/>
      <c r="AZ203" s="125"/>
      <c r="BG203" s="112" t="s">
        <v>274</v>
      </c>
      <c r="BH203" s="113">
        <v>64510</v>
      </c>
      <c r="BI203" s="112" t="s">
        <v>268</v>
      </c>
      <c r="BJ203" s="77">
        <v>640</v>
      </c>
      <c r="BK203" s="78" t="s">
        <v>269</v>
      </c>
      <c r="BL203" s="79" t="s">
        <v>270</v>
      </c>
      <c r="BM203" s="78" t="s">
        <v>268</v>
      </c>
      <c r="BN203" s="80" t="s">
        <v>275</v>
      </c>
      <c r="BO203" s="78" t="s">
        <v>268</v>
      </c>
      <c r="BP203" s="81">
        <v>2.4</v>
      </c>
      <c r="BQ203" s="46" t="s">
        <v>268</v>
      </c>
      <c r="BR203" s="113">
        <v>55300</v>
      </c>
      <c r="BS203" s="46" t="s">
        <v>274</v>
      </c>
      <c r="BT203" s="77">
        <v>550</v>
      </c>
      <c r="BU203" s="78" t="s">
        <v>269</v>
      </c>
      <c r="BV203" s="79" t="s">
        <v>270</v>
      </c>
      <c r="BW203" s="78" t="s">
        <v>268</v>
      </c>
      <c r="BX203" s="80" t="s">
        <v>275</v>
      </c>
      <c r="BY203" s="78" t="s">
        <v>268</v>
      </c>
      <c r="BZ203" s="81">
        <v>2.2999999999999998</v>
      </c>
      <c r="CA203" s="1103"/>
      <c r="CB203" s="1117"/>
      <c r="CC203" s="1089"/>
      <c r="CD203" s="1099"/>
      <c r="CE203" s="1084"/>
      <c r="CF203" s="1084"/>
      <c r="CG203" s="1093"/>
      <c r="CH203" s="1086"/>
      <c r="CI203" s="1093"/>
      <c r="CJ203" s="1097"/>
      <c r="CK203" s="1089"/>
      <c r="CL203" s="114">
        <v>15800</v>
      </c>
      <c r="CM203" s="1089"/>
      <c r="CN203" s="1112"/>
      <c r="CO203" s="1113"/>
      <c r="CP203" s="1114"/>
      <c r="CQ203" s="1113"/>
      <c r="CR203" s="1115"/>
      <c r="CS203" s="1113"/>
      <c r="CT203" s="1118"/>
      <c r="CU203" s="1119"/>
      <c r="CV203" s="1089"/>
      <c r="CW203" s="1105"/>
      <c r="CX203" s="1089"/>
      <c r="CY203" s="1099"/>
      <c r="CZ203" s="1084"/>
      <c r="DA203" s="1084"/>
      <c r="DB203" s="1093"/>
      <c r="DC203" s="1086"/>
      <c r="DD203" s="1093"/>
      <c r="DE203" s="1097"/>
      <c r="DF203" s="1089"/>
      <c r="DG203" s="115" t="s">
        <v>282</v>
      </c>
      <c r="DH203" s="1089"/>
      <c r="DI203" s="115" t="s">
        <v>335</v>
      </c>
      <c r="DJ203" s="1089"/>
      <c r="DK203" s="116">
        <v>59.9</v>
      </c>
      <c r="DL203" s="1089"/>
      <c r="DM203" s="115" t="s">
        <v>282</v>
      </c>
      <c r="DN203" s="1089"/>
      <c r="DO203" s="115" t="s">
        <v>335</v>
      </c>
      <c r="DP203" s="1089"/>
      <c r="DQ203" s="116">
        <v>49.9</v>
      </c>
      <c r="DR203" s="1145"/>
      <c r="DS203" s="117">
        <v>12280</v>
      </c>
      <c r="DT203" s="1122"/>
      <c r="DU203" s="118" t="s">
        <v>284</v>
      </c>
      <c r="DV203" s="1089"/>
      <c r="DW203" s="1091"/>
      <c r="DX203" s="1093"/>
      <c r="DY203" s="1095"/>
      <c r="DZ203" s="1082"/>
      <c r="EA203" s="1084"/>
      <c r="EB203" s="1082"/>
      <c r="EC203" s="1086"/>
      <c r="ED203" s="1082"/>
      <c r="EE203" s="1088"/>
      <c r="EF203" s="1124"/>
      <c r="EG203" s="1089"/>
      <c r="EH203" s="1091">
        <v>5859</v>
      </c>
      <c r="EI203" s="1093"/>
      <c r="EJ203" s="1095"/>
      <c r="EK203" s="1082"/>
      <c r="EL203" s="1084"/>
      <c r="EM203" s="1082"/>
      <c r="EN203" s="1086"/>
      <c r="EO203" s="1082"/>
      <c r="EP203" s="1088"/>
      <c r="EQ203" s="1127"/>
      <c r="ER203" s="1121"/>
      <c r="ES203" s="1089"/>
      <c r="ET203" s="119">
        <v>110</v>
      </c>
      <c r="EU203" s="1125"/>
      <c r="EV203" s="1140"/>
      <c r="EW203" s="1114"/>
      <c r="EX203" s="1122"/>
      <c r="EY203" s="11"/>
      <c r="EZ203" s="1145"/>
    </row>
    <row r="204" spans="1:156" s="23" customFormat="1" ht="38.450000000000003" customHeight="1">
      <c r="A204" s="145" t="s">
        <v>542</v>
      </c>
      <c r="B204" s="145" t="s">
        <v>942</v>
      </c>
      <c r="C204" s="1170"/>
      <c r="D204" s="1132" t="s">
        <v>299</v>
      </c>
      <c r="E204" s="1134" t="s">
        <v>267</v>
      </c>
      <c r="F204" s="126" t="s">
        <v>42</v>
      </c>
      <c r="G204" s="120"/>
      <c r="H204" s="59">
        <v>43510</v>
      </c>
      <c r="I204" s="60">
        <v>52720</v>
      </c>
      <c r="J204" s="32" t="s">
        <v>268</v>
      </c>
      <c r="K204" s="61">
        <v>410</v>
      </c>
      <c r="L204" s="62">
        <v>500</v>
      </c>
      <c r="M204" s="63" t="s">
        <v>269</v>
      </c>
      <c r="N204" s="64" t="s">
        <v>270</v>
      </c>
      <c r="O204" s="65" t="s">
        <v>268</v>
      </c>
      <c r="P204" s="66" t="s">
        <v>271</v>
      </c>
      <c r="Q204" s="65" t="s">
        <v>268</v>
      </c>
      <c r="R204" s="67">
        <v>2.5</v>
      </c>
      <c r="S204" s="68">
        <v>2.5</v>
      </c>
      <c r="T204" s="1089" t="s">
        <v>268</v>
      </c>
      <c r="U204" s="1104">
        <v>2080</v>
      </c>
      <c r="V204" s="1089" t="s">
        <v>268</v>
      </c>
      <c r="W204" s="1110">
        <v>20</v>
      </c>
      <c r="X204" s="1081" t="s">
        <v>272</v>
      </c>
      <c r="Y204" s="1083" t="s">
        <v>270</v>
      </c>
      <c r="Z204" s="1083" t="s">
        <v>268</v>
      </c>
      <c r="AA204" s="1100" t="s">
        <v>273</v>
      </c>
      <c r="AB204" s="1089" t="s">
        <v>268</v>
      </c>
      <c r="AC204" s="1104">
        <v>13820</v>
      </c>
      <c r="AD204" s="1089" t="s">
        <v>274</v>
      </c>
      <c r="AE204" s="1098">
        <v>130</v>
      </c>
      <c r="AF204" s="1081" t="s">
        <v>269</v>
      </c>
      <c r="AG204" s="1083" t="s">
        <v>270</v>
      </c>
      <c r="AH204" s="1081" t="s">
        <v>268</v>
      </c>
      <c r="AI204" s="1085" t="s">
        <v>275</v>
      </c>
      <c r="AJ204" s="1081" t="s">
        <v>268</v>
      </c>
      <c r="AK204" s="1096">
        <v>2.5</v>
      </c>
      <c r="AL204" s="32" t="s">
        <v>268</v>
      </c>
      <c r="AM204" s="69">
        <v>9210</v>
      </c>
      <c r="AN204" s="1089" t="s">
        <v>268</v>
      </c>
      <c r="AO204" s="70">
        <v>90</v>
      </c>
      <c r="AP204" s="71" t="s">
        <v>272</v>
      </c>
      <c r="AQ204" s="64" t="s">
        <v>270</v>
      </c>
      <c r="AR204" s="72" t="s">
        <v>268</v>
      </c>
      <c r="AS204" s="66" t="s">
        <v>275</v>
      </c>
      <c r="AT204" s="72" t="s">
        <v>268</v>
      </c>
      <c r="AU204" s="73">
        <v>2.6</v>
      </c>
      <c r="AV204" s="74" t="s">
        <v>276</v>
      </c>
      <c r="AW204" s="75" t="s">
        <v>268</v>
      </c>
      <c r="AX204" s="76">
        <v>3680</v>
      </c>
      <c r="AY204" s="20" t="s">
        <v>274</v>
      </c>
      <c r="AZ204" s="77">
        <v>30</v>
      </c>
      <c r="BA204" s="78" t="s">
        <v>269</v>
      </c>
      <c r="BB204" s="79" t="s">
        <v>270</v>
      </c>
      <c r="BC204" s="78" t="s">
        <v>268</v>
      </c>
      <c r="BD204" s="80" t="s">
        <v>275</v>
      </c>
      <c r="BE204" s="78" t="s">
        <v>268</v>
      </c>
      <c r="BF204" s="81">
        <v>3.9</v>
      </c>
      <c r="BG204" s="75"/>
      <c r="BH204" s="82"/>
      <c r="BI204" s="112"/>
      <c r="BJ204" s="121"/>
      <c r="BK204" s="121"/>
      <c r="BL204" s="121"/>
      <c r="BM204" s="121"/>
      <c r="BN204" s="121"/>
      <c r="BO204" s="121"/>
      <c r="BP204" s="121"/>
      <c r="BQ204" s="112"/>
      <c r="BR204" s="82" t="s">
        <v>286</v>
      </c>
      <c r="BS204" s="112"/>
      <c r="BT204" s="122"/>
      <c r="BU204" s="121"/>
      <c r="BV204" s="121"/>
      <c r="BW204" s="121"/>
      <c r="BX204" s="121"/>
      <c r="BY204" s="121"/>
      <c r="BZ204" s="121"/>
      <c r="CA204" s="1102" t="s">
        <v>268</v>
      </c>
      <c r="CB204" s="1130" t="s">
        <v>203</v>
      </c>
      <c r="CC204" s="1089" t="s">
        <v>268</v>
      </c>
      <c r="CD204" s="1098"/>
      <c r="CE204" s="1083"/>
      <c r="CF204" s="1083"/>
      <c r="CG204" s="1092"/>
      <c r="CH204" s="1085"/>
      <c r="CI204" s="1092"/>
      <c r="CJ204" s="1128" t="s">
        <v>203</v>
      </c>
      <c r="CK204" s="1089"/>
      <c r="CL204" s="123" t="s">
        <v>198</v>
      </c>
      <c r="CM204" s="1089" t="s">
        <v>274</v>
      </c>
      <c r="CN204" s="1112">
        <v>130</v>
      </c>
      <c r="CO204" s="1113" t="s">
        <v>269</v>
      </c>
      <c r="CP204" s="1114" t="s">
        <v>270</v>
      </c>
      <c r="CQ204" s="1113" t="s">
        <v>268</v>
      </c>
      <c r="CR204" s="1115" t="s">
        <v>275</v>
      </c>
      <c r="CS204" s="1113" t="s">
        <v>268</v>
      </c>
      <c r="CT204" s="1118">
        <v>2.5</v>
      </c>
      <c r="CU204" s="1119" t="s">
        <v>277</v>
      </c>
      <c r="CV204" s="1089" t="s">
        <v>274</v>
      </c>
      <c r="CW204" s="1104">
        <v>2000</v>
      </c>
      <c r="CX204" s="1089" t="s">
        <v>268</v>
      </c>
      <c r="CY204" s="1098">
        <v>20</v>
      </c>
      <c r="CZ204" s="1083" t="s">
        <v>269</v>
      </c>
      <c r="DA204" s="1083" t="s">
        <v>270</v>
      </c>
      <c r="DB204" s="1092" t="s">
        <v>268</v>
      </c>
      <c r="DC204" s="1085" t="s">
        <v>275</v>
      </c>
      <c r="DD204" s="1092" t="s">
        <v>268</v>
      </c>
      <c r="DE204" s="1096">
        <v>10.199999999999999</v>
      </c>
      <c r="DF204" s="1089" t="s">
        <v>274</v>
      </c>
      <c r="DG204" s="85">
        <v>1100</v>
      </c>
      <c r="DH204" s="1089" t="s">
        <v>268</v>
      </c>
      <c r="DI204" s="85">
        <v>10</v>
      </c>
      <c r="DJ204" s="1089" t="s">
        <v>274</v>
      </c>
      <c r="DK204" s="86">
        <v>10</v>
      </c>
      <c r="DL204" s="1089" t="s">
        <v>268</v>
      </c>
      <c r="DM204" s="85">
        <v>190</v>
      </c>
      <c r="DN204" s="1089" t="s">
        <v>268</v>
      </c>
      <c r="DO204" s="85">
        <v>1</v>
      </c>
      <c r="DP204" s="1089" t="s">
        <v>274</v>
      </c>
      <c r="DQ204" s="86">
        <v>1</v>
      </c>
      <c r="DR204" s="1145"/>
      <c r="DS204" s="124" t="s">
        <v>198</v>
      </c>
      <c r="DT204" s="1122" t="s">
        <v>278</v>
      </c>
      <c r="DU204" s="88">
        <v>255</v>
      </c>
      <c r="DV204" s="1089" t="s">
        <v>280</v>
      </c>
      <c r="DW204" s="1090">
        <v>3210</v>
      </c>
      <c r="DX204" s="1092" t="s">
        <v>268</v>
      </c>
      <c r="DY204" s="1094">
        <v>30</v>
      </c>
      <c r="DZ204" s="1081" t="s">
        <v>269</v>
      </c>
      <c r="EA204" s="1083" t="s">
        <v>270</v>
      </c>
      <c r="EB204" s="1081" t="s">
        <v>268</v>
      </c>
      <c r="EC204" s="1085" t="s">
        <v>275</v>
      </c>
      <c r="ED204" s="1081" t="s">
        <v>268</v>
      </c>
      <c r="EE204" s="1087">
        <v>7.8</v>
      </c>
      <c r="EF204" s="1123" t="s">
        <v>276</v>
      </c>
      <c r="EG204" s="1089" t="s">
        <v>280</v>
      </c>
      <c r="EH204" s="1090">
        <v>13820</v>
      </c>
      <c r="EI204" s="1092" t="s">
        <v>268</v>
      </c>
      <c r="EJ204" s="1094">
        <v>130</v>
      </c>
      <c r="EK204" s="1081" t="s">
        <v>269</v>
      </c>
      <c r="EL204" s="1083" t="s">
        <v>270</v>
      </c>
      <c r="EM204" s="1081" t="s">
        <v>268</v>
      </c>
      <c r="EN204" s="1085" t="s">
        <v>275</v>
      </c>
      <c r="EO204" s="1081" t="s">
        <v>268</v>
      </c>
      <c r="EP204" s="1087">
        <v>2.7</v>
      </c>
      <c r="EQ204" s="1126" t="s">
        <v>276</v>
      </c>
      <c r="ER204" s="1120" t="s">
        <v>281</v>
      </c>
      <c r="ES204" s="1089" t="s">
        <v>280</v>
      </c>
      <c r="ET204" s="89">
        <v>10410</v>
      </c>
      <c r="EU204" s="1125" t="s">
        <v>280</v>
      </c>
      <c r="EV204" s="1140"/>
      <c r="EW204" s="1114"/>
      <c r="EX204" s="1122"/>
      <c r="EY204" s="11"/>
      <c r="EZ204" s="1145"/>
    </row>
    <row r="205" spans="1:156" s="23" customFormat="1" ht="38.450000000000003" customHeight="1">
      <c r="A205" s="145" t="s">
        <v>543</v>
      </c>
      <c r="B205" s="145" t="s">
        <v>943</v>
      </c>
      <c r="C205" s="1170"/>
      <c r="D205" s="1133"/>
      <c r="E205" s="1135"/>
      <c r="F205" s="127" t="s">
        <v>43</v>
      </c>
      <c r="G205" s="120"/>
      <c r="H205" s="91">
        <v>52720</v>
      </c>
      <c r="I205" s="92"/>
      <c r="J205" s="32" t="s">
        <v>268</v>
      </c>
      <c r="K205" s="93">
        <v>500</v>
      </c>
      <c r="L205" s="94"/>
      <c r="M205" s="95" t="s">
        <v>269</v>
      </c>
      <c r="N205" s="96" t="s">
        <v>270</v>
      </c>
      <c r="O205" s="97" t="s">
        <v>268</v>
      </c>
      <c r="P205" s="98" t="s">
        <v>275</v>
      </c>
      <c r="Q205" s="97" t="s">
        <v>268</v>
      </c>
      <c r="R205" s="99">
        <v>2.5</v>
      </c>
      <c r="S205" s="100"/>
      <c r="T205" s="1089"/>
      <c r="U205" s="1105"/>
      <c r="V205" s="1089"/>
      <c r="W205" s="1111"/>
      <c r="X205" s="1082"/>
      <c r="Y205" s="1084"/>
      <c r="Z205" s="1084"/>
      <c r="AA205" s="1101"/>
      <c r="AB205" s="1089"/>
      <c r="AC205" s="1105"/>
      <c r="AD205" s="1089"/>
      <c r="AE205" s="1099"/>
      <c r="AF205" s="1082"/>
      <c r="AG205" s="1084"/>
      <c r="AH205" s="1082"/>
      <c r="AI205" s="1086"/>
      <c r="AJ205" s="1082"/>
      <c r="AK205" s="1097"/>
      <c r="AL205" s="32" t="s">
        <v>268</v>
      </c>
      <c r="AM205" s="93">
        <v>9210</v>
      </c>
      <c r="AN205" s="1089"/>
      <c r="AO205" s="101">
        <v>90</v>
      </c>
      <c r="AP205" s="102" t="s">
        <v>269</v>
      </c>
      <c r="AQ205" s="96" t="s">
        <v>270</v>
      </c>
      <c r="AR205" s="103" t="s">
        <v>268</v>
      </c>
      <c r="AS205" s="104" t="s">
        <v>275</v>
      </c>
      <c r="AT205" s="103" t="s">
        <v>268</v>
      </c>
      <c r="AU205" s="105">
        <v>2.6</v>
      </c>
      <c r="AV205" s="106"/>
      <c r="AW205" s="75"/>
      <c r="AZ205" s="125"/>
      <c r="BG205" s="112" t="s">
        <v>274</v>
      </c>
      <c r="BH205" s="113">
        <v>64510</v>
      </c>
      <c r="BI205" s="112" t="s">
        <v>268</v>
      </c>
      <c r="BJ205" s="77">
        <v>640</v>
      </c>
      <c r="BK205" s="78" t="s">
        <v>269</v>
      </c>
      <c r="BL205" s="79" t="s">
        <v>270</v>
      </c>
      <c r="BM205" s="78" t="s">
        <v>268</v>
      </c>
      <c r="BN205" s="80" t="s">
        <v>275</v>
      </c>
      <c r="BO205" s="78" t="s">
        <v>268</v>
      </c>
      <c r="BP205" s="81">
        <v>2.4</v>
      </c>
      <c r="BQ205" s="46" t="s">
        <v>268</v>
      </c>
      <c r="BR205" s="113">
        <v>55300</v>
      </c>
      <c r="BS205" s="46" t="s">
        <v>274</v>
      </c>
      <c r="BT205" s="77">
        <v>550</v>
      </c>
      <c r="BU205" s="78" t="s">
        <v>269</v>
      </c>
      <c r="BV205" s="79" t="s">
        <v>270</v>
      </c>
      <c r="BW205" s="78" t="s">
        <v>268</v>
      </c>
      <c r="BX205" s="80" t="s">
        <v>275</v>
      </c>
      <c r="BY205" s="78" t="s">
        <v>268</v>
      </c>
      <c r="BZ205" s="81">
        <v>2.2999999999999998</v>
      </c>
      <c r="CA205" s="1103"/>
      <c r="CB205" s="1131"/>
      <c r="CC205" s="1089"/>
      <c r="CD205" s="1099"/>
      <c r="CE205" s="1084"/>
      <c r="CF205" s="1084"/>
      <c r="CG205" s="1093"/>
      <c r="CH205" s="1086"/>
      <c r="CI205" s="1093"/>
      <c r="CJ205" s="1129"/>
      <c r="CK205" s="1089"/>
      <c r="CL205" s="114">
        <v>13820</v>
      </c>
      <c r="CM205" s="1089"/>
      <c r="CN205" s="1112"/>
      <c r="CO205" s="1113"/>
      <c r="CP205" s="1114"/>
      <c r="CQ205" s="1113"/>
      <c r="CR205" s="1115"/>
      <c r="CS205" s="1113"/>
      <c r="CT205" s="1118"/>
      <c r="CU205" s="1119"/>
      <c r="CV205" s="1089"/>
      <c r="CW205" s="1105"/>
      <c r="CX205" s="1089"/>
      <c r="CY205" s="1099"/>
      <c r="CZ205" s="1084"/>
      <c r="DA205" s="1084"/>
      <c r="DB205" s="1093"/>
      <c r="DC205" s="1086"/>
      <c r="DD205" s="1093"/>
      <c r="DE205" s="1097"/>
      <c r="DF205" s="1089"/>
      <c r="DG205" s="115" t="s">
        <v>282</v>
      </c>
      <c r="DH205" s="1089"/>
      <c r="DI205" s="115" t="s">
        <v>335</v>
      </c>
      <c r="DJ205" s="1089"/>
      <c r="DK205" s="116">
        <v>52.4</v>
      </c>
      <c r="DL205" s="1089"/>
      <c r="DM205" s="115" t="s">
        <v>282</v>
      </c>
      <c r="DN205" s="1089"/>
      <c r="DO205" s="115" t="s">
        <v>335</v>
      </c>
      <c r="DP205" s="1089"/>
      <c r="DQ205" s="116">
        <v>87.4</v>
      </c>
      <c r="DR205" s="1145"/>
      <c r="DS205" s="117">
        <v>10870</v>
      </c>
      <c r="DT205" s="1122"/>
      <c r="DU205" s="118" t="s">
        <v>284</v>
      </c>
      <c r="DV205" s="1089"/>
      <c r="DW205" s="1091"/>
      <c r="DX205" s="1093"/>
      <c r="DY205" s="1095"/>
      <c r="DZ205" s="1082"/>
      <c r="EA205" s="1084"/>
      <c r="EB205" s="1082"/>
      <c r="EC205" s="1086"/>
      <c r="ED205" s="1082"/>
      <c r="EE205" s="1088"/>
      <c r="EF205" s="1124"/>
      <c r="EG205" s="1089"/>
      <c r="EH205" s="1091">
        <v>4883</v>
      </c>
      <c r="EI205" s="1093"/>
      <c r="EJ205" s="1095"/>
      <c r="EK205" s="1082"/>
      <c r="EL205" s="1084"/>
      <c r="EM205" s="1082"/>
      <c r="EN205" s="1086"/>
      <c r="EO205" s="1082"/>
      <c r="EP205" s="1088"/>
      <c r="EQ205" s="1127"/>
      <c r="ER205" s="1121"/>
      <c r="ES205" s="1089"/>
      <c r="ET205" s="119">
        <v>100</v>
      </c>
      <c r="EU205" s="1125"/>
      <c r="EV205" s="1140"/>
      <c r="EW205" s="1114"/>
      <c r="EX205" s="1122"/>
      <c r="EY205" s="11"/>
      <c r="EZ205" s="1145"/>
    </row>
    <row r="206" spans="1:156" s="23" customFormat="1" ht="38.450000000000003" customHeight="1">
      <c r="A206" s="145" t="s">
        <v>544</v>
      </c>
      <c r="B206" s="145" t="s">
        <v>944</v>
      </c>
      <c r="C206" s="1170"/>
      <c r="D206" s="1132" t="s">
        <v>302</v>
      </c>
      <c r="E206" s="1134" t="s">
        <v>267</v>
      </c>
      <c r="F206" s="126" t="s">
        <v>42</v>
      </c>
      <c r="G206" s="120"/>
      <c r="H206" s="59">
        <v>41270</v>
      </c>
      <c r="I206" s="60">
        <v>50480</v>
      </c>
      <c r="J206" s="32" t="s">
        <v>268</v>
      </c>
      <c r="K206" s="61">
        <v>390</v>
      </c>
      <c r="L206" s="62">
        <v>480</v>
      </c>
      <c r="M206" s="63" t="s">
        <v>269</v>
      </c>
      <c r="N206" s="64" t="s">
        <v>270</v>
      </c>
      <c r="O206" s="65" t="s">
        <v>268</v>
      </c>
      <c r="P206" s="66" t="s">
        <v>271</v>
      </c>
      <c r="Q206" s="65" t="s">
        <v>268</v>
      </c>
      <c r="R206" s="67">
        <v>2.4</v>
      </c>
      <c r="S206" s="68">
        <v>2.5</v>
      </c>
      <c r="T206" s="1089" t="s">
        <v>268</v>
      </c>
      <c r="U206" s="1104">
        <v>1850</v>
      </c>
      <c r="V206" s="1089" t="s">
        <v>268</v>
      </c>
      <c r="W206" s="1110">
        <v>10</v>
      </c>
      <c r="X206" s="1081" t="s">
        <v>272</v>
      </c>
      <c r="Y206" s="1083" t="s">
        <v>270</v>
      </c>
      <c r="Z206" s="1083" t="s">
        <v>268</v>
      </c>
      <c r="AA206" s="1100" t="s">
        <v>273</v>
      </c>
      <c r="AB206" s="1089" t="s">
        <v>268</v>
      </c>
      <c r="AC206" s="1104">
        <v>12280</v>
      </c>
      <c r="AD206" s="1089" t="s">
        <v>274</v>
      </c>
      <c r="AE206" s="1098">
        <v>120</v>
      </c>
      <c r="AF206" s="1081" t="s">
        <v>269</v>
      </c>
      <c r="AG206" s="1083" t="s">
        <v>270</v>
      </c>
      <c r="AH206" s="1081" t="s">
        <v>268</v>
      </c>
      <c r="AI206" s="1085" t="s">
        <v>275</v>
      </c>
      <c r="AJ206" s="1081" t="s">
        <v>268</v>
      </c>
      <c r="AK206" s="1096">
        <v>2.4</v>
      </c>
      <c r="AL206" s="32" t="s">
        <v>268</v>
      </c>
      <c r="AM206" s="69">
        <v>9210</v>
      </c>
      <c r="AN206" s="1089" t="s">
        <v>268</v>
      </c>
      <c r="AO206" s="70">
        <v>90</v>
      </c>
      <c r="AP206" s="71" t="s">
        <v>272</v>
      </c>
      <c r="AQ206" s="64" t="s">
        <v>270</v>
      </c>
      <c r="AR206" s="72" t="s">
        <v>268</v>
      </c>
      <c r="AS206" s="66" t="s">
        <v>275</v>
      </c>
      <c r="AT206" s="72" t="s">
        <v>268</v>
      </c>
      <c r="AU206" s="73">
        <v>2.6</v>
      </c>
      <c r="AV206" s="74" t="s">
        <v>276</v>
      </c>
      <c r="AW206" s="75" t="s">
        <v>268</v>
      </c>
      <c r="AX206" s="76">
        <v>3680</v>
      </c>
      <c r="AY206" s="20" t="s">
        <v>274</v>
      </c>
      <c r="AZ206" s="77">
        <v>30</v>
      </c>
      <c r="BA206" s="78" t="s">
        <v>269</v>
      </c>
      <c r="BB206" s="79" t="s">
        <v>270</v>
      </c>
      <c r="BC206" s="78" t="s">
        <v>268</v>
      </c>
      <c r="BD206" s="80" t="s">
        <v>275</v>
      </c>
      <c r="BE206" s="78" t="s">
        <v>268</v>
      </c>
      <c r="BF206" s="81">
        <v>3.9</v>
      </c>
      <c r="BG206" s="75"/>
      <c r="BH206" s="82"/>
      <c r="BI206" s="112"/>
      <c r="BJ206" s="121"/>
      <c r="BK206" s="121"/>
      <c r="BL206" s="121"/>
      <c r="BM206" s="121"/>
      <c r="BN206" s="121"/>
      <c r="BO206" s="121"/>
      <c r="BP206" s="121"/>
      <c r="BQ206" s="112"/>
      <c r="BR206" s="82" t="s">
        <v>286</v>
      </c>
      <c r="BS206" s="112"/>
      <c r="BT206" s="122"/>
      <c r="BU206" s="121"/>
      <c r="BV206" s="121"/>
      <c r="BW206" s="121"/>
      <c r="BX206" s="121"/>
      <c r="BY206" s="121"/>
      <c r="BZ206" s="121"/>
      <c r="CA206" s="1102" t="s">
        <v>268</v>
      </c>
      <c r="CB206" s="1130" t="s">
        <v>203</v>
      </c>
      <c r="CC206" s="1089" t="s">
        <v>268</v>
      </c>
      <c r="CD206" s="1098"/>
      <c r="CE206" s="1083"/>
      <c r="CF206" s="1083"/>
      <c r="CG206" s="1092"/>
      <c r="CH206" s="1085"/>
      <c r="CI206" s="1092"/>
      <c r="CJ206" s="1128" t="s">
        <v>203</v>
      </c>
      <c r="CK206" s="1089"/>
      <c r="CL206" s="123" t="s">
        <v>199</v>
      </c>
      <c r="CM206" s="1089" t="s">
        <v>274</v>
      </c>
      <c r="CN206" s="1112">
        <v>120</v>
      </c>
      <c r="CO206" s="1113" t="s">
        <v>269</v>
      </c>
      <c r="CP206" s="1114" t="s">
        <v>270</v>
      </c>
      <c r="CQ206" s="1113" t="s">
        <v>268</v>
      </c>
      <c r="CR206" s="1115" t="s">
        <v>275</v>
      </c>
      <c r="CS206" s="1113" t="s">
        <v>268</v>
      </c>
      <c r="CT206" s="1118">
        <v>2.4</v>
      </c>
      <c r="CU206" s="1119" t="s">
        <v>277</v>
      </c>
      <c r="CV206" s="1089" t="s">
        <v>274</v>
      </c>
      <c r="CW206" s="1104">
        <v>1870</v>
      </c>
      <c r="CX206" s="1089" t="s">
        <v>268</v>
      </c>
      <c r="CY206" s="1098">
        <v>10</v>
      </c>
      <c r="CZ206" s="1083" t="s">
        <v>269</v>
      </c>
      <c r="DA206" s="1083" t="s">
        <v>270</v>
      </c>
      <c r="DB206" s="1092" t="s">
        <v>268</v>
      </c>
      <c r="DC206" s="1085" t="s">
        <v>275</v>
      </c>
      <c r="DD206" s="1092" t="s">
        <v>268</v>
      </c>
      <c r="DE206" s="1096">
        <v>18.100000000000001</v>
      </c>
      <c r="DF206" s="1089" t="s">
        <v>274</v>
      </c>
      <c r="DG206" s="85">
        <v>980</v>
      </c>
      <c r="DH206" s="1089" t="s">
        <v>268</v>
      </c>
      <c r="DI206" s="85">
        <v>9</v>
      </c>
      <c r="DJ206" s="1089" t="s">
        <v>274</v>
      </c>
      <c r="DK206" s="86">
        <v>9</v>
      </c>
      <c r="DL206" s="1089" t="s">
        <v>268</v>
      </c>
      <c r="DM206" s="85">
        <v>170</v>
      </c>
      <c r="DN206" s="1089" t="s">
        <v>268</v>
      </c>
      <c r="DO206" s="85">
        <v>1</v>
      </c>
      <c r="DP206" s="1089" t="s">
        <v>274</v>
      </c>
      <c r="DQ206" s="86">
        <v>1</v>
      </c>
      <c r="DR206" s="1145"/>
      <c r="DS206" s="128" t="s">
        <v>199</v>
      </c>
      <c r="DT206" s="1122" t="s">
        <v>278</v>
      </c>
      <c r="DU206" s="88">
        <v>255</v>
      </c>
      <c r="DV206" s="1089" t="s">
        <v>280</v>
      </c>
      <c r="DW206" s="1090">
        <v>2860</v>
      </c>
      <c r="DX206" s="1092" t="s">
        <v>268</v>
      </c>
      <c r="DY206" s="1094">
        <v>20</v>
      </c>
      <c r="DZ206" s="1081" t="s">
        <v>269</v>
      </c>
      <c r="EA206" s="1083" t="s">
        <v>270</v>
      </c>
      <c r="EB206" s="1081" t="s">
        <v>268</v>
      </c>
      <c r="EC206" s="1085" t="s">
        <v>275</v>
      </c>
      <c r="ED206" s="1081" t="s">
        <v>268</v>
      </c>
      <c r="EE206" s="1087">
        <v>10.4</v>
      </c>
      <c r="EF206" s="1123" t="s">
        <v>276</v>
      </c>
      <c r="EG206" s="1089" t="s">
        <v>280</v>
      </c>
      <c r="EH206" s="1090">
        <v>12280</v>
      </c>
      <c r="EI206" s="1092" t="s">
        <v>268</v>
      </c>
      <c r="EJ206" s="1094">
        <v>120</v>
      </c>
      <c r="EK206" s="1081" t="s">
        <v>269</v>
      </c>
      <c r="EL206" s="1083" t="s">
        <v>270</v>
      </c>
      <c r="EM206" s="1081" t="s">
        <v>268</v>
      </c>
      <c r="EN206" s="1085" t="s">
        <v>275</v>
      </c>
      <c r="EO206" s="1081" t="s">
        <v>268</v>
      </c>
      <c r="EP206" s="1087">
        <v>2.6</v>
      </c>
      <c r="EQ206" s="1126" t="s">
        <v>276</v>
      </c>
      <c r="ER206" s="1120" t="s">
        <v>281</v>
      </c>
      <c r="ES206" s="1089" t="s">
        <v>280</v>
      </c>
      <c r="ET206" s="89">
        <v>9250</v>
      </c>
      <c r="EU206" s="1125" t="s">
        <v>280</v>
      </c>
      <c r="EV206" s="1140"/>
      <c r="EW206" s="1114"/>
      <c r="EX206" s="1122"/>
      <c r="EY206" s="11"/>
      <c r="EZ206" s="1145"/>
    </row>
    <row r="207" spans="1:156" s="23" customFormat="1" ht="38.450000000000003" customHeight="1">
      <c r="A207" s="145" t="s">
        <v>545</v>
      </c>
      <c r="B207" s="145" t="s">
        <v>945</v>
      </c>
      <c r="C207" s="1170"/>
      <c r="D207" s="1133"/>
      <c r="E207" s="1135"/>
      <c r="F207" s="127" t="s">
        <v>43</v>
      </c>
      <c r="G207" s="120"/>
      <c r="H207" s="91">
        <v>50480</v>
      </c>
      <c r="I207" s="92"/>
      <c r="J207" s="32" t="s">
        <v>268</v>
      </c>
      <c r="K207" s="93">
        <v>480</v>
      </c>
      <c r="L207" s="94"/>
      <c r="M207" s="95" t="s">
        <v>269</v>
      </c>
      <c r="N207" s="96" t="s">
        <v>270</v>
      </c>
      <c r="O207" s="97" t="s">
        <v>268</v>
      </c>
      <c r="P207" s="98" t="s">
        <v>275</v>
      </c>
      <c r="Q207" s="97" t="s">
        <v>268</v>
      </c>
      <c r="R207" s="99">
        <v>2.5</v>
      </c>
      <c r="S207" s="100"/>
      <c r="T207" s="1089"/>
      <c r="U207" s="1105"/>
      <c r="V207" s="1089"/>
      <c r="W207" s="1111"/>
      <c r="X207" s="1082"/>
      <c r="Y207" s="1084"/>
      <c r="Z207" s="1084"/>
      <c r="AA207" s="1101"/>
      <c r="AB207" s="1089"/>
      <c r="AC207" s="1105"/>
      <c r="AD207" s="1089"/>
      <c r="AE207" s="1099"/>
      <c r="AF207" s="1082"/>
      <c r="AG207" s="1084"/>
      <c r="AH207" s="1082"/>
      <c r="AI207" s="1086"/>
      <c r="AJ207" s="1082"/>
      <c r="AK207" s="1097"/>
      <c r="AL207" s="32" t="s">
        <v>268</v>
      </c>
      <c r="AM207" s="93">
        <v>9210</v>
      </c>
      <c r="AN207" s="1089"/>
      <c r="AO207" s="101">
        <v>90</v>
      </c>
      <c r="AP207" s="102" t="s">
        <v>269</v>
      </c>
      <c r="AQ207" s="96" t="s">
        <v>270</v>
      </c>
      <c r="AR207" s="103" t="s">
        <v>268</v>
      </c>
      <c r="AS207" s="104" t="s">
        <v>275</v>
      </c>
      <c r="AT207" s="103" t="s">
        <v>268</v>
      </c>
      <c r="AU207" s="105">
        <v>2.6</v>
      </c>
      <c r="AV207" s="106"/>
      <c r="AW207" s="75"/>
      <c r="AZ207" s="125"/>
      <c r="BG207" s="112" t="s">
        <v>274</v>
      </c>
      <c r="BH207" s="113">
        <v>64510</v>
      </c>
      <c r="BI207" s="112" t="s">
        <v>268</v>
      </c>
      <c r="BJ207" s="77">
        <v>640</v>
      </c>
      <c r="BK207" s="78" t="s">
        <v>269</v>
      </c>
      <c r="BL207" s="79" t="s">
        <v>270</v>
      </c>
      <c r="BM207" s="78" t="s">
        <v>268</v>
      </c>
      <c r="BN207" s="80" t="s">
        <v>275</v>
      </c>
      <c r="BO207" s="78" t="s">
        <v>268</v>
      </c>
      <c r="BP207" s="81">
        <v>2.4</v>
      </c>
      <c r="BQ207" s="46" t="s">
        <v>268</v>
      </c>
      <c r="BR207" s="113">
        <v>55300</v>
      </c>
      <c r="BS207" s="46" t="s">
        <v>274</v>
      </c>
      <c r="BT207" s="77">
        <v>550</v>
      </c>
      <c r="BU207" s="78" t="s">
        <v>269</v>
      </c>
      <c r="BV207" s="79" t="s">
        <v>270</v>
      </c>
      <c r="BW207" s="78" t="s">
        <v>268</v>
      </c>
      <c r="BX207" s="80" t="s">
        <v>275</v>
      </c>
      <c r="BY207" s="78" t="s">
        <v>268</v>
      </c>
      <c r="BZ207" s="81">
        <v>2.2999999999999998</v>
      </c>
      <c r="CA207" s="1103"/>
      <c r="CB207" s="1131"/>
      <c r="CC207" s="1089"/>
      <c r="CD207" s="1099"/>
      <c r="CE207" s="1084"/>
      <c r="CF207" s="1084"/>
      <c r="CG207" s="1093"/>
      <c r="CH207" s="1086"/>
      <c r="CI207" s="1093"/>
      <c r="CJ207" s="1129"/>
      <c r="CK207" s="1089"/>
      <c r="CL207" s="114">
        <v>12280</v>
      </c>
      <c r="CM207" s="1089"/>
      <c r="CN207" s="1112"/>
      <c r="CO207" s="1113"/>
      <c r="CP207" s="1114"/>
      <c r="CQ207" s="1113"/>
      <c r="CR207" s="1115"/>
      <c r="CS207" s="1113"/>
      <c r="CT207" s="1118"/>
      <c r="CU207" s="1119"/>
      <c r="CV207" s="1089"/>
      <c r="CW207" s="1105"/>
      <c r="CX207" s="1089"/>
      <c r="CY207" s="1099"/>
      <c r="CZ207" s="1084"/>
      <c r="DA207" s="1084"/>
      <c r="DB207" s="1093"/>
      <c r="DC207" s="1086"/>
      <c r="DD207" s="1093"/>
      <c r="DE207" s="1097"/>
      <c r="DF207" s="1089"/>
      <c r="DG207" s="115" t="s">
        <v>282</v>
      </c>
      <c r="DH207" s="1089"/>
      <c r="DI207" s="115" t="s">
        <v>335</v>
      </c>
      <c r="DJ207" s="1089"/>
      <c r="DK207" s="116">
        <v>51.8</v>
      </c>
      <c r="DL207" s="1089"/>
      <c r="DM207" s="115" t="s">
        <v>282</v>
      </c>
      <c r="DN207" s="1089"/>
      <c r="DO207" s="115" t="s">
        <v>335</v>
      </c>
      <c r="DP207" s="1089"/>
      <c r="DQ207" s="116">
        <v>77.7</v>
      </c>
      <c r="DR207" s="1145"/>
      <c r="DS207" s="117">
        <v>9770</v>
      </c>
      <c r="DT207" s="1122"/>
      <c r="DU207" s="118" t="s">
        <v>284</v>
      </c>
      <c r="DV207" s="1089"/>
      <c r="DW207" s="1091"/>
      <c r="DX207" s="1093"/>
      <c r="DY207" s="1095"/>
      <c r="DZ207" s="1082"/>
      <c r="EA207" s="1084"/>
      <c r="EB207" s="1082"/>
      <c r="EC207" s="1086"/>
      <c r="ED207" s="1082"/>
      <c r="EE207" s="1088"/>
      <c r="EF207" s="1124"/>
      <c r="EG207" s="1089"/>
      <c r="EH207" s="1091">
        <v>4185</v>
      </c>
      <c r="EI207" s="1093"/>
      <c r="EJ207" s="1095"/>
      <c r="EK207" s="1082"/>
      <c r="EL207" s="1084"/>
      <c r="EM207" s="1082"/>
      <c r="EN207" s="1086"/>
      <c r="EO207" s="1082"/>
      <c r="EP207" s="1088"/>
      <c r="EQ207" s="1127"/>
      <c r="ER207" s="1121"/>
      <c r="ES207" s="1089"/>
      <c r="ET207" s="119">
        <v>90</v>
      </c>
      <c r="EU207" s="1125"/>
      <c r="EV207" s="1140"/>
      <c r="EW207" s="1114"/>
      <c r="EX207" s="1122"/>
      <c r="EY207" s="11"/>
      <c r="EZ207" s="1145"/>
    </row>
    <row r="208" spans="1:156" s="23" customFormat="1" ht="38.450000000000003" customHeight="1">
      <c r="A208" s="145" t="s">
        <v>546</v>
      </c>
      <c r="B208" s="145" t="s">
        <v>946</v>
      </c>
      <c r="C208" s="1170"/>
      <c r="D208" s="1132" t="s">
        <v>304</v>
      </c>
      <c r="E208" s="1134" t="s">
        <v>267</v>
      </c>
      <c r="F208" s="126" t="s">
        <v>42</v>
      </c>
      <c r="G208" s="120"/>
      <c r="H208" s="59">
        <v>39490</v>
      </c>
      <c r="I208" s="60">
        <v>48700</v>
      </c>
      <c r="J208" s="32" t="s">
        <v>268</v>
      </c>
      <c r="K208" s="61">
        <v>370</v>
      </c>
      <c r="L208" s="62">
        <v>460</v>
      </c>
      <c r="M208" s="63" t="s">
        <v>269</v>
      </c>
      <c r="N208" s="64" t="s">
        <v>270</v>
      </c>
      <c r="O208" s="65" t="s">
        <v>268</v>
      </c>
      <c r="P208" s="66" t="s">
        <v>271</v>
      </c>
      <c r="Q208" s="65" t="s">
        <v>268</v>
      </c>
      <c r="R208" s="67">
        <v>2.4</v>
      </c>
      <c r="S208" s="68">
        <v>2.5</v>
      </c>
      <c r="T208" s="1089" t="s">
        <v>268</v>
      </c>
      <c r="U208" s="1104">
        <v>1660</v>
      </c>
      <c r="V208" s="1089" t="s">
        <v>268</v>
      </c>
      <c r="W208" s="1110">
        <v>10</v>
      </c>
      <c r="X208" s="1081" t="s">
        <v>272</v>
      </c>
      <c r="Y208" s="1083" t="s">
        <v>270</v>
      </c>
      <c r="Z208" s="1083" t="s">
        <v>268</v>
      </c>
      <c r="AA208" s="1100" t="s">
        <v>273</v>
      </c>
      <c r="AB208" s="1089" t="s">
        <v>268</v>
      </c>
      <c r="AC208" s="1104">
        <v>11060</v>
      </c>
      <c r="AD208" s="1089" t="s">
        <v>274</v>
      </c>
      <c r="AE208" s="1098">
        <v>110</v>
      </c>
      <c r="AF208" s="1081" t="s">
        <v>269</v>
      </c>
      <c r="AG208" s="1083" t="s">
        <v>270</v>
      </c>
      <c r="AH208" s="1081" t="s">
        <v>268</v>
      </c>
      <c r="AI208" s="1085" t="s">
        <v>275</v>
      </c>
      <c r="AJ208" s="1081" t="s">
        <v>268</v>
      </c>
      <c r="AK208" s="1096">
        <v>2.2999999999999998</v>
      </c>
      <c r="AL208" s="32" t="s">
        <v>268</v>
      </c>
      <c r="AM208" s="69">
        <v>9210</v>
      </c>
      <c r="AN208" s="1089" t="s">
        <v>268</v>
      </c>
      <c r="AO208" s="70">
        <v>90</v>
      </c>
      <c r="AP208" s="71" t="s">
        <v>272</v>
      </c>
      <c r="AQ208" s="64" t="s">
        <v>270</v>
      </c>
      <c r="AR208" s="72" t="s">
        <v>268</v>
      </c>
      <c r="AS208" s="66" t="s">
        <v>275</v>
      </c>
      <c r="AT208" s="72" t="s">
        <v>268</v>
      </c>
      <c r="AU208" s="73">
        <v>2.6</v>
      </c>
      <c r="AV208" s="74" t="s">
        <v>276</v>
      </c>
      <c r="AW208" s="75" t="s">
        <v>268</v>
      </c>
      <c r="AX208" s="76">
        <v>3680</v>
      </c>
      <c r="AY208" s="20" t="s">
        <v>274</v>
      </c>
      <c r="AZ208" s="77">
        <v>30</v>
      </c>
      <c r="BA208" s="78" t="s">
        <v>269</v>
      </c>
      <c r="BB208" s="79" t="s">
        <v>270</v>
      </c>
      <c r="BC208" s="78" t="s">
        <v>268</v>
      </c>
      <c r="BD208" s="80" t="s">
        <v>275</v>
      </c>
      <c r="BE208" s="78" t="s">
        <v>268</v>
      </c>
      <c r="BF208" s="81">
        <v>3.9</v>
      </c>
      <c r="BG208" s="75"/>
      <c r="BH208" s="82"/>
      <c r="BI208" s="112"/>
      <c r="BJ208" s="121"/>
      <c r="BK208" s="121"/>
      <c r="BL208" s="121"/>
      <c r="BM208" s="121"/>
      <c r="BN208" s="121"/>
      <c r="BO208" s="121"/>
      <c r="BP208" s="121"/>
      <c r="BQ208" s="112"/>
      <c r="BR208" s="82" t="s">
        <v>286</v>
      </c>
      <c r="BS208" s="112"/>
      <c r="BT208" s="122"/>
      <c r="BU208" s="121"/>
      <c r="BV208" s="121"/>
      <c r="BW208" s="121"/>
      <c r="BX208" s="121"/>
      <c r="BY208" s="121"/>
      <c r="BZ208" s="121"/>
      <c r="CA208" s="1102" t="s">
        <v>268</v>
      </c>
      <c r="CB208" s="1130" t="s">
        <v>203</v>
      </c>
      <c r="CC208" s="1089" t="s">
        <v>268</v>
      </c>
      <c r="CD208" s="1098"/>
      <c r="CE208" s="1083"/>
      <c r="CF208" s="1083"/>
      <c r="CG208" s="1092"/>
      <c r="CH208" s="1085"/>
      <c r="CI208" s="1092"/>
      <c r="CJ208" s="1128" t="s">
        <v>203</v>
      </c>
      <c r="CK208" s="1089"/>
      <c r="CL208" s="123" t="s">
        <v>200</v>
      </c>
      <c r="CM208" s="1089" t="s">
        <v>274</v>
      </c>
      <c r="CN208" s="1112">
        <v>110</v>
      </c>
      <c r="CO208" s="1113" t="s">
        <v>269</v>
      </c>
      <c r="CP208" s="1114" t="s">
        <v>270</v>
      </c>
      <c r="CQ208" s="1113" t="s">
        <v>268</v>
      </c>
      <c r="CR208" s="1115" t="s">
        <v>275</v>
      </c>
      <c r="CS208" s="1113" t="s">
        <v>268</v>
      </c>
      <c r="CT208" s="1118">
        <v>2.2999999999999998</v>
      </c>
      <c r="CU208" s="1119" t="s">
        <v>277</v>
      </c>
      <c r="CV208" s="1089" t="s">
        <v>274</v>
      </c>
      <c r="CW208" s="1104">
        <v>1680</v>
      </c>
      <c r="CX208" s="1089" t="s">
        <v>268</v>
      </c>
      <c r="CY208" s="1098">
        <v>10</v>
      </c>
      <c r="CZ208" s="1083" t="s">
        <v>269</v>
      </c>
      <c r="DA208" s="1083" t="s">
        <v>270</v>
      </c>
      <c r="DB208" s="1092" t="s">
        <v>268</v>
      </c>
      <c r="DC208" s="1085" t="s">
        <v>275</v>
      </c>
      <c r="DD208" s="1092" t="s">
        <v>268</v>
      </c>
      <c r="DE208" s="1096">
        <v>16.3</v>
      </c>
      <c r="DF208" s="1089" t="s">
        <v>274</v>
      </c>
      <c r="DG208" s="85">
        <v>880</v>
      </c>
      <c r="DH208" s="1089" t="s">
        <v>268</v>
      </c>
      <c r="DI208" s="85">
        <v>8</v>
      </c>
      <c r="DJ208" s="1089" t="s">
        <v>274</v>
      </c>
      <c r="DK208" s="86">
        <v>8</v>
      </c>
      <c r="DL208" s="1089" t="s">
        <v>268</v>
      </c>
      <c r="DM208" s="85">
        <v>150</v>
      </c>
      <c r="DN208" s="1089" t="s">
        <v>268</v>
      </c>
      <c r="DO208" s="85">
        <v>1</v>
      </c>
      <c r="DP208" s="1089" t="s">
        <v>274</v>
      </c>
      <c r="DQ208" s="86">
        <v>1</v>
      </c>
      <c r="DR208" s="1145"/>
      <c r="DS208" s="124" t="s">
        <v>200</v>
      </c>
      <c r="DT208" s="1122" t="s">
        <v>278</v>
      </c>
      <c r="DU208" s="88">
        <v>255</v>
      </c>
      <c r="DV208" s="1089" t="s">
        <v>280</v>
      </c>
      <c r="DW208" s="1090">
        <v>2570</v>
      </c>
      <c r="DX208" s="1092" t="s">
        <v>268</v>
      </c>
      <c r="DY208" s="1094">
        <v>20</v>
      </c>
      <c r="DZ208" s="1081" t="s">
        <v>269</v>
      </c>
      <c r="EA208" s="1083" t="s">
        <v>270</v>
      </c>
      <c r="EB208" s="1081" t="s">
        <v>268</v>
      </c>
      <c r="EC208" s="1085" t="s">
        <v>275</v>
      </c>
      <c r="ED208" s="1081" t="s">
        <v>268</v>
      </c>
      <c r="EE208" s="1087">
        <v>9.3000000000000007</v>
      </c>
      <c r="EF208" s="1123" t="s">
        <v>276</v>
      </c>
      <c r="EG208" s="1089" t="s">
        <v>280</v>
      </c>
      <c r="EH208" s="1090">
        <v>11060</v>
      </c>
      <c r="EI208" s="1092" t="s">
        <v>268</v>
      </c>
      <c r="EJ208" s="1094">
        <v>110</v>
      </c>
      <c r="EK208" s="1081" t="s">
        <v>269</v>
      </c>
      <c r="EL208" s="1083" t="s">
        <v>270</v>
      </c>
      <c r="EM208" s="1081" t="s">
        <v>268</v>
      </c>
      <c r="EN208" s="1085" t="s">
        <v>275</v>
      </c>
      <c r="EO208" s="1081" t="s">
        <v>268</v>
      </c>
      <c r="EP208" s="1087">
        <v>2.5</v>
      </c>
      <c r="EQ208" s="1126" t="s">
        <v>276</v>
      </c>
      <c r="ER208" s="1120" t="s">
        <v>281</v>
      </c>
      <c r="ES208" s="1089" t="s">
        <v>280</v>
      </c>
      <c r="ET208" s="89">
        <v>8320</v>
      </c>
      <c r="EU208" s="1125" t="s">
        <v>280</v>
      </c>
      <c r="EV208" s="1140"/>
      <c r="EW208" s="1114"/>
      <c r="EX208" s="1122"/>
      <c r="EY208" s="11"/>
      <c r="EZ208" s="1145"/>
    </row>
    <row r="209" spans="1:156" s="23" customFormat="1" ht="38.450000000000003" customHeight="1">
      <c r="A209" s="145" t="s">
        <v>547</v>
      </c>
      <c r="B209" s="145" t="s">
        <v>947</v>
      </c>
      <c r="C209" s="1170"/>
      <c r="D209" s="1133"/>
      <c r="E209" s="1135"/>
      <c r="F209" s="127" t="s">
        <v>43</v>
      </c>
      <c r="G209" s="120"/>
      <c r="H209" s="91">
        <v>48700</v>
      </c>
      <c r="I209" s="92"/>
      <c r="J209" s="32" t="s">
        <v>268</v>
      </c>
      <c r="K209" s="93">
        <v>460</v>
      </c>
      <c r="L209" s="94"/>
      <c r="M209" s="95" t="s">
        <v>269</v>
      </c>
      <c r="N209" s="96" t="s">
        <v>270</v>
      </c>
      <c r="O209" s="97" t="s">
        <v>268</v>
      </c>
      <c r="P209" s="98" t="s">
        <v>275</v>
      </c>
      <c r="Q209" s="97" t="s">
        <v>268</v>
      </c>
      <c r="R209" s="99">
        <v>2.5</v>
      </c>
      <c r="S209" s="100"/>
      <c r="T209" s="1089"/>
      <c r="U209" s="1105"/>
      <c r="V209" s="1089"/>
      <c r="W209" s="1111"/>
      <c r="X209" s="1082"/>
      <c r="Y209" s="1084"/>
      <c r="Z209" s="1084"/>
      <c r="AA209" s="1101"/>
      <c r="AB209" s="1089"/>
      <c r="AC209" s="1105"/>
      <c r="AD209" s="1089"/>
      <c r="AE209" s="1099"/>
      <c r="AF209" s="1082"/>
      <c r="AG209" s="1084"/>
      <c r="AH209" s="1082"/>
      <c r="AI209" s="1086"/>
      <c r="AJ209" s="1082"/>
      <c r="AK209" s="1097"/>
      <c r="AL209" s="32" t="s">
        <v>268</v>
      </c>
      <c r="AM209" s="93">
        <v>9210</v>
      </c>
      <c r="AN209" s="1089"/>
      <c r="AO209" s="101">
        <v>90</v>
      </c>
      <c r="AP209" s="102" t="s">
        <v>269</v>
      </c>
      <c r="AQ209" s="96" t="s">
        <v>270</v>
      </c>
      <c r="AR209" s="103" t="s">
        <v>268</v>
      </c>
      <c r="AS209" s="104" t="s">
        <v>275</v>
      </c>
      <c r="AT209" s="103" t="s">
        <v>268</v>
      </c>
      <c r="AU209" s="105">
        <v>2.6</v>
      </c>
      <c r="AV209" s="106"/>
      <c r="AW209" s="75"/>
      <c r="AZ209" s="125"/>
      <c r="BG209" s="112" t="s">
        <v>274</v>
      </c>
      <c r="BH209" s="113">
        <v>64510</v>
      </c>
      <c r="BI209" s="112" t="s">
        <v>268</v>
      </c>
      <c r="BJ209" s="77">
        <v>640</v>
      </c>
      <c r="BK209" s="78" t="s">
        <v>269</v>
      </c>
      <c r="BL209" s="79" t="s">
        <v>270</v>
      </c>
      <c r="BM209" s="78" t="s">
        <v>268</v>
      </c>
      <c r="BN209" s="80" t="s">
        <v>275</v>
      </c>
      <c r="BO209" s="78" t="s">
        <v>268</v>
      </c>
      <c r="BP209" s="81">
        <v>2.4</v>
      </c>
      <c r="BQ209" s="46" t="s">
        <v>268</v>
      </c>
      <c r="BR209" s="113">
        <v>55300</v>
      </c>
      <c r="BS209" s="46" t="s">
        <v>274</v>
      </c>
      <c r="BT209" s="77">
        <v>550</v>
      </c>
      <c r="BU209" s="78" t="s">
        <v>269</v>
      </c>
      <c r="BV209" s="79" t="s">
        <v>270</v>
      </c>
      <c r="BW209" s="78" t="s">
        <v>268</v>
      </c>
      <c r="BX209" s="80" t="s">
        <v>275</v>
      </c>
      <c r="BY209" s="78" t="s">
        <v>268</v>
      </c>
      <c r="BZ209" s="81">
        <v>2.2999999999999998</v>
      </c>
      <c r="CA209" s="1103"/>
      <c r="CB209" s="1131"/>
      <c r="CC209" s="1089"/>
      <c r="CD209" s="1099"/>
      <c r="CE209" s="1084"/>
      <c r="CF209" s="1084"/>
      <c r="CG209" s="1093"/>
      <c r="CH209" s="1086"/>
      <c r="CI209" s="1093"/>
      <c r="CJ209" s="1129"/>
      <c r="CK209" s="1089"/>
      <c r="CL209" s="114">
        <v>11060</v>
      </c>
      <c r="CM209" s="1089"/>
      <c r="CN209" s="1112"/>
      <c r="CO209" s="1113"/>
      <c r="CP209" s="1114"/>
      <c r="CQ209" s="1113"/>
      <c r="CR209" s="1115"/>
      <c r="CS209" s="1113"/>
      <c r="CT209" s="1118"/>
      <c r="CU209" s="1119"/>
      <c r="CV209" s="1089"/>
      <c r="CW209" s="1105"/>
      <c r="CX209" s="1089"/>
      <c r="CY209" s="1099"/>
      <c r="CZ209" s="1084"/>
      <c r="DA209" s="1084"/>
      <c r="DB209" s="1093"/>
      <c r="DC209" s="1086"/>
      <c r="DD209" s="1093"/>
      <c r="DE209" s="1097"/>
      <c r="DF209" s="1089"/>
      <c r="DG209" s="115" t="s">
        <v>282</v>
      </c>
      <c r="DH209" s="1089"/>
      <c r="DI209" s="115" t="s">
        <v>335</v>
      </c>
      <c r="DJ209" s="1089"/>
      <c r="DK209" s="116">
        <v>52.4</v>
      </c>
      <c r="DL209" s="1089"/>
      <c r="DM209" s="115" t="s">
        <v>282</v>
      </c>
      <c r="DN209" s="1089"/>
      <c r="DO209" s="115" t="s">
        <v>335</v>
      </c>
      <c r="DP209" s="1089"/>
      <c r="DQ209" s="116">
        <v>69.900000000000006</v>
      </c>
      <c r="DR209" s="1145"/>
      <c r="DS209" s="117">
        <v>8860</v>
      </c>
      <c r="DT209" s="1122"/>
      <c r="DU209" s="118" t="s">
        <v>284</v>
      </c>
      <c r="DV209" s="1089"/>
      <c r="DW209" s="1091"/>
      <c r="DX209" s="1093"/>
      <c r="DY209" s="1095"/>
      <c r="DZ209" s="1082"/>
      <c r="EA209" s="1084"/>
      <c r="EB209" s="1082"/>
      <c r="EC209" s="1086"/>
      <c r="ED209" s="1082"/>
      <c r="EE209" s="1088"/>
      <c r="EF209" s="1124"/>
      <c r="EG209" s="1089"/>
      <c r="EH209" s="1091">
        <v>3662</v>
      </c>
      <c r="EI209" s="1093"/>
      <c r="EJ209" s="1095"/>
      <c r="EK209" s="1082"/>
      <c r="EL209" s="1084"/>
      <c r="EM209" s="1082"/>
      <c r="EN209" s="1086"/>
      <c r="EO209" s="1082"/>
      <c r="EP209" s="1088"/>
      <c r="EQ209" s="1127"/>
      <c r="ER209" s="1121"/>
      <c r="ES209" s="1089"/>
      <c r="ET209" s="119">
        <v>80</v>
      </c>
      <c r="EU209" s="1125"/>
      <c r="EV209" s="1140"/>
      <c r="EW209" s="1114"/>
      <c r="EX209" s="1122"/>
      <c r="EY209" s="11"/>
      <c r="EZ209" s="1145"/>
    </row>
    <row r="210" spans="1:156" s="23" customFormat="1" ht="38.450000000000003" customHeight="1">
      <c r="A210" s="145" t="s">
        <v>548</v>
      </c>
      <c r="B210" s="145" t="s">
        <v>948</v>
      </c>
      <c r="C210" s="1170"/>
      <c r="D210" s="1132" t="s">
        <v>306</v>
      </c>
      <c r="E210" s="1134" t="s">
        <v>267</v>
      </c>
      <c r="F210" s="126" t="s">
        <v>42</v>
      </c>
      <c r="G210" s="120"/>
      <c r="H210" s="59">
        <v>37920</v>
      </c>
      <c r="I210" s="60">
        <v>47130</v>
      </c>
      <c r="J210" s="32" t="s">
        <v>268</v>
      </c>
      <c r="K210" s="61">
        <v>350</v>
      </c>
      <c r="L210" s="62">
        <v>450</v>
      </c>
      <c r="M210" s="63" t="s">
        <v>269</v>
      </c>
      <c r="N210" s="64" t="s">
        <v>270</v>
      </c>
      <c r="O210" s="65" t="s">
        <v>268</v>
      </c>
      <c r="P210" s="66" t="s">
        <v>271</v>
      </c>
      <c r="Q210" s="65" t="s">
        <v>268</v>
      </c>
      <c r="R210" s="67">
        <v>2.4</v>
      </c>
      <c r="S210" s="68">
        <v>2.4</v>
      </c>
      <c r="T210" s="1089" t="s">
        <v>268</v>
      </c>
      <c r="U210" s="1104">
        <v>1510</v>
      </c>
      <c r="V210" s="1089" t="s">
        <v>268</v>
      </c>
      <c r="W210" s="1110">
        <v>10</v>
      </c>
      <c r="X210" s="1081" t="s">
        <v>272</v>
      </c>
      <c r="Y210" s="1083" t="s">
        <v>270</v>
      </c>
      <c r="Z210" s="1083" t="s">
        <v>268</v>
      </c>
      <c r="AA210" s="1100" t="s">
        <v>273</v>
      </c>
      <c r="AB210" s="1089" t="s">
        <v>268</v>
      </c>
      <c r="AC210" s="1104">
        <v>10050</v>
      </c>
      <c r="AD210" s="1089" t="s">
        <v>274</v>
      </c>
      <c r="AE210" s="1098">
        <v>100</v>
      </c>
      <c r="AF210" s="1081" t="s">
        <v>269</v>
      </c>
      <c r="AG210" s="1083" t="s">
        <v>270</v>
      </c>
      <c r="AH210" s="1081" t="s">
        <v>268</v>
      </c>
      <c r="AI210" s="1085" t="s">
        <v>275</v>
      </c>
      <c r="AJ210" s="1081" t="s">
        <v>268</v>
      </c>
      <c r="AK210" s="1096">
        <v>2.2999999999999998</v>
      </c>
      <c r="AL210" s="32" t="s">
        <v>268</v>
      </c>
      <c r="AM210" s="69">
        <v>9210</v>
      </c>
      <c r="AN210" s="1089" t="s">
        <v>268</v>
      </c>
      <c r="AO210" s="70">
        <v>90</v>
      </c>
      <c r="AP210" s="71" t="s">
        <v>272</v>
      </c>
      <c r="AQ210" s="64" t="s">
        <v>270</v>
      </c>
      <c r="AR210" s="72" t="s">
        <v>268</v>
      </c>
      <c r="AS210" s="66" t="s">
        <v>275</v>
      </c>
      <c r="AT210" s="72" t="s">
        <v>268</v>
      </c>
      <c r="AU210" s="73">
        <v>2.6</v>
      </c>
      <c r="AV210" s="74" t="s">
        <v>276</v>
      </c>
      <c r="AW210" s="75" t="s">
        <v>268</v>
      </c>
      <c r="AX210" s="76">
        <v>3680</v>
      </c>
      <c r="AY210" s="20" t="s">
        <v>274</v>
      </c>
      <c r="AZ210" s="77">
        <v>30</v>
      </c>
      <c r="BA210" s="78" t="s">
        <v>269</v>
      </c>
      <c r="BB210" s="79" t="s">
        <v>270</v>
      </c>
      <c r="BC210" s="78" t="s">
        <v>268</v>
      </c>
      <c r="BD210" s="80" t="s">
        <v>275</v>
      </c>
      <c r="BE210" s="78" t="s">
        <v>268</v>
      </c>
      <c r="BF210" s="81">
        <v>3.9</v>
      </c>
      <c r="BG210" s="75"/>
      <c r="BH210" s="82"/>
      <c r="BI210" s="112"/>
      <c r="BJ210" s="121"/>
      <c r="BK210" s="121"/>
      <c r="BL210" s="121"/>
      <c r="BM210" s="121"/>
      <c r="BN210" s="121"/>
      <c r="BO210" s="121"/>
      <c r="BP210" s="121"/>
      <c r="BQ210" s="112"/>
      <c r="BR210" s="82" t="s">
        <v>286</v>
      </c>
      <c r="BS210" s="112"/>
      <c r="BT210" s="122"/>
      <c r="BU210" s="121"/>
      <c r="BV210" s="121"/>
      <c r="BW210" s="121"/>
      <c r="BX210" s="121"/>
      <c r="BY210" s="121"/>
      <c r="BZ210" s="121"/>
      <c r="CA210" s="1102" t="s">
        <v>268</v>
      </c>
      <c r="CB210" s="1130" t="s">
        <v>203</v>
      </c>
      <c r="CC210" s="1089" t="s">
        <v>268</v>
      </c>
      <c r="CD210" s="1098"/>
      <c r="CE210" s="1083"/>
      <c r="CF210" s="1083"/>
      <c r="CG210" s="1092"/>
      <c r="CH210" s="1085"/>
      <c r="CI210" s="1092"/>
      <c r="CJ210" s="1128" t="s">
        <v>203</v>
      </c>
      <c r="CK210" s="1089"/>
      <c r="CL210" s="123" t="s">
        <v>201</v>
      </c>
      <c r="CM210" s="1089" t="s">
        <v>274</v>
      </c>
      <c r="CN210" s="1112">
        <v>100</v>
      </c>
      <c r="CO210" s="1113" t="s">
        <v>269</v>
      </c>
      <c r="CP210" s="1114" t="s">
        <v>270</v>
      </c>
      <c r="CQ210" s="1113" t="s">
        <v>268</v>
      </c>
      <c r="CR210" s="1115" t="s">
        <v>275</v>
      </c>
      <c r="CS210" s="1113" t="s">
        <v>268</v>
      </c>
      <c r="CT210" s="1118">
        <v>2.2999999999999998</v>
      </c>
      <c r="CU210" s="1119" t="s">
        <v>277</v>
      </c>
      <c r="CV210" s="1089" t="s">
        <v>274</v>
      </c>
      <c r="CW210" s="1104">
        <v>1530</v>
      </c>
      <c r="CX210" s="1089" t="s">
        <v>268</v>
      </c>
      <c r="CY210" s="1098">
        <v>10</v>
      </c>
      <c r="CZ210" s="1083" t="s">
        <v>269</v>
      </c>
      <c r="DA210" s="1083" t="s">
        <v>270</v>
      </c>
      <c r="DB210" s="1092" t="s">
        <v>268</v>
      </c>
      <c r="DC210" s="1085" t="s">
        <v>275</v>
      </c>
      <c r="DD210" s="1092" t="s">
        <v>268</v>
      </c>
      <c r="DE210" s="1096">
        <v>14.8</v>
      </c>
      <c r="DF210" s="1089" t="s">
        <v>274</v>
      </c>
      <c r="DG210" s="85">
        <v>800</v>
      </c>
      <c r="DH210" s="1089" t="s">
        <v>268</v>
      </c>
      <c r="DI210" s="85">
        <v>8</v>
      </c>
      <c r="DJ210" s="1089" t="s">
        <v>274</v>
      </c>
      <c r="DK210" s="86">
        <v>8</v>
      </c>
      <c r="DL210" s="1089" t="s">
        <v>268</v>
      </c>
      <c r="DM210" s="85">
        <v>140</v>
      </c>
      <c r="DN210" s="1089" t="s">
        <v>268</v>
      </c>
      <c r="DO210" s="85">
        <v>1</v>
      </c>
      <c r="DP210" s="1089" t="s">
        <v>274</v>
      </c>
      <c r="DQ210" s="86">
        <v>1</v>
      </c>
      <c r="DR210" s="1145"/>
      <c r="DS210" s="124" t="s">
        <v>201</v>
      </c>
      <c r="DT210" s="1122" t="s">
        <v>278</v>
      </c>
      <c r="DU210" s="88">
        <v>255</v>
      </c>
      <c r="DV210" s="1089" t="s">
        <v>280</v>
      </c>
      <c r="DW210" s="1090">
        <v>2340</v>
      </c>
      <c r="DX210" s="1092" t="s">
        <v>268</v>
      </c>
      <c r="DY210" s="1094">
        <v>20</v>
      </c>
      <c r="DZ210" s="1081" t="s">
        <v>269</v>
      </c>
      <c r="EA210" s="1083" t="s">
        <v>270</v>
      </c>
      <c r="EB210" s="1081" t="s">
        <v>268</v>
      </c>
      <c r="EC210" s="1085" t="s">
        <v>275</v>
      </c>
      <c r="ED210" s="1081" t="s">
        <v>268</v>
      </c>
      <c r="EE210" s="1087">
        <v>8.5</v>
      </c>
      <c r="EF210" s="1123" t="s">
        <v>276</v>
      </c>
      <c r="EG210" s="1089" t="s">
        <v>280</v>
      </c>
      <c r="EH210" s="1090">
        <v>10050</v>
      </c>
      <c r="EI210" s="1092" t="s">
        <v>268</v>
      </c>
      <c r="EJ210" s="1094">
        <v>100</v>
      </c>
      <c r="EK210" s="1081" t="s">
        <v>269</v>
      </c>
      <c r="EL210" s="1083" t="s">
        <v>270</v>
      </c>
      <c r="EM210" s="1081" t="s">
        <v>268</v>
      </c>
      <c r="EN210" s="1085" t="s">
        <v>275</v>
      </c>
      <c r="EO210" s="1081" t="s">
        <v>268</v>
      </c>
      <c r="EP210" s="1087">
        <v>2.5</v>
      </c>
      <c r="EQ210" s="1126" t="s">
        <v>276</v>
      </c>
      <c r="ER210" s="1120" t="s">
        <v>281</v>
      </c>
      <c r="ES210" s="1089" t="s">
        <v>280</v>
      </c>
      <c r="ET210" s="89">
        <v>7570</v>
      </c>
      <c r="EU210" s="1125" t="s">
        <v>280</v>
      </c>
      <c r="EV210" s="1140"/>
      <c r="EW210" s="1114"/>
      <c r="EX210" s="1122"/>
      <c r="EY210" s="11"/>
      <c r="EZ210" s="1145"/>
    </row>
    <row r="211" spans="1:156" s="23" customFormat="1" ht="38.450000000000003" customHeight="1">
      <c r="A211" s="145" t="s">
        <v>549</v>
      </c>
      <c r="B211" s="145" t="s">
        <v>949</v>
      </c>
      <c r="C211" s="1170"/>
      <c r="D211" s="1133"/>
      <c r="E211" s="1135"/>
      <c r="F211" s="127" t="s">
        <v>43</v>
      </c>
      <c r="G211" s="120"/>
      <c r="H211" s="91">
        <v>47130</v>
      </c>
      <c r="I211" s="92"/>
      <c r="J211" s="32" t="s">
        <v>268</v>
      </c>
      <c r="K211" s="93">
        <v>450</v>
      </c>
      <c r="L211" s="94"/>
      <c r="M211" s="95" t="s">
        <v>269</v>
      </c>
      <c r="N211" s="96" t="s">
        <v>270</v>
      </c>
      <c r="O211" s="97" t="s">
        <v>268</v>
      </c>
      <c r="P211" s="98" t="s">
        <v>275</v>
      </c>
      <c r="Q211" s="97" t="s">
        <v>268</v>
      </c>
      <c r="R211" s="99">
        <v>2.4</v>
      </c>
      <c r="S211" s="100"/>
      <c r="T211" s="1089"/>
      <c r="U211" s="1105"/>
      <c r="V211" s="1089"/>
      <c r="W211" s="1111"/>
      <c r="X211" s="1082"/>
      <c r="Y211" s="1084"/>
      <c r="Z211" s="1084"/>
      <c r="AA211" s="1101"/>
      <c r="AB211" s="1089"/>
      <c r="AC211" s="1105"/>
      <c r="AD211" s="1089"/>
      <c r="AE211" s="1099"/>
      <c r="AF211" s="1082"/>
      <c r="AG211" s="1084"/>
      <c r="AH211" s="1082"/>
      <c r="AI211" s="1086"/>
      <c r="AJ211" s="1082"/>
      <c r="AK211" s="1097"/>
      <c r="AL211" s="32" t="s">
        <v>268</v>
      </c>
      <c r="AM211" s="93">
        <v>9210</v>
      </c>
      <c r="AN211" s="1089"/>
      <c r="AO211" s="101">
        <v>90</v>
      </c>
      <c r="AP211" s="102" t="s">
        <v>269</v>
      </c>
      <c r="AQ211" s="96" t="s">
        <v>270</v>
      </c>
      <c r="AR211" s="103" t="s">
        <v>268</v>
      </c>
      <c r="AS211" s="104" t="s">
        <v>275</v>
      </c>
      <c r="AT211" s="103" t="s">
        <v>268</v>
      </c>
      <c r="AU211" s="105">
        <v>2.6</v>
      </c>
      <c r="AV211" s="106"/>
      <c r="AW211" s="75"/>
      <c r="AZ211" s="125"/>
      <c r="BG211" s="112" t="s">
        <v>274</v>
      </c>
      <c r="BH211" s="113">
        <v>64510</v>
      </c>
      <c r="BI211" s="112" t="s">
        <v>268</v>
      </c>
      <c r="BJ211" s="77">
        <v>640</v>
      </c>
      <c r="BK211" s="78" t="s">
        <v>269</v>
      </c>
      <c r="BL211" s="79" t="s">
        <v>270</v>
      </c>
      <c r="BM211" s="78" t="s">
        <v>268</v>
      </c>
      <c r="BN211" s="80" t="s">
        <v>275</v>
      </c>
      <c r="BO211" s="78" t="s">
        <v>268</v>
      </c>
      <c r="BP211" s="81">
        <v>2.4</v>
      </c>
      <c r="BQ211" s="46" t="s">
        <v>268</v>
      </c>
      <c r="BR211" s="113">
        <v>55300</v>
      </c>
      <c r="BS211" s="46" t="s">
        <v>274</v>
      </c>
      <c r="BT211" s="77">
        <v>550</v>
      </c>
      <c r="BU211" s="78" t="s">
        <v>269</v>
      </c>
      <c r="BV211" s="79" t="s">
        <v>270</v>
      </c>
      <c r="BW211" s="78" t="s">
        <v>268</v>
      </c>
      <c r="BX211" s="80" t="s">
        <v>275</v>
      </c>
      <c r="BY211" s="78" t="s">
        <v>268</v>
      </c>
      <c r="BZ211" s="81">
        <v>2.2999999999999998</v>
      </c>
      <c r="CA211" s="1103"/>
      <c r="CB211" s="1131"/>
      <c r="CC211" s="1089"/>
      <c r="CD211" s="1099"/>
      <c r="CE211" s="1084"/>
      <c r="CF211" s="1084"/>
      <c r="CG211" s="1093"/>
      <c r="CH211" s="1086"/>
      <c r="CI211" s="1093"/>
      <c r="CJ211" s="1129"/>
      <c r="CK211" s="1089"/>
      <c r="CL211" s="114">
        <v>10050</v>
      </c>
      <c r="CM211" s="1089"/>
      <c r="CN211" s="1112"/>
      <c r="CO211" s="1113"/>
      <c r="CP211" s="1114"/>
      <c r="CQ211" s="1113"/>
      <c r="CR211" s="1115"/>
      <c r="CS211" s="1113"/>
      <c r="CT211" s="1118"/>
      <c r="CU211" s="1119"/>
      <c r="CV211" s="1089"/>
      <c r="CW211" s="1105"/>
      <c r="CX211" s="1089"/>
      <c r="CY211" s="1099"/>
      <c r="CZ211" s="1084"/>
      <c r="DA211" s="1084"/>
      <c r="DB211" s="1093"/>
      <c r="DC211" s="1086"/>
      <c r="DD211" s="1093"/>
      <c r="DE211" s="1097"/>
      <c r="DF211" s="1089"/>
      <c r="DG211" s="115" t="s">
        <v>282</v>
      </c>
      <c r="DH211" s="1089"/>
      <c r="DI211" s="115" t="s">
        <v>335</v>
      </c>
      <c r="DJ211" s="1089"/>
      <c r="DK211" s="116">
        <v>47.7</v>
      </c>
      <c r="DL211" s="1089"/>
      <c r="DM211" s="115" t="s">
        <v>282</v>
      </c>
      <c r="DN211" s="1089"/>
      <c r="DO211" s="115" t="s">
        <v>335</v>
      </c>
      <c r="DP211" s="1089"/>
      <c r="DQ211" s="116">
        <v>63.5</v>
      </c>
      <c r="DR211" s="1145"/>
      <c r="DS211" s="117">
        <v>8120</v>
      </c>
      <c r="DT211" s="1122"/>
      <c r="DU211" s="118" t="s">
        <v>284</v>
      </c>
      <c r="DV211" s="1089"/>
      <c r="DW211" s="1091"/>
      <c r="DX211" s="1093"/>
      <c r="DY211" s="1095"/>
      <c r="DZ211" s="1082"/>
      <c r="EA211" s="1084"/>
      <c r="EB211" s="1082"/>
      <c r="EC211" s="1086"/>
      <c r="ED211" s="1082"/>
      <c r="EE211" s="1088"/>
      <c r="EF211" s="1124"/>
      <c r="EG211" s="1089"/>
      <c r="EH211" s="1091">
        <v>3255</v>
      </c>
      <c r="EI211" s="1093"/>
      <c r="EJ211" s="1095"/>
      <c r="EK211" s="1082"/>
      <c r="EL211" s="1084"/>
      <c r="EM211" s="1082"/>
      <c r="EN211" s="1086"/>
      <c r="EO211" s="1082"/>
      <c r="EP211" s="1088"/>
      <c r="EQ211" s="1127"/>
      <c r="ER211" s="1121"/>
      <c r="ES211" s="1089"/>
      <c r="ET211" s="119">
        <v>70</v>
      </c>
      <c r="EU211" s="1125"/>
      <c r="EV211" s="1140"/>
      <c r="EW211" s="1114"/>
      <c r="EX211" s="1122"/>
      <c r="EY211" s="11"/>
      <c r="EZ211" s="1145"/>
    </row>
    <row r="212" spans="1:156" s="23" customFormat="1" ht="38.450000000000003" customHeight="1">
      <c r="A212" s="145" t="s">
        <v>550</v>
      </c>
      <c r="B212" s="145" t="s">
        <v>950</v>
      </c>
      <c r="C212" s="1170"/>
      <c r="D212" s="1132" t="s">
        <v>308</v>
      </c>
      <c r="E212" s="1134" t="s">
        <v>267</v>
      </c>
      <c r="F212" s="126" t="s">
        <v>42</v>
      </c>
      <c r="G212" s="120"/>
      <c r="H212" s="59">
        <v>36710</v>
      </c>
      <c r="I212" s="60">
        <v>45920</v>
      </c>
      <c r="J212" s="32" t="s">
        <v>268</v>
      </c>
      <c r="K212" s="61">
        <v>340</v>
      </c>
      <c r="L212" s="62">
        <v>430</v>
      </c>
      <c r="M212" s="63" t="s">
        <v>269</v>
      </c>
      <c r="N212" s="64" t="s">
        <v>270</v>
      </c>
      <c r="O212" s="65" t="s">
        <v>268</v>
      </c>
      <c r="P212" s="66" t="s">
        <v>271</v>
      </c>
      <c r="Q212" s="65" t="s">
        <v>268</v>
      </c>
      <c r="R212" s="67">
        <v>2.4</v>
      </c>
      <c r="S212" s="68">
        <v>2.4</v>
      </c>
      <c r="T212" s="1089" t="s">
        <v>268</v>
      </c>
      <c r="U212" s="1104">
        <v>1380</v>
      </c>
      <c r="V212" s="1089" t="s">
        <v>268</v>
      </c>
      <c r="W212" s="1110">
        <v>10</v>
      </c>
      <c r="X212" s="1081" t="s">
        <v>272</v>
      </c>
      <c r="Y212" s="1083" t="s">
        <v>270</v>
      </c>
      <c r="Z212" s="1083" t="s">
        <v>268</v>
      </c>
      <c r="AA212" s="1100" t="s">
        <v>273</v>
      </c>
      <c r="AB212" s="1089" t="s">
        <v>268</v>
      </c>
      <c r="AC212" s="1104">
        <v>9210</v>
      </c>
      <c r="AD212" s="1089" t="s">
        <v>274</v>
      </c>
      <c r="AE212" s="1098">
        <v>90</v>
      </c>
      <c r="AF212" s="1081" t="s">
        <v>269</v>
      </c>
      <c r="AG212" s="1083" t="s">
        <v>270</v>
      </c>
      <c r="AH212" s="1081" t="s">
        <v>268</v>
      </c>
      <c r="AI212" s="1085" t="s">
        <v>275</v>
      </c>
      <c r="AJ212" s="1081" t="s">
        <v>268</v>
      </c>
      <c r="AK212" s="1096">
        <v>2.4</v>
      </c>
      <c r="AL212" s="32" t="s">
        <v>268</v>
      </c>
      <c r="AM212" s="69">
        <v>9210</v>
      </c>
      <c r="AN212" s="1089" t="s">
        <v>268</v>
      </c>
      <c r="AO212" s="70">
        <v>90</v>
      </c>
      <c r="AP212" s="71" t="s">
        <v>272</v>
      </c>
      <c r="AQ212" s="64" t="s">
        <v>270</v>
      </c>
      <c r="AR212" s="72" t="s">
        <v>268</v>
      </c>
      <c r="AS212" s="66" t="s">
        <v>275</v>
      </c>
      <c r="AT212" s="72" t="s">
        <v>268</v>
      </c>
      <c r="AU212" s="73">
        <v>2.6</v>
      </c>
      <c r="AV212" s="74" t="s">
        <v>276</v>
      </c>
      <c r="AW212" s="75" t="s">
        <v>268</v>
      </c>
      <c r="AX212" s="76">
        <v>3680</v>
      </c>
      <c r="AY212" s="20" t="s">
        <v>274</v>
      </c>
      <c r="AZ212" s="77">
        <v>30</v>
      </c>
      <c r="BA212" s="78" t="s">
        <v>269</v>
      </c>
      <c r="BB212" s="79" t="s">
        <v>270</v>
      </c>
      <c r="BC212" s="78" t="s">
        <v>268</v>
      </c>
      <c r="BD212" s="80" t="s">
        <v>275</v>
      </c>
      <c r="BE212" s="78" t="s">
        <v>268</v>
      </c>
      <c r="BF212" s="81">
        <v>3.9</v>
      </c>
      <c r="BG212" s="75"/>
      <c r="BH212" s="82"/>
      <c r="BI212" s="112"/>
      <c r="BJ212" s="121"/>
      <c r="BK212" s="121"/>
      <c r="BL212" s="121"/>
      <c r="BM212" s="121"/>
      <c r="BN212" s="121"/>
      <c r="BO212" s="121"/>
      <c r="BP212" s="121"/>
      <c r="BQ212" s="112"/>
      <c r="BR212" s="82" t="s">
        <v>286</v>
      </c>
      <c r="BS212" s="112"/>
      <c r="BT212" s="122"/>
      <c r="BU212" s="121"/>
      <c r="BV212" s="121"/>
      <c r="BW212" s="121"/>
      <c r="BX212" s="121"/>
      <c r="BY212" s="121"/>
      <c r="BZ212" s="121"/>
      <c r="CA212" s="1102" t="s">
        <v>268</v>
      </c>
      <c r="CB212" s="1130" t="s">
        <v>203</v>
      </c>
      <c r="CC212" s="1089" t="s">
        <v>268</v>
      </c>
      <c r="CD212" s="1098"/>
      <c r="CE212" s="1083"/>
      <c r="CF212" s="1083"/>
      <c r="CG212" s="1092"/>
      <c r="CH212" s="1085"/>
      <c r="CI212" s="1092"/>
      <c r="CJ212" s="1128" t="s">
        <v>203</v>
      </c>
      <c r="CK212" s="1089"/>
      <c r="CL212" s="123" t="s">
        <v>202</v>
      </c>
      <c r="CM212" s="1089" t="s">
        <v>274</v>
      </c>
      <c r="CN212" s="1112">
        <v>90</v>
      </c>
      <c r="CO212" s="1113" t="s">
        <v>269</v>
      </c>
      <c r="CP212" s="1114" t="s">
        <v>270</v>
      </c>
      <c r="CQ212" s="1113" t="s">
        <v>268</v>
      </c>
      <c r="CR212" s="1115" t="s">
        <v>275</v>
      </c>
      <c r="CS212" s="1113" t="s">
        <v>268</v>
      </c>
      <c r="CT212" s="1118">
        <v>2.4</v>
      </c>
      <c r="CU212" s="1119" t="s">
        <v>277</v>
      </c>
      <c r="CV212" s="1089" t="s">
        <v>274</v>
      </c>
      <c r="CW212" s="1104">
        <v>1400</v>
      </c>
      <c r="CX212" s="1089" t="s">
        <v>268</v>
      </c>
      <c r="CY212" s="1098">
        <v>10</v>
      </c>
      <c r="CZ212" s="1083" t="s">
        <v>269</v>
      </c>
      <c r="DA212" s="1083" t="s">
        <v>270</v>
      </c>
      <c r="DB212" s="1092" t="s">
        <v>268</v>
      </c>
      <c r="DC212" s="1085" t="s">
        <v>275</v>
      </c>
      <c r="DD212" s="1092" t="s">
        <v>268</v>
      </c>
      <c r="DE212" s="1096">
        <v>13.6</v>
      </c>
      <c r="DF212" s="1089" t="s">
        <v>274</v>
      </c>
      <c r="DG212" s="85">
        <v>730</v>
      </c>
      <c r="DH212" s="1089" t="s">
        <v>268</v>
      </c>
      <c r="DI212" s="85">
        <v>7</v>
      </c>
      <c r="DJ212" s="1089" t="s">
        <v>274</v>
      </c>
      <c r="DK212" s="86">
        <v>7</v>
      </c>
      <c r="DL212" s="1089" t="s">
        <v>268</v>
      </c>
      <c r="DM212" s="85">
        <v>130</v>
      </c>
      <c r="DN212" s="1089" t="s">
        <v>268</v>
      </c>
      <c r="DO212" s="85">
        <v>1</v>
      </c>
      <c r="DP212" s="1089" t="s">
        <v>274</v>
      </c>
      <c r="DQ212" s="86">
        <v>1</v>
      </c>
      <c r="DR212" s="1145"/>
      <c r="DS212" s="128" t="s">
        <v>202</v>
      </c>
      <c r="DT212" s="1122" t="s">
        <v>278</v>
      </c>
      <c r="DU212" s="88">
        <v>255</v>
      </c>
      <c r="DV212" s="1089" t="s">
        <v>280</v>
      </c>
      <c r="DW212" s="1090">
        <v>2140</v>
      </c>
      <c r="DX212" s="1092" t="s">
        <v>268</v>
      </c>
      <c r="DY212" s="1094">
        <v>20</v>
      </c>
      <c r="DZ212" s="1081" t="s">
        <v>269</v>
      </c>
      <c r="EA212" s="1083" t="s">
        <v>270</v>
      </c>
      <c r="EB212" s="1081" t="s">
        <v>268</v>
      </c>
      <c r="EC212" s="1085" t="s">
        <v>275</v>
      </c>
      <c r="ED212" s="1081" t="s">
        <v>268</v>
      </c>
      <c r="EE212" s="1087">
        <v>7.8</v>
      </c>
      <c r="EF212" s="1123" t="s">
        <v>276</v>
      </c>
      <c r="EG212" s="1089" t="s">
        <v>280</v>
      </c>
      <c r="EH212" s="1090">
        <v>9210</v>
      </c>
      <c r="EI212" s="1092" t="s">
        <v>268</v>
      </c>
      <c r="EJ212" s="1094">
        <v>90</v>
      </c>
      <c r="EK212" s="1081" t="s">
        <v>269</v>
      </c>
      <c r="EL212" s="1083" t="s">
        <v>270</v>
      </c>
      <c r="EM212" s="1081" t="s">
        <v>268</v>
      </c>
      <c r="EN212" s="1085" t="s">
        <v>275</v>
      </c>
      <c r="EO212" s="1081" t="s">
        <v>268</v>
      </c>
      <c r="EP212" s="1087">
        <v>2.6</v>
      </c>
      <c r="EQ212" s="1126" t="s">
        <v>276</v>
      </c>
      <c r="ER212" s="1120" t="s">
        <v>281</v>
      </c>
      <c r="ES212" s="1089" t="s">
        <v>280</v>
      </c>
      <c r="ET212" s="89">
        <v>6940</v>
      </c>
      <c r="EU212" s="1125" t="s">
        <v>280</v>
      </c>
      <c r="EV212" s="1140"/>
      <c r="EW212" s="1114"/>
      <c r="EX212" s="1122"/>
      <c r="EY212" s="11"/>
      <c r="EZ212" s="1145"/>
    </row>
    <row r="213" spans="1:156" s="23" customFormat="1" ht="38.450000000000003" customHeight="1">
      <c r="A213" s="145" t="s">
        <v>551</v>
      </c>
      <c r="B213" s="145" t="s">
        <v>951</v>
      </c>
      <c r="C213" s="1170"/>
      <c r="D213" s="1133"/>
      <c r="E213" s="1135"/>
      <c r="F213" s="127" t="s">
        <v>43</v>
      </c>
      <c r="G213" s="120"/>
      <c r="H213" s="91">
        <v>45920</v>
      </c>
      <c r="I213" s="92"/>
      <c r="J213" s="32" t="s">
        <v>268</v>
      </c>
      <c r="K213" s="93">
        <v>430</v>
      </c>
      <c r="L213" s="94"/>
      <c r="M213" s="95" t="s">
        <v>269</v>
      </c>
      <c r="N213" s="96" t="s">
        <v>270</v>
      </c>
      <c r="O213" s="97" t="s">
        <v>268</v>
      </c>
      <c r="P213" s="98" t="s">
        <v>275</v>
      </c>
      <c r="Q213" s="97" t="s">
        <v>268</v>
      </c>
      <c r="R213" s="99">
        <v>2.4</v>
      </c>
      <c r="S213" s="100"/>
      <c r="T213" s="1089"/>
      <c r="U213" s="1105"/>
      <c r="V213" s="1089"/>
      <c r="W213" s="1111"/>
      <c r="X213" s="1082"/>
      <c r="Y213" s="1084"/>
      <c r="Z213" s="1084"/>
      <c r="AA213" s="1101"/>
      <c r="AB213" s="1089"/>
      <c r="AC213" s="1105"/>
      <c r="AD213" s="1089"/>
      <c r="AE213" s="1099"/>
      <c r="AF213" s="1082"/>
      <c r="AG213" s="1084"/>
      <c r="AH213" s="1082"/>
      <c r="AI213" s="1086"/>
      <c r="AJ213" s="1082"/>
      <c r="AK213" s="1097"/>
      <c r="AL213" s="32" t="s">
        <v>268</v>
      </c>
      <c r="AM213" s="93">
        <v>9210</v>
      </c>
      <c r="AN213" s="1089"/>
      <c r="AO213" s="101">
        <v>90</v>
      </c>
      <c r="AP213" s="102" t="s">
        <v>269</v>
      </c>
      <c r="AQ213" s="96" t="s">
        <v>270</v>
      </c>
      <c r="AR213" s="103" t="s">
        <v>268</v>
      </c>
      <c r="AS213" s="104" t="s">
        <v>275</v>
      </c>
      <c r="AT213" s="103" t="s">
        <v>268</v>
      </c>
      <c r="AU213" s="105">
        <v>2.6</v>
      </c>
      <c r="AV213" s="106"/>
      <c r="AW213" s="75"/>
      <c r="AZ213" s="125"/>
      <c r="BG213" s="112" t="s">
        <v>274</v>
      </c>
      <c r="BH213" s="113">
        <v>64510</v>
      </c>
      <c r="BI213" s="112" t="s">
        <v>268</v>
      </c>
      <c r="BJ213" s="77">
        <v>640</v>
      </c>
      <c r="BK213" s="78" t="s">
        <v>269</v>
      </c>
      <c r="BL213" s="79" t="s">
        <v>270</v>
      </c>
      <c r="BM213" s="78" t="s">
        <v>268</v>
      </c>
      <c r="BN213" s="80" t="s">
        <v>275</v>
      </c>
      <c r="BO213" s="78" t="s">
        <v>268</v>
      </c>
      <c r="BP213" s="81">
        <v>2.4</v>
      </c>
      <c r="BQ213" s="46" t="s">
        <v>268</v>
      </c>
      <c r="BR213" s="113">
        <v>55300</v>
      </c>
      <c r="BS213" s="46" t="s">
        <v>274</v>
      </c>
      <c r="BT213" s="77">
        <v>550</v>
      </c>
      <c r="BU213" s="78" t="s">
        <v>269</v>
      </c>
      <c r="BV213" s="79" t="s">
        <v>270</v>
      </c>
      <c r="BW213" s="78" t="s">
        <v>268</v>
      </c>
      <c r="BX213" s="80" t="s">
        <v>275</v>
      </c>
      <c r="BY213" s="78" t="s">
        <v>268</v>
      </c>
      <c r="BZ213" s="81">
        <v>2.2999999999999998</v>
      </c>
      <c r="CA213" s="1103"/>
      <c r="CB213" s="1131"/>
      <c r="CC213" s="1089"/>
      <c r="CD213" s="1099"/>
      <c r="CE213" s="1084"/>
      <c r="CF213" s="1084"/>
      <c r="CG213" s="1093"/>
      <c r="CH213" s="1086"/>
      <c r="CI213" s="1093"/>
      <c r="CJ213" s="1129"/>
      <c r="CK213" s="1089"/>
      <c r="CL213" s="114">
        <v>9210</v>
      </c>
      <c r="CM213" s="1089"/>
      <c r="CN213" s="1112"/>
      <c r="CO213" s="1113"/>
      <c r="CP213" s="1114"/>
      <c r="CQ213" s="1113"/>
      <c r="CR213" s="1115"/>
      <c r="CS213" s="1113"/>
      <c r="CT213" s="1118"/>
      <c r="CU213" s="1119"/>
      <c r="CV213" s="1089"/>
      <c r="CW213" s="1105"/>
      <c r="CX213" s="1089"/>
      <c r="CY213" s="1099"/>
      <c r="CZ213" s="1084"/>
      <c r="DA213" s="1084"/>
      <c r="DB213" s="1093"/>
      <c r="DC213" s="1086"/>
      <c r="DD213" s="1093"/>
      <c r="DE213" s="1097"/>
      <c r="DF213" s="1089"/>
      <c r="DG213" s="115" t="s">
        <v>282</v>
      </c>
      <c r="DH213" s="1089"/>
      <c r="DI213" s="115" t="s">
        <v>335</v>
      </c>
      <c r="DJ213" s="1089"/>
      <c r="DK213" s="116">
        <v>49.9</v>
      </c>
      <c r="DL213" s="1089"/>
      <c r="DM213" s="115" t="s">
        <v>282</v>
      </c>
      <c r="DN213" s="1089"/>
      <c r="DO213" s="115" t="s">
        <v>335</v>
      </c>
      <c r="DP213" s="1089"/>
      <c r="DQ213" s="116">
        <v>58.3</v>
      </c>
      <c r="DR213" s="1145"/>
      <c r="DS213" s="117">
        <v>7500</v>
      </c>
      <c r="DT213" s="1122"/>
      <c r="DU213" s="118" t="s">
        <v>284</v>
      </c>
      <c r="DV213" s="1089"/>
      <c r="DW213" s="1091"/>
      <c r="DX213" s="1093"/>
      <c r="DY213" s="1095"/>
      <c r="DZ213" s="1082"/>
      <c r="EA213" s="1084"/>
      <c r="EB213" s="1082"/>
      <c r="EC213" s="1086"/>
      <c r="ED213" s="1082"/>
      <c r="EE213" s="1088"/>
      <c r="EF213" s="1124"/>
      <c r="EG213" s="1089"/>
      <c r="EH213" s="1091">
        <v>2930</v>
      </c>
      <c r="EI213" s="1093"/>
      <c r="EJ213" s="1095"/>
      <c r="EK213" s="1082"/>
      <c r="EL213" s="1084"/>
      <c r="EM213" s="1082"/>
      <c r="EN213" s="1086"/>
      <c r="EO213" s="1082"/>
      <c r="EP213" s="1088"/>
      <c r="EQ213" s="1127"/>
      <c r="ER213" s="1121"/>
      <c r="ES213" s="1089"/>
      <c r="ET213" s="119">
        <v>60</v>
      </c>
      <c r="EU213" s="1125"/>
      <c r="EV213" s="1140"/>
      <c r="EW213" s="1114"/>
      <c r="EX213" s="1122"/>
      <c r="EY213" s="11"/>
      <c r="EZ213" s="1145"/>
    </row>
    <row r="214" spans="1:156" s="23" customFormat="1" ht="38.450000000000003" customHeight="1">
      <c r="A214" s="145" t="s">
        <v>552</v>
      </c>
      <c r="B214" s="145" t="s">
        <v>952</v>
      </c>
      <c r="C214" s="1170"/>
      <c r="D214" s="1106" t="s">
        <v>310</v>
      </c>
      <c r="E214" s="1108" t="s">
        <v>267</v>
      </c>
      <c r="F214" s="57" t="s">
        <v>42</v>
      </c>
      <c r="G214" s="120"/>
      <c r="H214" s="59">
        <v>34020</v>
      </c>
      <c r="I214" s="60">
        <v>43230</v>
      </c>
      <c r="J214" s="32" t="s">
        <v>268</v>
      </c>
      <c r="K214" s="61">
        <v>310</v>
      </c>
      <c r="L214" s="62">
        <v>410</v>
      </c>
      <c r="M214" s="63" t="s">
        <v>269</v>
      </c>
      <c r="N214" s="64" t="s">
        <v>270</v>
      </c>
      <c r="O214" s="65" t="s">
        <v>268</v>
      </c>
      <c r="P214" s="66" t="s">
        <v>271</v>
      </c>
      <c r="Q214" s="65" t="s">
        <v>268</v>
      </c>
      <c r="R214" s="67">
        <v>2.4</v>
      </c>
      <c r="S214" s="68">
        <v>2.4</v>
      </c>
      <c r="T214" s="1089" t="s">
        <v>268</v>
      </c>
      <c r="U214" s="1104">
        <v>1110</v>
      </c>
      <c r="V214" s="1089" t="s">
        <v>268</v>
      </c>
      <c r="W214" s="1110">
        <v>10</v>
      </c>
      <c r="X214" s="1081" t="s">
        <v>272</v>
      </c>
      <c r="Y214" s="1083" t="s">
        <v>270</v>
      </c>
      <c r="Z214" s="1083" t="s">
        <v>268</v>
      </c>
      <c r="AA214" s="1100" t="s">
        <v>273</v>
      </c>
      <c r="AB214" s="1089" t="s">
        <v>268</v>
      </c>
      <c r="AC214" s="1104">
        <v>7370</v>
      </c>
      <c r="AD214" s="1089" t="s">
        <v>274</v>
      </c>
      <c r="AE214" s="1098">
        <v>70</v>
      </c>
      <c r="AF214" s="1081" t="s">
        <v>269</v>
      </c>
      <c r="AG214" s="1083" t="s">
        <v>270</v>
      </c>
      <c r="AH214" s="1081" t="s">
        <v>268</v>
      </c>
      <c r="AI214" s="1085" t="s">
        <v>275</v>
      </c>
      <c r="AJ214" s="1081" t="s">
        <v>268</v>
      </c>
      <c r="AK214" s="1096">
        <v>2.4</v>
      </c>
      <c r="AL214" s="32" t="s">
        <v>268</v>
      </c>
      <c r="AM214" s="69">
        <v>9210</v>
      </c>
      <c r="AN214" s="1089" t="s">
        <v>268</v>
      </c>
      <c r="AO214" s="70">
        <v>90</v>
      </c>
      <c r="AP214" s="71" t="s">
        <v>272</v>
      </c>
      <c r="AQ214" s="64" t="s">
        <v>270</v>
      </c>
      <c r="AR214" s="72" t="s">
        <v>268</v>
      </c>
      <c r="AS214" s="66" t="s">
        <v>275</v>
      </c>
      <c r="AT214" s="72" t="s">
        <v>268</v>
      </c>
      <c r="AU214" s="73">
        <v>2.6</v>
      </c>
      <c r="AV214" s="74" t="s">
        <v>276</v>
      </c>
      <c r="AW214" s="75" t="s">
        <v>268</v>
      </c>
      <c r="AX214" s="76">
        <v>3680</v>
      </c>
      <c r="AY214" s="20" t="s">
        <v>274</v>
      </c>
      <c r="AZ214" s="77">
        <v>30</v>
      </c>
      <c r="BA214" s="78" t="s">
        <v>269</v>
      </c>
      <c r="BB214" s="79" t="s">
        <v>270</v>
      </c>
      <c r="BC214" s="78" t="s">
        <v>268</v>
      </c>
      <c r="BD214" s="80" t="s">
        <v>275</v>
      </c>
      <c r="BE214" s="78" t="s">
        <v>268</v>
      </c>
      <c r="BF214" s="81">
        <v>3.9</v>
      </c>
      <c r="BG214" s="75"/>
      <c r="BH214" s="82"/>
      <c r="BI214" s="112"/>
      <c r="BJ214" s="121"/>
      <c r="BK214" s="121"/>
      <c r="BL214" s="121"/>
      <c r="BM214" s="121"/>
      <c r="BN214" s="121"/>
      <c r="BO214" s="121"/>
      <c r="BP214" s="121"/>
      <c r="BQ214" s="112"/>
      <c r="BR214" s="82" t="s">
        <v>286</v>
      </c>
      <c r="BS214" s="112"/>
      <c r="BT214" s="122"/>
      <c r="BU214" s="121"/>
      <c r="BV214" s="121"/>
      <c r="BW214" s="121"/>
      <c r="BX214" s="121"/>
      <c r="BY214" s="121"/>
      <c r="BZ214" s="121"/>
      <c r="CA214" s="1102" t="s">
        <v>268</v>
      </c>
      <c r="CB214" s="1130" t="s">
        <v>203</v>
      </c>
      <c r="CC214" s="1089" t="s">
        <v>268</v>
      </c>
      <c r="CD214" s="1098"/>
      <c r="CE214" s="1083"/>
      <c r="CF214" s="1083"/>
      <c r="CG214" s="1092"/>
      <c r="CH214" s="1085"/>
      <c r="CI214" s="1092"/>
      <c r="CJ214" s="1128" t="s">
        <v>203</v>
      </c>
      <c r="CK214" s="1089"/>
      <c r="CL214" s="123" t="s">
        <v>167</v>
      </c>
      <c r="CM214" s="1089" t="s">
        <v>274</v>
      </c>
      <c r="CN214" s="1112">
        <v>70</v>
      </c>
      <c r="CO214" s="1113" t="s">
        <v>269</v>
      </c>
      <c r="CP214" s="1114" t="s">
        <v>270</v>
      </c>
      <c r="CQ214" s="1113" t="s">
        <v>268</v>
      </c>
      <c r="CR214" s="1115" t="s">
        <v>275</v>
      </c>
      <c r="CS214" s="1113" t="s">
        <v>268</v>
      </c>
      <c r="CT214" s="1118">
        <v>2.4</v>
      </c>
      <c r="CU214" s="1119" t="s">
        <v>277</v>
      </c>
      <c r="CV214" s="1089" t="s">
        <v>274</v>
      </c>
      <c r="CW214" s="1104">
        <v>1120</v>
      </c>
      <c r="CX214" s="1089" t="s">
        <v>268</v>
      </c>
      <c r="CY214" s="1098">
        <v>10</v>
      </c>
      <c r="CZ214" s="1083" t="s">
        <v>269</v>
      </c>
      <c r="DA214" s="1083" t="s">
        <v>270</v>
      </c>
      <c r="DB214" s="1092" t="s">
        <v>268</v>
      </c>
      <c r="DC214" s="1085" t="s">
        <v>275</v>
      </c>
      <c r="DD214" s="1092" t="s">
        <v>268</v>
      </c>
      <c r="DE214" s="1096">
        <v>10.9</v>
      </c>
      <c r="DF214" s="1089" t="s">
        <v>274</v>
      </c>
      <c r="DG214" s="85">
        <v>620</v>
      </c>
      <c r="DH214" s="1089" t="s">
        <v>268</v>
      </c>
      <c r="DI214" s="85">
        <v>6</v>
      </c>
      <c r="DJ214" s="1089" t="s">
        <v>274</v>
      </c>
      <c r="DK214" s="86">
        <v>6</v>
      </c>
      <c r="DL214" s="1089" t="s">
        <v>268</v>
      </c>
      <c r="DM214" s="85">
        <v>110</v>
      </c>
      <c r="DN214" s="1089" t="s">
        <v>268</v>
      </c>
      <c r="DO214" s="85">
        <v>1</v>
      </c>
      <c r="DP214" s="1089" t="s">
        <v>274</v>
      </c>
      <c r="DQ214" s="86">
        <v>1</v>
      </c>
      <c r="DR214" s="1145"/>
      <c r="DS214" s="128" t="s">
        <v>167</v>
      </c>
      <c r="DT214" s="1122" t="s">
        <v>278</v>
      </c>
      <c r="DU214" s="88">
        <v>255</v>
      </c>
      <c r="DV214" s="1089" t="s">
        <v>280</v>
      </c>
      <c r="DW214" s="1090">
        <v>1710</v>
      </c>
      <c r="DX214" s="1092" t="s">
        <v>268</v>
      </c>
      <c r="DY214" s="1094">
        <v>10</v>
      </c>
      <c r="DZ214" s="1081" t="s">
        <v>269</v>
      </c>
      <c r="EA214" s="1083" t="s">
        <v>270</v>
      </c>
      <c r="EB214" s="1081" t="s">
        <v>268</v>
      </c>
      <c r="EC214" s="1085" t="s">
        <v>275</v>
      </c>
      <c r="ED214" s="1081" t="s">
        <v>268</v>
      </c>
      <c r="EE214" s="1087">
        <v>12.4</v>
      </c>
      <c r="EF214" s="1123" t="s">
        <v>276</v>
      </c>
      <c r="EG214" s="1089" t="s">
        <v>280</v>
      </c>
      <c r="EH214" s="1090">
        <v>7370</v>
      </c>
      <c r="EI214" s="1092" t="s">
        <v>268</v>
      </c>
      <c r="EJ214" s="1094">
        <v>70</v>
      </c>
      <c r="EK214" s="1081" t="s">
        <v>269</v>
      </c>
      <c r="EL214" s="1083" t="s">
        <v>270</v>
      </c>
      <c r="EM214" s="1081" t="s">
        <v>268</v>
      </c>
      <c r="EN214" s="1085" t="s">
        <v>275</v>
      </c>
      <c r="EO214" s="1081" t="s">
        <v>268</v>
      </c>
      <c r="EP214" s="1087">
        <v>2.7</v>
      </c>
      <c r="EQ214" s="1126" t="s">
        <v>276</v>
      </c>
      <c r="ER214" s="1120" t="s">
        <v>281</v>
      </c>
      <c r="ES214" s="1089" t="s">
        <v>280</v>
      </c>
      <c r="ET214" s="89">
        <v>5550</v>
      </c>
      <c r="EU214" s="1125" t="s">
        <v>280</v>
      </c>
      <c r="EV214" s="1140"/>
      <c r="EW214" s="1114"/>
      <c r="EX214" s="1122"/>
      <c r="EY214" s="11"/>
      <c r="EZ214" s="1145"/>
    </row>
    <row r="215" spans="1:156" s="23" customFormat="1" ht="38.450000000000003" customHeight="1">
      <c r="A215" s="145" t="s">
        <v>553</v>
      </c>
      <c r="B215" s="145" t="s">
        <v>953</v>
      </c>
      <c r="C215" s="1170"/>
      <c r="D215" s="1107"/>
      <c r="E215" s="1109"/>
      <c r="F215" s="90" t="s">
        <v>43</v>
      </c>
      <c r="G215" s="120"/>
      <c r="H215" s="91">
        <v>43230</v>
      </c>
      <c r="I215" s="92"/>
      <c r="J215" s="32" t="s">
        <v>268</v>
      </c>
      <c r="K215" s="93">
        <v>410</v>
      </c>
      <c r="L215" s="94"/>
      <c r="M215" s="95" t="s">
        <v>269</v>
      </c>
      <c r="N215" s="96" t="s">
        <v>270</v>
      </c>
      <c r="O215" s="97" t="s">
        <v>268</v>
      </c>
      <c r="P215" s="98" t="s">
        <v>275</v>
      </c>
      <c r="Q215" s="97" t="s">
        <v>268</v>
      </c>
      <c r="R215" s="99">
        <v>2.4</v>
      </c>
      <c r="S215" s="100"/>
      <c r="T215" s="1089"/>
      <c r="U215" s="1105"/>
      <c r="V215" s="1089"/>
      <c r="W215" s="1111"/>
      <c r="X215" s="1082"/>
      <c r="Y215" s="1084"/>
      <c r="Z215" s="1084"/>
      <c r="AA215" s="1101"/>
      <c r="AB215" s="1089"/>
      <c r="AC215" s="1105"/>
      <c r="AD215" s="1089"/>
      <c r="AE215" s="1099"/>
      <c r="AF215" s="1082"/>
      <c r="AG215" s="1084"/>
      <c r="AH215" s="1082"/>
      <c r="AI215" s="1086"/>
      <c r="AJ215" s="1082"/>
      <c r="AK215" s="1097"/>
      <c r="AL215" s="32" t="s">
        <v>268</v>
      </c>
      <c r="AM215" s="93">
        <v>9210</v>
      </c>
      <c r="AN215" s="1089"/>
      <c r="AO215" s="101">
        <v>90</v>
      </c>
      <c r="AP215" s="102" t="s">
        <v>269</v>
      </c>
      <c r="AQ215" s="96" t="s">
        <v>270</v>
      </c>
      <c r="AR215" s="103" t="s">
        <v>268</v>
      </c>
      <c r="AS215" s="104" t="s">
        <v>275</v>
      </c>
      <c r="AT215" s="103" t="s">
        <v>268</v>
      </c>
      <c r="AU215" s="105">
        <v>2.6</v>
      </c>
      <c r="AV215" s="106"/>
      <c r="AW215" s="75"/>
      <c r="AZ215" s="125"/>
      <c r="BG215" s="112" t="s">
        <v>274</v>
      </c>
      <c r="BH215" s="113">
        <v>64510</v>
      </c>
      <c r="BI215" s="112" t="s">
        <v>268</v>
      </c>
      <c r="BJ215" s="77">
        <v>640</v>
      </c>
      <c r="BK215" s="78" t="s">
        <v>269</v>
      </c>
      <c r="BL215" s="79" t="s">
        <v>270</v>
      </c>
      <c r="BM215" s="78" t="s">
        <v>268</v>
      </c>
      <c r="BN215" s="80" t="s">
        <v>275</v>
      </c>
      <c r="BO215" s="78" t="s">
        <v>268</v>
      </c>
      <c r="BP215" s="81">
        <v>2.4</v>
      </c>
      <c r="BQ215" s="46" t="s">
        <v>268</v>
      </c>
      <c r="BR215" s="113">
        <v>55300</v>
      </c>
      <c r="BS215" s="46" t="s">
        <v>274</v>
      </c>
      <c r="BT215" s="77">
        <v>550</v>
      </c>
      <c r="BU215" s="78" t="s">
        <v>269</v>
      </c>
      <c r="BV215" s="79" t="s">
        <v>270</v>
      </c>
      <c r="BW215" s="78" t="s">
        <v>268</v>
      </c>
      <c r="BX215" s="80" t="s">
        <v>275</v>
      </c>
      <c r="BY215" s="78" t="s">
        <v>268</v>
      </c>
      <c r="BZ215" s="81">
        <v>2.2999999999999998</v>
      </c>
      <c r="CA215" s="1103"/>
      <c r="CB215" s="1131"/>
      <c r="CC215" s="1089"/>
      <c r="CD215" s="1099"/>
      <c r="CE215" s="1084"/>
      <c r="CF215" s="1084"/>
      <c r="CG215" s="1093"/>
      <c r="CH215" s="1086"/>
      <c r="CI215" s="1093"/>
      <c r="CJ215" s="1129"/>
      <c r="CK215" s="1089"/>
      <c r="CL215" s="114">
        <v>7370</v>
      </c>
      <c r="CM215" s="1089"/>
      <c r="CN215" s="1112"/>
      <c r="CO215" s="1113"/>
      <c r="CP215" s="1114"/>
      <c r="CQ215" s="1113"/>
      <c r="CR215" s="1115"/>
      <c r="CS215" s="1113"/>
      <c r="CT215" s="1118"/>
      <c r="CU215" s="1119"/>
      <c r="CV215" s="1089"/>
      <c r="CW215" s="1105"/>
      <c r="CX215" s="1089"/>
      <c r="CY215" s="1099"/>
      <c r="CZ215" s="1084"/>
      <c r="DA215" s="1084"/>
      <c r="DB215" s="1093"/>
      <c r="DC215" s="1086"/>
      <c r="DD215" s="1093"/>
      <c r="DE215" s="1097"/>
      <c r="DF215" s="1089"/>
      <c r="DG215" s="115" t="s">
        <v>282</v>
      </c>
      <c r="DH215" s="1089"/>
      <c r="DI215" s="115" t="s">
        <v>335</v>
      </c>
      <c r="DJ215" s="1089"/>
      <c r="DK215" s="116">
        <v>46.6</v>
      </c>
      <c r="DL215" s="1089"/>
      <c r="DM215" s="115" t="s">
        <v>282</v>
      </c>
      <c r="DN215" s="1089"/>
      <c r="DO215" s="115" t="s">
        <v>335</v>
      </c>
      <c r="DP215" s="1089"/>
      <c r="DQ215" s="116">
        <v>46.6</v>
      </c>
      <c r="DR215" s="1145"/>
      <c r="DS215" s="117">
        <v>6130</v>
      </c>
      <c r="DT215" s="1122"/>
      <c r="DU215" s="118" t="s">
        <v>284</v>
      </c>
      <c r="DV215" s="1089"/>
      <c r="DW215" s="1091"/>
      <c r="DX215" s="1093"/>
      <c r="DY215" s="1095"/>
      <c r="DZ215" s="1082"/>
      <c r="EA215" s="1084"/>
      <c r="EB215" s="1082"/>
      <c r="EC215" s="1086"/>
      <c r="ED215" s="1082"/>
      <c r="EE215" s="1088"/>
      <c r="EF215" s="1124"/>
      <c r="EG215" s="1089"/>
      <c r="EH215" s="1091">
        <v>2441</v>
      </c>
      <c r="EI215" s="1093"/>
      <c r="EJ215" s="1095"/>
      <c r="EK215" s="1082"/>
      <c r="EL215" s="1084"/>
      <c r="EM215" s="1082"/>
      <c r="EN215" s="1086"/>
      <c r="EO215" s="1082"/>
      <c r="EP215" s="1088"/>
      <c r="EQ215" s="1127"/>
      <c r="ER215" s="1121"/>
      <c r="ES215" s="1089"/>
      <c r="ET215" s="119">
        <v>50</v>
      </c>
      <c r="EU215" s="1125"/>
      <c r="EV215" s="1140"/>
      <c r="EW215" s="1114"/>
      <c r="EX215" s="1122"/>
      <c r="EZ215" s="1145"/>
    </row>
    <row r="216" spans="1:156" s="58" customFormat="1" ht="38.450000000000003" customHeight="1">
      <c r="A216" s="132" t="s">
        <v>554</v>
      </c>
      <c r="B216" s="132" t="s">
        <v>954</v>
      </c>
      <c r="C216" s="1170"/>
      <c r="D216" s="1106" t="s">
        <v>312</v>
      </c>
      <c r="E216" s="1108" t="s">
        <v>267</v>
      </c>
      <c r="F216" s="57" t="s">
        <v>42</v>
      </c>
      <c r="G216" s="120"/>
      <c r="H216" s="59">
        <v>32190</v>
      </c>
      <c r="I216" s="60">
        <v>41400</v>
      </c>
      <c r="J216" s="32" t="s">
        <v>268</v>
      </c>
      <c r="K216" s="61">
        <v>300</v>
      </c>
      <c r="L216" s="62">
        <v>390</v>
      </c>
      <c r="M216" s="63" t="s">
        <v>269</v>
      </c>
      <c r="N216" s="64" t="s">
        <v>270</v>
      </c>
      <c r="O216" s="65" t="s">
        <v>268</v>
      </c>
      <c r="P216" s="66" t="s">
        <v>271</v>
      </c>
      <c r="Q216" s="65" t="s">
        <v>268</v>
      </c>
      <c r="R216" s="67">
        <v>2.2999999999999998</v>
      </c>
      <c r="S216" s="68">
        <v>2.4</v>
      </c>
      <c r="T216" s="1089" t="s">
        <v>268</v>
      </c>
      <c r="U216" s="1104">
        <v>920</v>
      </c>
      <c r="V216" s="1089" t="s">
        <v>268</v>
      </c>
      <c r="W216" s="1110">
        <v>9</v>
      </c>
      <c r="X216" s="1081" t="s">
        <v>272</v>
      </c>
      <c r="Y216" s="1083" t="s">
        <v>270</v>
      </c>
      <c r="Z216" s="1083" t="s">
        <v>268</v>
      </c>
      <c r="AA216" s="1100" t="s">
        <v>273</v>
      </c>
      <c r="AB216" s="1089" t="s">
        <v>268</v>
      </c>
      <c r="AC216" s="1104">
        <v>6140</v>
      </c>
      <c r="AD216" s="1089" t="s">
        <v>274</v>
      </c>
      <c r="AE216" s="1098">
        <v>60</v>
      </c>
      <c r="AF216" s="1081" t="s">
        <v>269</v>
      </c>
      <c r="AG216" s="1083" t="s">
        <v>270</v>
      </c>
      <c r="AH216" s="1081" t="s">
        <v>268</v>
      </c>
      <c r="AI216" s="1085" t="s">
        <v>275</v>
      </c>
      <c r="AJ216" s="1081" t="s">
        <v>268</v>
      </c>
      <c r="AK216" s="1096">
        <v>2.4</v>
      </c>
      <c r="AL216" s="32" t="s">
        <v>268</v>
      </c>
      <c r="AM216" s="69">
        <v>9210</v>
      </c>
      <c r="AN216" s="1089" t="s">
        <v>268</v>
      </c>
      <c r="AO216" s="70">
        <v>90</v>
      </c>
      <c r="AP216" s="71" t="s">
        <v>272</v>
      </c>
      <c r="AQ216" s="64" t="s">
        <v>270</v>
      </c>
      <c r="AR216" s="72" t="s">
        <v>268</v>
      </c>
      <c r="AS216" s="66" t="s">
        <v>275</v>
      </c>
      <c r="AT216" s="72" t="s">
        <v>268</v>
      </c>
      <c r="AU216" s="73">
        <v>2.6</v>
      </c>
      <c r="AV216" s="74" t="s">
        <v>276</v>
      </c>
      <c r="AW216" s="75" t="s">
        <v>268</v>
      </c>
      <c r="AX216" s="76">
        <v>3680</v>
      </c>
      <c r="AY216" s="20" t="s">
        <v>274</v>
      </c>
      <c r="AZ216" s="77">
        <v>30</v>
      </c>
      <c r="BA216" s="78" t="s">
        <v>269</v>
      </c>
      <c r="BB216" s="79" t="s">
        <v>270</v>
      </c>
      <c r="BC216" s="78" t="s">
        <v>268</v>
      </c>
      <c r="BD216" s="80" t="s">
        <v>275</v>
      </c>
      <c r="BE216" s="78" t="s">
        <v>268</v>
      </c>
      <c r="BF216" s="81">
        <v>3.9</v>
      </c>
      <c r="BG216" s="75"/>
      <c r="BH216" s="82"/>
      <c r="BI216" s="112"/>
      <c r="BJ216" s="121"/>
      <c r="BK216" s="121"/>
      <c r="BL216" s="121"/>
      <c r="BM216" s="121"/>
      <c r="BN216" s="121"/>
      <c r="BO216" s="121"/>
      <c r="BP216" s="121"/>
      <c r="BQ216" s="112"/>
      <c r="BR216" s="82" t="s">
        <v>286</v>
      </c>
      <c r="BS216" s="112"/>
      <c r="BT216" s="122"/>
      <c r="BU216" s="121"/>
      <c r="BV216" s="121"/>
      <c r="BW216" s="121"/>
      <c r="BX216" s="121"/>
      <c r="BY216" s="121"/>
      <c r="BZ216" s="121"/>
      <c r="CA216" s="1102" t="s">
        <v>268</v>
      </c>
      <c r="CB216" s="1130" t="s">
        <v>203</v>
      </c>
      <c r="CC216" s="1089" t="s">
        <v>268</v>
      </c>
      <c r="CD216" s="1098"/>
      <c r="CE216" s="1083"/>
      <c r="CF216" s="1083"/>
      <c r="CG216" s="1092"/>
      <c r="CH216" s="1085"/>
      <c r="CI216" s="1092"/>
      <c r="CJ216" s="1128" t="s">
        <v>203</v>
      </c>
      <c r="CK216" s="1089"/>
      <c r="CL216" s="123" t="s">
        <v>168</v>
      </c>
      <c r="CM216" s="1089" t="s">
        <v>274</v>
      </c>
      <c r="CN216" s="1112">
        <v>60</v>
      </c>
      <c r="CO216" s="1113" t="s">
        <v>269</v>
      </c>
      <c r="CP216" s="1114" t="s">
        <v>270</v>
      </c>
      <c r="CQ216" s="1113" t="s">
        <v>268</v>
      </c>
      <c r="CR216" s="1115" t="s">
        <v>275</v>
      </c>
      <c r="CS216" s="1113" t="s">
        <v>268</v>
      </c>
      <c r="CT216" s="1118">
        <v>2.4</v>
      </c>
      <c r="CU216" s="1119" t="s">
        <v>277</v>
      </c>
      <c r="CV216" s="1089" t="s">
        <v>274</v>
      </c>
      <c r="CW216" s="1104">
        <v>930</v>
      </c>
      <c r="CX216" s="1089" t="s">
        <v>268</v>
      </c>
      <c r="CY216" s="1098">
        <v>9</v>
      </c>
      <c r="CZ216" s="1083" t="s">
        <v>269</v>
      </c>
      <c r="DA216" s="1083" t="s">
        <v>270</v>
      </c>
      <c r="DB216" s="1092" t="s">
        <v>268</v>
      </c>
      <c r="DC216" s="1085" t="s">
        <v>275</v>
      </c>
      <c r="DD216" s="1092" t="s">
        <v>268</v>
      </c>
      <c r="DE216" s="1096">
        <v>10.1</v>
      </c>
      <c r="DF216" s="1089" t="s">
        <v>274</v>
      </c>
      <c r="DG216" s="85">
        <v>540</v>
      </c>
      <c r="DH216" s="1089" t="s">
        <v>268</v>
      </c>
      <c r="DI216" s="85">
        <v>5</v>
      </c>
      <c r="DJ216" s="1089" t="s">
        <v>274</v>
      </c>
      <c r="DK216" s="86">
        <v>5</v>
      </c>
      <c r="DL216" s="1089" t="s">
        <v>268</v>
      </c>
      <c r="DM216" s="85">
        <v>90</v>
      </c>
      <c r="DN216" s="1089" t="s">
        <v>268</v>
      </c>
      <c r="DO216" s="85">
        <v>1</v>
      </c>
      <c r="DP216" s="1089" t="s">
        <v>274</v>
      </c>
      <c r="DQ216" s="86">
        <v>1</v>
      </c>
      <c r="DR216" s="1145"/>
      <c r="DS216" s="128" t="s">
        <v>168</v>
      </c>
      <c r="DT216" s="1122" t="s">
        <v>278</v>
      </c>
      <c r="DU216" s="88">
        <v>255</v>
      </c>
      <c r="DV216" s="1089" t="s">
        <v>280</v>
      </c>
      <c r="DW216" s="1090">
        <v>1430</v>
      </c>
      <c r="DX216" s="1092" t="s">
        <v>268</v>
      </c>
      <c r="DY216" s="1094">
        <v>10</v>
      </c>
      <c r="DZ216" s="1081" t="s">
        <v>269</v>
      </c>
      <c r="EA216" s="1083" t="s">
        <v>270</v>
      </c>
      <c r="EB216" s="1081" t="s">
        <v>268</v>
      </c>
      <c r="EC216" s="1085" t="s">
        <v>275</v>
      </c>
      <c r="ED216" s="1081" t="s">
        <v>268</v>
      </c>
      <c r="EE216" s="1087">
        <v>10.4</v>
      </c>
      <c r="EF216" s="1123" t="s">
        <v>276</v>
      </c>
      <c r="EG216" s="1089" t="s">
        <v>280</v>
      </c>
      <c r="EH216" s="1090">
        <v>6140</v>
      </c>
      <c r="EI216" s="1092" t="s">
        <v>268</v>
      </c>
      <c r="EJ216" s="1094">
        <v>60</v>
      </c>
      <c r="EK216" s="1081" t="s">
        <v>269</v>
      </c>
      <c r="EL216" s="1083" t="s">
        <v>270</v>
      </c>
      <c r="EM216" s="1081" t="s">
        <v>268</v>
      </c>
      <c r="EN216" s="1085" t="s">
        <v>275</v>
      </c>
      <c r="EO216" s="1081" t="s">
        <v>268</v>
      </c>
      <c r="EP216" s="1087">
        <v>2.6</v>
      </c>
      <c r="EQ216" s="1126" t="s">
        <v>276</v>
      </c>
      <c r="ER216" s="1120" t="s">
        <v>281</v>
      </c>
      <c r="ES216" s="1089" t="s">
        <v>280</v>
      </c>
      <c r="ET216" s="89">
        <v>4620</v>
      </c>
      <c r="EU216" s="1125" t="s">
        <v>280</v>
      </c>
      <c r="EV216" s="1140"/>
      <c r="EW216" s="1114"/>
      <c r="EX216" s="1122"/>
      <c r="EY216" s="5"/>
      <c r="EZ216" s="1145"/>
    </row>
    <row r="217" spans="1:156" s="58" customFormat="1" ht="38.450000000000003" customHeight="1">
      <c r="A217" s="132" t="s">
        <v>555</v>
      </c>
      <c r="B217" s="132" t="s">
        <v>955</v>
      </c>
      <c r="C217" s="1170"/>
      <c r="D217" s="1107"/>
      <c r="E217" s="1109"/>
      <c r="F217" s="90" t="s">
        <v>43</v>
      </c>
      <c r="G217" s="120"/>
      <c r="H217" s="91">
        <v>41400</v>
      </c>
      <c r="I217" s="92"/>
      <c r="J217" s="32" t="s">
        <v>268</v>
      </c>
      <c r="K217" s="93">
        <v>390</v>
      </c>
      <c r="L217" s="94"/>
      <c r="M217" s="95" t="s">
        <v>269</v>
      </c>
      <c r="N217" s="96" t="s">
        <v>270</v>
      </c>
      <c r="O217" s="97" t="s">
        <v>268</v>
      </c>
      <c r="P217" s="98" t="s">
        <v>275</v>
      </c>
      <c r="Q217" s="97" t="s">
        <v>268</v>
      </c>
      <c r="R217" s="99">
        <v>2.4</v>
      </c>
      <c r="S217" s="100"/>
      <c r="T217" s="1089"/>
      <c r="U217" s="1105"/>
      <c r="V217" s="1089"/>
      <c r="W217" s="1111"/>
      <c r="X217" s="1082"/>
      <c r="Y217" s="1084"/>
      <c r="Z217" s="1084"/>
      <c r="AA217" s="1101"/>
      <c r="AB217" s="1089"/>
      <c r="AC217" s="1105"/>
      <c r="AD217" s="1089"/>
      <c r="AE217" s="1099"/>
      <c r="AF217" s="1082"/>
      <c r="AG217" s="1084"/>
      <c r="AH217" s="1082"/>
      <c r="AI217" s="1086"/>
      <c r="AJ217" s="1082"/>
      <c r="AK217" s="1097"/>
      <c r="AL217" s="32" t="s">
        <v>268</v>
      </c>
      <c r="AM217" s="93">
        <v>9210</v>
      </c>
      <c r="AN217" s="1089"/>
      <c r="AO217" s="101">
        <v>90</v>
      </c>
      <c r="AP217" s="102" t="s">
        <v>269</v>
      </c>
      <c r="AQ217" s="96" t="s">
        <v>270</v>
      </c>
      <c r="AR217" s="103" t="s">
        <v>268</v>
      </c>
      <c r="AS217" s="104" t="s">
        <v>275</v>
      </c>
      <c r="AT217" s="103" t="s">
        <v>268</v>
      </c>
      <c r="AU217" s="105">
        <v>2.6</v>
      </c>
      <c r="AV217" s="106"/>
      <c r="AW217" s="75"/>
      <c r="AX217" s="23"/>
      <c r="AY217" s="23"/>
      <c r="AZ217" s="125"/>
      <c r="BA217" s="23"/>
      <c r="BB217" s="23"/>
      <c r="BC217" s="23"/>
      <c r="BD217" s="23"/>
      <c r="BE217" s="23"/>
      <c r="BF217" s="23"/>
      <c r="BG217" s="112" t="s">
        <v>274</v>
      </c>
      <c r="BH217" s="113">
        <v>64510</v>
      </c>
      <c r="BI217" s="112" t="s">
        <v>268</v>
      </c>
      <c r="BJ217" s="77">
        <v>640</v>
      </c>
      <c r="BK217" s="78" t="s">
        <v>269</v>
      </c>
      <c r="BL217" s="79" t="s">
        <v>270</v>
      </c>
      <c r="BM217" s="78" t="s">
        <v>268</v>
      </c>
      <c r="BN217" s="80" t="s">
        <v>275</v>
      </c>
      <c r="BO217" s="78" t="s">
        <v>268</v>
      </c>
      <c r="BP217" s="81">
        <v>2.4</v>
      </c>
      <c r="BQ217" s="46" t="s">
        <v>268</v>
      </c>
      <c r="BR217" s="113">
        <v>55300</v>
      </c>
      <c r="BS217" s="46" t="s">
        <v>274</v>
      </c>
      <c r="BT217" s="77">
        <v>550</v>
      </c>
      <c r="BU217" s="78" t="s">
        <v>269</v>
      </c>
      <c r="BV217" s="79" t="s">
        <v>270</v>
      </c>
      <c r="BW217" s="78" t="s">
        <v>268</v>
      </c>
      <c r="BX217" s="80" t="s">
        <v>275</v>
      </c>
      <c r="BY217" s="78" t="s">
        <v>268</v>
      </c>
      <c r="BZ217" s="81">
        <v>2.2999999999999998</v>
      </c>
      <c r="CA217" s="1103"/>
      <c r="CB217" s="1131"/>
      <c r="CC217" s="1089"/>
      <c r="CD217" s="1099"/>
      <c r="CE217" s="1084"/>
      <c r="CF217" s="1084"/>
      <c r="CG217" s="1093"/>
      <c r="CH217" s="1086"/>
      <c r="CI217" s="1093"/>
      <c r="CJ217" s="1129"/>
      <c r="CK217" s="1089"/>
      <c r="CL217" s="114">
        <v>6140</v>
      </c>
      <c r="CM217" s="1089"/>
      <c r="CN217" s="1112"/>
      <c r="CO217" s="1113"/>
      <c r="CP217" s="1114"/>
      <c r="CQ217" s="1113"/>
      <c r="CR217" s="1115"/>
      <c r="CS217" s="1113"/>
      <c r="CT217" s="1118"/>
      <c r="CU217" s="1119"/>
      <c r="CV217" s="1089"/>
      <c r="CW217" s="1105"/>
      <c r="CX217" s="1089"/>
      <c r="CY217" s="1099"/>
      <c r="CZ217" s="1084"/>
      <c r="DA217" s="1084"/>
      <c r="DB217" s="1093"/>
      <c r="DC217" s="1086"/>
      <c r="DD217" s="1093"/>
      <c r="DE217" s="1097"/>
      <c r="DF217" s="1089"/>
      <c r="DG217" s="115" t="s">
        <v>282</v>
      </c>
      <c r="DH217" s="1089"/>
      <c r="DI217" s="115" t="s">
        <v>335</v>
      </c>
      <c r="DJ217" s="1089"/>
      <c r="DK217" s="116">
        <v>46.6</v>
      </c>
      <c r="DL217" s="1089"/>
      <c r="DM217" s="115" t="s">
        <v>282</v>
      </c>
      <c r="DN217" s="1089"/>
      <c r="DO217" s="115" t="s">
        <v>335</v>
      </c>
      <c r="DP217" s="1089"/>
      <c r="DQ217" s="116">
        <v>38.799999999999997</v>
      </c>
      <c r="DR217" s="1145"/>
      <c r="DS217" s="117">
        <v>5220</v>
      </c>
      <c r="DT217" s="1122"/>
      <c r="DU217" s="118" t="s">
        <v>284</v>
      </c>
      <c r="DV217" s="1089"/>
      <c r="DW217" s="1091"/>
      <c r="DX217" s="1093"/>
      <c r="DY217" s="1095"/>
      <c r="DZ217" s="1082"/>
      <c r="EA217" s="1084"/>
      <c r="EB217" s="1082"/>
      <c r="EC217" s="1086"/>
      <c r="ED217" s="1082"/>
      <c r="EE217" s="1088"/>
      <c r="EF217" s="1124"/>
      <c r="EG217" s="1089"/>
      <c r="EH217" s="1091">
        <v>2093</v>
      </c>
      <c r="EI217" s="1093"/>
      <c r="EJ217" s="1095"/>
      <c r="EK217" s="1082"/>
      <c r="EL217" s="1084"/>
      <c r="EM217" s="1082"/>
      <c r="EN217" s="1086"/>
      <c r="EO217" s="1082"/>
      <c r="EP217" s="1088"/>
      <c r="EQ217" s="1127"/>
      <c r="ER217" s="1121"/>
      <c r="ES217" s="1089"/>
      <c r="ET217" s="119">
        <v>40</v>
      </c>
      <c r="EU217" s="1125"/>
      <c r="EV217" s="1140"/>
      <c r="EW217" s="1114"/>
      <c r="EX217" s="1122"/>
      <c r="EY217" s="5"/>
      <c r="EZ217" s="1145"/>
    </row>
    <row r="218" spans="1:156" s="58" customFormat="1" ht="38.450000000000003" customHeight="1">
      <c r="A218" s="132" t="s">
        <v>556</v>
      </c>
      <c r="B218" s="132" t="s">
        <v>956</v>
      </c>
      <c r="C218" s="1170"/>
      <c r="D218" s="1106" t="s">
        <v>314</v>
      </c>
      <c r="E218" s="1108" t="s">
        <v>267</v>
      </c>
      <c r="F218" s="57" t="s">
        <v>42</v>
      </c>
      <c r="G218" s="120"/>
      <c r="H218" s="59">
        <v>31560</v>
      </c>
      <c r="I218" s="60">
        <v>40770</v>
      </c>
      <c r="J218" s="32" t="s">
        <v>268</v>
      </c>
      <c r="K218" s="61">
        <v>290</v>
      </c>
      <c r="L218" s="62">
        <v>380</v>
      </c>
      <c r="M218" s="63" t="s">
        <v>269</v>
      </c>
      <c r="N218" s="64" t="s">
        <v>270</v>
      </c>
      <c r="O218" s="65" t="s">
        <v>268</v>
      </c>
      <c r="P218" s="66" t="s">
        <v>271</v>
      </c>
      <c r="Q218" s="65" t="s">
        <v>268</v>
      </c>
      <c r="R218" s="67">
        <v>2.5</v>
      </c>
      <c r="S218" s="68">
        <v>2.5</v>
      </c>
      <c r="T218" s="1089" t="s">
        <v>268</v>
      </c>
      <c r="U218" s="1104">
        <v>790</v>
      </c>
      <c r="V218" s="1089" t="s">
        <v>268</v>
      </c>
      <c r="W218" s="1110">
        <v>7</v>
      </c>
      <c r="X218" s="1081" t="s">
        <v>272</v>
      </c>
      <c r="Y218" s="1083" t="s">
        <v>270</v>
      </c>
      <c r="Z218" s="1083" t="s">
        <v>268</v>
      </c>
      <c r="AA218" s="1100" t="s">
        <v>273</v>
      </c>
      <c r="AB218" s="1089" t="s">
        <v>268</v>
      </c>
      <c r="AC218" s="1104">
        <v>5260</v>
      </c>
      <c r="AD218" s="1089" t="s">
        <v>274</v>
      </c>
      <c r="AE218" s="1098">
        <v>50</v>
      </c>
      <c r="AF218" s="1081" t="s">
        <v>269</v>
      </c>
      <c r="AG218" s="1083" t="s">
        <v>270</v>
      </c>
      <c r="AH218" s="1081" t="s">
        <v>268</v>
      </c>
      <c r="AI218" s="1085" t="s">
        <v>275</v>
      </c>
      <c r="AJ218" s="1081" t="s">
        <v>268</v>
      </c>
      <c r="AK218" s="1096">
        <v>2.4</v>
      </c>
      <c r="AL218" s="32" t="s">
        <v>268</v>
      </c>
      <c r="AM218" s="69">
        <v>9210</v>
      </c>
      <c r="AN218" s="1089" t="s">
        <v>268</v>
      </c>
      <c r="AO218" s="70">
        <v>90</v>
      </c>
      <c r="AP218" s="71" t="s">
        <v>272</v>
      </c>
      <c r="AQ218" s="64" t="s">
        <v>270</v>
      </c>
      <c r="AR218" s="72" t="s">
        <v>268</v>
      </c>
      <c r="AS218" s="66" t="s">
        <v>275</v>
      </c>
      <c r="AT218" s="72" t="s">
        <v>268</v>
      </c>
      <c r="AU218" s="73">
        <v>2.6</v>
      </c>
      <c r="AV218" s="74" t="s">
        <v>276</v>
      </c>
      <c r="AW218" s="75" t="s">
        <v>268</v>
      </c>
      <c r="AX218" s="76">
        <v>3680</v>
      </c>
      <c r="AY218" s="20" t="s">
        <v>274</v>
      </c>
      <c r="AZ218" s="77">
        <v>30</v>
      </c>
      <c r="BA218" s="78" t="s">
        <v>269</v>
      </c>
      <c r="BB218" s="79" t="s">
        <v>270</v>
      </c>
      <c r="BC218" s="78" t="s">
        <v>268</v>
      </c>
      <c r="BD218" s="80" t="s">
        <v>275</v>
      </c>
      <c r="BE218" s="78" t="s">
        <v>268</v>
      </c>
      <c r="BF218" s="81">
        <v>3.9</v>
      </c>
      <c r="BG218" s="75"/>
      <c r="BH218" s="82"/>
      <c r="BI218" s="112"/>
      <c r="BJ218" s="121"/>
      <c r="BK218" s="121"/>
      <c r="BL218" s="121"/>
      <c r="BM218" s="121"/>
      <c r="BN218" s="121"/>
      <c r="BO218" s="121"/>
      <c r="BP218" s="121"/>
      <c r="BQ218" s="112"/>
      <c r="BR218" s="82" t="s">
        <v>286</v>
      </c>
      <c r="BS218" s="112"/>
      <c r="BT218" s="122"/>
      <c r="BU218" s="121"/>
      <c r="BV218" s="121"/>
      <c r="BW218" s="121"/>
      <c r="BX218" s="121"/>
      <c r="BY218" s="121"/>
      <c r="BZ218" s="121"/>
      <c r="CA218" s="1102" t="s">
        <v>268</v>
      </c>
      <c r="CB218" s="1130" t="s">
        <v>203</v>
      </c>
      <c r="CC218" s="1089" t="s">
        <v>268</v>
      </c>
      <c r="CD218" s="1098"/>
      <c r="CE218" s="1083"/>
      <c r="CF218" s="1083"/>
      <c r="CG218" s="1092"/>
      <c r="CH218" s="1085"/>
      <c r="CI218" s="1092"/>
      <c r="CJ218" s="1128" t="s">
        <v>203</v>
      </c>
      <c r="CK218" s="1089"/>
      <c r="CL218" s="123" t="s">
        <v>169</v>
      </c>
      <c r="CM218" s="1089" t="s">
        <v>274</v>
      </c>
      <c r="CN218" s="1112">
        <v>50</v>
      </c>
      <c r="CO218" s="1113" t="s">
        <v>269</v>
      </c>
      <c r="CP218" s="1114" t="s">
        <v>270</v>
      </c>
      <c r="CQ218" s="1113" t="s">
        <v>268</v>
      </c>
      <c r="CR218" s="1115" t="s">
        <v>275</v>
      </c>
      <c r="CS218" s="1113" t="s">
        <v>268</v>
      </c>
      <c r="CT218" s="1118">
        <v>2.4</v>
      </c>
      <c r="CU218" s="1119" t="s">
        <v>277</v>
      </c>
      <c r="CV218" s="1089" t="s">
        <v>274</v>
      </c>
      <c r="CW218" s="1104">
        <v>800</v>
      </c>
      <c r="CX218" s="1089" t="s">
        <v>268</v>
      </c>
      <c r="CY218" s="1098">
        <v>8</v>
      </c>
      <c r="CZ218" s="1083" t="s">
        <v>269</v>
      </c>
      <c r="DA218" s="1083" t="s">
        <v>270</v>
      </c>
      <c r="DB218" s="1092" t="s">
        <v>268</v>
      </c>
      <c r="DC218" s="1085" t="s">
        <v>275</v>
      </c>
      <c r="DD218" s="1092" t="s">
        <v>268</v>
      </c>
      <c r="DE218" s="1096">
        <v>9.6999999999999993</v>
      </c>
      <c r="DF218" s="1089" t="s">
        <v>274</v>
      </c>
      <c r="DG218" s="85">
        <v>480</v>
      </c>
      <c r="DH218" s="1089" t="s">
        <v>268</v>
      </c>
      <c r="DI218" s="85">
        <v>4</v>
      </c>
      <c r="DJ218" s="1089" t="s">
        <v>274</v>
      </c>
      <c r="DK218" s="86">
        <v>4</v>
      </c>
      <c r="DL218" s="1089" t="s">
        <v>268</v>
      </c>
      <c r="DM218" s="85">
        <v>80</v>
      </c>
      <c r="DN218" s="1089" t="s">
        <v>268</v>
      </c>
      <c r="DO218" s="85">
        <v>1</v>
      </c>
      <c r="DP218" s="1089" t="s">
        <v>274</v>
      </c>
      <c r="DQ218" s="86">
        <v>1</v>
      </c>
      <c r="DR218" s="1145"/>
      <c r="DS218" s="128" t="s">
        <v>169</v>
      </c>
      <c r="DT218" s="1122" t="s">
        <v>278</v>
      </c>
      <c r="DU218" s="88">
        <v>255</v>
      </c>
      <c r="DV218" s="1089" t="s">
        <v>280</v>
      </c>
      <c r="DW218" s="1090">
        <v>1220</v>
      </c>
      <c r="DX218" s="1092" t="s">
        <v>268</v>
      </c>
      <c r="DY218" s="1094">
        <v>10</v>
      </c>
      <c r="DZ218" s="1081" t="s">
        <v>269</v>
      </c>
      <c r="EA218" s="1083" t="s">
        <v>270</v>
      </c>
      <c r="EB218" s="1081" t="s">
        <v>268</v>
      </c>
      <c r="EC218" s="1085" t="s">
        <v>275</v>
      </c>
      <c r="ED218" s="1081" t="s">
        <v>268</v>
      </c>
      <c r="EE218" s="1087">
        <v>8.9</v>
      </c>
      <c r="EF218" s="1123" t="s">
        <v>276</v>
      </c>
      <c r="EG218" s="1089" t="s">
        <v>280</v>
      </c>
      <c r="EH218" s="1090">
        <v>5260</v>
      </c>
      <c r="EI218" s="1092" t="s">
        <v>268</v>
      </c>
      <c r="EJ218" s="1094">
        <v>50</v>
      </c>
      <c r="EK218" s="1081" t="s">
        <v>269</v>
      </c>
      <c r="EL218" s="1083" t="s">
        <v>270</v>
      </c>
      <c r="EM218" s="1081" t="s">
        <v>268</v>
      </c>
      <c r="EN218" s="1085" t="s">
        <v>275</v>
      </c>
      <c r="EO218" s="1081" t="s">
        <v>268</v>
      </c>
      <c r="EP218" s="1087">
        <v>2.7</v>
      </c>
      <c r="EQ218" s="1126" t="s">
        <v>276</v>
      </c>
      <c r="ER218" s="1120" t="s">
        <v>281</v>
      </c>
      <c r="ES218" s="1089" t="s">
        <v>280</v>
      </c>
      <c r="ET218" s="89">
        <v>3960</v>
      </c>
      <c r="EU218" s="1125" t="s">
        <v>280</v>
      </c>
      <c r="EV218" s="1140"/>
      <c r="EW218" s="1114"/>
      <c r="EX218" s="1122"/>
      <c r="EY218" s="5"/>
      <c r="EZ218" s="1145"/>
    </row>
    <row r="219" spans="1:156" s="58" customFormat="1" ht="38.450000000000003" customHeight="1">
      <c r="A219" s="132" t="s">
        <v>557</v>
      </c>
      <c r="B219" s="132" t="s">
        <v>957</v>
      </c>
      <c r="C219" s="1170"/>
      <c r="D219" s="1107"/>
      <c r="E219" s="1109"/>
      <c r="F219" s="90" t="s">
        <v>43</v>
      </c>
      <c r="G219" s="120"/>
      <c r="H219" s="91">
        <v>40770</v>
      </c>
      <c r="I219" s="92"/>
      <c r="J219" s="32" t="s">
        <v>268</v>
      </c>
      <c r="K219" s="93">
        <v>380</v>
      </c>
      <c r="L219" s="94"/>
      <c r="M219" s="95" t="s">
        <v>269</v>
      </c>
      <c r="N219" s="96" t="s">
        <v>270</v>
      </c>
      <c r="O219" s="97" t="s">
        <v>268</v>
      </c>
      <c r="P219" s="98" t="s">
        <v>275</v>
      </c>
      <c r="Q219" s="97" t="s">
        <v>268</v>
      </c>
      <c r="R219" s="99">
        <v>2.5</v>
      </c>
      <c r="S219" s="100"/>
      <c r="T219" s="1089"/>
      <c r="U219" s="1105"/>
      <c r="V219" s="1089"/>
      <c r="W219" s="1111"/>
      <c r="X219" s="1082"/>
      <c r="Y219" s="1084"/>
      <c r="Z219" s="1084"/>
      <c r="AA219" s="1101"/>
      <c r="AB219" s="1089"/>
      <c r="AC219" s="1105"/>
      <c r="AD219" s="1089"/>
      <c r="AE219" s="1099"/>
      <c r="AF219" s="1082"/>
      <c r="AG219" s="1084"/>
      <c r="AH219" s="1082"/>
      <c r="AI219" s="1086"/>
      <c r="AJ219" s="1082"/>
      <c r="AK219" s="1097"/>
      <c r="AL219" s="32" t="s">
        <v>268</v>
      </c>
      <c r="AM219" s="93">
        <v>9210</v>
      </c>
      <c r="AN219" s="1089"/>
      <c r="AO219" s="101">
        <v>90</v>
      </c>
      <c r="AP219" s="102" t="s">
        <v>269</v>
      </c>
      <c r="AQ219" s="96" t="s">
        <v>270</v>
      </c>
      <c r="AR219" s="103" t="s">
        <v>268</v>
      </c>
      <c r="AS219" s="104" t="s">
        <v>275</v>
      </c>
      <c r="AT219" s="103" t="s">
        <v>268</v>
      </c>
      <c r="AU219" s="105">
        <v>2.6</v>
      </c>
      <c r="AV219" s="106"/>
      <c r="AW219" s="75"/>
      <c r="AX219" s="23"/>
      <c r="AY219" s="23"/>
      <c r="AZ219" s="125"/>
      <c r="BA219" s="23"/>
      <c r="BB219" s="23"/>
      <c r="BC219" s="23"/>
      <c r="BD219" s="23"/>
      <c r="BE219" s="23"/>
      <c r="BF219" s="23"/>
      <c r="BG219" s="112" t="s">
        <v>274</v>
      </c>
      <c r="BH219" s="113">
        <v>64510</v>
      </c>
      <c r="BI219" s="112" t="s">
        <v>268</v>
      </c>
      <c r="BJ219" s="77">
        <v>640</v>
      </c>
      <c r="BK219" s="78" t="s">
        <v>269</v>
      </c>
      <c r="BL219" s="79" t="s">
        <v>270</v>
      </c>
      <c r="BM219" s="78" t="s">
        <v>268</v>
      </c>
      <c r="BN219" s="80" t="s">
        <v>275</v>
      </c>
      <c r="BO219" s="78" t="s">
        <v>268</v>
      </c>
      <c r="BP219" s="81">
        <v>2.4</v>
      </c>
      <c r="BQ219" s="46" t="s">
        <v>268</v>
      </c>
      <c r="BR219" s="113">
        <v>55300</v>
      </c>
      <c r="BS219" s="46" t="s">
        <v>274</v>
      </c>
      <c r="BT219" s="77">
        <v>550</v>
      </c>
      <c r="BU219" s="78" t="s">
        <v>269</v>
      </c>
      <c r="BV219" s="79" t="s">
        <v>270</v>
      </c>
      <c r="BW219" s="78" t="s">
        <v>268</v>
      </c>
      <c r="BX219" s="80" t="s">
        <v>275</v>
      </c>
      <c r="BY219" s="78" t="s">
        <v>268</v>
      </c>
      <c r="BZ219" s="81">
        <v>2.2999999999999998</v>
      </c>
      <c r="CA219" s="1103"/>
      <c r="CB219" s="1131"/>
      <c r="CC219" s="1089"/>
      <c r="CD219" s="1099"/>
      <c r="CE219" s="1084"/>
      <c r="CF219" s="1084"/>
      <c r="CG219" s="1093"/>
      <c r="CH219" s="1086"/>
      <c r="CI219" s="1093"/>
      <c r="CJ219" s="1129"/>
      <c r="CK219" s="1089"/>
      <c r="CL219" s="114">
        <v>5260</v>
      </c>
      <c r="CM219" s="1089"/>
      <c r="CN219" s="1112"/>
      <c r="CO219" s="1113"/>
      <c r="CP219" s="1114"/>
      <c r="CQ219" s="1113"/>
      <c r="CR219" s="1115"/>
      <c r="CS219" s="1113"/>
      <c r="CT219" s="1118"/>
      <c r="CU219" s="1119"/>
      <c r="CV219" s="1089"/>
      <c r="CW219" s="1105"/>
      <c r="CX219" s="1089"/>
      <c r="CY219" s="1099"/>
      <c r="CZ219" s="1084"/>
      <c r="DA219" s="1084"/>
      <c r="DB219" s="1093"/>
      <c r="DC219" s="1086"/>
      <c r="DD219" s="1093"/>
      <c r="DE219" s="1097"/>
      <c r="DF219" s="1089"/>
      <c r="DG219" s="115" t="s">
        <v>282</v>
      </c>
      <c r="DH219" s="1089"/>
      <c r="DI219" s="115" t="s">
        <v>335</v>
      </c>
      <c r="DJ219" s="1089"/>
      <c r="DK219" s="116">
        <v>49.9</v>
      </c>
      <c r="DL219" s="1089"/>
      <c r="DM219" s="115" t="s">
        <v>282</v>
      </c>
      <c r="DN219" s="1089"/>
      <c r="DO219" s="115" t="s">
        <v>335</v>
      </c>
      <c r="DP219" s="1089"/>
      <c r="DQ219" s="116">
        <v>33.299999999999997</v>
      </c>
      <c r="DR219" s="1145"/>
      <c r="DS219" s="117">
        <v>4660</v>
      </c>
      <c r="DT219" s="1122"/>
      <c r="DU219" s="118" t="s">
        <v>284</v>
      </c>
      <c r="DV219" s="1089"/>
      <c r="DW219" s="1091"/>
      <c r="DX219" s="1093"/>
      <c r="DY219" s="1095"/>
      <c r="DZ219" s="1082"/>
      <c r="EA219" s="1084"/>
      <c r="EB219" s="1082"/>
      <c r="EC219" s="1086"/>
      <c r="ED219" s="1082"/>
      <c r="EE219" s="1088"/>
      <c r="EF219" s="1124"/>
      <c r="EG219" s="1089"/>
      <c r="EH219" s="1091">
        <v>1831</v>
      </c>
      <c r="EI219" s="1093"/>
      <c r="EJ219" s="1095"/>
      <c r="EK219" s="1082"/>
      <c r="EL219" s="1084"/>
      <c r="EM219" s="1082"/>
      <c r="EN219" s="1086"/>
      <c r="EO219" s="1082"/>
      <c r="EP219" s="1088"/>
      <c r="EQ219" s="1127"/>
      <c r="ER219" s="1121"/>
      <c r="ES219" s="1089"/>
      <c r="ET219" s="119">
        <v>40</v>
      </c>
      <c r="EU219" s="1125"/>
      <c r="EV219" s="1140"/>
      <c r="EW219" s="1114"/>
      <c r="EX219" s="1122"/>
      <c r="EY219" s="5"/>
      <c r="EZ219" s="1145"/>
    </row>
    <row r="220" spans="1:156" s="58" customFormat="1" ht="38.450000000000003" customHeight="1">
      <c r="A220" s="132" t="s">
        <v>558</v>
      </c>
      <c r="B220" s="132" t="s">
        <v>958</v>
      </c>
      <c r="C220" s="1170"/>
      <c r="D220" s="1106" t="s">
        <v>316</v>
      </c>
      <c r="E220" s="1108" t="s">
        <v>267</v>
      </c>
      <c r="F220" s="57" t="s">
        <v>42</v>
      </c>
      <c r="G220" s="120"/>
      <c r="H220" s="59">
        <v>30520</v>
      </c>
      <c r="I220" s="60">
        <v>39730</v>
      </c>
      <c r="J220" s="32" t="s">
        <v>268</v>
      </c>
      <c r="K220" s="61">
        <v>280</v>
      </c>
      <c r="L220" s="62">
        <v>370</v>
      </c>
      <c r="M220" s="63" t="s">
        <v>269</v>
      </c>
      <c r="N220" s="64" t="s">
        <v>270</v>
      </c>
      <c r="O220" s="65" t="s">
        <v>268</v>
      </c>
      <c r="P220" s="66" t="s">
        <v>271</v>
      </c>
      <c r="Q220" s="65" t="s">
        <v>268</v>
      </c>
      <c r="R220" s="67">
        <v>2.5</v>
      </c>
      <c r="S220" s="68">
        <v>2.5</v>
      </c>
      <c r="T220" s="1089" t="s">
        <v>268</v>
      </c>
      <c r="U220" s="1104">
        <v>690</v>
      </c>
      <c r="V220" s="1089" t="s">
        <v>268</v>
      </c>
      <c r="W220" s="1110">
        <v>6</v>
      </c>
      <c r="X220" s="1081" t="s">
        <v>272</v>
      </c>
      <c r="Y220" s="1083" t="s">
        <v>270</v>
      </c>
      <c r="Z220" s="1083" t="s">
        <v>268</v>
      </c>
      <c r="AA220" s="1100" t="s">
        <v>273</v>
      </c>
      <c r="AB220" s="1089" t="s">
        <v>268</v>
      </c>
      <c r="AC220" s="1104">
        <v>4600</v>
      </c>
      <c r="AD220" s="1089" t="s">
        <v>274</v>
      </c>
      <c r="AE220" s="1098">
        <v>40</v>
      </c>
      <c r="AF220" s="1081" t="s">
        <v>269</v>
      </c>
      <c r="AG220" s="1083" t="s">
        <v>270</v>
      </c>
      <c r="AH220" s="1081" t="s">
        <v>268</v>
      </c>
      <c r="AI220" s="1085" t="s">
        <v>275</v>
      </c>
      <c r="AJ220" s="1081" t="s">
        <v>268</v>
      </c>
      <c r="AK220" s="1096">
        <v>2.7</v>
      </c>
      <c r="AL220" s="32" t="s">
        <v>268</v>
      </c>
      <c r="AM220" s="69">
        <v>9210</v>
      </c>
      <c r="AN220" s="1089" t="s">
        <v>268</v>
      </c>
      <c r="AO220" s="70">
        <v>90</v>
      </c>
      <c r="AP220" s="71" t="s">
        <v>272</v>
      </c>
      <c r="AQ220" s="64" t="s">
        <v>270</v>
      </c>
      <c r="AR220" s="72" t="s">
        <v>268</v>
      </c>
      <c r="AS220" s="66" t="s">
        <v>275</v>
      </c>
      <c r="AT220" s="72" t="s">
        <v>268</v>
      </c>
      <c r="AU220" s="73">
        <v>2.6</v>
      </c>
      <c r="AV220" s="74" t="s">
        <v>276</v>
      </c>
      <c r="AW220" s="75" t="s">
        <v>268</v>
      </c>
      <c r="AX220" s="76">
        <v>3680</v>
      </c>
      <c r="AY220" s="20" t="s">
        <v>274</v>
      </c>
      <c r="AZ220" s="77">
        <v>30</v>
      </c>
      <c r="BA220" s="78" t="s">
        <v>269</v>
      </c>
      <c r="BB220" s="79" t="s">
        <v>270</v>
      </c>
      <c r="BC220" s="78" t="s">
        <v>268</v>
      </c>
      <c r="BD220" s="80" t="s">
        <v>275</v>
      </c>
      <c r="BE220" s="78" t="s">
        <v>268</v>
      </c>
      <c r="BF220" s="81">
        <v>3.9</v>
      </c>
      <c r="BG220" s="75"/>
      <c r="BH220" s="82"/>
      <c r="BI220" s="112"/>
      <c r="BJ220" s="121"/>
      <c r="BK220" s="121"/>
      <c r="BL220" s="121"/>
      <c r="BM220" s="121"/>
      <c r="BN220" s="121"/>
      <c r="BO220" s="121"/>
      <c r="BP220" s="121"/>
      <c r="BQ220" s="112"/>
      <c r="BR220" s="82" t="s">
        <v>286</v>
      </c>
      <c r="BS220" s="112"/>
      <c r="BT220" s="122"/>
      <c r="BU220" s="121"/>
      <c r="BV220" s="121"/>
      <c r="BW220" s="121"/>
      <c r="BX220" s="121"/>
      <c r="BY220" s="121"/>
      <c r="BZ220" s="121"/>
      <c r="CA220" s="1102" t="s">
        <v>268</v>
      </c>
      <c r="CB220" s="1130" t="s">
        <v>203</v>
      </c>
      <c r="CC220" s="1089" t="s">
        <v>268</v>
      </c>
      <c r="CD220" s="1098"/>
      <c r="CE220" s="1083"/>
      <c r="CF220" s="1083"/>
      <c r="CG220" s="1092"/>
      <c r="CH220" s="1085"/>
      <c r="CI220" s="1092"/>
      <c r="CJ220" s="1128" t="s">
        <v>203</v>
      </c>
      <c r="CK220" s="1089"/>
      <c r="CL220" s="123" t="s">
        <v>170</v>
      </c>
      <c r="CM220" s="1089" t="s">
        <v>274</v>
      </c>
      <c r="CN220" s="1112">
        <v>40</v>
      </c>
      <c r="CO220" s="1113" t="s">
        <v>269</v>
      </c>
      <c r="CP220" s="1114" t="s">
        <v>270</v>
      </c>
      <c r="CQ220" s="1113" t="s">
        <v>268</v>
      </c>
      <c r="CR220" s="1115" t="s">
        <v>275</v>
      </c>
      <c r="CS220" s="1113" t="s">
        <v>268</v>
      </c>
      <c r="CT220" s="1118">
        <v>2.7</v>
      </c>
      <c r="CU220" s="1119" t="s">
        <v>277</v>
      </c>
      <c r="CV220" s="1089" t="s">
        <v>274</v>
      </c>
      <c r="CW220" s="1104">
        <v>700</v>
      </c>
      <c r="CX220" s="1089" t="s">
        <v>268</v>
      </c>
      <c r="CY220" s="1098">
        <v>7</v>
      </c>
      <c r="CZ220" s="1083" t="s">
        <v>269</v>
      </c>
      <c r="DA220" s="1083" t="s">
        <v>270</v>
      </c>
      <c r="DB220" s="1092" t="s">
        <v>268</v>
      </c>
      <c r="DC220" s="1085" t="s">
        <v>275</v>
      </c>
      <c r="DD220" s="1092" t="s">
        <v>268</v>
      </c>
      <c r="DE220" s="1096">
        <v>9.6999999999999993</v>
      </c>
      <c r="DF220" s="1089" t="s">
        <v>274</v>
      </c>
      <c r="DG220" s="85">
        <v>440</v>
      </c>
      <c r="DH220" s="1089" t="s">
        <v>268</v>
      </c>
      <c r="DI220" s="85">
        <v>4</v>
      </c>
      <c r="DJ220" s="1089" t="s">
        <v>274</v>
      </c>
      <c r="DK220" s="86">
        <v>4</v>
      </c>
      <c r="DL220" s="1089" t="s">
        <v>268</v>
      </c>
      <c r="DM220" s="85">
        <v>70</v>
      </c>
      <c r="DN220" s="1089" t="s">
        <v>268</v>
      </c>
      <c r="DO220" s="85">
        <v>1</v>
      </c>
      <c r="DP220" s="1089" t="s">
        <v>274</v>
      </c>
      <c r="DQ220" s="86">
        <v>1</v>
      </c>
      <c r="DR220" s="1145"/>
      <c r="DS220" s="128" t="s">
        <v>170</v>
      </c>
      <c r="DT220" s="1122" t="s">
        <v>278</v>
      </c>
      <c r="DU220" s="88">
        <v>255</v>
      </c>
      <c r="DV220" s="1089" t="s">
        <v>280</v>
      </c>
      <c r="DW220" s="1090">
        <v>1070</v>
      </c>
      <c r="DX220" s="1092" t="s">
        <v>268</v>
      </c>
      <c r="DY220" s="1094">
        <v>11</v>
      </c>
      <c r="DZ220" s="1081" t="s">
        <v>269</v>
      </c>
      <c r="EA220" s="1083" t="s">
        <v>270</v>
      </c>
      <c r="EB220" s="1081" t="s">
        <v>268</v>
      </c>
      <c r="EC220" s="1085" t="s">
        <v>275</v>
      </c>
      <c r="ED220" s="1081" t="s">
        <v>268</v>
      </c>
      <c r="EE220" s="1087">
        <v>7.1</v>
      </c>
      <c r="EF220" s="1123" t="s">
        <v>276</v>
      </c>
      <c r="EG220" s="1089" t="s">
        <v>280</v>
      </c>
      <c r="EH220" s="1090">
        <v>4600</v>
      </c>
      <c r="EI220" s="1092" t="s">
        <v>268</v>
      </c>
      <c r="EJ220" s="1094">
        <v>40</v>
      </c>
      <c r="EK220" s="1081" t="s">
        <v>269</v>
      </c>
      <c r="EL220" s="1083" t="s">
        <v>270</v>
      </c>
      <c r="EM220" s="1081" t="s">
        <v>268</v>
      </c>
      <c r="EN220" s="1085" t="s">
        <v>275</v>
      </c>
      <c r="EO220" s="1081" t="s">
        <v>268</v>
      </c>
      <c r="EP220" s="1087">
        <v>2.9</v>
      </c>
      <c r="EQ220" s="1126" t="s">
        <v>276</v>
      </c>
      <c r="ER220" s="1120" t="s">
        <v>281</v>
      </c>
      <c r="ES220" s="1089" t="s">
        <v>280</v>
      </c>
      <c r="ET220" s="89">
        <v>3470</v>
      </c>
      <c r="EU220" s="1125" t="s">
        <v>280</v>
      </c>
      <c r="EV220" s="1140"/>
      <c r="EW220" s="1114"/>
      <c r="EX220" s="1122"/>
      <c r="EY220" s="5"/>
      <c r="EZ220" s="1145"/>
    </row>
    <row r="221" spans="1:156" s="58" customFormat="1" ht="38.450000000000003" customHeight="1">
      <c r="A221" s="132" t="s">
        <v>559</v>
      </c>
      <c r="B221" s="132" t="s">
        <v>959</v>
      </c>
      <c r="C221" s="1170"/>
      <c r="D221" s="1107"/>
      <c r="E221" s="1109"/>
      <c r="F221" s="90" t="s">
        <v>43</v>
      </c>
      <c r="G221" s="120"/>
      <c r="H221" s="91">
        <v>39730</v>
      </c>
      <c r="I221" s="92"/>
      <c r="J221" s="32" t="s">
        <v>268</v>
      </c>
      <c r="K221" s="93">
        <v>370</v>
      </c>
      <c r="L221" s="94"/>
      <c r="M221" s="95" t="s">
        <v>269</v>
      </c>
      <c r="N221" s="96" t="s">
        <v>270</v>
      </c>
      <c r="O221" s="97" t="s">
        <v>268</v>
      </c>
      <c r="P221" s="98" t="s">
        <v>275</v>
      </c>
      <c r="Q221" s="97" t="s">
        <v>268</v>
      </c>
      <c r="R221" s="99">
        <v>2.5</v>
      </c>
      <c r="S221" s="100"/>
      <c r="T221" s="1089"/>
      <c r="U221" s="1105"/>
      <c r="V221" s="1089"/>
      <c r="W221" s="1111"/>
      <c r="X221" s="1082"/>
      <c r="Y221" s="1084"/>
      <c r="Z221" s="1084"/>
      <c r="AA221" s="1101"/>
      <c r="AB221" s="1089"/>
      <c r="AC221" s="1105"/>
      <c r="AD221" s="1089"/>
      <c r="AE221" s="1099"/>
      <c r="AF221" s="1082"/>
      <c r="AG221" s="1084"/>
      <c r="AH221" s="1082"/>
      <c r="AI221" s="1086"/>
      <c r="AJ221" s="1082"/>
      <c r="AK221" s="1097"/>
      <c r="AL221" s="32" t="s">
        <v>268</v>
      </c>
      <c r="AM221" s="93">
        <v>9210</v>
      </c>
      <c r="AN221" s="1089"/>
      <c r="AO221" s="101">
        <v>90</v>
      </c>
      <c r="AP221" s="102" t="s">
        <v>269</v>
      </c>
      <c r="AQ221" s="96" t="s">
        <v>270</v>
      </c>
      <c r="AR221" s="103" t="s">
        <v>268</v>
      </c>
      <c r="AS221" s="104" t="s">
        <v>275</v>
      </c>
      <c r="AT221" s="103" t="s">
        <v>268</v>
      </c>
      <c r="AU221" s="105">
        <v>2.6</v>
      </c>
      <c r="AV221" s="106"/>
      <c r="AW221" s="75"/>
      <c r="AX221" s="23"/>
      <c r="AY221" s="23"/>
      <c r="AZ221" s="125"/>
      <c r="BA221" s="23"/>
      <c r="BB221" s="23"/>
      <c r="BC221" s="23"/>
      <c r="BD221" s="23"/>
      <c r="BE221" s="23"/>
      <c r="BF221" s="23"/>
      <c r="BG221" s="112" t="s">
        <v>274</v>
      </c>
      <c r="BH221" s="113">
        <v>64510</v>
      </c>
      <c r="BI221" s="112" t="s">
        <v>268</v>
      </c>
      <c r="BJ221" s="77">
        <v>640</v>
      </c>
      <c r="BK221" s="78" t="s">
        <v>269</v>
      </c>
      <c r="BL221" s="79" t="s">
        <v>270</v>
      </c>
      <c r="BM221" s="78" t="s">
        <v>268</v>
      </c>
      <c r="BN221" s="80" t="s">
        <v>275</v>
      </c>
      <c r="BO221" s="78" t="s">
        <v>268</v>
      </c>
      <c r="BP221" s="81">
        <v>2.4</v>
      </c>
      <c r="BQ221" s="46" t="s">
        <v>268</v>
      </c>
      <c r="BR221" s="113">
        <v>55300</v>
      </c>
      <c r="BS221" s="46" t="s">
        <v>274</v>
      </c>
      <c r="BT221" s="77">
        <v>550</v>
      </c>
      <c r="BU221" s="78" t="s">
        <v>269</v>
      </c>
      <c r="BV221" s="79" t="s">
        <v>270</v>
      </c>
      <c r="BW221" s="78" t="s">
        <v>268</v>
      </c>
      <c r="BX221" s="80" t="s">
        <v>275</v>
      </c>
      <c r="BY221" s="78" t="s">
        <v>268</v>
      </c>
      <c r="BZ221" s="81">
        <v>2.2999999999999998</v>
      </c>
      <c r="CA221" s="1103"/>
      <c r="CB221" s="1131"/>
      <c r="CC221" s="1089"/>
      <c r="CD221" s="1099"/>
      <c r="CE221" s="1084"/>
      <c r="CF221" s="1084"/>
      <c r="CG221" s="1093"/>
      <c r="CH221" s="1086"/>
      <c r="CI221" s="1093"/>
      <c r="CJ221" s="1129"/>
      <c r="CK221" s="1089"/>
      <c r="CL221" s="114">
        <v>4600</v>
      </c>
      <c r="CM221" s="1089"/>
      <c r="CN221" s="1112"/>
      <c r="CO221" s="1113"/>
      <c r="CP221" s="1114"/>
      <c r="CQ221" s="1113"/>
      <c r="CR221" s="1115"/>
      <c r="CS221" s="1113"/>
      <c r="CT221" s="1118"/>
      <c r="CU221" s="1119"/>
      <c r="CV221" s="1089"/>
      <c r="CW221" s="1105"/>
      <c r="CX221" s="1089"/>
      <c r="CY221" s="1099"/>
      <c r="CZ221" s="1084"/>
      <c r="DA221" s="1084"/>
      <c r="DB221" s="1093"/>
      <c r="DC221" s="1086"/>
      <c r="DD221" s="1093"/>
      <c r="DE221" s="1097"/>
      <c r="DF221" s="1089"/>
      <c r="DG221" s="115" t="s">
        <v>282</v>
      </c>
      <c r="DH221" s="1089"/>
      <c r="DI221" s="115" t="s">
        <v>335</v>
      </c>
      <c r="DJ221" s="1089"/>
      <c r="DK221" s="116">
        <v>43.7</v>
      </c>
      <c r="DL221" s="1089"/>
      <c r="DM221" s="115" t="s">
        <v>282</v>
      </c>
      <c r="DN221" s="1089"/>
      <c r="DO221" s="115" t="s">
        <v>335</v>
      </c>
      <c r="DP221" s="1089"/>
      <c r="DQ221" s="116">
        <v>29.1</v>
      </c>
      <c r="DR221" s="1145"/>
      <c r="DS221" s="117">
        <v>4250</v>
      </c>
      <c r="DT221" s="1122"/>
      <c r="DU221" s="118" t="s">
        <v>284</v>
      </c>
      <c r="DV221" s="1089"/>
      <c r="DW221" s="1091"/>
      <c r="DX221" s="1093"/>
      <c r="DY221" s="1095"/>
      <c r="DZ221" s="1082"/>
      <c r="EA221" s="1084"/>
      <c r="EB221" s="1082"/>
      <c r="EC221" s="1086"/>
      <c r="ED221" s="1082"/>
      <c r="EE221" s="1088"/>
      <c r="EF221" s="1124"/>
      <c r="EG221" s="1089"/>
      <c r="EH221" s="1091">
        <v>1628</v>
      </c>
      <c r="EI221" s="1093"/>
      <c r="EJ221" s="1095"/>
      <c r="EK221" s="1082"/>
      <c r="EL221" s="1084"/>
      <c r="EM221" s="1082"/>
      <c r="EN221" s="1086"/>
      <c r="EO221" s="1082"/>
      <c r="EP221" s="1088"/>
      <c r="EQ221" s="1127"/>
      <c r="ER221" s="1121"/>
      <c r="ES221" s="1089"/>
      <c r="ET221" s="119">
        <v>30</v>
      </c>
      <c r="EU221" s="1125"/>
      <c r="EV221" s="1140"/>
      <c r="EW221" s="1114"/>
      <c r="EX221" s="1122"/>
      <c r="EY221" s="5"/>
      <c r="EZ221" s="1145"/>
    </row>
    <row r="222" spans="1:156" s="58" customFormat="1" ht="38.450000000000003" customHeight="1">
      <c r="A222" s="132" t="s">
        <v>560</v>
      </c>
      <c r="B222" s="132" t="s">
        <v>960</v>
      </c>
      <c r="C222" s="1170"/>
      <c r="D222" s="1106" t="s">
        <v>318</v>
      </c>
      <c r="E222" s="1108" t="s">
        <v>267</v>
      </c>
      <c r="F222" s="57" t="s">
        <v>42</v>
      </c>
      <c r="G222" s="120"/>
      <c r="H222" s="59">
        <v>29690</v>
      </c>
      <c r="I222" s="60">
        <v>38900</v>
      </c>
      <c r="J222" s="32" t="s">
        <v>268</v>
      </c>
      <c r="K222" s="61">
        <v>270</v>
      </c>
      <c r="L222" s="62">
        <v>360</v>
      </c>
      <c r="M222" s="63" t="s">
        <v>269</v>
      </c>
      <c r="N222" s="64" t="s">
        <v>270</v>
      </c>
      <c r="O222" s="65" t="s">
        <v>268</v>
      </c>
      <c r="P222" s="66" t="s">
        <v>271</v>
      </c>
      <c r="Q222" s="65" t="s">
        <v>268</v>
      </c>
      <c r="R222" s="67">
        <v>2.4</v>
      </c>
      <c r="S222" s="68">
        <v>2.5</v>
      </c>
      <c r="T222" s="1089" t="s">
        <v>268</v>
      </c>
      <c r="U222" s="1104">
        <v>610</v>
      </c>
      <c r="V222" s="1089" t="s">
        <v>268</v>
      </c>
      <c r="W222" s="1110">
        <v>6</v>
      </c>
      <c r="X222" s="1081" t="s">
        <v>272</v>
      </c>
      <c r="Y222" s="1083" t="s">
        <v>270</v>
      </c>
      <c r="Z222" s="1083" t="s">
        <v>268</v>
      </c>
      <c r="AA222" s="1100" t="s">
        <v>273</v>
      </c>
      <c r="AB222" s="1089" t="s">
        <v>268</v>
      </c>
      <c r="AC222" s="1104">
        <v>4090</v>
      </c>
      <c r="AD222" s="1089" t="s">
        <v>274</v>
      </c>
      <c r="AE222" s="1098">
        <v>40</v>
      </c>
      <c r="AF222" s="1081" t="s">
        <v>269</v>
      </c>
      <c r="AG222" s="1083" t="s">
        <v>270</v>
      </c>
      <c r="AH222" s="1081" t="s">
        <v>268</v>
      </c>
      <c r="AI222" s="1085" t="s">
        <v>275</v>
      </c>
      <c r="AJ222" s="1081" t="s">
        <v>268</v>
      </c>
      <c r="AK222" s="1096">
        <v>2.4</v>
      </c>
      <c r="AL222" s="32" t="s">
        <v>268</v>
      </c>
      <c r="AM222" s="69">
        <v>9210</v>
      </c>
      <c r="AN222" s="1089" t="s">
        <v>268</v>
      </c>
      <c r="AO222" s="70">
        <v>90</v>
      </c>
      <c r="AP222" s="71" t="s">
        <v>272</v>
      </c>
      <c r="AQ222" s="64" t="s">
        <v>270</v>
      </c>
      <c r="AR222" s="72" t="s">
        <v>268</v>
      </c>
      <c r="AS222" s="66" t="s">
        <v>275</v>
      </c>
      <c r="AT222" s="72" t="s">
        <v>268</v>
      </c>
      <c r="AU222" s="73">
        <v>2.6</v>
      </c>
      <c r="AV222" s="74" t="s">
        <v>276</v>
      </c>
      <c r="AW222" s="75" t="s">
        <v>268</v>
      </c>
      <c r="AX222" s="76">
        <v>3680</v>
      </c>
      <c r="AY222" s="20" t="s">
        <v>274</v>
      </c>
      <c r="AZ222" s="77">
        <v>30</v>
      </c>
      <c r="BA222" s="78" t="s">
        <v>269</v>
      </c>
      <c r="BB222" s="79" t="s">
        <v>270</v>
      </c>
      <c r="BC222" s="78" t="s">
        <v>268</v>
      </c>
      <c r="BD222" s="80" t="s">
        <v>275</v>
      </c>
      <c r="BE222" s="78" t="s">
        <v>268</v>
      </c>
      <c r="BF222" s="81">
        <v>3.9</v>
      </c>
      <c r="BG222" s="75"/>
      <c r="BH222" s="82"/>
      <c r="BI222" s="112"/>
      <c r="BJ222" s="121"/>
      <c r="BK222" s="121"/>
      <c r="BL222" s="121"/>
      <c r="BM222" s="121"/>
      <c r="BN222" s="121"/>
      <c r="BO222" s="121"/>
      <c r="BP222" s="121"/>
      <c r="BQ222" s="112"/>
      <c r="BR222" s="82" t="s">
        <v>286</v>
      </c>
      <c r="BS222" s="112"/>
      <c r="BT222" s="122"/>
      <c r="BU222" s="121"/>
      <c r="BV222" s="121"/>
      <c r="BW222" s="121"/>
      <c r="BX222" s="121"/>
      <c r="BY222" s="121"/>
      <c r="BZ222" s="121"/>
      <c r="CA222" s="1102" t="s">
        <v>268</v>
      </c>
      <c r="CB222" s="1116">
        <v>730</v>
      </c>
      <c r="CC222" s="1089" t="s">
        <v>268</v>
      </c>
      <c r="CD222" s="1098">
        <v>7</v>
      </c>
      <c r="CE222" s="1083" t="s">
        <v>269</v>
      </c>
      <c r="CF222" s="1083" t="s">
        <v>270</v>
      </c>
      <c r="CG222" s="1092" t="s">
        <v>268</v>
      </c>
      <c r="CH222" s="1085" t="s">
        <v>275</v>
      </c>
      <c r="CI222" s="1092" t="s">
        <v>268</v>
      </c>
      <c r="CJ222" s="1096">
        <v>8.6</v>
      </c>
      <c r="CK222" s="1089"/>
      <c r="CL222" s="123" t="s">
        <v>171</v>
      </c>
      <c r="CM222" s="1089" t="s">
        <v>274</v>
      </c>
      <c r="CN222" s="1112">
        <v>40</v>
      </c>
      <c r="CO222" s="1113" t="s">
        <v>269</v>
      </c>
      <c r="CP222" s="1114" t="s">
        <v>270</v>
      </c>
      <c r="CQ222" s="1113" t="s">
        <v>268</v>
      </c>
      <c r="CR222" s="1115" t="s">
        <v>275</v>
      </c>
      <c r="CS222" s="1113" t="s">
        <v>268</v>
      </c>
      <c r="CT222" s="1118">
        <v>2.4</v>
      </c>
      <c r="CU222" s="1119" t="s">
        <v>277</v>
      </c>
      <c r="CV222" s="1089" t="s">
        <v>274</v>
      </c>
      <c r="CW222" s="1104">
        <v>620</v>
      </c>
      <c r="CX222" s="1089" t="s">
        <v>268</v>
      </c>
      <c r="CY222" s="1098">
        <v>6</v>
      </c>
      <c r="CZ222" s="1083" t="s">
        <v>269</v>
      </c>
      <c r="DA222" s="1083" t="s">
        <v>270</v>
      </c>
      <c r="DB222" s="1092" t="s">
        <v>268</v>
      </c>
      <c r="DC222" s="1085" t="s">
        <v>275</v>
      </c>
      <c r="DD222" s="1092" t="s">
        <v>268</v>
      </c>
      <c r="DE222" s="1096">
        <v>10.1</v>
      </c>
      <c r="DF222" s="1089" t="s">
        <v>274</v>
      </c>
      <c r="DG222" s="85">
        <v>410</v>
      </c>
      <c r="DH222" s="1089" t="s">
        <v>268</v>
      </c>
      <c r="DI222" s="85">
        <v>4</v>
      </c>
      <c r="DJ222" s="1089" t="s">
        <v>274</v>
      </c>
      <c r="DK222" s="86">
        <v>4</v>
      </c>
      <c r="DL222" s="1089" t="s">
        <v>268</v>
      </c>
      <c r="DM222" s="85">
        <v>70</v>
      </c>
      <c r="DN222" s="1089" t="s">
        <v>268</v>
      </c>
      <c r="DO222" s="85">
        <v>1</v>
      </c>
      <c r="DP222" s="1089" t="s">
        <v>274</v>
      </c>
      <c r="DQ222" s="86">
        <v>1</v>
      </c>
      <c r="DR222" s="1145"/>
      <c r="DS222" s="128" t="s">
        <v>171</v>
      </c>
      <c r="DT222" s="1122" t="s">
        <v>278</v>
      </c>
      <c r="DU222" s="88">
        <v>255</v>
      </c>
      <c r="DV222" s="1089" t="s">
        <v>280</v>
      </c>
      <c r="DW222" s="1090">
        <v>950</v>
      </c>
      <c r="DX222" s="1092" t="s">
        <v>268</v>
      </c>
      <c r="DY222" s="1094">
        <v>10</v>
      </c>
      <c r="DZ222" s="1081" t="s">
        <v>269</v>
      </c>
      <c r="EA222" s="1083" t="s">
        <v>270</v>
      </c>
      <c r="EB222" s="1081" t="s">
        <v>268</v>
      </c>
      <c r="EC222" s="1085" t="s">
        <v>275</v>
      </c>
      <c r="ED222" s="1081" t="s">
        <v>268</v>
      </c>
      <c r="EE222" s="1087">
        <v>6.9</v>
      </c>
      <c r="EF222" s="1123" t="s">
        <v>276</v>
      </c>
      <c r="EG222" s="1089" t="s">
        <v>280</v>
      </c>
      <c r="EH222" s="1090">
        <v>4090</v>
      </c>
      <c r="EI222" s="1092" t="s">
        <v>268</v>
      </c>
      <c r="EJ222" s="1094">
        <v>40</v>
      </c>
      <c r="EK222" s="1081" t="s">
        <v>269</v>
      </c>
      <c r="EL222" s="1083" t="s">
        <v>270</v>
      </c>
      <c r="EM222" s="1081" t="s">
        <v>268</v>
      </c>
      <c r="EN222" s="1085" t="s">
        <v>275</v>
      </c>
      <c r="EO222" s="1081" t="s">
        <v>268</v>
      </c>
      <c r="EP222" s="1087">
        <v>2.6</v>
      </c>
      <c r="EQ222" s="1126" t="s">
        <v>276</v>
      </c>
      <c r="ER222" s="1120" t="s">
        <v>281</v>
      </c>
      <c r="ES222" s="1089" t="s">
        <v>280</v>
      </c>
      <c r="ET222" s="89">
        <v>3080</v>
      </c>
      <c r="EU222" s="1125" t="s">
        <v>280</v>
      </c>
      <c r="EV222" s="1140"/>
      <c r="EW222" s="1114"/>
      <c r="EX222" s="1122"/>
      <c r="EY222" s="5"/>
      <c r="EZ222" s="1145"/>
    </row>
    <row r="223" spans="1:156" s="58" customFormat="1" ht="38.450000000000003" customHeight="1">
      <c r="A223" s="132" t="s">
        <v>561</v>
      </c>
      <c r="B223" s="132" t="s">
        <v>961</v>
      </c>
      <c r="C223" s="1170"/>
      <c r="D223" s="1107"/>
      <c r="E223" s="1109"/>
      <c r="F223" s="90" t="s">
        <v>43</v>
      </c>
      <c r="G223" s="120"/>
      <c r="H223" s="91">
        <v>38900</v>
      </c>
      <c r="I223" s="92"/>
      <c r="J223" s="32" t="s">
        <v>268</v>
      </c>
      <c r="K223" s="93">
        <v>360</v>
      </c>
      <c r="L223" s="94"/>
      <c r="M223" s="95" t="s">
        <v>269</v>
      </c>
      <c r="N223" s="96" t="s">
        <v>270</v>
      </c>
      <c r="O223" s="97" t="s">
        <v>268</v>
      </c>
      <c r="P223" s="98" t="s">
        <v>275</v>
      </c>
      <c r="Q223" s="97" t="s">
        <v>268</v>
      </c>
      <c r="R223" s="99">
        <v>2.5</v>
      </c>
      <c r="S223" s="100"/>
      <c r="T223" s="1089"/>
      <c r="U223" s="1105"/>
      <c r="V223" s="1089"/>
      <c r="W223" s="1111"/>
      <c r="X223" s="1082"/>
      <c r="Y223" s="1084"/>
      <c r="Z223" s="1084"/>
      <c r="AA223" s="1101"/>
      <c r="AB223" s="1089"/>
      <c r="AC223" s="1105"/>
      <c r="AD223" s="1089"/>
      <c r="AE223" s="1099"/>
      <c r="AF223" s="1082"/>
      <c r="AG223" s="1084"/>
      <c r="AH223" s="1082"/>
      <c r="AI223" s="1086"/>
      <c r="AJ223" s="1082"/>
      <c r="AK223" s="1097"/>
      <c r="AL223" s="32" t="s">
        <v>268</v>
      </c>
      <c r="AM223" s="93">
        <v>9210</v>
      </c>
      <c r="AN223" s="1089"/>
      <c r="AO223" s="101">
        <v>90</v>
      </c>
      <c r="AP223" s="102" t="s">
        <v>269</v>
      </c>
      <c r="AQ223" s="96" t="s">
        <v>270</v>
      </c>
      <c r="AR223" s="103" t="s">
        <v>268</v>
      </c>
      <c r="AS223" s="104" t="s">
        <v>275</v>
      </c>
      <c r="AT223" s="103" t="s">
        <v>268</v>
      </c>
      <c r="AU223" s="105">
        <v>2.6</v>
      </c>
      <c r="AV223" s="106"/>
      <c r="AW223" s="75"/>
      <c r="AX223" s="23"/>
      <c r="AY223" s="23"/>
      <c r="AZ223" s="125"/>
      <c r="BA223" s="23"/>
      <c r="BB223" s="23"/>
      <c r="BC223" s="23"/>
      <c r="BD223" s="23"/>
      <c r="BE223" s="23"/>
      <c r="BF223" s="23"/>
      <c r="BG223" s="112" t="s">
        <v>274</v>
      </c>
      <c r="BH223" s="113">
        <v>64510</v>
      </c>
      <c r="BI223" s="112" t="s">
        <v>268</v>
      </c>
      <c r="BJ223" s="77">
        <v>640</v>
      </c>
      <c r="BK223" s="78" t="s">
        <v>269</v>
      </c>
      <c r="BL223" s="79" t="s">
        <v>270</v>
      </c>
      <c r="BM223" s="78" t="s">
        <v>268</v>
      </c>
      <c r="BN223" s="80" t="s">
        <v>275</v>
      </c>
      <c r="BO223" s="78" t="s">
        <v>268</v>
      </c>
      <c r="BP223" s="81">
        <v>2.4</v>
      </c>
      <c r="BQ223" s="46" t="s">
        <v>268</v>
      </c>
      <c r="BR223" s="113">
        <v>55300</v>
      </c>
      <c r="BS223" s="46" t="s">
        <v>274</v>
      </c>
      <c r="BT223" s="77">
        <v>550</v>
      </c>
      <c r="BU223" s="78" t="s">
        <v>269</v>
      </c>
      <c r="BV223" s="79" t="s">
        <v>270</v>
      </c>
      <c r="BW223" s="78" t="s">
        <v>268</v>
      </c>
      <c r="BX223" s="80" t="s">
        <v>275</v>
      </c>
      <c r="BY223" s="78" t="s">
        <v>268</v>
      </c>
      <c r="BZ223" s="81">
        <v>2.2999999999999998</v>
      </c>
      <c r="CA223" s="1103"/>
      <c r="CB223" s="1117"/>
      <c r="CC223" s="1089"/>
      <c r="CD223" s="1099"/>
      <c r="CE223" s="1084"/>
      <c r="CF223" s="1084"/>
      <c r="CG223" s="1093"/>
      <c r="CH223" s="1086"/>
      <c r="CI223" s="1093"/>
      <c r="CJ223" s="1097"/>
      <c r="CK223" s="1089"/>
      <c r="CL223" s="114">
        <v>4090</v>
      </c>
      <c r="CM223" s="1089"/>
      <c r="CN223" s="1112"/>
      <c r="CO223" s="1113"/>
      <c r="CP223" s="1114"/>
      <c r="CQ223" s="1113"/>
      <c r="CR223" s="1115"/>
      <c r="CS223" s="1113"/>
      <c r="CT223" s="1118"/>
      <c r="CU223" s="1119"/>
      <c r="CV223" s="1089"/>
      <c r="CW223" s="1105"/>
      <c r="CX223" s="1089"/>
      <c r="CY223" s="1099"/>
      <c r="CZ223" s="1084"/>
      <c r="DA223" s="1084"/>
      <c r="DB223" s="1093"/>
      <c r="DC223" s="1086"/>
      <c r="DD223" s="1093"/>
      <c r="DE223" s="1097"/>
      <c r="DF223" s="1089"/>
      <c r="DG223" s="115" t="s">
        <v>282</v>
      </c>
      <c r="DH223" s="1089"/>
      <c r="DI223" s="115" t="s">
        <v>335</v>
      </c>
      <c r="DJ223" s="1089"/>
      <c r="DK223" s="116">
        <v>38.799999999999997</v>
      </c>
      <c r="DL223" s="1089"/>
      <c r="DM223" s="115" t="s">
        <v>282</v>
      </c>
      <c r="DN223" s="1089"/>
      <c r="DO223" s="115" t="s">
        <v>335</v>
      </c>
      <c r="DP223" s="1089"/>
      <c r="DQ223" s="116">
        <v>25.9</v>
      </c>
      <c r="DR223" s="1145"/>
      <c r="DS223" s="117">
        <v>3920</v>
      </c>
      <c r="DT223" s="1122"/>
      <c r="DU223" s="118" t="s">
        <v>284</v>
      </c>
      <c r="DV223" s="1089"/>
      <c r="DW223" s="1091"/>
      <c r="DX223" s="1093"/>
      <c r="DY223" s="1095"/>
      <c r="DZ223" s="1082"/>
      <c r="EA223" s="1084"/>
      <c r="EB223" s="1082"/>
      <c r="EC223" s="1086"/>
      <c r="ED223" s="1082"/>
      <c r="EE223" s="1088"/>
      <c r="EF223" s="1124"/>
      <c r="EG223" s="1089"/>
      <c r="EH223" s="1091">
        <v>1465</v>
      </c>
      <c r="EI223" s="1093"/>
      <c r="EJ223" s="1095"/>
      <c r="EK223" s="1082"/>
      <c r="EL223" s="1084"/>
      <c r="EM223" s="1082"/>
      <c r="EN223" s="1086"/>
      <c r="EO223" s="1082"/>
      <c r="EP223" s="1088"/>
      <c r="EQ223" s="1127"/>
      <c r="ER223" s="1121"/>
      <c r="ES223" s="1089"/>
      <c r="ET223" s="119">
        <v>30</v>
      </c>
      <c r="EU223" s="1125"/>
      <c r="EV223" s="1140"/>
      <c r="EW223" s="1114"/>
      <c r="EX223" s="1122"/>
      <c r="EY223" s="5"/>
      <c r="EZ223" s="1145"/>
    </row>
    <row r="224" spans="1:156" s="58" customFormat="1" ht="38.450000000000003" customHeight="1">
      <c r="A224" s="132" t="s">
        <v>562</v>
      </c>
      <c r="B224" s="132" t="s">
        <v>962</v>
      </c>
      <c r="C224" s="1170"/>
      <c r="D224" s="1106" t="s">
        <v>320</v>
      </c>
      <c r="E224" s="1108" t="s">
        <v>267</v>
      </c>
      <c r="F224" s="57" t="s">
        <v>42</v>
      </c>
      <c r="G224" s="120"/>
      <c r="H224" s="59">
        <v>29040</v>
      </c>
      <c r="I224" s="60">
        <v>38250</v>
      </c>
      <c r="J224" s="32" t="s">
        <v>268</v>
      </c>
      <c r="K224" s="61">
        <v>260</v>
      </c>
      <c r="L224" s="62">
        <v>360</v>
      </c>
      <c r="M224" s="63" t="s">
        <v>269</v>
      </c>
      <c r="N224" s="64" t="s">
        <v>270</v>
      </c>
      <c r="O224" s="65" t="s">
        <v>268</v>
      </c>
      <c r="P224" s="66" t="s">
        <v>271</v>
      </c>
      <c r="Q224" s="65" t="s">
        <v>268</v>
      </c>
      <c r="R224" s="67">
        <v>2.4</v>
      </c>
      <c r="S224" s="68">
        <v>2.4</v>
      </c>
      <c r="T224" s="1089" t="s">
        <v>268</v>
      </c>
      <c r="U224" s="1104">
        <v>550</v>
      </c>
      <c r="V224" s="1089" t="s">
        <v>268</v>
      </c>
      <c r="W224" s="1110">
        <v>5</v>
      </c>
      <c r="X224" s="1081" t="s">
        <v>272</v>
      </c>
      <c r="Y224" s="1083" t="s">
        <v>270</v>
      </c>
      <c r="Z224" s="1083" t="s">
        <v>268</v>
      </c>
      <c r="AA224" s="1100" t="s">
        <v>273</v>
      </c>
      <c r="AB224" s="1089" t="s">
        <v>268</v>
      </c>
      <c r="AC224" s="1104">
        <v>3680</v>
      </c>
      <c r="AD224" s="1089" t="s">
        <v>274</v>
      </c>
      <c r="AE224" s="1098">
        <v>30</v>
      </c>
      <c r="AF224" s="1081" t="s">
        <v>269</v>
      </c>
      <c r="AG224" s="1083" t="s">
        <v>270</v>
      </c>
      <c r="AH224" s="1081" t="s">
        <v>268</v>
      </c>
      <c r="AI224" s="1085" t="s">
        <v>275</v>
      </c>
      <c r="AJ224" s="1081" t="s">
        <v>268</v>
      </c>
      <c r="AK224" s="1096">
        <v>2.8</v>
      </c>
      <c r="AL224" s="32" t="s">
        <v>268</v>
      </c>
      <c r="AM224" s="69">
        <v>9210</v>
      </c>
      <c r="AN224" s="1089" t="s">
        <v>268</v>
      </c>
      <c r="AO224" s="70">
        <v>90</v>
      </c>
      <c r="AP224" s="71" t="s">
        <v>272</v>
      </c>
      <c r="AQ224" s="64" t="s">
        <v>270</v>
      </c>
      <c r="AR224" s="72" t="s">
        <v>268</v>
      </c>
      <c r="AS224" s="66" t="s">
        <v>275</v>
      </c>
      <c r="AT224" s="72" t="s">
        <v>268</v>
      </c>
      <c r="AU224" s="73">
        <v>2.6</v>
      </c>
      <c r="AV224" s="74" t="s">
        <v>276</v>
      </c>
      <c r="AW224" s="75" t="s">
        <v>268</v>
      </c>
      <c r="AX224" s="76">
        <v>3680</v>
      </c>
      <c r="AY224" s="20" t="s">
        <v>274</v>
      </c>
      <c r="AZ224" s="77">
        <v>30</v>
      </c>
      <c r="BA224" s="78" t="s">
        <v>269</v>
      </c>
      <c r="BB224" s="79" t="s">
        <v>270</v>
      </c>
      <c r="BC224" s="78" t="s">
        <v>268</v>
      </c>
      <c r="BD224" s="80" t="s">
        <v>275</v>
      </c>
      <c r="BE224" s="78" t="s">
        <v>268</v>
      </c>
      <c r="BF224" s="81">
        <v>3.9</v>
      </c>
      <c r="BG224" s="75"/>
      <c r="BH224" s="82"/>
      <c r="BI224" s="112"/>
      <c r="BJ224" s="121"/>
      <c r="BK224" s="121"/>
      <c r="BL224" s="121"/>
      <c r="BM224" s="121"/>
      <c r="BN224" s="121"/>
      <c r="BO224" s="121"/>
      <c r="BP224" s="121"/>
      <c r="BQ224" s="112"/>
      <c r="BR224" s="82" t="s">
        <v>286</v>
      </c>
      <c r="BS224" s="112"/>
      <c r="BT224" s="122"/>
      <c r="BU224" s="121"/>
      <c r="BV224" s="121"/>
      <c r="BW224" s="121"/>
      <c r="BX224" s="121"/>
      <c r="BY224" s="121"/>
      <c r="BZ224" s="121"/>
      <c r="CA224" s="1102" t="s">
        <v>268</v>
      </c>
      <c r="CB224" s="1116">
        <v>660</v>
      </c>
      <c r="CC224" s="1089" t="s">
        <v>268</v>
      </c>
      <c r="CD224" s="1098">
        <v>6</v>
      </c>
      <c r="CE224" s="1083" t="s">
        <v>269</v>
      </c>
      <c r="CF224" s="1083" t="s">
        <v>270</v>
      </c>
      <c r="CG224" s="1092" t="s">
        <v>268</v>
      </c>
      <c r="CH224" s="1085" t="s">
        <v>275</v>
      </c>
      <c r="CI224" s="1092" t="s">
        <v>268</v>
      </c>
      <c r="CJ224" s="1096">
        <v>9.1</v>
      </c>
      <c r="CK224" s="1089"/>
      <c r="CL224" s="123" t="s">
        <v>172</v>
      </c>
      <c r="CM224" s="1089" t="s">
        <v>274</v>
      </c>
      <c r="CN224" s="1112">
        <v>30</v>
      </c>
      <c r="CO224" s="1113" t="s">
        <v>269</v>
      </c>
      <c r="CP224" s="1114" t="s">
        <v>270</v>
      </c>
      <c r="CQ224" s="1113" t="s">
        <v>268</v>
      </c>
      <c r="CR224" s="1115" t="s">
        <v>275</v>
      </c>
      <c r="CS224" s="1113" t="s">
        <v>268</v>
      </c>
      <c r="CT224" s="1118">
        <v>2.8</v>
      </c>
      <c r="CU224" s="1119" t="s">
        <v>277</v>
      </c>
      <c r="CV224" s="1089" t="s">
        <v>274</v>
      </c>
      <c r="CW224" s="1104">
        <v>560</v>
      </c>
      <c r="CX224" s="1089" t="s">
        <v>268</v>
      </c>
      <c r="CY224" s="1098">
        <v>5</v>
      </c>
      <c r="CZ224" s="1083" t="s">
        <v>269</v>
      </c>
      <c r="DA224" s="1083" t="s">
        <v>270</v>
      </c>
      <c r="DB224" s="1092" t="s">
        <v>268</v>
      </c>
      <c r="DC224" s="1085" t="s">
        <v>275</v>
      </c>
      <c r="DD224" s="1092" t="s">
        <v>268</v>
      </c>
      <c r="DE224" s="1096">
        <v>10.9</v>
      </c>
      <c r="DF224" s="1089" t="s">
        <v>274</v>
      </c>
      <c r="DG224" s="85">
        <v>380</v>
      </c>
      <c r="DH224" s="1089" t="s">
        <v>268</v>
      </c>
      <c r="DI224" s="85">
        <v>3</v>
      </c>
      <c r="DJ224" s="1089" t="s">
        <v>274</v>
      </c>
      <c r="DK224" s="86">
        <v>3</v>
      </c>
      <c r="DL224" s="1089" t="s">
        <v>268</v>
      </c>
      <c r="DM224" s="85">
        <v>60</v>
      </c>
      <c r="DN224" s="1089" t="s">
        <v>268</v>
      </c>
      <c r="DO224" s="85">
        <v>1</v>
      </c>
      <c r="DP224" s="1089" t="s">
        <v>274</v>
      </c>
      <c r="DQ224" s="86">
        <v>1</v>
      </c>
      <c r="DR224" s="1145"/>
      <c r="DS224" s="128" t="s">
        <v>172</v>
      </c>
      <c r="DT224" s="1122" t="s">
        <v>278</v>
      </c>
      <c r="DU224" s="88">
        <v>255</v>
      </c>
      <c r="DV224" s="1089" t="s">
        <v>280</v>
      </c>
      <c r="DW224" s="1090">
        <v>850</v>
      </c>
      <c r="DX224" s="1092" t="s">
        <v>268</v>
      </c>
      <c r="DY224" s="1094">
        <v>9</v>
      </c>
      <c r="DZ224" s="1081" t="s">
        <v>269</v>
      </c>
      <c r="EA224" s="1083" t="s">
        <v>270</v>
      </c>
      <c r="EB224" s="1081" t="s">
        <v>268</v>
      </c>
      <c r="EC224" s="1085" t="s">
        <v>275</v>
      </c>
      <c r="ED224" s="1081" t="s">
        <v>268</v>
      </c>
      <c r="EE224" s="1087">
        <v>6.9</v>
      </c>
      <c r="EF224" s="1123" t="s">
        <v>276</v>
      </c>
      <c r="EG224" s="1089" t="s">
        <v>280</v>
      </c>
      <c r="EH224" s="1090">
        <v>3680</v>
      </c>
      <c r="EI224" s="1092" t="s">
        <v>268</v>
      </c>
      <c r="EJ224" s="1094">
        <v>30</v>
      </c>
      <c r="EK224" s="1081" t="s">
        <v>269</v>
      </c>
      <c r="EL224" s="1083" t="s">
        <v>270</v>
      </c>
      <c r="EM224" s="1081" t="s">
        <v>268</v>
      </c>
      <c r="EN224" s="1085" t="s">
        <v>275</v>
      </c>
      <c r="EO224" s="1081" t="s">
        <v>268</v>
      </c>
      <c r="EP224" s="1087">
        <v>3.1</v>
      </c>
      <c r="EQ224" s="1126" t="s">
        <v>276</v>
      </c>
      <c r="ER224" s="1120" t="s">
        <v>281</v>
      </c>
      <c r="ES224" s="1089" t="s">
        <v>280</v>
      </c>
      <c r="ET224" s="89">
        <v>2770</v>
      </c>
      <c r="EU224" s="1125" t="s">
        <v>280</v>
      </c>
      <c r="EV224" s="1140"/>
      <c r="EW224" s="1114"/>
      <c r="EX224" s="1122"/>
      <c r="EY224" s="5"/>
      <c r="EZ224" s="1145"/>
    </row>
    <row r="225" spans="1:156" s="58" customFormat="1" ht="38.450000000000003" customHeight="1">
      <c r="A225" s="132" t="s">
        <v>563</v>
      </c>
      <c r="B225" s="132" t="s">
        <v>963</v>
      </c>
      <c r="C225" s="1170"/>
      <c r="D225" s="1107"/>
      <c r="E225" s="1109"/>
      <c r="F225" s="90" t="s">
        <v>43</v>
      </c>
      <c r="G225" s="120"/>
      <c r="H225" s="91">
        <v>38250</v>
      </c>
      <c r="I225" s="92"/>
      <c r="J225" s="32" t="s">
        <v>268</v>
      </c>
      <c r="K225" s="93">
        <v>360</v>
      </c>
      <c r="L225" s="94"/>
      <c r="M225" s="95" t="s">
        <v>269</v>
      </c>
      <c r="N225" s="96" t="s">
        <v>270</v>
      </c>
      <c r="O225" s="97" t="s">
        <v>268</v>
      </c>
      <c r="P225" s="98" t="s">
        <v>275</v>
      </c>
      <c r="Q225" s="97" t="s">
        <v>268</v>
      </c>
      <c r="R225" s="99">
        <v>2.4</v>
      </c>
      <c r="S225" s="100"/>
      <c r="T225" s="1089"/>
      <c r="U225" s="1105"/>
      <c r="V225" s="1089"/>
      <c r="W225" s="1111"/>
      <c r="X225" s="1082"/>
      <c r="Y225" s="1084"/>
      <c r="Z225" s="1084"/>
      <c r="AA225" s="1101"/>
      <c r="AB225" s="1089"/>
      <c r="AC225" s="1105"/>
      <c r="AD225" s="1089"/>
      <c r="AE225" s="1099"/>
      <c r="AF225" s="1082"/>
      <c r="AG225" s="1084"/>
      <c r="AH225" s="1082"/>
      <c r="AI225" s="1086"/>
      <c r="AJ225" s="1082"/>
      <c r="AK225" s="1097"/>
      <c r="AL225" s="32" t="s">
        <v>268</v>
      </c>
      <c r="AM225" s="93">
        <v>9210</v>
      </c>
      <c r="AN225" s="1089"/>
      <c r="AO225" s="101">
        <v>90</v>
      </c>
      <c r="AP225" s="102" t="s">
        <v>269</v>
      </c>
      <c r="AQ225" s="96" t="s">
        <v>270</v>
      </c>
      <c r="AR225" s="103" t="s">
        <v>268</v>
      </c>
      <c r="AS225" s="104" t="s">
        <v>275</v>
      </c>
      <c r="AT225" s="103" t="s">
        <v>268</v>
      </c>
      <c r="AU225" s="105">
        <v>2.6</v>
      </c>
      <c r="AV225" s="106"/>
      <c r="AW225" s="75"/>
      <c r="AX225" s="23"/>
      <c r="AY225" s="23"/>
      <c r="AZ225" s="125"/>
      <c r="BA225" s="23"/>
      <c r="BB225" s="23"/>
      <c r="BC225" s="23"/>
      <c r="BD225" s="23"/>
      <c r="BE225" s="23"/>
      <c r="BF225" s="23"/>
      <c r="BG225" s="112" t="s">
        <v>274</v>
      </c>
      <c r="BH225" s="113">
        <v>64510</v>
      </c>
      <c r="BI225" s="112" t="s">
        <v>268</v>
      </c>
      <c r="BJ225" s="77">
        <v>640</v>
      </c>
      <c r="BK225" s="78" t="s">
        <v>269</v>
      </c>
      <c r="BL225" s="79" t="s">
        <v>270</v>
      </c>
      <c r="BM225" s="78" t="s">
        <v>268</v>
      </c>
      <c r="BN225" s="80" t="s">
        <v>275</v>
      </c>
      <c r="BO225" s="78" t="s">
        <v>268</v>
      </c>
      <c r="BP225" s="81">
        <v>2.4</v>
      </c>
      <c r="BQ225" s="46" t="s">
        <v>268</v>
      </c>
      <c r="BR225" s="113">
        <v>55300</v>
      </c>
      <c r="BS225" s="46" t="s">
        <v>274</v>
      </c>
      <c r="BT225" s="77">
        <v>550</v>
      </c>
      <c r="BU225" s="78" t="s">
        <v>269</v>
      </c>
      <c r="BV225" s="79" t="s">
        <v>270</v>
      </c>
      <c r="BW225" s="78" t="s">
        <v>268</v>
      </c>
      <c r="BX225" s="80" t="s">
        <v>275</v>
      </c>
      <c r="BY225" s="78" t="s">
        <v>268</v>
      </c>
      <c r="BZ225" s="81">
        <v>2.2999999999999998</v>
      </c>
      <c r="CA225" s="1103"/>
      <c r="CB225" s="1117"/>
      <c r="CC225" s="1089"/>
      <c r="CD225" s="1099"/>
      <c r="CE225" s="1084"/>
      <c r="CF225" s="1084"/>
      <c r="CG225" s="1093"/>
      <c r="CH225" s="1086"/>
      <c r="CI225" s="1093"/>
      <c r="CJ225" s="1097"/>
      <c r="CK225" s="1089"/>
      <c r="CL225" s="114">
        <v>3680</v>
      </c>
      <c r="CM225" s="1089"/>
      <c r="CN225" s="1112"/>
      <c r="CO225" s="1113"/>
      <c r="CP225" s="1114"/>
      <c r="CQ225" s="1113"/>
      <c r="CR225" s="1115"/>
      <c r="CS225" s="1113"/>
      <c r="CT225" s="1118"/>
      <c r="CU225" s="1119"/>
      <c r="CV225" s="1089"/>
      <c r="CW225" s="1105"/>
      <c r="CX225" s="1089"/>
      <c r="CY225" s="1099"/>
      <c r="CZ225" s="1084"/>
      <c r="DA225" s="1084"/>
      <c r="DB225" s="1093"/>
      <c r="DC225" s="1086"/>
      <c r="DD225" s="1093"/>
      <c r="DE225" s="1097"/>
      <c r="DF225" s="1089"/>
      <c r="DG225" s="115" t="s">
        <v>282</v>
      </c>
      <c r="DH225" s="1089"/>
      <c r="DI225" s="115" t="s">
        <v>335</v>
      </c>
      <c r="DJ225" s="1089"/>
      <c r="DK225" s="116">
        <v>46.6</v>
      </c>
      <c r="DL225" s="1089"/>
      <c r="DM225" s="115" t="s">
        <v>282</v>
      </c>
      <c r="DN225" s="1089"/>
      <c r="DO225" s="115" t="s">
        <v>335</v>
      </c>
      <c r="DP225" s="1089"/>
      <c r="DQ225" s="116">
        <v>23.3</v>
      </c>
      <c r="DR225" s="1145"/>
      <c r="DS225" s="117">
        <v>3660</v>
      </c>
      <c r="DT225" s="1122"/>
      <c r="DU225" s="118" t="s">
        <v>284</v>
      </c>
      <c r="DV225" s="1089"/>
      <c r="DW225" s="1091"/>
      <c r="DX225" s="1093"/>
      <c r="DY225" s="1095"/>
      <c r="DZ225" s="1082"/>
      <c r="EA225" s="1084"/>
      <c r="EB225" s="1082"/>
      <c r="EC225" s="1086"/>
      <c r="ED225" s="1082"/>
      <c r="EE225" s="1088"/>
      <c r="EF225" s="1124"/>
      <c r="EG225" s="1089"/>
      <c r="EH225" s="1091">
        <v>1332</v>
      </c>
      <c r="EI225" s="1093"/>
      <c r="EJ225" s="1095"/>
      <c r="EK225" s="1082"/>
      <c r="EL225" s="1084"/>
      <c r="EM225" s="1082"/>
      <c r="EN225" s="1086"/>
      <c r="EO225" s="1082"/>
      <c r="EP225" s="1088"/>
      <c r="EQ225" s="1127"/>
      <c r="ER225" s="1121"/>
      <c r="ES225" s="1089"/>
      <c r="ET225" s="119">
        <v>20</v>
      </c>
      <c r="EU225" s="1125"/>
      <c r="EV225" s="1140"/>
      <c r="EW225" s="1114"/>
      <c r="EX225" s="1122"/>
      <c r="EY225" s="5"/>
      <c r="EZ225" s="1145"/>
    </row>
    <row r="226" spans="1:156" s="58" customFormat="1" ht="38.450000000000003" customHeight="1">
      <c r="A226" s="132" t="s">
        <v>564</v>
      </c>
      <c r="B226" s="132" t="s">
        <v>964</v>
      </c>
      <c r="C226" s="1170"/>
      <c r="D226" s="1106" t="s">
        <v>322</v>
      </c>
      <c r="E226" s="1108" t="s">
        <v>267</v>
      </c>
      <c r="F226" s="57" t="s">
        <v>42</v>
      </c>
      <c r="G226" s="120"/>
      <c r="H226" s="59">
        <v>28060</v>
      </c>
      <c r="I226" s="60">
        <v>37270</v>
      </c>
      <c r="J226" s="32" t="s">
        <v>268</v>
      </c>
      <c r="K226" s="61">
        <v>260</v>
      </c>
      <c r="L226" s="62">
        <v>350</v>
      </c>
      <c r="M226" s="63" t="s">
        <v>269</v>
      </c>
      <c r="N226" s="64" t="s">
        <v>270</v>
      </c>
      <c r="O226" s="65" t="s">
        <v>268</v>
      </c>
      <c r="P226" s="66" t="s">
        <v>271</v>
      </c>
      <c r="Q226" s="65" t="s">
        <v>268</v>
      </c>
      <c r="R226" s="67">
        <v>2.2999999999999998</v>
      </c>
      <c r="S226" s="68">
        <v>2.4</v>
      </c>
      <c r="T226" s="1089" t="s">
        <v>268</v>
      </c>
      <c r="U226" s="1104">
        <v>460</v>
      </c>
      <c r="V226" s="1089" t="s">
        <v>268</v>
      </c>
      <c r="W226" s="1110">
        <v>4</v>
      </c>
      <c r="X226" s="1081" t="s">
        <v>272</v>
      </c>
      <c r="Y226" s="1083" t="s">
        <v>270</v>
      </c>
      <c r="Z226" s="1083" t="s">
        <v>268</v>
      </c>
      <c r="AA226" s="1100" t="s">
        <v>273</v>
      </c>
      <c r="AB226" s="1089" t="s">
        <v>268</v>
      </c>
      <c r="AC226" s="1104">
        <v>3070</v>
      </c>
      <c r="AD226" s="1089" t="s">
        <v>274</v>
      </c>
      <c r="AE226" s="1098">
        <v>30</v>
      </c>
      <c r="AF226" s="1081" t="s">
        <v>269</v>
      </c>
      <c r="AG226" s="1083" t="s">
        <v>270</v>
      </c>
      <c r="AH226" s="1081" t="s">
        <v>268</v>
      </c>
      <c r="AI226" s="1085" t="s">
        <v>275</v>
      </c>
      <c r="AJ226" s="1081" t="s">
        <v>268</v>
      </c>
      <c r="AK226" s="1096">
        <v>2.4</v>
      </c>
      <c r="AL226" s="32" t="s">
        <v>268</v>
      </c>
      <c r="AM226" s="69">
        <v>9210</v>
      </c>
      <c r="AN226" s="1089" t="s">
        <v>268</v>
      </c>
      <c r="AO226" s="70">
        <v>90</v>
      </c>
      <c r="AP226" s="71" t="s">
        <v>272</v>
      </c>
      <c r="AQ226" s="64" t="s">
        <v>270</v>
      </c>
      <c r="AR226" s="72" t="s">
        <v>268</v>
      </c>
      <c r="AS226" s="66" t="s">
        <v>275</v>
      </c>
      <c r="AT226" s="72" t="s">
        <v>268</v>
      </c>
      <c r="AU226" s="73">
        <v>2.6</v>
      </c>
      <c r="AV226" s="74" t="s">
        <v>276</v>
      </c>
      <c r="AW226" s="75" t="s">
        <v>268</v>
      </c>
      <c r="AX226" s="76">
        <v>3680</v>
      </c>
      <c r="AY226" s="20" t="s">
        <v>274</v>
      </c>
      <c r="AZ226" s="77">
        <v>30</v>
      </c>
      <c r="BA226" s="78" t="s">
        <v>269</v>
      </c>
      <c r="BB226" s="79" t="s">
        <v>270</v>
      </c>
      <c r="BC226" s="78" t="s">
        <v>268</v>
      </c>
      <c r="BD226" s="80" t="s">
        <v>275</v>
      </c>
      <c r="BE226" s="78" t="s">
        <v>268</v>
      </c>
      <c r="BF226" s="81">
        <v>3.9</v>
      </c>
      <c r="BG226" s="75"/>
      <c r="BH226" s="82"/>
      <c r="BI226" s="112"/>
      <c r="BJ226" s="121"/>
      <c r="BK226" s="121"/>
      <c r="BL226" s="121"/>
      <c r="BM226" s="121"/>
      <c r="BN226" s="121"/>
      <c r="BO226" s="121"/>
      <c r="BP226" s="121"/>
      <c r="BQ226" s="112"/>
      <c r="BR226" s="82" t="s">
        <v>286</v>
      </c>
      <c r="BS226" s="112"/>
      <c r="BT226" s="122"/>
      <c r="BU226" s="121"/>
      <c r="BV226" s="121"/>
      <c r="BW226" s="121"/>
      <c r="BX226" s="121"/>
      <c r="BY226" s="121"/>
      <c r="BZ226" s="121"/>
      <c r="CA226" s="1102" t="s">
        <v>268</v>
      </c>
      <c r="CB226" s="1116">
        <v>550</v>
      </c>
      <c r="CC226" s="1089" t="s">
        <v>268</v>
      </c>
      <c r="CD226" s="1098">
        <v>5</v>
      </c>
      <c r="CE226" s="1083" t="s">
        <v>269</v>
      </c>
      <c r="CF226" s="1083" t="s">
        <v>270</v>
      </c>
      <c r="CG226" s="1092" t="s">
        <v>268</v>
      </c>
      <c r="CH226" s="1085" t="s">
        <v>275</v>
      </c>
      <c r="CI226" s="1092" t="s">
        <v>268</v>
      </c>
      <c r="CJ226" s="1096">
        <v>9.1</v>
      </c>
      <c r="CK226" s="1089"/>
      <c r="CL226" s="123" t="s">
        <v>173</v>
      </c>
      <c r="CM226" s="1089" t="s">
        <v>274</v>
      </c>
      <c r="CN226" s="1112">
        <v>30</v>
      </c>
      <c r="CO226" s="1113" t="s">
        <v>269</v>
      </c>
      <c r="CP226" s="1114" t="s">
        <v>270</v>
      </c>
      <c r="CQ226" s="1113" t="s">
        <v>268</v>
      </c>
      <c r="CR226" s="1115" t="s">
        <v>275</v>
      </c>
      <c r="CS226" s="1113" t="s">
        <v>268</v>
      </c>
      <c r="CT226" s="1118">
        <v>2.4</v>
      </c>
      <c r="CU226" s="1119" t="s">
        <v>277</v>
      </c>
      <c r="CV226" s="1089" t="s">
        <v>274</v>
      </c>
      <c r="CW226" s="1104">
        <v>540</v>
      </c>
      <c r="CX226" s="1089" t="s">
        <v>268</v>
      </c>
      <c r="CY226" s="1098">
        <v>5</v>
      </c>
      <c r="CZ226" s="1083" t="s">
        <v>269</v>
      </c>
      <c r="DA226" s="1083" t="s">
        <v>270</v>
      </c>
      <c r="DB226" s="1092" t="s">
        <v>268</v>
      </c>
      <c r="DC226" s="1085" t="s">
        <v>275</v>
      </c>
      <c r="DD226" s="1092" t="s">
        <v>268</v>
      </c>
      <c r="DE226" s="1096">
        <v>16.8</v>
      </c>
      <c r="DF226" s="1089" t="s">
        <v>274</v>
      </c>
      <c r="DG226" s="85">
        <v>330</v>
      </c>
      <c r="DH226" s="1089" t="s">
        <v>268</v>
      </c>
      <c r="DI226" s="85">
        <v>3</v>
      </c>
      <c r="DJ226" s="1089" t="s">
        <v>274</v>
      </c>
      <c r="DK226" s="86">
        <v>3</v>
      </c>
      <c r="DL226" s="1089" t="s">
        <v>268</v>
      </c>
      <c r="DM226" s="85">
        <v>50</v>
      </c>
      <c r="DN226" s="1089" t="s">
        <v>268</v>
      </c>
      <c r="DO226" s="85">
        <v>1</v>
      </c>
      <c r="DP226" s="1089" t="s">
        <v>274</v>
      </c>
      <c r="DQ226" s="86">
        <v>1</v>
      </c>
      <c r="DR226" s="1145"/>
      <c r="DS226" s="128" t="s">
        <v>173</v>
      </c>
      <c r="DT226" s="1122" t="s">
        <v>278</v>
      </c>
      <c r="DU226" s="88">
        <v>255</v>
      </c>
      <c r="DV226" s="1089" t="s">
        <v>280</v>
      </c>
      <c r="DW226" s="1090">
        <v>710</v>
      </c>
      <c r="DX226" s="1092" t="s">
        <v>268</v>
      </c>
      <c r="DY226" s="1094">
        <v>7</v>
      </c>
      <c r="DZ226" s="1081" t="s">
        <v>269</v>
      </c>
      <c r="EA226" s="1083" t="s">
        <v>270</v>
      </c>
      <c r="EB226" s="1081" t="s">
        <v>268</v>
      </c>
      <c r="EC226" s="1085" t="s">
        <v>275</v>
      </c>
      <c r="ED226" s="1081" t="s">
        <v>268</v>
      </c>
      <c r="EE226" s="1087">
        <v>7.4</v>
      </c>
      <c r="EF226" s="1123" t="s">
        <v>276</v>
      </c>
      <c r="EG226" s="1089" t="s">
        <v>280</v>
      </c>
      <c r="EH226" s="1090">
        <v>3070</v>
      </c>
      <c r="EI226" s="1092" t="s">
        <v>268</v>
      </c>
      <c r="EJ226" s="1094">
        <v>30</v>
      </c>
      <c r="EK226" s="1081" t="s">
        <v>269</v>
      </c>
      <c r="EL226" s="1083" t="s">
        <v>270</v>
      </c>
      <c r="EM226" s="1081" t="s">
        <v>268</v>
      </c>
      <c r="EN226" s="1085" t="s">
        <v>275</v>
      </c>
      <c r="EO226" s="1081" t="s">
        <v>268</v>
      </c>
      <c r="EP226" s="1087">
        <v>2.6</v>
      </c>
      <c r="EQ226" s="1126" t="s">
        <v>276</v>
      </c>
      <c r="ER226" s="1120" t="s">
        <v>281</v>
      </c>
      <c r="ES226" s="1089" t="s">
        <v>280</v>
      </c>
      <c r="ET226" s="89">
        <v>2310</v>
      </c>
      <c r="EU226" s="1125" t="s">
        <v>280</v>
      </c>
      <c r="EV226" s="1140"/>
      <c r="EW226" s="1114"/>
      <c r="EX226" s="1122"/>
      <c r="EY226" s="5"/>
      <c r="EZ226" s="1145"/>
    </row>
    <row r="227" spans="1:156" s="58" customFormat="1" ht="38.450000000000003" customHeight="1">
      <c r="A227" s="132" t="s">
        <v>565</v>
      </c>
      <c r="B227" s="132" t="s">
        <v>965</v>
      </c>
      <c r="C227" s="1170"/>
      <c r="D227" s="1107"/>
      <c r="E227" s="1109"/>
      <c r="F227" s="90" t="s">
        <v>43</v>
      </c>
      <c r="G227" s="120"/>
      <c r="H227" s="91">
        <v>37270</v>
      </c>
      <c r="I227" s="92"/>
      <c r="J227" s="32" t="s">
        <v>268</v>
      </c>
      <c r="K227" s="93">
        <v>350</v>
      </c>
      <c r="L227" s="94"/>
      <c r="M227" s="95" t="s">
        <v>269</v>
      </c>
      <c r="N227" s="96" t="s">
        <v>270</v>
      </c>
      <c r="O227" s="97" t="s">
        <v>268</v>
      </c>
      <c r="P227" s="98" t="s">
        <v>275</v>
      </c>
      <c r="Q227" s="97" t="s">
        <v>268</v>
      </c>
      <c r="R227" s="99">
        <v>2.4</v>
      </c>
      <c r="S227" s="100"/>
      <c r="T227" s="1089"/>
      <c r="U227" s="1105"/>
      <c r="V227" s="1089"/>
      <c r="W227" s="1111"/>
      <c r="X227" s="1082"/>
      <c r="Y227" s="1084"/>
      <c r="Z227" s="1084"/>
      <c r="AA227" s="1101"/>
      <c r="AB227" s="1089"/>
      <c r="AC227" s="1105"/>
      <c r="AD227" s="1089"/>
      <c r="AE227" s="1099"/>
      <c r="AF227" s="1082"/>
      <c r="AG227" s="1084"/>
      <c r="AH227" s="1082"/>
      <c r="AI227" s="1086"/>
      <c r="AJ227" s="1082"/>
      <c r="AK227" s="1097"/>
      <c r="AL227" s="32" t="s">
        <v>268</v>
      </c>
      <c r="AM227" s="93">
        <v>9210</v>
      </c>
      <c r="AN227" s="1089"/>
      <c r="AO227" s="101">
        <v>90</v>
      </c>
      <c r="AP227" s="102" t="s">
        <v>269</v>
      </c>
      <c r="AQ227" s="96" t="s">
        <v>270</v>
      </c>
      <c r="AR227" s="103" t="s">
        <v>268</v>
      </c>
      <c r="AS227" s="104" t="s">
        <v>275</v>
      </c>
      <c r="AT227" s="103" t="s">
        <v>268</v>
      </c>
      <c r="AU227" s="105">
        <v>2.6</v>
      </c>
      <c r="AV227" s="106"/>
      <c r="AW227" s="75"/>
      <c r="AX227" s="23"/>
      <c r="AY227" s="23"/>
      <c r="AZ227" s="125"/>
      <c r="BA227" s="23"/>
      <c r="BB227" s="23"/>
      <c r="BC227" s="23"/>
      <c r="BD227" s="23"/>
      <c r="BE227" s="23"/>
      <c r="BF227" s="23"/>
      <c r="BG227" s="112" t="s">
        <v>274</v>
      </c>
      <c r="BH227" s="113">
        <v>64510</v>
      </c>
      <c r="BI227" s="112" t="s">
        <v>268</v>
      </c>
      <c r="BJ227" s="77">
        <v>640</v>
      </c>
      <c r="BK227" s="78" t="s">
        <v>269</v>
      </c>
      <c r="BL227" s="79" t="s">
        <v>270</v>
      </c>
      <c r="BM227" s="78" t="s">
        <v>268</v>
      </c>
      <c r="BN227" s="80" t="s">
        <v>275</v>
      </c>
      <c r="BO227" s="78" t="s">
        <v>268</v>
      </c>
      <c r="BP227" s="81">
        <v>2.4</v>
      </c>
      <c r="BQ227" s="46" t="s">
        <v>268</v>
      </c>
      <c r="BR227" s="113">
        <v>55300</v>
      </c>
      <c r="BS227" s="46" t="s">
        <v>274</v>
      </c>
      <c r="BT227" s="77">
        <v>550</v>
      </c>
      <c r="BU227" s="78" t="s">
        <v>269</v>
      </c>
      <c r="BV227" s="79" t="s">
        <v>270</v>
      </c>
      <c r="BW227" s="78" t="s">
        <v>268</v>
      </c>
      <c r="BX227" s="80" t="s">
        <v>275</v>
      </c>
      <c r="BY227" s="78" t="s">
        <v>268</v>
      </c>
      <c r="BZ227" s="81">
        <v>2.2999999999999998</v>
      </c>
      <c r="CA227" s="1103"/>
      <c r="CB227" s="1117"/>
      <c r="CC227" s="1089"/>
      <c r="CD227" s="1099"/>
      <c r="CE227" s="1084"/>
      <c r="CF227" s="1084"/>
      <c r="CG227" s="1093"/>
      <c r="CH227" s="1086"/>
      <c r="CI227" s="1093"/>
      <c r="CJ227" s="1097"/>
      <c r="CK227" s="1089"/>
      <c r="CL227" s="114">
        <v>3070</v>
      </c>
      <c r="CM227" s="1089"/>
      <c r="CN227" s="1112"/>
      <c r="CO227" s="1113"/>
      <c r="CP227" s="1114"/>
      <c r="CQ227" s="1113"/>
      <c r="CR227" s="1115"/>
      <c r="CS227" s="1113"/>
      <c r="CT227" s="1118"/>
      <c r="CU227" s="1119"/>
      <c r="CV227" s="1089"/>
      <c r="CW227" s="1105"/>
      <c r="CX227" s="1089"/>
      <c r="CY227" s="1099"/>
      <c r="CZ227" s="1084"/>
      <c r="DA227" s="1084"/>
      <c r="DB227" s="1093"/>
      <c r="DC227" s="1086"/>
      <c r="DD227" s="1093"/>
      <c r="DE227" s="1097"/>
      <c r="DF227" s="1089"/>
      <c r="DG227" s="115" t="s">
        <v>282</v>
      </c>
      <c r="DH227" s="1089"/>
      <c r="DI227" s="115" t="s">
        <v>335</v>
      </c>
      <c r="DJ227" s="1089"/>
      <c r="DK227" s="116">
        <v>58.3</v>
      </c>
      <c r="DL227" s="1089"/>
      <c r="DM227" s="115" t="s">
        <v>282</v>
      </c>
      <c r="DN227" s="1089"/>
      <c r="DO227" s="115" t="s">
        <v>335</v>
      </c>
      <c r="DP227" s="1089"/>
      <c r="DQ227" s="116">
        <v>32.4</v>
      </c>
      <c r="DR227" s="1145"/>
      <c r="DS227" s="117">
        <v>3160</v>
      </c>
      <c r="DT227" s="1122"/>
      <c r="DU227" s="118" t="s">
        <v>284</v>
      </c>
      <c r="DV227" s="1089"/>
      <c r="DW227" s="1091"/>
      <c r="DX227" s="1093"/>
      <c r="DY227" s="1095"/>
      <c r="DZ227" s="1082"/>
      <c r="EA227" s="1084"/>
      <c r="EB227" s="1082"/>
      <c r="EC227" s="1086"/>
      <c r="ED227" s="1082"/>
      <c r="EE227" s="1088"/>
      <c r="EF227" s="1124"/>
      <c r="EG227" s="1089"/>
      <c r="EH227" s="1091">
        <v>0</v>
      </c>
      <c r="EI227" s="1093"/>
      <c r="EJ227" s="1095"/>
      <c r="EK227" s="1082"/>
      <c r="EL227" s="1084"/>
      <c r="EM227" s="1082"/>
      <c r="EN227" s="1086"/>
      <c r="EO227" s="1082"/>
      <c r="EP227" s="1088"/>
      <c r="EQ227" s="1127"/>
      <c r="ER227" s="1121"/>
      <c r="ES227" s="1089"/>
      <c r="ET227" s="119">
        <v>20</v>
      </c>
      <c r="EU227" s="1125"/>
      <c r="EV227" s="1140"/>
      <c r="EW227" s="1114"/>
      <c r="EX227" s="1122"/>
      <c r="EY227" s="5"/>
      <c r="EZ227" s="1145"/>
    </row>
    <row r="228" spans="1:156" s="58" customFormat="1" ht="38.450000000000003" customHeight="1">
      <c r="A228" s="132" t="s">
        <v>566</v>
      </c>
      <c r="B228" s="132" t="s">
        <v>966</v>
      </c>
      <c r="C228" s="1170"/>
      <c r="D228" s="1106" t="s">
        <v>324</v>
      </c>
      <c r="E228" s="1108" t="s">
        <v>267</v>
      </c>
      <c r="F228" s="57" t="s">
        <v>42</v>
      </c>
      <c r="G228" s="120"/>
      <c r="H228" s="59">
        <v>27340</v>
      </c>
      <c r="I228" s="60">
        <v>36550</v>
      </c>
      <c r="J228" s="32" t="s">
        <v>268</v>
      </c>
      <c r="K228" s="61">
        <v>250</v>
      </c>
      <c r="L228" s="62">
        <v>340</v>
      </c>
      <c r="M228" s="63" t="s">
        <v>269</v>
      </c>
      <c r="N228" s="64" t="s">
        <v>270</v>
      </c>
      <c r="O228" s="65" t="s">
        <v>268</v>
      </c>
      <c r="P228" s="66" t="s">
        <v>271</v>
      </c>
      <c r="Q228" s="65" t="s">
        <v>268</v>
      </c>
      <c r="R228" s="67">
        <v>2.2999999999999998</v>
      </c>
      <c r="S228" s="68">
        <v>2.4</v>
      </c>
      <c r="T228" s="1089" t="s">
        <v>268</v>
      </c>
      <c r="U228" s="1104">
        <v>390</v>
      </c>
      <c r="V228" s="1089" t="s">
        <v>268</v>
      </c>
      <c r="W228" s="1110">
        <v>3</v>
      </c>
      <c r="X228" s="1081" t="s">
        <v>272</v>
      </c>
      <c r="Y228" s="1083" t="s">
        <v>270</v>
      </c>
      <c r="Z228" s="1083" t="s">
        <v>268</v>
      </c>
      <c r="AA228" s="1100" t="s">
        <v>273</v>
      </c>
      <c r="AB228" s="1089" t="s">
        <v>268</v>
      </c>
      <c r="AC228" s="1104">
        <v>2630</v>
      </c>
      <c r="AD228" s="1089" t="s">
        <v>274</v>
      </c>
      <c r="AE228" s="1098">
        <v>20</v>
      </c>
      <c r="AF228" s="1081" t="s">
        <v>269</v>
      </c>
      <c r="AG228" s="1083" t="s">
        <v>270</v>
      </c>
      <c r="AH228" s="1081" t="s">
        <v>268</v>
      </c>
      <c r="AI228" s="1085" t="s">
        <v>275</v>
      </c>
      <c r="AJ228" s="1081" t="s">
        <v>268</v>
      </c>
      <c r="AK228" s="1096">
        <v>3.1</v>
      </c>
      <c r="AL228" s="32" t="s">
        <v>268</v>
      </c>
      <c r="AM228" s="69">
        <v>9210</v>
      </c>
      <c r="AN228" s="1089" t="s">
        <v>268</v>
      </c>
      <c r="AO228" s="70">
        <v>90</v>
      </c>
      <c r="AP228" s="71" t="s">
        <v>272</v>
      </c>
      <c r="AQ228" s="64" t="s">
        <v>270</v>
      </c>
      <c r="AR228" s="72" t="s">
        <v>268</v>
      </c>
      <c r="AS228" s="66" t="s">
        <v>275</v>
      </c>
      <c r="AT228" s="72" t="s">
        <v>268</v>
      </c>
      <c r="AU228" s="73">
        <v>2.6</v>
      </c>
      <c r="AV228" s="74" t="s">
        <v>276</v>
      </c>
      <c r="AW228" s="75" t="s">
        <v>268</v>
      </c>
      <c r="AX228" s="76">
        <v>3680</v>
      </c>
      <c r="AY228" s="20" t="s">
        <v>274</v>
      </c>
      <c r="AZ228" s="77">
        <v>30</v>
      </c>
      <c r="BA228" s="78" t="s">
        <v>269</v>
      </c>
      <c r="BB228" s="79" t="s">
        <v>270</v>
      </c>
      <c r="BC228" s="78" t="s">
        <v>268</v>
      </c>
      <c r="BD228" s="80" t="s">
        <v>275</v>
      </c>
      <c r="BE228" s="78" t="s">
        <v>268</v>
      </c>
      <c r="BF228" s="81">
        <v>3.9</v>
      </c>
      <c r="BG228" s="75"/>
      <c r="BH228" s="82"/>
      <c r="BI228" s="112"/>
      <c r="BJ228" s="121"/>
      <c r="BK228" s="121"/>
      <c r="BL228" s="121"/>
      <c r="BM228" s="121"/>
      <c r="BN228" s="121"/>
      <c r="BO228" s="121"/>
      <c r="BP228" s="121"/>
      <c r="BQ228" s="112"/>
      <c r="BR228" s="82" t="s">
        <v>286</v>
      </c>
      <c r="BS228" s="112"/>
      <c r="BT228" s="122"/>
      <c r="BU228" s="121"/>
      <c r="BV228" s="121"/>
      <c r="BW228" s="121"/>
      <c r="BX228" s="121"/>
      <c r="BY228" s="121"/>
      <c r="BZ228" s="121"/>
      <c r="CA228" s="1102" t="s">
        <v>268</v>
      </c>
      <c r="CB228" s="1116">
        <v>470</v>
      </c>
      <c r="CC228" s="1089" t="s">
        <v>268</v>
      </c>
      <c r="CD228" s="1098">
        <v>4</v>
      </c>
      <c r="CE228" s="1083" t="s">
        <v>269</v>
      </c>
      <c r="CF228" s="1083" t="s">
        <v>270</v>
      </c>
      <c r="CG228" s="1092" t="s">
        <v>268</v>
      </c>
      <c r="CH228" s="1085" t="s">
        <v>275</v>
      </c>
      <c r="CI228" s="1092" t="s">
        <v>268</v>
      </c>
      <c r="CJ228" s="1096">
        <v>9.6999999999999993</v>
      </c>
      <c r="CK228" s="1089"/>
      <c r="CL228" s="123" t="s">
        <v>174</v>
      </c>
      <c r="CM228" s="1089" t="s">
        <v>274</v>
      </c>
      <c r="CN228" s="1112">
        <v>20</v>
      </c>
      <c r="CO228" s="1113" t="s">
        <v>269</v>
      </c>
      <c r="CP228" s="1114" t="s">
        <v>270</v>
      </c>
      <c r="CQ228" s="1113" t="s">
        <v>268</v>
      </c>
      <c r="CR228" s="1115" t="s">
        <v>275</v>
      </c>
      <c r="CS228" s="1113" t="s">
        <v>268</v>
      </c>
      <c r="CT228" s="1118">
        <v>3.1</v>
      </c>
      <c r="CU228" s="1119" t="s">
        <v>277</v>
      </c>
      <c r="CV228" s="1089" t="s">
        <v>274</v>
      </c>
      <c r="CW228" s="1104">
        <v>540</v>
      </c>
      <c r="CX228" s="1089" t="s">
        <v>268</v>
      </c>
      <c r="CY228" s="1098">
        <v>5</v>
      </c>
      <c r="CZ228" s="1083" t="s">
        <v>269</v>
      </c>
      <c r="DA228" s="1083" t="s">
        <v>270</v>
      </c>
      <c r="DB228" s="1092" t="s">
        <v>268</v>
      </c>
      <c r="DC228" s="1085" t="s">
        <v>275</v>
      </c>
      <c r="DD228" s="1092" t="s">
        <v>268</v>
      </c>
      <c r="DE228" s="1096">
        <v>14.4</v>
      </c>
      <c r="DF228" s="1089" t="s">
        <v>274</v>
      </c>
      <c r="DG228" s="85">
        <v>290</v>
      </c>
      <c r="DH228" s="1089" t="s">
        <v>268</v>
      </c>
      <c r="DI228" s="85">
        <v>2</v>
      </c>
      <c r="DJ228" s="1089" t="s">
        <v>274</v>
      </c>
      <c r="DK228" s="86">
        <v>2</v>
      </c>
      <c r="DL228" s="1089" t="s">
        <v>268</v>
      </c>
      <c r="DM228" s="85">
        <v>50</v>
      </c>
      <c r="DN228" s="1089" t="s">
        <v>268</v>
      </c>
      <c r="DO228" s="85">
        <v>1</v>
      </c>
      <c r="DP228" s="1089" t="s">
        <v>274</v>
      </c>
      <c r="DQ228" s="86">
        <v>1</v>
      </c>
      <c r="DR228" s="1145"/>
      <c r="DS228" s="128" t="s">
        <v>174</v>
      </c>
      <c r="DT228" s="1122" t="s">
        <v>278</v>
      </c>
      <c r="DU228" s="88">
        <v>255</v>
      </c>
      <c r="DV228" s="1089" t="s">
        <v>280</v>
      </c>
      <c r="DW228" s="1090">
        <v>610</v>
      </c>
      <c r="DX228" s="1092" t="s">
        <v>268</v>
      </c>
      <c r="DY228" s="1094">
        <v>6</v>
      </c>
      <c r="DZ228" s="1081" t="s">
        <v>269</v>
      </c>
      <c r="EA228" s="1083" t="s">
        <v>270</v>
      </c>
      <c r="EB228" s="1081" t="s">
        <v>268</v>
      </c>
      <c r="EC228" s="1085" t="s">
        <v>275</v>
      </c>
      <c r="ED228" s="1081" t="s">
        <v>268</v>
      </c>
      <c r="EE228" s="1087">
        <v>7.4</v>
      </c>
      <c r="EF228" s="1123" t="s">
        <v>276</v>
      </c>
      <c r="EG228" s="1089" t="s">
        <v>280</v>
      </c>
      <c r="EH228" s="1090">
        <v>2630</v>
      </c>
      <c r="EI228" s="1092" t="s">
        <v>268</v>
      </c>
      <c r="EJ228" s="1094">
        <v>20</v>
      </c>
      <c r="EK228" s="1081" t="s">
        <v>269</v>
      </c>
      <c r="EL228" s="1083" t="s">
        <v>270</v>
      </c>
      <c r="EM228" s="1081" t="s">
        <v>268</v>
      </c>
      <c r="EN228" s="1085" t="s">
        <v>275</v>
      </c>
      <c r="EO228" s="1081" t="s">
        <v>268</v>
      </c>
      <c r="EP228" s="1087">
        <v>3.3</v>
      </c>
      <c r="EQ228" s="1126" t="s">
        <v>276</v>
      </c>
      <c r="ER228" s="1120" t="s">
        <v>281</v>
      </c>
      <c r="ES228" s="1089" t="s">
        <v>280</v>
      </c>
      <c r="ET228" s="89">
        <v>1980</v>
      </c>
      <c r="EU228" s="1125" t="s">
        <v>280</v>
      </c>
      <c r="EV228" s="1140"/>
      <c r="EW228" s="1114"/>
      <c r="EX228" s="1122"/>
      <c r="EY228" s="5"/>
      <c r="EZ228" s="1145"/>
    </row>
    <row r="229" spans="1:156" s="58" customFormat="1" ht="38.450000000000003" customHeight="1">
      <c r="A229" s="132" t="s">
        <v>567</v>
      </c>
      <c r="B229" s="132" t="s">
        <v>967</v>
      </c>
      <c r="C229" s="1170"/>
      <c r="D229" s="1107"/>
      <c r="E229" s="1109"/>
      <c r="F229" s="90" t="s">
        <v>43</v>
      </c>
      <c r="G229" s="120"/>
      <c r="H229" s="91">
        <v>36550</v>
      </c>
      <c r="I229" s="92"/>
      <c r="J229" s="32" t="s">
        <v>268</v>
      </c>
      <c r="K229" s="93">
        <v>340</v>
      </c>
      <c r="L229" s="94"/>
      <c r="M229" s="95" t="s">
        <v>269</v>
      </c>
      <c r="N229" s="96" t="s">
        <v>270</v>
      </c>
      <c r="O229" s="97" t="s">
        <v>268</v>
      </c>
      <c r="P229" s="98" t="s">
        <v>275</v>
      </c>
      <c r="Q229" s="97" t="s">
        <v>268</v>
      </c>
      <c r="R229" s="99">
        <v>2.4</v>
      </c>
      <c r="S229" s="100"/>
      <c r="T229" s="1089"/>
      <c r="U229" s="1105"/>
      <c r="V229" s="1089"/>
      <c r="W229" s="1111"/>
      <c r="X229" s="1082"/>
      <c r="Y229" s="1084"/>
      <c r="Z229" s="1084"/>
      <c r="AA229" s="1101"/>
      <c r="AB229" s="1089"/>
      <c r="AC229" s="1105"/>
      <c r="AD229" s="1089"/>
      <c r="AE229" s="1099"/>
      <c r="AF229" s="1082"/>
      <c r="AG229" s="1084"/>
      <c r="AH229" s="1082"/>
      <c r="AI229" s="1086"/>
      <c r="AJ229" s="1082"/>
      <c r="AK229" s="1097"/>
      <c r="AL229" s="32" t="s">
        <v>268</v>
      </c>
      <c r="AM229" s="93">
        <v>9210</v>
      </c>
      <c r="AN229" s="1089"/>
      <c r="AO229" s="101">
        <v>90</v>
      </c>
      <c r="AP229" s="102" t="s">
        <v>269</v>
      </c>
      <c r="AQ229" s="96" t="s">
        <v>270</v>
      </c>
      <c r="AR229" s="103" t="s">
        <v>268</v>
      </c>
      <c r="AS229" s="104" t="s">
        <v>275</v>
      </c>
      <c r="AT229" s="103" t="s">
        <v>268</v>
      </c>
      <c r="AU229" s="105">
        <v>2.6</v>
      </c>
      <c r="AV229" s="106"/>
      <c r="AW229" s="75"/>
      <c r="AX229" s="23"/>
      <c r="AY229" s="23"/>
      <c r="AZ229" s="125"/>
      <c r="BA229" s="23"/>
      <c r="BB229" s="23"/>
      <c r="BC229" s="23"/>
      <c r="BD229" s="23"/>
      <c r="BE229" s="23"/>
      <c r="BF229" s="23"/>
      <c r="BG229" s="112" t="s">
        <v>274</v>
      </c>
      <c r="BH229" s="113">
        <v>64510</v>
      </c>
      <c r="BI229" s="112" t="s">
        <v>268</v>
      </c>
      <c r="BJ229" s="77">
        <v>640</v>
      </c>
      <c r="BK229" s="78" t="s">
        <v>269</v>
      </c>
      <c r="BL229" s="79" t="s">
        <v>270</v>
      </c>
      <c r="BM229" s="78" t="s">
        <v>268</v>
      </c>
      <c r="BN229" s="80" t="s">
        <v>275</v>
      </c>
      <c r="BO229" s="78" t="s">
        <v>268</v>
      </c>
      <c r="BP229" s="81">
        <v>2.4</v>
      </c>
      <c r="BQ229" s="46" t="s">
        <v>268</v>
      </c>
      <c r="BR229" s="113">
        <v>55300</v>
      </c>
      <c r="BS229" s="46" t="s">
        <v>274</v>
      </c>
      <c r="BT229" s="77">
        <v>550</v>
      </c>
      <c r="BU229" s="78" t="s">
        <v>269</v>
      </c>
      <c r="BV229" s="79" t="s">
        <v>270</v>
      </c>
      <c r="BW229" s="78" t="s">
        <v>268</v>
      </c>
      <c r="BX229" s="80" t="s">
        <v>275</v>
      </c>
      <c r="BY229" s="78" t="s">
        <v>268</v>
      </c>
      <c r="BZ229" s="81">
        <v>2.2999999999999998</v>
      </c>
      <c r="CA229" s="1103"/>
      <c r="CB229" s="1117"/>
      <c r="CC229" s="1089"/>
      <c r="CD229" s="1099"/>
      <c r="CE229" s="1084"/>
      <c r="CF229" s="1084"/>
      <c r="CG229" s="1093"/>
      <c r="CH229" s="1086"/>
      <c r="CI229" s="1093"/>
      <c r="CJ229" s="1097"/>
      <c r="CK229" s="1089"/>
      <c r="CL229" s="114">
        <v>2630</v>
      </c>
      <c r="CM229" s="1089"/>
      <c r="CN229" s="1112"/>
      <c r="CO229" s="1113"/>
      <c r="CP229" s="1114"/>
      <c r="CQ229" s="1113"/>
      <c r="CR229" s="1115"/>
      <c r="CS229" s="1113"/>
      <c r="CT229" s="1118"/>
      <c r="CU229" s="1119"/>
      <c r="CV229" s="1089"/>
      <c r="CW229" s="1105"/>
      <c r="CX229" s="1089"/>
      <c r="CY229" s="1099"/>
      <c r="CZ229" s="1084"/>
      <c r="DA229" s="1084"/>
      <c r="DB229" s="1093"/>
      <c r="DC229" s="1086"/>
      <c r="DD229" s="1093"/>
      <c r="DE229" s="1097"/>
      <c r="DF229" s="1089"/>
      <c r="DG229" s="115" t="s">
        <v>282</v>
      </c>
      <c r="DH229" s="1089"/>
      <c r="DI229" s="115" t="s">
        <v>335</v>
      </c>
      <c r="DJ229" s="1089"/>
      <c r="DK229" s="116">
        <v>74.900000000000006</v>
      </c>
      <c r="DL229" s="1089"/>
      <c r="DM229" s="115" t="s">
        <v>282</v>
      </c>
      <c r="DN229" s="1089"/>
      <c r="DO229" s="115" t="s">
        <v>335</v>
      </c>
      <c r="DP229" s="1089"/>
      <c r="DQ229" s="116">
        <v>27.7</v>
      </c>
      <c r="DR229" s="1145"/>
      <c r="DS229" s="117">
        <v>2810</v>
      </c>
      <c r="DT229" s="1122"/>
      <c r="DU229" s="118" t="s">
        <v>284</v>
      </c>
      <c r="DV229" s="1089"/>
      <c r="DW229" s="1091"/>
      <c r="DX229" s="1093"/>
      <c r="DY229" s="1095"/>
      <c r="DZ229" s="1082"/>
      <c r="EA229" s="1084"/>
      <c r="EB229" s="1082"/>
      <c r="EC229" s="1086"/>
      <c r="ED229" s="1082"/>
      <c r="EE229" s="1088"/>
      <c r="EF229" s="1124"/>
      <c r="EG229" s="1089"/>
      <c r="EH229" s="1091" t="s">
        <v>342</v>
      </c>
      <c r="EI229" s="1093"/>
      <c r="EJ229" s="1095"/>
      <c r="EK229" s="1082"/>
      <c r="EL229" s="1084"/>
      <c r="EM229" s="1082"/>
      <c r="EN229" s="1086"/>
      <c r="EO229" s="1082"/>
      <c r="EP229" s="1088"/>
      <c r="EQ229" s="1127"/>
      <c r="ER229" s="1121"/>
      <c r="ES229" s="1089"/>
      <c r="ET229" s="119">
        <v>20</v>
      </c>
      <c r="EU229" s="1125"/>
      <c r="EV229" s="1140"/>
      <c r="EW229" s="1114"/>
      <c r="EX229" s="1122"/>
      <c r="EY229" s="5"/>
      <c r="EZ229" s="1145"/>
    </row>
    <row r="230" spans="1:156" s="58" customFormat="1" ht="38.450000000000003" customHeight="1">
      <c r="A230" s="132" t="s">
        <v>568</v>
      </c>
      <c r="B230" s="132" t="s">
        <v>968</v>
      </c>
      <c r="C230" s="1170"/>
      <c r="D230" s="1106" t="s">
        <v>326</v>
      </c>
      <c r="E230" s="1108" t="s">
        <v>267</v>
      </c>
      <c r="F230" s="57" t="s">
        <v>42</v>
      </c>
      <c r="G230" s="120"/>
      <c r="H230" s="59">
        <v>26820</v>
      </c>
      <c r="I230" s="60">
        <v>36030</v>
      </c>
      <c r="J230" s="32" t="s">
        <v>268</v>
      </c>
      <c r="K230" s="61">
        <v>240</v>
      </c>
      <c r="L230" s="62">
        <v>330</v>
      </c>
      <c r="M230" s="63" t="s">
        <v>269</v>
      </c>
      <c r="N230" s="64" t="s">
        <v>270</v>
      </c>
      <c r="O230" s="65" t="s">
        <v>268</v>
      </c>
      <c r="P230" s="66" t="s">
        <v>271</v>
      </c>
      <c r="Q230" s="65" t="s">
        <v>268</v>
      </c>
      <c r="R230" s="67">
        <v>2.2999999999999998</v>
      </c>
      <c r="S230" s="68">
        <v>2.4</v>
      </c>
      <c r="T230" s="1089" t="s">
        <v>268</v>
      </c>
      <c r="U230" s="1104">
        <v>340</v>
      </c>
      <c r="V230" s="1089" t="s">
        <v>268</v>
      </c>
      <c r="W230" s="1110">
        <v>3</v>
      </c>
      <c r="X230" s="1081" t="s">
        <v>272</v>
      </c>
      <c r="Y230" s="1083" t="s">
        <v>270</v>
      </c>
      <c r="Z230" s="1083" t="s">
        <v>268</v>
      </c>
      <c r="AA230" s="1100" t="s">
        <v>273</v>
      </c>
      <c r="AB230" s="1089" t="s">
        <v>268</v>
      </c>
      <c r="AC230" s="1104">
        <v>2300</v>
      </c>
      <c r="AD230" s="1089" t="s">
        <v>274</v>
      </c>
      <c r="AE230" s="1098">
        <v>20</v>
      </c>
      <c r="AF230" s="1081" t="s">
        <v>269</v>
      </c>
      <c r="AG230" s="1083" t="s">
        <v>270</v>
      </c>
      <c r="AH230" s="1081" t="s">
        <v>268</v>
      </c>
      <c r="AI230" s="1085" t="s">
        <v>275</v>
      </c>
      <c r="AJ230" s="1081" t="s">
        <v>268</v>
      </c>
      <c r="AK230" s="1096">
        <v>2.7</v>
      </c>
      <c r="AL230" s="32" t="s">
        <v>268</v>
      </c>
      <c r="AM230" s="69">
        <v>9210</v>
      </c>
      <c r="AN230" s="1089" t="s">
        <v>268</v>
      </c>
      <c r="AO230" s="70">
        <v>90</v>
      </c>
      <c r="AP230" s="71" t="s">
        <v>272</v>
      </c>
      <c r="AQ230" s="64" t="s">
        <v>270</v>
      </c>
      <c r="AR230" s="72" t="s">
        <v>268</v>
      </c>
      <c r="AS230" s="66" t="s">
        <v>275</v>
      </c>
      <c r="AT230" s="72" t="s">
        <v>268</v>
      </c>
      <c r="AU230" s="73">
        <v>2.6</v>
      </c>
      <c r="AV230" s="74" t="s">
        <v>276</v>
      </c>
      <c r="AW230" s="75" t="s">
        <v>268</v>
      </c>
      <c r="AX230" s="76">
        <v>3680</v>
      </c>
      <c r="AY230" s="20" t="s">
        <v>274</v>
      </c>
      <c r="AZ230" s="77">
        <v>30</v>
      </c>
      <c r="BA230" s="78" t="s">
        <v>269</v>
      </c>
      <c r="BB230" s="79" t="s">
        <v>270</v>
      </c>
      <c r="BC230" s="78" t="s">
        <v>268</v>
      </c>
      <c r="BD230" s="80" t="s">
        <v>275</v>
      </c>
      <c r="BE230" s="78" t="s">
        <v>268</v>
      </c>
      <c r="BF230" s="81">
        <v>3.9</v>
      </c>
      <c r="BG230" s="75"/>
      <c r="BH230" s="82"/>
      <c r="BI230" s="112"/>
      <c r="BJ230" s="121"/>
      <c r="BK230" s="121"/>
      <c r="BL230" s="121"/>
      <c r="BM230" s="121"/>
      <c r="BN230" s="121"/>
      <c r="BO230" s="121"/>
      <c r="BP230" s="121"/>
      <c r="BQ230" s="112"/>
      <c r="BR230" s="82" t="s">
        <v>286</v>
      </c>
      <c r="BS230" s="112"/>
      <c r="BT230" s="122"/>
      <c r="BU230" s="121"/>
      <c r="BV230" s="121"/>
      <c r="BW230" s="121"/>
      <c r="BX230" s="121"/>
      <c r="BY230" s="121"/>
      <c r="BZ230" s="121"/>
      <c r="CA230" s="1102" t="s">
        <v>268</v>
      </c>
      <c r="CB230" s="1116">
        <v>410</v>
      </c>
      <c r="CC230" s="1089" t="s">
        <v>268</v>
      </c>
      <c r="CD230" s="1098">
        <v>4</v>
      </c>
      <c r="CE230" s="1083" t="s">
        <v>269</v>
      </c>
      <c r="CF230" s="1083" t="s">
        <v>270</v>
      </c>
      <c r="CG230" s="1092" t="s">
        <v>268</v>
      </c>
      <c r="CH230" s="1085" t="s">
        <v>275</v>
      </c>
      <c r="CI230" s="1092" t="s">
        <v>268</v>
      </c>
      <c r="CJ230" s="1096">
        <v>8.5</v>
      </c>
      <c r="CK230" s="1089"/>
      <c r="CL230" s="123" t="s">
        <v>175</v>
      </c>
      <c r="CM230" s="1089" t="s">
        <v>274</v>
      </c>
      <c r="CN230" s="1112">
        <v>20</v>
      </c>
      <c r="CO230" s="1113" t="s">
        <v>269</v>
      </c>
      <c r="CP230" s="1114" t="s">
        <v>270</v>
      </c>
      <c r="CQ230" s="1113" t="s">
        <v>268</v>
      </c>
      <c r="CR230" s="1115" t="s">
        <v>275</v>
      </c>
      <c r="CS230" s="1113" t="s">
        <v>268</v>
      </c>
      <c r="CT230" s="1118">
        <v>2.7</v>
      </c>
      <c r="CU230" s="1119" t="s">
        <v>277</v>
      </c>
      <c r="CV230" s="1089" t="s">
        <v>274</v>
      </c>
      <c r="CW230" s="1104">
        <v>540</v>
      </c>
      <c r="CX230" s="1089" t="s">
        <v>268</v>
      </c>
      <c r="CY230" s="1098">
        <v>5</v>
      </c>
      <c r="CZ230" s="1083" t="s">
        <v>269</v>
      </c>
      <c r="DA230" s="1083" t="s">
        <v>270</v>
      </c>
      <c r="DB230" s="1092" t="s">
        <v>268</v>
      </c>
      <c r="DC230" s="1085" t="s">
        <v>275</v>
      </c>
      <c r="DD230" s="1092" t="s">
        <v>268</v>
      </c>
      <c r="DE230" s="1096">
        <v>12.6</v>
      </c>
      <c r="DF230" s="1089" t="s">
        <v>274</v>
      </c>
      <c r="DG230" s="85">
        <v>270</v>
      </c>
      <c r="DH230" s="1089" t="s">
        <v>268</v>
      </c>
      <c r="DI230" s="85">
        <v>2</v>
      </c>
      <c r="DJ230" s="1089" t="s">
        <v>274</v>
      </c>
      <c r="DK230" s="86">
        <v>2</v>
      </c>
      <c r="DL230" s="1089" t="s">
        <v>268</v>
      </c>
      <c r="DM230" s="85">
        <v>40</v>
      </c>
      <c r="DN230" s="1089" t="s">
        <v>268</v>
      </c>
      <c r="DO230" s="85">
        <v>1</v>
      </c>
      <c r="DP230" s="1089" t="s">
        <v>274</v>
      </c>
      <c r="DQ230" s="86">
        <v>1</v>
      </c>
      <c r="DR230" s="1145"/>
      <c r="DS230" s="128" t="s">
        <v>175</v>
      </c>
      <c r="DT230" s="1122" t="s">
        <v>278</v>
      </c>
      <c r="DU230" s="88">
        <v>255</v>
      </c>
      <c r="DV230" s="1089" t="s">
        <v>280</v>
      </c>
      <c r="DW230" s="1090">
        <v>530</v>
      </c>
      <c r="DX230" s="1092" t="s">
        <v>268</v>
      </c>
      <c r="DY230" s="1094">
        <v>5</v>
      </c>
      <c r="DZ230" s="1081" t="s">
        <v>269</v>
      </c>
      <c r="EA230" s="1083" t="s">
        <v>270</v>
      </c>
      <c r="EB230" s="1081" t="s">
        <v>268</v>
      </c>
      <c r="EC230" s="1085" t="s">
        <v>275</v>
      </c>
      <c r="ED230" s="1081" t="s">
        <v>268</v>
      </c>
      <c r="EE230" s="1087">
        <v>7.8</v>
      </c>
      <c r="EF230" s="1123" t="s">
        <v>276</v>
      </c>
      <c r="EG230" s="1089" t="s">
        <v>280</v>
      </c>
      <c r="EH230" s="1090">
        <v>2300</v>
      </c>
      <c r="EI230" s="1092" t="s">
        <v>268</v>
      </c>
      <c r="EJ230" s="1094">
        <v>20</v>
      </c>
      <c r="EK230" s="1081" t="s">
        <v>269</v>
      </c>
      <c r="EL230" s="1083" t="s">
        <v>270</v>
      </c>
      <c r="EM230" s="1081" t="s">
        <v>268</v>
      </c>
      <c r="EN230" s="1085" t="s">
        <v>275</v>
      </c>
      <c r="EO230" s="1081" t="s">
        <v>268</v>
      </c>
      <c r="EP230" s="1087">
        <v>2.9</v>
      </c>
      <c r="EQ230" s="1126" t="s">
        <v>276</v>
      </c>
      <c r="ER230" s="1120" t="s">
        <v>281</v>
      </c>
      <c r="ES230" s="1089" t="s">
        <v>280</v>
      </c>
      <c r="ET230" s="89">
        <v>1730</v>
      </c>
      <c r="EU230" s="1125" t="s">
        <v>280</v>
      </c>
      <c r="EV230" s="1140"/>
      <c r="EW230" s="1114"/>
      <c r="EX230" s="1122"/>
      <c r="EY230" s="5"/>
      <c r="EZ230" s="1145"/>
    </row>
    <row r="231" spans="1:156" s="58" customFormat="1" ht="38.450000000000003" customHeight="1">
      <c r="A231" s="132" t="s">
        <v>569</v>
      </c>
      <c r="B231" s="132" t="s">
        <v>969</v>
      </c>
      <c r="C231" s="1170"/>
      <c r="D231" s="1107"/>
      <c r="E231" s="1109"/>
      <c r="F231" s="90" t="s">
        <v>43</v>
      </c>
      <c r="G231" s="120"/>
      <c r="H231" s="91">
        <v>36030</v>
      </c>
      <c r="I231" s="92"/>
      <c r="J231" s="32" t="s">
        <v>268</v>
      </c>
      <c r="K231" s="93">
        <v>330</v>
      </c>
      <c r="L231" s="94"/>
      <c r="M231" s="95" t="s">
        <v>269</v>
      </c>
      <c r="N231" s="96" t="s">
        <v>270</v>
      </c>
      <c r="O231" s="97" t="s">
        <v>268</v>
      </c>
      <c r="P231" s="98" t="s">
        <v>275</v>
      </c>
      <c r="Q231" s="97" t="s">
        <v>268</v>
      </c>
      <c r="R231" s="99">
        <v>2.4</v>
      </c>
      <c r="S231" s="100"/>
      <c r="T231" s="1089"/>
      <c r="U231" s="1105"/>
      <c r="V231" s="1089"/>
      <c r="W231" s="1111"/>
      <c r="X231" s="1082"/>
      <c r="Y231" s="1084"/>
      <c r="Z231" s="1084"/>
      <c r="AA231" s="1101"/>
      <c r="AB231" s="1089"/>
      <c r="AC231" s="1105"/>
      <c r="AD231" s="1089"/>
      <c r="AE231" s="1099"/>
      <c r="AF231" s="1082"/>
      <c r="AG231" s="1084"/>
      <c r="AH231" s="1082"/>
      <c r="AI231" s="1086"/>
      <c r="AJ231" s="1082"/>
      <c r="AK231" s="1097"/>
      <c r="AL231" s="32" t="s">
        <v>268</v>
      </c>
      <c r="AM231" s="93">
        <v>9210</v>
      </c>
      <c r="AN231" s="1089"/>
      <c r="AO231" s="101">
        <v>90</v>
      </c>
      <c r="AP231" s="102" t="s">
        <v>269</v>
      </c>
      <c r="AQ231" s="96" t="s">
        <v>270</v>
      </c>
      <c r="AR231" s="103" t="s">
        <v>268</v>
      </c>
      <c r="AS231" s="104" t="s">
        <v>275</v>
      </c>
      <c r="AT231" s="103" t="s">
        <v>268</v>
      </c>
      <c r="AU231" s="105">
        <v>2.6</v>
      </c>
      <c r="AV231" s="106"/>
      <c r="AW231" s="75"/>
      <c r="AX231" s="23"/>
      <c r="AY231" s="23"/>
      <c r="AZ231" s="125"/>
      <c r="BA231" s="23"/>
      <c r="BB231" s="23"/>
      <c r="BC231" s="23"/>
      <c r="BD231" s="23"/>
      <c r="BE231" s="23"/>
      <c r="BF231" s="23"/>
      <c r="BG231" s="112" t="s">
        <v>274</v>
      </c>
      <c r="BH231" s="113">
        <v>64510</v>
      </c>
      <c r="BI231" s="112" t="s">
        <v>268</v>
      </c>
      <c r="BJ231" s="77">
        <v>640</v>
      </c>
      <c r="BK231" s="78" t="s">
        <v>269</v>
      </c>
      <c r="BL231" s="79" t="s">
        <v>270</v>
      </c>
      <c r="BM231" s="78" t="s">
        <v>268</v>
      </c>
      <c r="BN231" s="80" t="s">
        <v>275</v>
      </c>
      <c r="BO231" s="78" t="s">
        <v>268</v>
      </c>
      <c r="BP231" s="81">
        <v>2.4</v>
      </c>
      <c r="BQ231" s="46" t="s">
        <v>268</v>
      </c>
      <c r="BR231" s="113">
        <v>55300</v>
      </c>
      <c r="BS231" s="46" t="s">
        <v>274</v>
      </c>
      <c r="BT231" s="77">
        <v>550</v>
      </c>
      <c r="BU231" s="78" t="s">
        <v>269</v>
      </c>
      <c r="BV231" s="79" t="s">
        <v>270</v>
      </c>
      <c r="BW231" s="78" t="s">
        <v>268</v>
      </c>
      <c r="BX231" s="80" t="s">
        <v>275</v>
      </c>
      <c r="BY231" s="78" t="s">
        <v>268</v>
      </c>
      <c r="BZ231" s="81">
        <v>2.2999999999999998</v>
      </c>
      <c r="CA231" s="1103"/>
      <c r="CB231" s="1117"/>
      <c r="CC231" s="1089"/>
      <c r="CD231" s="1099"/>
      <c r="CE231" s="1084"/>
      <c r="CF231" s="1084"/>
      <c r="CG231" s="1093"/>
      <c r="CH231" s="1086"/>
      <c r="CI231" s="1093"/>
      <c r="CJ231" s="1097"/>
      <c r="CK231" s="1089"/>
      <c r="CL231" s="114">
        <v>2300</v>
      </c>
      <c r="CM231" s="1089"/>
      <c r="CN231" s="1112"/>
      <c r="CO231" s="1113"/>
      <c r="CP231" s="1114"/>
      <c r="CQ231" s="1113"/>
      <c r="CR231" s="1115"/>
      <c r="CS231" s="1113"/>
      <c r="CT231" s="1118"/>
      <c r="CU231" s="1119"/>
      <c r="CV231" s="1089"/>
      <c r="CW231" s="1105"/>
      <c r="CX231" s="1089"/>
      <c r="CY231" s="1099"/>
      <c r="CZ231" s="1084"/>
      <c r="DA231" s="1084"/>
      <c r="DB231" s="1093"/>
      <c r="DC231" s="1086"/>
      <c r="DD231" s="1093"/>
      <c r="DE231" s="1097"/>
      <c r="DF231" s="1089"/>
      <c r="DG231" s="115" t="s">
        <v>282</v>
      </c>
      <c r="DH231" s="1089"/>
      <c r="DI231" s="115" t="s">
        <v>335</v>
      </c>
      <c r="DJ231" s="1089"/>
      <c r="DK231" s="116">
        <v>65.5</v>
      </c>
      <c r="DL231" s="1089"/>
      <c r="DM231" s="115" t="s">
        <v>282</v>
      </c>
      <c r="DN231" s="1089"/>
      <c r="DO231" s="115" t="s">
        <v>335</v>
      </c>
      <c r="DP231" s="1089"/>
      <c r="DQ231" s="116">
        <v>24.3</v>
      </c>
      <c r="DR231" s="1145"/>
      <c r="DS231" s="117">
        <v>2540</v>
      </c>
      <c r="DT231" s="1122"/>
      <c r="DU231" s="118" t="s">
        <v>284</v>
      </c>
      <c r="DV231" s="1089"/>
      <c r="DW231" s="1091"/>
      <c r="DX231" s="1093"/>
      <c r="DY231" s="1095"/>
      <c r="DZ231" s="1082"/>
      <c r="EA231" s="1084"/>
      <c r="EB231" s="1082"/>
      <c r="EC231" s="1086"/>
      <c r="ED231" s="1082"/>
      <c r="EE231" s="1088"/>
      <c r="EF231" s="1124"/>
      <c r="EG231" s="1089"/>
      <c r="EH231" s="1091" t="s">
        <v>340</v>
      </c>
      <c r="EI231" s="1093"/>
      <c r="EJ231" s="1095"/>
      <c r="EK231" s="1082"/>
      <c r="EL231" s="1084"/>
      <c r="EM231" s="1082"/>
      <c r="EN231" s="1086"/>
      <c r="EO231" s="1082"/>
      <c r="EP231" s="1088"/>
      <c r="EQ231" s="1127"/>
      <c r="ER231" s="1121"/>
      <c r="ES231" s="1089"/>
      <c r="ET231" s="119">
        <v>10</v>
      </c>
      <c r="EU231" s="1125"/>
      <c r="EV231" s="1140"/>
      <c r="EW231" s="1114"/>
      <c r="EX231" s="1122"/>
      <c r="EY231" s="5"/>
      <c r="EZ231" s="1145"/>
    </row>
    <row r="232" spans="1:156" s="58" customFormat="1" ht="38.450000000000003" customHeight="1">
      <c r="A232" s="132" t="s">
        <v>570</v>
      </c>
      <c r="B232" s="132" t="s">
        <v>970</v>
      </c>
      <c r="C232" s="1170"/>
      <c r="D232" s="1106" t="s">
        <v>328</v>
      </c>
      <c r="E232" s="1108" t="s">
        <v>267</v>
      </c>
      <c r="F232" s="57" t="s">
        <v>42</v>
      </c>
      <c r="G232" s="120"/>
      <c r="H232" s="59">
        <v>26410</v>
      </c>
      <c r="I232" s="60">
        <v>35620</v>
      </c>
      <c r="J232" s="32" t="s">
        <v>268</v>
      </c>
      <c r="K232" s="61">
        <v>240</v>
      </c>
      <c r="L232" s="62">
        <v>330</v>
      </c>
      <c r="M232" s="63" t="s">
        <v>269</v>
      </c>
      <c r="N232" s="64" t="s">
        <v>270</v>
      </c>
      <c r="O232" s="65" t="s">
        <v>268</v>
      </c>
      <c r="P232" s="66" t="s">
        <v>271</v>
      </c>
      <c r="Q232" s="65" t="s">
        <v>268</v>
      </c>
      <c r="R232" s="67">
        <v>2.2999999999999998</v>
      </c>
      <c r="S232" s="68">
        <v>2.4</v>
      </c>
      <c r="T232" s="1089" t="s">
        <v>268</v>
      </c>
      <c r="U232" s="1104">
        <v>300</v>
      </c>
      <c r="V232" s="1089" t="s">
        <v>268</v>
      </c>
      <c r="W232" s="1110">
        <v>3</v>
      </c>
      <c r="X232" s="1081" t="s">
        <v>272</v>
      </c>
      <c r="Y232" s="1083" t="s">
        <v>270</v>
      </c>
      <c r="Z232" s="1083" t="s">
        <v>268</v>
      </c>
      <c r="AA232" s="1100" t="s">
        <v>273</v>
      </c>
      <c r="AB232" s="1089" t="s">
        <v>268</v>
      </c>
      <c r="AC232" s="1104">
        <v>2040</v>
      </c>
      <c r="AD232" s="1089" t="s">
        <v>274</v>
      </c>
      <c r="AE232" s="1098">
        <v>20</v>
      </c>
      <c r="AF232" s="1081" t="s">
        <v>269</v>
      </c>
      <c r="AG232" s="1083" t="s">
        <v>270</v>
      </c>
      <c r="AH232" s="1081" t="s">
        <v>268</v>
      </c>
      <c r="AI232" s="1085" t="s">
        <v>275</v>
      </c>
      <c r="AJ232" s="1081" t="s">
        <v>268</v>
      </c>
      <c r="AK232" s="1096">
        <v>2.4</v>
      </c>
      <c r="AL232" s="32" t="s">
        <v>268</v>
      </c>
      <c r="AM232" s="69">
        <v>9210</v>
      </c>
      <c r="AN232" s="1089" t="s">
        <v>268</v>
      </c>
      <c r="AO232" s="70">
        <v>90</v>
      </c>
      <c r="AP232" s="71" t="s">
        <v>272</v>
      </c>
      <c r="AQ232" s="64" t="s">
        <v>270</v>
      </c>
      <c r="AR232" s="72" t="s">
        <v>268</v>
      </c>
      <c r="AS232" s="66" t="s">
        <v>275</v>
      </c>
      <c r="AT232" s="72" t="s">
        <v>268</v>
      </c>
      <c r="AU232" s="73">
        <v>2.6</v>
      </c>
      <c r="AV232" s="74" t="s">
        <v>276</v>
      </c>
      <c r="AW232" s="75" t="s">
        <v>268</v>
      </c>
      <c r="AX232" s="76">
        <v>3680</v>
      </c>
      <c r="AY232" s="20" t="s">
        <v>274</v>
      </c>
      <c r="AZ232" s="77">
        <v>30</v>
      </c>
      <c r="BA232" s="78" t="s">
        <v>269</v>
      </c>
      <c r="BB232" s="79" t="s">
        <v>270</v>
      </c>
      <c r="BC232" s="78" t="s">
        <v>268</v>
      </c>
      <c r="BD232" s="80" t="s">
        <v>275</v>
      </c>
      <c r="BE232" s="78" t="s">
        <v>268</v>
      </c>
      <c r="BF232" s="81">
        <v>3.9</v>
      </c>
      <c r="BG232" s="75"/>
      <c r="BH232" s="82"/>
      <c r="BI232" s="112"/>
      <c r="BJ232" s="121"/>
      <c r="BK232" s="121"/>
      <c r="BL232" s="121"/>
      <c r="BM232" s="121"/>
      <c r="BN232" s="121"/>
      <c r="BO232" s="121"/>
      <c r="BP232" s="121"/>
      <c r="BQ232" s="112"/>
      <c r="BR232" s="82" t="s">
        <v>286</v>
      </c>
      <c r="BS232" s="112"/>
      <c r="BT232" s="122"/>
      <c r="BU232" s="121"/>
      <c r="BV232" s="121"/>
      <c r="BW232" s="121"/>
      <c r="BX232" s="121"/>
      <c r="BY232" s="121"/>
      <c r="BZ232" s="121"/>
      <c r="CA232" s="1102" t="s">
        <v>268</v>
      </c>
      <c r="CB232" s="1116">
        <v>360</v>
      </c>
      <c r="CC232" s="1089" t="s">
        <v>268</v>
      </c>
      <c r="CD232" s="1098">
        <v>3</v>
      </c>
      <c r="CE232" s="1083" t="s">
        <v>269</v>
      </c>
      <c r="CF232" s="1083" t="s">
        <v>270</v>
      </c>
      <c r="CG232" s="1092" t="s">
        <v>268</v>
      </c>
      <c r="CH232" s="1085" t="s">
        <v>275</v>
      </c>
      <c r="CI232" s="1092" t="s">
        <v>268</v>
      </c>
      <c r="CJ232" s="1096">
        <v>10.1</v>
      </c>
      <c r="CK232" s="1089"/>
      <c r="CL232" s="123" t="s">
        <v>176</v>
      </c>
      <c r="CM232" s="1089" t="s">
        <v>274</v>
      </c>
      <c r="CN232" s="1112">
        <v>20</v>
      </c>
      <c r="CO232" s="1113" t="s">
        <v>269</v>
      </c>
      <c r="CP232" s="1114" t="s">
        <v>270</v>
      </c>
      <c r="CQ232" s="1113" t="s">
        <v>268</v>
      </c>
      <c r="CR232" s="1115" t="s">
        <v>275</v>
      </c>
      <c r="CS232" s="1113" t="s">
        <v>268</v>
      </c>
      <c r="CT232" s="1118">
        <v>2.4</v>
      </c>
      <c r="CU232" s="1119" t="s">
        <v>277</v>
      </c>
      <c r="CV232" s="1089" t="s">
        <v>274</v>
      </c>
      <c r="CW232" s="1104">
        <v>540</v>
      </c>
      <c r="CX232" s="1089" t="s">
        <v>268</v>
      </c>
      <c r="CY232" s="1098">
        <v>5</v>
      </c>
      <c r="CZ232" s="1083" t="s">
        <v>269</v>
      </c>
      <c r="DA232" s="1083" t="s">
        <v>270</v>
      </c>
      <c r="DB232" s="1092" t="s">
        <v>268</v>
      </c>
      <c r="DC232" s="1085" t="s">
        <v>275</v>
      </c>
      <c r="DD232" s="1092" t="s">
        <v>268</v>
      </c>
      <c r="DE232" s="1096">
        <v>11.2</v>
      </c>
      <c r="DF232" s="1089" t="s">
        <v>274</v>
      </c>
      <c r="DG232" s="85">
        <v>240</v>
      </c>
      <c r="DH232" s="1089" t="s">
        <v>268</v>
      </c>
      <c r="DI232" s="85">
        <v>2</v>
      </c>
      <c r="DJ232" s="1089" t="s">
        <v>274</v>
      </c>
      <c r="DK232" s="86">
        <v>2</v>
      </c>
      <c r="DL232" s="1089" t="s">
        <v>268</v>
      </c>
      <c r="DM232" s="85">
        <v>40</v>
      </c>
      <c r="DN232" s="1089" t="s">
        <v>268</v>
      </c>
      <c r="DO232" s="85">
        <v>1</v>
      </c>
      <c r="DP232" s="1089" t="s">
        <v>274</v>
      </c>
      <c r="DQ232" s="86">
        <v>1</v>
      </c>
      <c r="DR232" s="1145"/>
      <c r="DS232" s="128" t="s">
        <v>176</v>
      </c>
      <c r="DT232" s="1122" t="s">
        <v>278</v>
      </c>
      <c r="DU232" s="88">
        <v>255</v>
      </c>
      <c r="DV232" s="1089" t="s">
        <v>280</v>
      </c>
      <c r="DW232" s="1090">
        <v>470</v>
      </c>
      <c r="DX232" s="1092" t="s">
        <v>268</v>
      </c>
      <c r="DY232" s="1094">
        <v>5</v>
      </c>
      <c r="DZ232" s="1081" t="s">
        <v>269</v>
      </c>
      <c r="EA232" s="1083" t="s">
        <v>270</v>
      </c>
      <c r="EB232" s="1081" t="s">
        <v>268</v>
      </c>
      <c r="EC232" s="1085" t="s">
        <v>275</v>
      </c>
      <c r="ED232" s="1081" t="s">
        <v>268</v>
      </c>
      <c r="EE232" s="1087">
        <v>6.9</v>
      </c>
      <c r="EF232" s="1123" t="s">
        <v>276</v>
      </c>
      <c r="EG232" s="1089" t="s">
        <v>280</v>
      </c>
      <c r="EH232" s="1090">
        <v>2040</v>
      </c>
      <c r="EI232" s="1092" t="s">
        <v>268</v>
      </c>
      <c r="EJ232" s="1094">
        <v>20</v>
      </c>
      <c r="EK232" s="1081" t="s">
        <v>269</v>
      </c>
      <c r="EL232" s="1083" t="s">
        <v>270</v>
      </c>
      <c r="EM232" s="1081" t="s">
        <v>268</v>
      </c>
      <c r="EN232" s="1085" t="s">
        <v>275</v>
      </c>
      <c r="EO232" s="1081" t="s">
        <v>268</v>
      </c>
      <c r="EP232" s="1087">
        <v>2.6</v>
      </c>
      <c r="EQ232" s="1126" t="s">
        <v>276</v>
      </c>
      <c r="ER232" s="1120" t="s">
        <v>281</v>
      </c>
      <c r="ES232" s="1089" t="s">
        <v>280</v>
      </c>
      <c r="ET232" s="89">
        <v>1540</v>
      </c>
      <c r="EU232" s="1125" t="s">
        <v>280</v>
      </c>
      <c r="EV232" s="1140"/>
      <c r="EW232" s="1114"/>
      <c r="EX232" s="1122"/>
      <c r="EY232" s="5"/>
      <c r="EZ232" s="1145"/>
    </row>
    <row r="233" spans="1:156" s="58" customFormat="1" ht="38.450000000000003" customHeight="1">
      <c r="A233" s="132" t="s">
        <v>571</v>
      </c>
      <c r="B233" s="132" t="s">
        <v>971</v>
      </c>
      <c r="C233" s="1170"/>
      <c r="D233" s="1107"/>
      <c r="E233" s="1109"/>
      <c r="F233" s="90" t="s">
        <v>43</v>
      </c>
      <c r="G233" s="120"/>
      <c r="H233" s="91">
        <v>35620</v>
      </c>
      <c r="I233" s="92"/>
      <c r="J233" s="32" t="s">
        <v>268</v>
      </c>
      <c r="K233" s="93">
        <v>330</v>
      </c>
      <c r="L233" s="94"/>
      <c r="M233" s="95" t="s">
        <v>269</v>
      </c>
      <c r="N233" s="96" t="s">
        <v>270</v>
      </c>
      <c r="O233" s="97" t="s">
        <v>268</v>
      </c>
      <c r="P233" s="98" t="s">
        <v>275</v>
      </c>
      <c r="Q233" s="97" t="s">
        <v>268</v>
      </c>
      <c r="R233" s="99">
        <v>2.4</v>
      </c>
      <c r="S233" s="100"/>
      <c r="T233" s="1089"/>
      <c r="U233" s="1105"/>
      <c r="V233" s="1089"/>
      <c r="W233" s="1111"/>
      <c r="X233" s="1082"/>
      <c r="Y233" s="1084"/>
      <c r="Z233" s="1084"/>
      <c r="AA233" s="1101"/>
      <c r="AB233" s="1089"/>
      <c r="AC233" s="1105"/>
      <c r="AD233" s="1089"/>
      <c r="AE233" s="1099"/>
      <c r="AF233" s="1082"/>
      <c r="AG233" s="1084"/>
      <c r="AH233" s="1082"/>
      <c r="AI233" s="1086"/>
      <c r="AJ233" s="1082"/>
      <c r="AK233" s="1097"/>
      <c r="AL233" s="32" t="s">
        <v>268</v>
      </c>
      <c r="AM233" s="93">
        <v>9210</v>
      </c>
      <c r="AN233" s="1089"/>
      <c r="AO233" s="101">
        <v>90</v>
      </c>
      <c r="AP233" s="102" t="s">
        <v>269</v>
      </c>
      <c r="AQ233" s="96" t="s">
        <v>270</v>
      </c>
      <c r="AR233" s="103" t="s">
        <v>268</v>
      </c>
      <c r="AS233" s="104" t="s">
        <v>275</v>
      </c>
      <c r="AT233" s="103" t="s">
        <v>268</v>
      </c>
      <c r="AU233" s="105">
        <v>2.6</v>
      </c>
      <c r="AV233" s="106"/>
      <c r="AW233" s="75"/>
      <c r="AX233" s="23"/>
      <c r="AY233" s="23"/>
      <c r="AZ233" s="125"/>
      <c r="BA233" s="23"/>
      <c r="BB233" s="23"/>
      <c r="BC233" s="23"/>
      <c r="BD233" s="23"/>
      <c r="BE233" s="23"/>
      <c r="BF233" s="23"/>
      <c r="BG233" s="112" t="s">
        <v>274</v>
      </c>
      <c r="BH233" s="113">
        <v>64510</v>
      </c>
      <c r="BI233" s="112" t="s">
        <v>268</v>
      </c>
      <c r="BJ233" s="77">
        <v>640</v>
      </c>
      <c r="BK233" s="78" t="s">
        <v>269</v>
      </c>
      <c r="BL233" s="79" t="s">
        <v>270</v>
      </c>
      <c r="BM233" s="78" t="s">
        <v>268</v>
      </c>
      <c r="BN233" s="80" t="s">
        <v>275</v>
      </c>
      <c r="BO233" s="78" t="s">
        <v>268</v>
      </c>
      <c r="BP233" s="81">
        <v>2.4</v>
      </c>
      <c r="BQ233" s="46" t="s">
        <v>268</v>
      </c>
      <c r="BR233" s="113">
        <v>55300</v>
      </c>
      <c r="BS233" s="46" t="s">
        <v>274</v>
      </c>
      <c r="BT233" s="77">
        <v>550</v>
      </c>
      <c r="BU233" s="78" t="s">
        <v>269</v>
      </c>
      <c r="BV233" s="79" t="s">
        <v>270</v>
      </c>
      <c r="BW233" s="78" t="s">
        <v>268</v>
      </c>
      <c r="BX233" s="80" t="s">
        <v>275</v>
      </c>
      <c r="BY233" s="78" t="s">
        <v>268</v>
      </c>
      <c r="BZ233" s="81">
        <v>2.2999999999999998</v>
      </c>
      <c r="CA233" s="1103"/>
      <c r="CB233" s="1117"/>
      <c r="CC233" s="1089"/>
      <c r="CD233" s="1099"/>
      <c r="CE233" s="1084"/>
      <c r="CF233" s="1084"/>
      <c r="CG233" s="1093"/>
      <c r="CH233" s="1086"/>
      <c r="CI233" s="1093"/>
      <c r="CJ233" s="1097"/>
      <c r="CK233" s="1089"/>
      <c r="CL233" s="114">
        <v>2040</v>
      </c>
      <c r="CM233" s="1089"/>
      <c r="CN233" s="1112"/>
      <c r="CO233" s="1113"/>
      <c r="CP233" s="1114"/>
      <c r="CQ233" s="1113"/>
      <c r="CR233" s="1115"/>
      <c r="CS233" s="1113"/>
      <c r="CT233" s="1118"/>
      <c r="CU233" s="1119"/>
      <c r="CV233" s="1089"/>
      <c r="CW233" s="1105"/>
      <c r="CX233" s="1089"/>
      <c r="CY233" s="1099"/>
      <c r="CZ233" s="1084"/>
      <c r="DA233" s="1084"/>
      <c r="DB233" s="1093"/>
      <c r="DC233" s="1086"/>
      <c r="DD233" s="1093"/>
      <c r="DE233" s="1097"/>
      <c r="DF233" s="1089"/>
      <c r="DG233" s="115" t="s">
        <v>282</v>
      </c>
      <c r="DH233" s="1089"/>
      <c r="DI233" s="115" t="s">
        <v>335</v>
      </c>
      <c r="DJ233" s="1089"/>
      <c r="DK233" s="116">
        <v>58.3</v>
      </c>
      <c r="DL233" s="1089"/>
      <c r="DM233" s="115" t="s">
        <v>282</v>
      </c>
      <c r="DN233" s="1089"/>
      <c r="DO233" s="115" t="s">
        <v>335</v>
      </c>
      <c r="DP233" s="1089"/>
      <c r="DQ233" s="116">
        <v>21.6</v>
      </c>
      <c r="DR233" s="1145"/>
      <c r="DS233" s="117">
        <v>2440</v>
      </c>
      <c r="DT233" s="1122"/>
      <c r="DU233" s="118" t="s">
        <v>284</v>
      </c>
      <c r="DV233" s="1089"/>
      <c r="DW233" s="1091"/>
      <c r="DX233" s="1093"/>
      <c r="DY233" s="1095"/>
      <c r="DZ233" s="1082"/>
      <c r="EA233" s="1084"/>
      <c r="EB233" s="1082"/>
      <c r="EC233" s="1086"/>
      <c r="ED233" s="1082"/>
      <c r="EE233" s="1088"/>
      <c r="EF233" s="1124"/>
      <c r="EG233" s="1089"/>
      <c r="EH233" s="1091">
        <v>38411</v>
      </c>
      <c r="EI233" s="1093"/>
      <c r="EJ233" s="1095"/>
      <c r="EK233" s="1082"/>
      <c r="EL233" s="1084"/>
      <c r="EM233" s="1082"/>
      <c r="EN233" s="1086"/>
      <c r="EO233" s="1082"/>
      <c r="EP233" s="1088"/>
      <c r="EQ233" s="1127"/>
      <c r="ER233" s="1121"/>
      <c r="ES233" s="1089"/>
      <c r="ET233" s="119">
        <v>10</v>
      </c>
      <c r="EU233" s="1125"/>
      <c r="EV233" s="1140"/>
      <c r="EW233" s="1114"/>
      <c r="EX233" s="1122"/>
      <c r="EY233" s="5"/>
      <c r="EZ233" s="1145"/>
    </row>
    <row r="234" spans="1:156" s="58" customFormat="1" ht="38.450000000000003" customHeight="1">
      <c r="A234" s="132" t="s">
        <v>572</v>
      </c>
      <c r="B234" s="132" t="s">
        <v>972</v>
      </c>
      <c r="C234" s="1170"/>
      <c r="D234" s="1106" t="s">
        <v>330</v>
      </c>
      <c r="E234" s="1108" t="s">
        <v>267</v>
      </c>
      <c r="F234" s="57" t="s">
        <v>42</v>
      </c>
      <c r="G234" s="120"/>
      <c r="H234" s="59">
        <v>26080</v>
      </c>
      <c r="I234" s="60">
        <v>35290</v>
      </c>
      <c r="J234" s="32" t="s">
        <v>268</v>
      </c>
      <c r="K234" s="61">
        <v>240</v>
      </c>
      <c r="L234" s="62">
        <v>330</v>
      </c>
      <c r="M234" s="63" t="s">
        <v>269</v>
      </c>
      <c r="N234" s="64" t="s">
        <v>270</v>
      </c>
      <c r="O234" s="65" t="s">
        <v>268</v>
      </c>
      <c r="P234" s="66" t="s">
        <v>271</v>
      </c>
      <c r="Q234" s="65" t="s">
        <v>268</v>
      </c>
      <c r="R234" s="67">
        <v>2.2000000000000002</v>
      </c>
      <c r="S234" s="68">
        <v>2.2999999999999998</v>
      </c>
      <c r="T234" s="1089" t="s">
        <v>268</v>
      </c>
      <c r="U234" s="1104">
        <v>270</v>
      </c>
      <c r="V234" s="1089" t="s">
        <v>268</v>
      </c>
      <c r="W234" s="1110">
        <v>2</v>
      </c>
      <c r="X234" s="1081" t="s">
        <v>272</v>
      </c>
      <c r="Y234" s="1083" t="s">
        <v>270</v>
      </c>
      <c r="Z234" s="1083" t="s">
        <v>268</v>
      </c>
      <c r="AA234" s="1100" t="s">
        <v>273</v>
      </c>
      <c r="AB234" s="1089" t="s">
        <v>268</v>
      </c>
      <c r="AC234" s="1104">
        <v>1840</v>
      </c>
      <c r="AD234" s="1089" t="s">
        <v>274</v>
      </c>
      <c r="AE234" s="1098">
        <v>10</v>
      </c>
      <c r="AF234" s="1081" t="s">
        <v>269</v>
      </c>
      <c r="AG234" s="1083" t="s">
        <v>270</v>
      </c>
      <c r="AH234" s="1081" t="s">
        <v>268</v>
      </c>
      <c r="AI234" s="1085" t="s">
        <v>275</v>
      </c>
      <c r="AJ234" s="1081" t="s">
        <v>268</v>
      </c>
      <c r="AK234" s="1096">
        <v>4.3</v>
      </c>
      <c r="AL234" s="32" t="s">
        <v>268</v>
      </c>
      <c r="AM234" s="69">
        <v>9210</v>
      </c>
      <c r="AN234" s="1089" t="s">
        <v>268</v>
      </c>
      <c r="AO234" s="70">
        <v>90</v>
      </c>
      <c r="AP234" s="71" t="s">
        <v>272</v>
      </c>
      <c r="AQ234" s="64" t="s">
        <v>270</v>
      </c>
      <c r="AR234" s="72" t="s">
        <v>268</v>
      </c>
      <c r="AS234" s="66" t="s">
        <v>275</v>
      </c>
      <c r="AT234" s="72" t="s">
        <v>268</v>
      </c>
      <c r="AU234" s="73">
        <v>2.6</v>
      </c>
      <c r="AV234" s="74" t="s">
        <v>276</v>
      </c>
      <c r="AW234" s="75" t="s">
        <v>268</v>
      </c>
      <c r="AX234" s="76">
        <v>3680</v>
      </c>
      <c r="AY234" s="20" t="s">
        <v>274</v>
      </c>
      <c r="AZ234" s="77">
        <v>30</v>
      </c>
      <c r="BA234" s="78" t="s">
        <v>269</v>
      </c>
      <c r="BB234" s="79" t="s">
        <v>270</v>
      </c>
      <c r="BC234" s="78" t="s">
        <v>268</v>
      </c>
      <c r="BD234" s="80" t="s">
        <v>275</v>
      </c>
      <c r="BE234" s="78" t="s">
        <v>268</v>
      </c>
      <c r="BF234" s="81">
        <v>3.9</v>
      </c>
      <c r="BG234" s="75"/>
      <c r="BH234" s="82"/>
      <c r="BI234" s="112"/>
      <c r="BJ234" s="121"/>
      <c r="BK234" s="121"/>
      <c r="BL234" s="121"/>
      <c r="BM234" s="121"/>
      <c r="BN234" s="121"/>
      <c r="BO234" s="121"/>
      <c r="BP234" s="121"/>
      <c r="BQ234" s="112"/>
      <c r="BR234" s="82" t="s">
        <v>286</v>
      </c>
      <c r="BS234" s="112"/>
      <c r="BT234" s="122"/>
      <c r="BU234" s="121"/>
      <c r="BV234" s="121"/>
      <c r="BW234" s="121"/>
      <c r="BX234" s="121"/>
      <c r="BY234" s="121"/>
      <c r="BZ234" s="121"/>
      <c r="CA234" s="1102" t="s">
        <v>268</v>
      </c>
      <c r="CB234" s="1116">
        <v>330</v>
      </c>
      <c r="CC234" s="1089" t="s">
        <v>268</v>
      </c>
      <c r="CD234" s="1098">
        <v>3</v>
      </c>
      <c r="CE234" s="1083" t="s">
        <v>269</v>
      </c>
      <c r="CF234" s="1083" t="s">
        <v>270</v>
      </c>
      <c r="CG234" s="1092" t="s">
        <v>268</v>
      </c>
      <c r="CH234" s="1085" t="s">
        <v>275</v>
      </c>
      <c r="CI234" s="1092" t="s">
        <v>268</v>
      </c>
      <c r="CJ234" s="1096">
        <v>9.1</v>
      </c>
      <c r="CK234" s="1089"/>
      <c r="CL234" s="123" t="s">
        <v>177</v>
      </c>
      <c r="CM234" s="1089" t="s">
        <v>274</v>
      </c>
      <c r="CN234" s="1112">
        <v>10</v>
      </c>
      <c r="CO234" s="1113" t="s">
        <v>269</v>
      </c>
      <c r="CP234" s="1114" t="s">
        <v>270</v>
      </c>
      <c r="CQ234" s="1113" t="s">
        <v>268</v>
      </c>
      <c r="CR234" s="1115" t="s">
        <v>275</v>
      </c>
      <c r="CS234" s="1113" t="s">
        <v>268</v>
      </c>
      <c r="CT234" s="1118">
        <v>4.3</v>
      </c>
      <c r="CU234" s="1119" t="s">
        <v>277</v>
      </c>
      <c r="CV234" s="1089" t="s">
        <v>274</v>
      </c>
      <c r="CW234" s="1104">
        <v>540</v>
      </c>
      <c r="CX234" s="1089" t="s">
        <v>268</v>
      </c>
      <c r="CY234" s="1098">
        <v>5</v>
      </c>
      <c r="CZ234" s="1083" t="s">
        <v>269</v>
      </c>
      <c r="DA234" s="1083" t="s">
        <v>270</v>
      </c>
      <c r="DB234" s="1092" t="s">
        <v>268</v>
      </c>
      <c r="DC234" s="1085" t="s">
        <v>275</v>
      </c>
      <c r="DD234" s="1092" t="s">
        <v>268</v>
      </c>
      <c r="DE234" s="1096">
        <v>10.1</v>
      </c>
      <c r="DF234" s="1089" t="s">
        <v>274</v>
      </c>
      <c r="DG234" s="85">
        <v>220</v>
      </c>
      <c r="DH234" s="1089" t="s">
        <v>268</v>
      </c>
      <c r="DI234" s="85">
        <v>2</v>
      </c>
      <c r="DJ234" s="1089" t="s">
        <v>274</v>
      </c>
      <c r="DK234" s="86">
        <v>2</v>
      </c>
      <c r="DL234" s="1089" t="s">
        <v>268</v>
      </c>
      <c r="DM234" s="85">
        <v>40</v>
      </c>
      <c r="DN234" s="1089" t="s">
        <v>268</v>
      </c>
      <c r="DO234" s="85">
        <v>1</v>
      </c>
      <c r="DP234" s="1089" t="s">
        <v>274</v>
      </c>
      <c r="DQ234" s="86">
        <v>1</v>
      </c>
      <c r="DR234" s="1145"/>
      <c r="DS234" s="128" t="s">
        <v>177</v>
      </c>
      <c r="DT234" s="1122" t="s">
        <v>278</v>
      </c>
      <c r="DU234" s="88">
        <v>255</v>
      </c>
      <c r="DV234" s="1089" t="s">
        <v>280</v>
      </c>
      <c r="DW234" s="1090">
        <v>420</v>
      </c>
      <c r="DX234" s="1092" t="s">
        <v>268</v>
      </c>
      <c r="DY234" s="1094">
        <v>4</v>
      </c>
      <c r="DZ234" s="1081" t="s">
        <v>269</v>
      </c>
      <c r="EA234" s="1083" t="s">
        <v>270</v>
      </c>
      <c r="EB234" s="1081" t="s">
        <v>268</v>
      </c>
      <c r="EC234" s="1085" t="s">
        <v>275</v>
      </c>
      <c r="ED234" s="1081" t="s">
        <v>268</v>
      </c>
      <c r="EE234" s="1087">
        <v>7.8</v>
      </c>
      <c r="EF234" s="1123" t="s">
        <v>276</v>
      </c>
      <c r="EG234" s="1089" t="s">
        <v>280</v>
      </c>
      <c r="EH234" s="1090">
        <v>1840</v>
      </c>
      <c r="EI234" s="1092" t="s">
        <v>268</v>
      </c>
      <c r="EJ234" s="1094">
        <v>10</v>
      </c>
      <c r="EK234" s="1081" t="s">
        <v>269</v>
      </c>
      <c r="EL234" s="1083" t="s">
        <v>270</v>
      </c>
      <c r="EM234" s="1081" t="s">
        <v>268</v>
      </c>
      <c r="EN234" s="1085" t="s">
        <v>275</v>
      </c>
      <c r="EO234" s="1081" t="s">
        <v>268</v>
      </c>
      <c r="EP234" s="1087">
        <v>4.7</v>
      </c>
      <c r="EQ234" s="1126" t="s">
        <v>276</v>
      </c>
      <c r="ER234" s="1120" t="s">
        <v>281</v>
      </c>
      <c r="ES234" s="1089" t="s">
        <v>280</v>
      </c>
      <c r="ET234" s="89">
        <v>1380</v>
      </c>
      <c r="EU234" s="1125" t="s">
        <v>280</v>
      </c>
      <c r="EV234" s="1140"/>
      <c r="EW234" s="1114"/>
      <c r="EX234" s="1122"/>
      <c r="EY234" s="5"/>
      <c r="EZ234" s="1145"/>
    </row>
    <row r="235" spans="1:156" s="58" customFormat="1" ht="38.450000000000003" customHeight="1">
      <c r="A235" s="132" t="s">
        <v>573</v>
      </c>
      <c r="B235" s="132" t="s">
        <v>973</v>
      </c>
      <c r="C235" s="1170"/>
      <c r="D235" s="1107"/>
      <c r="E235" s="1109"/>
      <c r="F235" s="90" t="s">
        <v>43</v>
      </c>
      <c r="G235" s="120"/>
      <c r="H235" s="91">
        <v>35290</v>
      </c>
      <c r="I235" s="92"/>
      <c r="J235" s="32" t="s">
        <v>268</v>
      </c>
      <c r="K235" s="93">
        <v>330</v>
      </c>
      <c r="L235" s="94"/>
      <c r="M235" s="95" t="s">
        <v>269</v>
      </c>
      <c r="N235" s="96" t="s">
        <v>270</v>
      </c>
      <c r="O235" s="97" t="s">
        <v>268</v>
      </c>
      <c r="P235" s="98" t="s">
        <v>275</v>
      </c>
      <c r="Q235" s="97" t="s">
        <v>268</v>
      </c>
      <c r="R235" s="99">
        <v>2.2999999999999998</v>
      </c>
      <c r="S235" s="100"/>
      <c r="T235" s="1089"/>
      <c r="U235" s="1105"/>
      <c r="V235" s="1089"/>
      <c r="W235" s="1111"/>
      <c r="X235" s="1082"/>
      <c r="Y235" s="1084"/>
      <c r="Z235" s="1084"/>
      <c r="AA235" s="1101"/>
      <c r="AB235" s="1089"/>
      <c r="AC235" s="1105"/>
      <c r="AD235" s="1089"/>
      <c r="AE235" s="1099"/>
      <c r="AF235" s="1082"/>
      <c r="AG235" s="1084"/>
      <c r="AH235" s="1082"/>
      <c r="AI235" s="1086"/>
      <c r="AJ235" s="1082"/>
      <c r="AK235" s="1097"/>
      <c r="AL235" s="32" t="s">
        <v>268</v>
      </c>
      <c r="AM235" s="93">
        <v>9210</v>
      </c>
      <c r="AN235" s="1089"/>
      <c r="AO235" s="101">
        <v>90</v>
      </c>
      <c r="AP235" s="102" t="s">
        <v>269</v>
      </c>
      <c r="AQ235" s="96" t="s">
        <v>270</v>
      </c>
      <c r="AR235" s="103" t="s">
        <v>268</v>
      </c>
      <c r="AS235" s="104" t="s">
        <v>275</v>
      </c>
      <c r="AT235" s="103" t="s">
        <v>268</v>
      </c>
      <c r="AU235" s="105">
        <v>2.6</v>
      </c>
      <c r="AV235" s="106"/>
      <c r="AW235" s="75"/>
      <c r="AX235" s="23"/>
      <c r="AY235" s="23"/>
      <c r="AZ235" s="125"/>
      <c r="BA235" s="23"/>
      <c r="BB235" s="23"/>
      <c r="BC235" s="23"/>
      <c r="BD235" s="23"/>
      <c r="BE235" s="23"/>
      <c r="BF235" s="23"/>
      <c r="BG235" s="112" t="s">
        <v>274</v>
      </c>
      <c r="BH235" s="113">
        <v>64510</v>
      </c>
      <c r="BI235" s="112" t="s">
        <v>268</v>
      </c>
      <c r="BJ235" s="77">
        <v>640</v>
      </c>
      <c r="BK235" s="78" t="s">
        <v>269</v>
      </c>
      <c r="BL235" s="79" t="s">
        <v>270</v>
      </c>
      <c r="BM235" s="78" t="s">
        <v>268</v>
      </c>
      <c r="BN235" s="80" t="s">
        <v>275</v>
      </c>
      <c r="BO235" s="78" t="s">
        <v>268</v>
      </c>
      <c r="BP235" s="81">
        <v>2.4</v>
      </c>
      <c r="BQ235" s="46" t="s">
        <v>268</v>
      </c>
      <c r="BR235" s="113">
        <v>55300</v>
      </c>
      <c r="BS235" s="46" t="s">
        <v>274</v>
      </c>
      <c r="BT235" s="77">
        <v>550</v>
      </c>
      <c r="BU235" s="78" t="s">
        <v>269</v>
      </c>
      <c r="BV235" s="79" t="s">
        <v>270</v>
      </c>
      <c r="BW235" s="78" t="s">
        <v>268</v>
      </c>
      <c r="BX235" s="80" t="s">
        <v>275</v>
      </c>
      <c r="BY235" s="78" t="s">
        <v>268</v>
      </c>
      <c r="BZ235" s="81">
        <v>2.2999999999999998</v>
      </c>
      <c r="CA235" s="1103"/>
      <c r="CB235" s="1117"/>
      <c r="CC235" s="1089"/>
      <c r="CD235" s="1099"/>
      <c r="CE235" s="1084"/>
      <c r="CF235" s="1084"/>
      <c r="CG235" s="1093"/>
      <c r="CH235" s="1086"/>
      <c r="CI235" s="1093"/>
      <c r="CJ235" s="1097"/>
      <c r="CK235" s="1089"/>
      <c r="CL235" s="114">
        <v>1840</v>
      </c>
      <c r="CM235" s="1089"/>
      <c r="CN235" s="1112"/>
      <c r="CO235" s="1113"/>
      <c r="CP235" s="1114"/>
      <c r="CQ235" s="1113"/>
      <c r="CR235" s="1115"/>
      <c r="CS235" s="1113"/>
      <c r="CT235" s="1118"/>
      <c r="CU235" s="1119"/>
      <c r="CV235" s="1089"/>
      <c r="CW235" s="1105"/>
      <c r="CX235" s="1089"/>
      <c r="CY235" s="1099"/>
      <c r="CZ235" s="1084"/>
      <c r="DA235" s="1084"/>
      <c r="DB235" s="1093"/>
      <c r="DC235" s="1086"/>
      <c r="DD235" s="1093"/>
      <c r="DE235" s="1097"/>
      <c r="DF235" s="1089"/>
      <c r="DG235" s="115" t="s">
        <v>282</v>
      </c>
      <c r="DH235" s="1089"/>
      <c r="DI235" s="115" t="s">
        <v>335</v>
      </c>
      <c r="DJ235" s="1089"/>
      <c r="DK235" s="116">
        <v>52.4</v>
      </c>
      <c r="DL235" s="1089"/>
      <c r="DM235" s="115" t="s">
        <v>282</v>
      </c>
      <c r="DN235" s="1089"/>
      <c r="DO235" s="115" t="s">
        <v>335</v>
      </c>
      <c r="DP235" s="1089"/>
      <c r="DQ235" s="116">
        <v>19.399999999999999</v>
      </c>
      <c r="DR235" s="1145"/>
      <c r="DS235" s="117">
        <v>2360</v>
      </c>
      <c r="DT235" s="1122"/>
      <c r="DU235" s="118" t="s">
        <v>284</v>
      </c>
      <c r="DV235" s="1089"/>
      <c r="DW235" s="1091"/>
      <c r="DX235" s="1093"/>
      <c r="DY235" s="1095"/>
      <c r="DZ235" s="1082"/>
      <c r="EA235" s="1084"/>
      <c r="EB235" s="1082"/>
      <c r="EC235" s="1086"/>
      <c r="ED235" s="1082"/>
      <c r="EE235" s="1088"/>
      <c r="EF235" s="1124"/>
      <c r="EG235" s="1089"/>
      <c r="EH235" s="1091">
        <v>25608</v>
      </c>
      <c r="EI235" s="1093"/>
      <c r="EJ235" s="1095"/>
      <c r="EK235" s="1082"/>
      <c r="EL235" s="1084"/>
      <c r="EM235" s="1082"/>
      <c r="EN235" s="1086"/>
      <c r="EO235" s="1082"/>
      <c r="EP235" s="1088"/>
      <c r="EQ235" s="1127"/>
      <c r="ER235" s="1121"/>
      <c r="ES235" s="1089"/>
      <c r="ET235" s="119">
        <v>10</v>
      </c>
      <c r="EU235" s="1125"/>
      <c r="EV235" s="1140"/>
      <c r="EW235" s="1114"/>
      <c r="EX235" s="1122"/>
      <c r="EY235" s="5"/>
      <c r="EZ235" s="1145"/>
    </row>
    <row r="236" spans="1:156" s="58" customFormat="1" ht="38.450000000000003" customHeight="1">
      <c r="A236" s="132" t="s">
        <v>574</v>
      </c>
      <c r="B236" s="132" t="s">
        <v>974</v>
      </c>
      <c r="C236" s="1170"/>
      <c r="D236" s="1106" t="s">
        <v>332</v>
      </c>
      <c r="E236" s="1108" t="s">
        <v>267</v>
      </c>
      <c r="F236" s="57" t="s">
        <v>42</v>
      </c>
      <c r="G236" s="120"/>
      <c r="H236" s="59">
        <v>25810</v>
      </c>
      <c r="I236" s="60">
        <v>35020</v>
      </c>
      <c r="J236" s="32" t="s">
        <v>268</v>
      </c>
      <c r="K236" s="61">
        <v>230</v>
      </c>
      <c r="L236" s="62">
        <v>320</v>
      </c>
      <c r="M236" s="63" t="s">
        <v>269</v>
      </c>
      <c r="N236" s="64" t="s">
        <v>270</v>
      </c>
      <c r="O236" s="65" t="s">
        <v>268</v>
      </c>
      <c r="P236" s="66" t="s">
        <v>271</v>
      </c>
      <c r="Q236" s="65" t="s">
        <v>268</v>
      </c>
      <c r="R236" s="67">
        <v>2.2999999999999998</v>
      </c>
      <c r="S236" s="68">
        <v>2.4</v>
      </c>
      <c r="T236" s="1089" t="s">
        <v>268</v>
      </c>
      <c r="U236" s="1104">
        <v>250</v>
      </c>
      <c r="V236" s="1089" t="s">
        <v>268</v>
      </c>
      <c r="W236" s="1110">
        <v>2</v>
      </c>
      <c r="X236" s="1081" t="s">
        <v>272</v>
      </c>
      <c r="Y236" s="1083" t="s">
        <v>270</v>
      </c>
      <c r="Z236" s="1083" t="s">
        <v>268</v>
      </c>
      <c r="AA236" s="1100" t="s">
        <v>273</v>
      </c>
      <c r="AB236" s="129"/>
      <c r="AC236" s="129"/>
      <c r="AD236" s="129"/>
      <c r="AE236" s="129"/>
      <c r="AF236" s="129"/>
      <c r="AG236" s="129"/>
      <c r="AH236" s="129"/>
      <c r="AI236" s="129"/>
      <c r="AJ236" s="129"/>
      <c r="AK236" s="129"/>
      <c r="AL236" s="32" t="s">
        <v>268</v>
      </c>
      <c r="AM236" s="69">
        <v>9210</v>
      </c>
      <c r="AN236" s="1089" t="s">
        <v>268</v>
      </c>
      <c r="AO236" s="70">
        <v>90</v>
      </c>
      <c r="AP236" s="71" t="s">
        <v>272</v>
      </c>
      <c r="AQ236" s="64" t="s">
        <v>270</v>
      </c>
      <c r="AR236" s="72" t="s">
        <v>268</v>
      </c>
      <c r="AS236" s="66" t="s">
        <v>275</v>
      </c>
      <c r="AT236" s="72" t="s">
        <v>268</v>
      </c>
      <c r="AU236" s="73">
        <v>2.6</v>
      </c>
      <c r="AV236" s="74" t="s">
        <v>276</v>
      </c>
      <c r="AW236" s="75" t="s">
        <v>268</v>
      </c>
      <c r="AX236" s="76">
        <v>3680</v>
      </c>
      <c r="AY236" s="20" t="s">
        <v>274</v>
      </c>
      <c r="AZ236" s="77">
        <v>30</v>
      </c>
      <c r="BA236" s="78" t="s">
        <v>269</v>
      </c>
      <c r="BB236" s="79" t="s">
        <v>270</v>
      </c>
      <c r="BC236" s="78" t="s">
        <v>268</v>
      </c>
      <c r="BD236" s="80" t="s">
        <v>275</v>
      </c>
      <c r="BE236" s="78" t="s">
        <v>268</v>
      </c>
      <c r="BF236" s="81">
        <v>3.9</v>
      </c>
      <c r="BG236" s="75"/>
      <c r="BH236" s="82"/>
      <c r="BI236" s="112"/>
      <c r="BJ236" s="121"/>
      <c r="BK236" s="121"/>
      <c r="BL236" s="121"/>
      <c r="BM236" s="121"/>
      <c r="BN236" s="121"/>
      <c r="BO236" s="121"/>
      <c r="BP236" s="121"/>
      <c r="BQ236" s="112"/>
      <c r="BR236" s="82" t="s">
        <v>286</v>
      </c>
      <c r="BS236" s="112"/>
      <c r="BT236" s="122"/>
      <c r="BU236" s="121"/>
      <c r="BV236" s="121"/>
      <c r="BW236" s="121"/>
      <c r="BX236" s="121"/>
      <c r="BY236" s="121"/>
      <c r="BZ236" s="121"/>
      <c r="CA236" s="1102" t="s">
        <v>268</v>
      </c>
      <c r="CB236" s="1116">
        <v>300</v>
      </c>
      <c r="CC236" s="1089" t="s">
        <v>268</v>
      </c>
      <c r="CD236" s="1098">
        <v>3</v>
      </c>
      <c r="CE236" s="1083" t="s">
        <v>269</v>
      </c>
      <c r="CF236" s="1083" t="s">
        <v>270</v>
      </c>
      <c r="CG236" s="1092" t="s">
        <v>268</v>
      </c>
      <c r="CH236" s="1085" t="s">
        <v>275</v>
      </c>
      <c r="CI236" s="1092" t="s">
        <v>268</v>
      </c>
      <c r="CJ236" s="1096">
        <v>8.1999999999999993</v>
      </c>
      <c r="CK236" s="1089"/>
      <c r="CL236" s="123" t="s">
        <v>178</v>
      </c>
      <c r="CM236" s="1089" t="s">
        <v>274</v>
      </c>
      <c r="CN236" s="1112">
        <v>10</v>
      </c>
      <c r="CO236" s="1113" t="s">
        <v>269</v>
      </c>
      <c r="CP236" s="1114" t="s">
        <v>270</v>
      </c>
      <c r="CQ236" s="1113" t="s">
        <v>268</v>
      </c>
      <c r="CR236" s="1115" t="s">
        <v>275</v>
      </c>
      <c r="CS236" s="1113" t="s">
        <v>268</v>
      </c>
      <c r="CT236" s="1118">
        <v>3.9</v>
      </c>
      <c r="CU236" s="1119" t="s">
        <v>277</v>
      </c>
      <c r="CV236" s="1089" t="s">
        <v>274</v>
      </c>
      <c r="CW236" s="1104">
        <v>540</v>
      </c>
      <c r="CX236" s="1089" t="s">
        <v>268</v>
      </c>
      <c r="CY236" s="1098">
        <v>5</v>
      </c>
      <c r="CZ236" s="1083" t="s">
        <v>269</v>
      </c>
      <c r="DA236" s="1083" t="s">
        <v>270</v>
      </c>
      <c r="DB236" s="1092" t="s">
        <v>268</v>
      </c>
      <c r="DC236" s="1085" t="s">
        <v>275</v>
      </c>
      <c r="DD236" s="1092" t="s">
        <v>268</v>
      </c>
      <c r="DE236" s="1096">
        <v>9.1999999999999993</v>
      </c>
      <c r="DF236" s="1089" t="s">
        <v>274</v>
      </c>
      <c r="DG236" s="85">
        <v>200</v>
      </c>
      <c r="DH236" s="1089" t="s">
        <v>268</v>
      </c>
      <c r="DI236" s="85">
        <v>2</v>
      </c>
      <c r="DJ236" s="1089" t="s">
        <v>274</v>
      </c>
      <c r="DK236" s="86">
        <v>2</v>
      </c>
      <c r="DL236" s="1089" t="s">
        <v>268</v>
      </c>
      <c r="DM236" s="85">
        <v>30</v>
      </c>
      <c r="DN236" s="1089" t="s">
        <v>268</v>
      </c>
      <c r="DO236" s="85">
        <v>1</v>
      </c>
      <c r="DP236" s="1089" t="s">
        <v>274</v>
      </c>
      <c r="DQ236" s="86">
        <v>1</v>
      </c>
      <c r="DR236" s="1145"/>
      <c r="DS236" s="128" t="s">
        <v>178</v>
      </c>
      <c r="DT236" s="1122" t="s">
        <v>278</v>
      </c>
      <c r="DU236" s="88">
        <v>255</v>
      </c>
      <c r="DV236" s="1089" t="s">
        <v>280</v>
      </c>
      <c r="DW236" s="1090">
        <v>390</v>
      </c>
      <c r="DX236" s="1092" t="s">
        <v>268</v>
      </c>
      <c r="DY236" s="1094">
        <v>4</v>
      </c>
      <c r="DZ236" s="1081" t="s">
        <v>269</v>
      </c>
      <c r="EA236" s="1083" t="s">
        <v>270</v>
      </c>
      <c r="EB236" s="1081" t="s">
        <v>268</v>
      </c>
      <c r="EC236" s="1085" t="s">
        <v>275</v>
      </c>
      <c r="ED236" s="1081" t="s">
        <v>268</v>
      </c>
      <c r="EE236" s="1087">
        <v>7.1</v>
      </c>
      <c r="EF236" s="1123" t="s">
        <v>276</v>
      </c>
      <c r="EG236" s="1089" t="s">
        <v>280</v>
      </c>
      <c r="EH236" s="1090">
        <v>1670</v>
      </c>
      <c r="EI236" s="1092" t="s">
        <v>268</v>
      </c>
      <c r="EJ236" s="1094">
        <v>10</v>
      </c>
      <c r="EK236" s="1081" t="s">
        <v>269</v>
      </c>
      <c r="EL236" s="1083" t="s">
        <v>270</v>
      </c>
      <c r="EM236" s="1081" t="s">
        <v>268</v>
      </c>
      <c r="EN236" s="1085" t="s">
        <v>275</v>
      </c>
      <c r="EO236" s="1081" t="s">
        <v>268</v>
      </c>
      <c r="EP236" s="1087">
        <v>4.2</v>
      </c>
      <c r="EQ236" s="1126" t="s">
        <v>276</v>
      </c>
      <c r="ER236" s="1120" t="s">
        <v>281</v>
      </c>
      <c r="ES236" s="1089" t="s">
        <v>280</v>
      </c>
      <c r="ET236" s="89">
        <v>1260</v>
      </c>
      <c r="EU236" s="1125" t="s">
        <v>280</v>
      </c>
      <c r="EV236" s="1140"/>
      <c r="EW236" s="1114"/>
      <c r="EX236" s="1122"/>
      <c r="EY236" s="5"/>
      <c r="EZ236" s="1145"/>
    </row>
    <row r="237" spans="1:156" s="58" customFormat="1" ht="38.450000000000003" customHeight="1">
      <c r="A237" s="132" t="s">
        <v>575</v>
      </c>
      <c r="B237" s="132" t="s">
        <v>975</v>
      </c>
      <c r="C237" s="1107"/>
      <c r="D237" s="1107"/>
      <c r="E237" s="1138"/>
      <c r="F237" s="90" t="s">
        <v>43</v>
      </c>
      <c r="G237" s="120"/>
      <c r="H237" s="91">
        <v>35020</v>
      </c>
      <c r="I237" s="92"/>
      <c r="J237" s="32" t="s">
        <v>268</v>
      </c>
      <c r="K237" s="93">
        <v>320</v>
      </c>
      <c r="L237" s="94"/>
      <c r="M237" s="95" t="s">
        <v>269</v>
      </c>
      <c r="N237" s="96" t="s">
        <v>270</v>
      </c>
      <c r="O237" s="97" t="s">
        <v>268</v>
      </c>
      <c r="P237" s="104" t="s">
        <v>275</v>
      </c>
      <c r="Q237" s="97" t="s">
        <v>268</v>
      </c>
      <c r="R237" s="99">
        <v>2.4</v>
      </c>
      <c r="S237" s="100"/>
      <c r="T237" s="1089"/>
      <c r="U237" s="1105"/>
      <c r="V237" s="1089"/>
      <c r="W237" s="1111"/>
      <c r="X237" s="1082"/>
      <c r="Y237" s="1084"/>
      <c r="Z237" s="1084"/>
      <c r="AA237" s="1101"/>
      <c r="AB237" s="129"/>
      <c r="AC237" s="129"/>
      <c r="AD237" s="129"/>
      <c r="AE237" s="129"/>
      <c r="AF237" s="129"/>
      <c r="AG237" s="129"/>
      <c r="AH237" s="129"/>
      <c r="AI237" s="129"/>
      <c r="AJ237" s="129"/>
      <c r="AK237" s="129"/>
      <c r="AL237" s="32" t="s">
        <v>268</v>
      </c>
      <c r="AM237" s="93">
        <v>9210</v>
      </c>
      <c r="AN237" s="1089"/>
      <c r="AO237" s="101">
        <v>90</v>
      </c>
      <c r="AP237" s="102" t="s">
        <v>269</v>
      </c>
      <c r="AQ237" s="96" t="s">
        <v>270</v>
      </c>
      <c r="AR237" s="103" t="s">
        <v>268</v>
      </c>
      <c r="AS237" s="104" t="s">
        <v>275</v>
      </c>
      <c r="AT237" s="103" t="s">
        <v>268</v>
      </c>
      <c r="AU237" s="105">
        <v>2.6</v>
      </c>
      <c r="AV237" s="106"/>
      <c r="AW237" s="129"/>
      <c r="AX237" s="129"/>
      <c r="AY237" s="129"/>
      <c r="AZ237" s="129"/>
      <c r="BA237" s="129"/>
      <c r="BB237" s="129"/>
      <c r="BC237" s="129"/>
      <c r="BD237" s="129"/>
      <c r="BE237" s="129"/>
      <c r="BF237" s="129"/>
      <c r="BG237" s="112" t="s">
        <v>274</v>
      </c>
      <c r="BH237" s="113">
        <v>64510</v>
      </c>
      <c r="BI237" s="112" t="s">
        <v>268</v>
      </c>
      <c r="BJ237" s="77">
        <v>640</v>
      </c>
      <c r="BK237" s="78" t="s">
        <v>269</v>
      </c>
      <c r="BL237" s="79" t="s">
        <v>270</v>
      </c>
      <c r="BM237" s="78" t="s">
        <v>268</v>
      </c>
      <c r="BN237" s="80" t="s">
        <v>275</v>
      </c>
      <c r="BO237" s="78" t="s">
        <v>268</v>
      </c>
      <c r="BP237" s="81">
        <v>2.4</v>
      </c>
      <c r="BQ237" s="46" t="s">
        <v>268</v>
      </c>
      <c r="BR237" s="113">
        <v>55300</v>
      </c>
      <c r="BS237" s="46" t="s">
        <v>274</v>
      </c>
      <c r="BT237" s="77">
        <v>550</v>
      </c>
      <c r="BU237" s="78" t="s">
        <v>269</v>
      </c>
      <c r="BV237" s="79" t="s">
        <v>270</v>
      </c>
      <c r="BW237" s="78" t="s">
        <v>268</v>
      </c>
      <c r="BX237" s="80" t="s">
        <v>275</v>
      </c>
      <c r="BY237" s="78" t="s">
        <v>268</v>
      </c>
      <c r="BZ237" s="81">
        <v>2.2999999999999998</v>
      </c>
      <c r="CA237" s="1103"/>
      <c r="CB237" s="1117"/>
      <c r="CC237" s="1089"/>
      <c r="CD237" s="1099"/>
      <c r="CE237" s="1084"/>
      <c r="CF237" s="1084"/>
      <c r="CG237" s="1093"/>
      <c r="CH237" s="1086"/>
      <c r="CI237" s="1093"/>
      <c r="CJ237" s="1097"/>
      <c r="CK237" s="1089"/>
      <c r="CL237" s="130">
        <v>1670</v>
      </c>
      <c r="CM237" s="1089"/>
      <c r="CN237" s="1099"/>
      <c r="CO237" s="1093"/>
      <c r="CP237" s="1084"/>
      <c r="CQ237" s="1093"/>
      <c r="CR237" s="1086"/>
      <c r="CS237" s="1093"/>
      <c r="CT237" s="1088"/>
      <c r="CU237" s="1121"/>
      <c r="CV237" s="1089"/>
      <c r="CW237" s="1105"/>
      <c r="CX237" s="1089"/>
      <c r="CY237" s="1099"/>
      <c r="CZ237" s="1084"/>
      <c r="DA237" s="1084"/>
      <c r="DB237" s="1093"/>
      <c r="DC237" s="1086"/>
      <c r="DD237" s="1093"/>
      <c r="DE237" s="1097"/>
      <c r="DF237" s="1089"/>
      <c r="DG237" s="115" t="s">
        <v>282</v>
      </c>
      <c r="DH237" s="1089"/>
      <c r="DI237" s="115" t="s">
        <v>335</v>
      </c>
      <c r="DJ237" s="1089"/>
      <c r="DK237" s="116">
        <v>47.7</v>
      </c>
      <c r="DL237" s="1089"/>
      <c r="DM237" s="115" t="s">
        <v>282</v>
      </c>
      <c r="DN237" s="1089"/>
      <c r="DO237" s="115" t="s">
        <v>335</v>
      </c>
      <c r="DP237" s="1089"/>
      <c r="DQ237" s="116">
        <v>17.7</v>
      </c>
      <c r="DR237" s="1145"/>
      <c r="DS237" s="131">
        <v>2150</v>
      </c>
      <c r="DT237" s="1122"/>
      <c r="DU237" s="118" t="s">
        <v>284</v>
      </c>
      <c r="DV237" s="1089"/>
      <c r="DW237" s="1091"/>
      <c r="DX237" s="1093"/>
      <c r="DY237" s="1095"/>
      <c r="DZ237" s="1082"/>
      <c r="EA237" s="1084"/>
      <c r="EB237" s="1082"/>
      <c r="EC237" s="1086"/>
      <c r="ED237" s="1082"/>
      <c r="EE237" s="1088"/>
      <c r="EF237" s="1124"/>
      <c r="EG237" s="1089"/>
      <c r="EH237" s="1091">
        <v>19206</v>
      </c>
      <c r="EI237" s="1093"/>
      <c r="EJ237" s="1095"/>
      <c r="EK237" s="1082"/>
      <c r="EL237" s="1084"/>
      <c r="EM237" s="1082"/>
      <c r="EN237" s="1086"/>
      <c r="EO237" s="1082"/>
      <c r="EP237" s="1088"/>
      <c r="EQ237" s="1127"/>
      <c r="ER237" s="1121"/>
      <c r="ES237" s="1089"/>
      <c r="ET237" s="119">
        <v>10</v>
      </c>
      <c r="EU237" s="1125"/>
      <c r="EV237" s="1141"/>
      <c r="EW237" s="1114"/>
      <c r="EX237" s="1143"/>
      <c r="EY237" s="5"/>
      <c r="EZ237" s="1146"/>
    </row>
    <row r="238" spans="1:156" s="58" customFormat="1" ht="38.450000000000003" customHeight="1">
      <c r="A238" s="132" t="s">
        <v>576</v>
      </c>
      <c r="B238" s="132" t="s">
        <v>976</v>
      </c>
      <c r="C238" s="1106" t="s">
        <v>343</v>
      </c>
      <c r="D238" s="1136" t="s">
        <v>266</v>
      </c>
      <c r="E238" s="1108" t="s">
        <v>267</v>
      </c>
      <c r="F238" s="57" t="s">
        <v>42</v>
      </c>
      <c r="H238" s="59">
        <v>136380</v>
      </c>
      <c r="I238" s="60">
        <v>145290</v>
      </c>
      <c r="J238" s="5" t="s">
        <v>268</v>
      </c>
      <c r="K238" s="61">
        <v>1340</v>
      </c>
      <c r="L238" s="62">
        <v>1430</v>
      </c>
      <c r="M238" s="63" t="s">
        <v>269</v>
      </c>
      <c r="N238" s="64" t="s">
        <v>270</v>
      </c>
      <c r="O238" s="65" t="s">
        <v>268</v>
      </c>
      <c r="P238" s="66" t="s">
        <v>271</v>
      </c>
      <c r="Q238" s="65" t="s">
        <v>268</v>
      </c>
      <c r="R238" s="67">
        <v>2.7</v>
      </c>
      <c r="S238" s="68">
        <v>2.7</v>
      </c>
      <c r="T238" s="1089" t="s">
        <v>268</v>
      </c>
      <c r="U238" s="1104">
        <v>7990</v>
      </c>
      <c r="V238" s="1089" t="s">
        <v>268</v>
      </c>
      <c r="W238" s="1110">
        <v>70</v>
      </c>
      <c r="X238" s="1081" t="s">
        <v>272</v>
      </c>
      <c r="Y238" s="1083" t="s">
        <v>270</v>
      </c>
      <c r="Z238" s="1083" t="s">
        <v>268</v>
      </c>
      <c r="AA238" s="1100" t="s">
        <v>273</v>
      </c>
      <c r="AB238" s="1089" t="s">
        <v>268</v>
      </c>
      <c r="AC238" s="1104">
        <v>53450</v>
      </c>
      <c r="AD238" s="1089" t="s">
        <v>274</v>
      </c>
      <c r="AE238" s="1098">
        <v>530</v>
      </c>
      <c r="AF238" s="1081" t="s">
        <v>269</v>
      </c>
      <c r="AG238" s="1083" t="s">
        <v>270</v>
      </c>
      <c r="AH238" s="1081" t="s">
        <v>268</v>
      </c>
      <c r="AI238" s="1085" t="s">
        <v>275</v>
      </c>
      <c r="AJ238" s="1081" t="s">
        <v>268</v>
      </c>
      <c r="AK238" s="1096">
        <v>2.4</v>
      </c>
      <c r="AL238" s="32" t="s">
        <v>268</v>
      </c>
      <c r="AM238" s="69">
        <v>8910</v>
      </c>
      <c r="AN238" s="1089" t="s">
        <v>268</v>
      </c>
      <c r="AO238" s="70">
        <v>80</v>
      </c>
      <c r="AP238" s="71" t="s">
        <v>272</v>
      </c>
      <c r="AQ238" s="64" t="s">
        <v>270</v>
      </c>
      <c r="AR238" s="72" t="s">
        <v>268</v>
      </c>
      <c r="AS238" s="66" t="s">
        <v>275</v>
      </c>
      <c r="AT238" s="72" t="s">
        <v>268</v>
      </c>
      <c r="AU238" s="73">
        <v>2.9</v>
      </c>
      <c r="AV238" s="74" t="s">
        <v>276</v>
      </c>
      <c r="AW238" s="75" t="s">
        <v>268</v>
      </c>
      <c r="AX238" s="76">
        <v>3560</v>
      </c>
      <c r="AY238" s="20" t="s">
        <v>274</v>
      </c>
      <c r="AZ238" s="77">
        <v>30</v>
      </c>
      <c r="BA238" s="78" t="s">
        <v>269</v>
      </c>
      <c r="BB238" s="79" t="s">
        <v>270</v>
      </c>
      <c r="BC238" s="78" t="s">
        <v>268</v>
      </c>
      <c r="BD238" s="80" t="s">
        <v>275</v>
      </c>
      <c r="BE238" s="78" t="s">
        <v>268</v>
      </c>
      <c r="BF238" s="81">
        <v>3.9</v>
      </c>
      <c r="BG238" s="11"/>
      <c r="BH238" s="82"/>
      <c r="BI238" s="5"/>
      <c r="BJ238" s="83"/>
      <c r="BK238" s="83"/>
      <c r="BL238" s="83"/>
      <c r="BM238" s="83"/>
      <c r="BN238" s="83"/>
      <c r="BO238" s="83"/>
      <c r="BP238" s="83"/>
      <c r="BQ238" s="11"/>
      <c r="BR238" s="82"/>
      <c r="BS238" s="5"/>
      <c r="BT238" s="83"/>
      <c r="BU238" s="83"/>
      <c r="BV238" s="83"/>
      <c r="BW238" s="83"/>
      <c r="BX238" s="83"/>
      <c r="BY238" s="83"/>
      <c r="BZ238" s="83"/>
      <c r="CA238" s="1102" t="s">
        <v>268</v>
      </c>
      <c r="CB238" s="1116">
        <v>9970</v>
      </c>
      <c r="CC238" s="1089" t="s">
        <v>268</v>
      </c>
      <c r="CD238" s="1098">
        <v>90</v>
      </c>
      <c r="CE238" s="1083" t="s">
        <v>269</v>
      </c>
      <c r="CF238" s="1083" t="s">
        <v>270</v>
      </c>
      <c r="CG238" s="1092" t="s">
        <v>268</v>
      </c>
      <c r="CH238" s="1085" t="s">
        <v>275</v>
      </c>
      <c r="CI238" s="1092" t="s">
        <v>268</v>
      </c>
      <c r="CJ238" s="1096">
        <v>9.1</v>
      </c>
      <c r="CK238" s="11"/>
      <c r="CL238" s="84" t="s">
        <v>193</v>
      </c>
      <c r="CM238" s="1089" t="s">
        <v>274</v>
      </c>
      <c r="CN238" s="1098">
        <v>530</v>
      </c>
      <c r="CO238" s="1092" t="s">
        <v>269</v>
      </c>
      <c r="CP238" s="1083" t="s">
        <v>270</v>
      </c>
      <c r="CQ238" s="1092" t="s">
        <v>268</v>
      </c>
      <c r="CR238" s="1085" t="s">
        <v>275</v>
      </c>
      <c r="CS238" s="1092" t="s">
        <v>268</v>
      </c>
      <c r="CT238" s="1087">
        <v>2.4</v>
      </c>
      <c r="CU238" s="1120" t="s">
        <v>277</v>
      </c>
      <c r="CV238" s="1089" t="s">
        <v>274</v>
      </c>
      <c r="CW238" s="1104">
        <v>5480</v>
      </c>
      <c r="CX238" s="1089" t="s">
        <v>268</v>
      </c>
      <c r="CY238" s="1098">
        <v>50</v>
      </c>
      <c r="CZ238" s="1083" t="s">
        <v>269</v>
      </c>
      <c r="DA238" s="1083" t="s">
        <v>270</v>
      </c>
      <c r="DB238" s="1092" t="s">
        <v>268</v>
      </c>
      <c r="DC238" s="1085" t="s">
        <v>275</v>
      </c>
      <c r="DD238" s="1092" t="s">
        <v>268</v>
      </c>
      <c r="DE238" s="1096">
        <v>16.3</v>
      </c>
      <c r="DF238" s="1089" t="s">
        <v>274</v>
      </c>
      <c r="DG238" s="85">
        <v>4420</v>
      </c>
      <c r="DH238" s="1089" t="s">
        <v>268</v>
      </c>
      <c r="DI238" s="85">
        <v>40</v>
      </c>
      <c r="DJ238" s="1089" t="s">
        <v>274</v>
      </c>
      <c r="DK238" s="86">
        <v>40</v>
      </c>
      <c r="DL238" s="1089" t="s">
        <v>268</v>
      </c>
      <c r="DM238" s="85">
        <v>790</v>
      </c>
      <c r="DN238" s="1089" t="s">
        <v>268</v>
      </c>
      <c r="DO238" s="85">
        <v>7</v>
      </c>
      <c r="DP238" s="1089" t="s">
        <v>274</v>
      </c>
      <c r="DQ238" s="86">
        <v>7</v>
      </c>
      <c r="DR238" s="1145"/>
      <c r="DS238" s="87" t="s">
        <v>193</v>
      </c>
      <c r="DT238" s="1122" t="s">
        <v>278</v>
      </c>
      <c r="DU238" s="88">
        <v>255</v>
      </c>
      <c r="DV238" s="1089" t="s">
        <v>280</v>
      </c>
      <c r="DW238" s="1090">
        <v>12870</v>
      </c>
      <c r="DX238" s="1092" t="s">
        <v>268</v>
      </c>
      <c r="DY238" s="1094">
        <v>120</v>
      </c>
      <c r="DZ238" s="1081" t="s">
        <v>269</v>
      </c>
      <c r="EA238" s="1083" t="s">
        <v>270</v>
      </c>
      <c r="EB238" s="1081" t="s">
        <v>268</v>
      </c>
      <c r="EC238" s="1085" t="s">
        <v>275</v>
      </c>
      <c r="ED238" s="1081" t="s">
        <v>268</v>
      </c>
      <c r="EE238" s="1087">
        <v>7.8</v>
      </c>
      <c r="EF238" s="1123" t="s">
        <v>276</v>
      </c>
      <c r="EG238" s="1089" t="s">
        <v>280</v>
      </c>
      <c r="EH238" s="1090">
        <v>53450</v>
      </c>
      <c r="EI238" s="1092" t="s">
        <v>268</v>
      </c>
      <c r="EJ238" s="1094">
        <v>530</v>
      </c>
      <c r="EK238" s="1081" t="s">
        <v>269</v>
      </c>
      <c r="EL238" s="1083" t="s">
        <v>270</v>
      </c>
      <c r="EM238" s="1081" t="s">
        <v>268</v>
      </c>
      <c r="EN238" s="1085" t="s">
        <v>275</v>
      </c>
      <c r="EO238" s="1081" t="s">
        <v>268</v>
      </c>
      <c r="EP238" s="1087">
        <v>2.5</v>
      </c>
      <c r="EQ238" s="1126" t="s">
        <v>276</v>
      </c>
      <c r="ER238" s="1120" t="s">
        <v>281</v>
      </c>
      <c r="ES238" s="1089" t="s">
        <v>280</v>
      </c>
      <c r="ET238" s="89">
        <v>39790</v>
      </c>
      <c r="EU238" s="1125" t="s">
        <v>280</v>
      </c>
      <c r="EV238" s="1139">
        <v>1350</v>
      </c>
      <c r="EW238" s="1114" t="s">
        <v>280</v>
      </c>
      <c r="EX238" s="1142" t="s">
        <v>2473</v>
      </c>
      <c r="EY238" s="11"/>
      <c r="EZ238" s="1144" t="s">
        <v>2472</v>
      </c>
    </row>
    <row r="239" spans="1:156" s="58" customFormat="1" ht="38.450000000000003" customHeight="1">
      <c r="A239" s="132" t="s">
        <v>577</v>
      </c>
      <c r="B239" s="132" t="s">
        <v>977</v>
      </c>
      <c r="C239" s="1170"/>
      <c r="D239" s="1137"/>
      <c r="E239" s="1109"/>
      <c r="F239" s="90" t="s">
        <v>43</v>
      </c>
      <c r="H239" s="91">
        <v>145290</v>
      </c>
      <c r="I239" s="92"/>
      <c r="J239" s="5" t="s">
        <v>268</v>
      </c>
      <c r="K239" s="93">
        <v>1430</v>
      </c>
      <c r="L239" s="94"/>
      <c r="M239" s="95" t="s">
        <v>269</v>
      </c>
      <c r="N239" s="96" t="s">
        <v>270</v>
      </c>
      <c r="O239" s="97" t="s">
        <v>268</v>
      </c>
      <c r="P239" s="98" t="s">
        <v>275</v>
      </c>
      <c r="Q239" s="97" t="s">
        <v>268</v>
      </c>
      <c r="R239" s="99">
        <v>2.7</v>
      </c>
      <c r="S239" s="100"/>
      <c r="T239" s="1089"/>
      <c r="U239" s="1105"/>
      <c r="V239" s="1089"/>
      <c r="W239" s="1111"/>
      <c r="X239" s="1082"/>
      <c r="Y239" s="1084"/>
      <c r="Z239" s="1084"/>
      <c r="AA239" s="1101"/>
      <c r="AB239" s="1089"/>
      <c r="AC239" s="1105"/>
      <c r="AD239" s="1089"/>
      <c r="AE239" s="1099"/>
      <c r="AF239" s="1082"/>
      <c r="AG239" s="1084"/>
      <c r="AH239" s="1082"/>
      <c r="AI239" s="1086"/>
      <c r="AJ239" s="1082"/>
      <c r="AK239" s="1097"/>
      <c r="AL239" s="32" t="s">
        <v>268</v>
      </c>
      <c r="AM239" s="93">
        <v>8910</v>
      </c>
      <c r="AN239" s="1089"/>
      <c r="AO239" s="101">
        <v>80</v>
      </c>
      <c r="AP239" s="102" t="s">
        <v>269</v>
      </c>
      <c r="AQ239" s="96" t="s">
        <v>270</v>
      </c>
      <c r="AR239" s="103" t="s">
        <v>268</v>
      </c>
      <c r="AS239" s="104" t="s">
        <v>275</v>
      </c>
      <c r="AT239" s="103" t="s">
        <v>268</v>
      </c>
      <c r="AU239" s="105">
        <v>2.9</v>
      </c>
      <c r="AV239" s="106"/>
      <c r="AW239" s="11"/>
      <c r="AX239" s="107"/>
      <c r="AY239" s="108"/>
      <c r="AZ239" s="109"/>
      <c r="BA239" s="110"/>
      <c r="BB239" s="111"/>
      <c r="BC239" s="110"/>
      <c r="BD239" s="111"/>
      <c r="BE239" s="110"/>
      <c r="BF239" s="111"/>
      <c r="BG239" s="112" t="s">
        <v>274</v>
      </c>
      <c r="BH239" s="113">
        <v>62360</v>
      </c>
      <c r="BI239" s="112" t="s">
        <v>268</v>
      </c>
      <c r="BJ239" s="77">
        <v>620</v>
      </c>
      <c r="BK239" s="78" t="s">
        <v>269</v>
      </c>
      <c r="BL239" s="79" t="s">
        <v>270</v>
      </c>
      <c r="BM239" s="78" t="s">
        <v>268</v>
      </c>
      <c r="BN239" s="80" t="s">
        <v>275</v>
      </c>
      <c r="BO239" s="78" t="s">
        <v>268</v>
      </c>
      <c r="BP239" s="81">
        <v>2.4</v>
      </c>
      <c r="BQ239" s="46" t="s">
        <v>268</v>
      </c>
      <c r="BR239" s="113">
        <v>53450</v>
      </c>
      <c r="BS239" s="46" t="s">
        <v>268</v>
      </c>
      <c r="BT239" s="77">
        <v>530</v>
      </c>
      <c r="BU239" s="78" t="s">
        <v>269</v>
      </c>
      <c r="BV239" s="79" t="s">
        <v>270</v>
      </c>
      <c r="BW239" s="78" t="s">
        <v>268</v>
      </c>
      <c r="BX239" s="80" t="s">
        <v>275</v>
      </c>
      <c r="BY239" s="78" t="s">
        <v>268</v>
      </c>
      <c r="BZ239" s="81">
        <v>2.4</v>
      </c>
      <c r="CA239" s="1103"/>
      <c r="CB239" s="1117"/>
      <c r="CC239" s="1089"/>
      <c r="CD239" s="1099"/>
      <c r="CE239" s="1084"/>
      <c r="CF239" s="1084"/>
      <c r="CG239" s="1093"/>
      <c r="CH239" s="1086"/>
      <c r="CI239" s="1093"/>
      <c r="CJ239" s="1097"/>
      <c r="CK239" s="11"/>
      <c r="CL239" s="114">
        <v>53450</v>
      </c>
      <c r="CM239" s="1089"/>
      <c r="CN239" s="1112"/>
      <c r="CO239" s="1113"/>
      <c r="CP239" s="1114"/>
      <c r="CQ239" s="1113"/>
      <c r="CR239" s="1115"/>
      <c r="CS239" s="1113"/>
      <c r="CT239" s="1118"/>
      <c r="CU239" s="1119"/>
      <c r="CV239" s="1089"/>
      <c r="CW239" s="1105"/>
      <c r="CX239" s="1089"/>
      <c r="CY239" s="1099"/>
      <c r="CZ239" s="1084"/>
      <c r="DA239" s="1084"/>
      <c r="DB239" s="1093"/>
      <c r="DC239" s="1086"/>
      <c r="DD239" s="1093"/>
      <c r="DE239" s="1097"/>
      <c r="DF239" s="1089"/>
      <c r="DG239" s="115" t="s">
        <v>282</v>
      </c>
      <c r="DH239" s="1089"/>
      <c r="DI239" s="115" t="s">
        <v>335</v>
      </c>
      <c r="DJ239" s="1089"/>
      <c r="DK239" s="116">
        <v>52.4</v>
      </c>
      <c r="DL239" s="1089"/>
      <c r="DM239" s="115" t="s">
        <v>282</v>
      </c>
      <c r="DN239" s="1089"/>
      <c r="DO239" s="115" t="s">
        <v>335</v>
      </c>
      <c r="DP239" s="1089"/>
      <c r="DQ239" s="116">
        <v>49.9</v>
      </c>
      <c r="DR239" s="1145"/>
      <c r="DS239" s="117">
        <v>40500</v>
      </c>
      <c r="DT239" s="1122"/>
      <c r="DU239" s="118" t="s">
        <v>284</v>
      </c>
      <c r="DV239" s="1089"/>
      <c r="DW239" s="1091"/>
      <c r="DX239" s="1093"/>
      <c r="DY239" s="1095"/>
      <c r="DZ239" s="1082"/>
      <c r="EA239" s="1084"/>
      <c r="EB239" s="1082"/>
      <c r="EC239" s="1086"/>
      <c r="ED239" s="1082"/>
      <c r="EE239" s="1088"/>
      <c r="EF239" s="1124"/>
      <c r="EG239" s="1089"/>
      <c r="EH239" s="1091">
        <v>15365</v>
      </c>
      <c r="EI239" s="1093"/>
      <c r="EJ239" s="1095"/>
      <c r="EK239" s="1082"/>
      <c r="EL239" s="1084"/>
      <c r="EM239" s="1082"/>
      <c r="EN239" s="1086"/>
      <c r="EO239" s="1082"/>
      <c r="EP239" s="1088"/>
      <c r="EQ239" s="1127"/>
      <c r="ER239" s="1121"/>
      <c r="ES239" s="1089"/>
      <c r="ET239" s="119">
        <v>390</v>
      </c>
      <c r="EU239" s="1125"/>
      <c r="EV239" s="1140"/>
      <c r="EW239" s="1114"/>
      <c r="EX239" s="1122"/>
      <c r="EY239" s="11"/>
      <c r="EZ239" s="1145"/>
    </row>
    <row r="240" spans="1:156" s="23" customFormat="1" ht="38.450000000000003" customHeight="1">
      <c r="A240" s="145" t="s">
        <v>578</v>
      </c>
      <c r="B240" s="145" t="s">
        <v>978</v>
      </c>
      <c r="C240" s="1170"/>
      <c r="D240" s="1136" t="s">
        <v>285</v>
      </c>
      <c r="E240" s="1108" t="s">
        <v>267</v>
      </c>
      <c r="F240" s="57" t="s">
        <v>42</v>
      </c>
      <c r="G240" s="120"/>
      <c r="H240" s="59">
        <v>93100</v>
      </c>
      <c r="I240" s="60">
        <v>102010</v>
      </c>
      <c r="J240" s="32" t="s">
        <v>268</v>
      </c>
      <c r="K240" s="61">
        <v>910</v>
      </c>
      <c r="L240" s="62">
        <v>990</v>
      </c>
      <c r="M240" s="63" t="s">
        <v>269</v>
      </c>
      <c r="N240" s="64" t="s">
        <v>270</v>
      </c>
      <c r="O240" s="65" t="s">
        <v>268</v>
      </c>
      <c r="P240" s="66" t="s">
        <v>271</v>
      </c>
      <c r="Q240" s="65" t="s">
        <v>268</v>
      </c>
      <c r="R240" s="67">
        <v>2.6</v>
      </c>
      <c r="S240" s="68">
        <v>2.7</v>
      </c>
      <c r="T240" s="1089" t="s">
        <v>268</v>
      </c>
      <c r="U240" s="1104">
        <v>5320</v>
      </c>
      <c r="V240" s="1089" t="s">
        <v>268</v>
      </c>
      <c r="W240" s="1110">
        <v>50</v>
      </c>
      <c r="X240" s="1081" t="s">
        <v>272</v>
      </c>
      <c r="Y240" s="1083" t="s">
        <v>270</v>
      </c>
      <c r="Z240" s="1083" t="s">
        <v>268</v>
      </c>
      <c r="AA240" s="1100" t="s">
        <v>273</v>
      </c>
      <c r="AB240" s="1089" t="s">
        <v>268</v>
      </c>
      <c r="AC240" s="1104">
        <v>35630</v>
      </c>
      <c r="AD240" s="1089" t="s">
        <v>274</v>
      </c>
      <c r="AE240" s="1098">
        <v>350</v>
      </c>
      <c r="AF240" s="1081" t="s">
        <v>269</v>
      </c>
      <c r="AG240" s="1083" t="s">
        <v>270</v>
      </c>
      <c r="AH240" s="1081" t="s">
        <v>268</v>
      </c>
      <c r="AI240" s="1085" t="s">
        <v>275</v>
      </c>
      <c r="AJ240" s="1081" t="s">
        <v>268</v>
      </c>
      <c r="AK240" s="1096">
        <v>2.4</v>
      </c>
      <c r="AL240" s="32" t="s">
        <v>268</v>
      </c>
      <c r="AM240" s="69">
        <v>8910</v>
      </c>
      <c r="AN240" s="1089" t="s">
        <v>268</v>
      </c>
      <c r="AO240" s="70">
        <v>80</v>
      </c>
      <c r="AP240" s="71" t="s">
        <v>272</v>
      </c>
      <c r="AQ240" s="64" t="s">
        <v>270</v>
      </c>
      <c r="AR240" s="72" t="s">
        <v>268</v>
      </c>
      <c r="AS240" s="66" t="s">
        <v>275</v>
      </c>
      <c r="AT240" s="72" t="s">
        <v>268</v>
      </c>
      <c r="AU240" s="73">
        <v>2.9</v>
      </c>
      <c r="AV240" s="74" t="s">
        <v>276</v>
      </c>
      <c r="AW240" s="75" t="s">
        <v>268</v>
      </c>
      <c r="AX240" s="76">
        <v>3560</v>
      </c>
      <c r="AY240" s="20" t="s">
        <v>274</v>
      </c>
      <c r="AZ240" s="77">
        <v>30</v>
      </c>
      <c r="BA240" s="78" t="s">
        <v>269</v>
      </c>
      <c r="BB240" s="79" t="s">
        <v>270</v>
      </c>
      <c r="BC240" s="78" t="s">
        <v>268</v>
      </c>
      <c r="BD240" s="80" t="s">
        <v>275</v>
      </c>
      <c r="BE240" s="78" t="s">
        <v>268</v>
      </c>
      <c r="BF240" s="81">
        <v>3.9</v>
      </c>
      <c r="BG240" s="75"/>
      <c r="BH240" s="82"/>
      <c r="BI240" s="112"/>
      <c r="BJ240" s="121"/>
      <c r="BK240" s="121"/>
      <c r="BL240" s="121"/>
      <c r="BM240" s="121"/>
      <c r="BN240" s="121"/>
      <c r="BO240" s="121"/>
      <c r="BP240" s="121"/>
      <c r="BQ240" s="112"/>
      <c r="BR240" s="82" t="s">
        <v>286</v>
      </c>
      <c r="BS240" s="112"/>
      <c r="BT240" s="122"/>
      <c r="BU240" s="121"/>
      <c r="BV240" s="121"/>
      <c r="BW240" s="121"/>
      <c r="BX240" s="121"/>
      <c r="BY240" s="121"/>
      <c r="BZ240" s="121"/>
      <c r="CA240" s="1102" t="s">
        <v>268</v>
      </c>
      <c r="CB240" s="1116">
        <v>6640</v>
      </c>
      <c r="CC240" s="1089" t="s">
        <v>268</v>
      </c>
      <c r="CD240" s="1098">
        <v>60</v>
      </c>
      <c r="CE240" s="1083" t="s">
        <v>269</v>
      </c>
      <c r="CF240" s="1083" t="s">
        <v>270</v>
      </c>
      <c r="CG240" s="1092" t="s">
        <v>268</v>
      </c>
      <c r="CH240" s="1085" t="s">
        <v>275</v>
      </c>
      <c r="CI240" s="1092" t="s">
        <v>268</v>
      </c>
      <c r="CJ240" s="1096">
        <v>9.1</v>
      </c>
      <c r="CK240" s="1089" t="s">
        <v>278</v>
      </c>
      <c r="CL240" s="123" t="s">
        <v>194</v>
      </c>
      <c r="CM240" s="1089" t="s">
        <v>274</v>
      </c>
      <c r="CN240" s="1112">
        <v>350</v>
      </c>
      <c r="CO240" s="1113" t="s">
        <v>269</v>
      </c>
      <c r="CP240" s="1114" t="s">
        <v>270</v>
      </c>
      <c r="CQ240" s="1113" t="s">
        <v>268</v>
      </c>
      <c r="CR240" s="1115" t="s">
        <v>275</v>
      </c>
      <c r="CS240" s="1113" t="s">
        <v>268</v>
      </c>
      <c r="CT240" s="1118">
        <v>2.4</v>
      </c>
      <c r="CU240" s="1119" t="s">
        <v>277</v>
      </c>
      <c r="CV240" s="1089" t="s">
        <v>274</v>
      </c>
      <c r="CW240" s="1104">
        <v>3930</v>
      </c>
      <c r="CX240" s="1089" t="s">
        <v>268</v>
      </c>
      <c r="CY240" s="1098">
        <v>30</v>
      </c>
      <c r="CZ240" s="1083" t="s">
        <v>269</v>
      </c>
      <c r="DA240" s="1083" t="s">
        <v>270</v>
      </c>
      <c r="DB240" s="1092" t="s">
        <v>268</v>
      </c>
      <c r="DC240" s="1085" t="s">
        <v>275</v>
      </c>
      <c r="DD240" s="1092" t="s">
        <v>268</v>
      </c>
      <c r="DE240" s="1096">
        <v>18.100000000000001</v>
      </c>
      <c r="DF240" s="1089" t="s">
        <v>274</v>
      </c>
      <c r="DG240" s="85">
        <v>2950</v>
      </c>
      <c r="DH240" s="1089" t="s">
        <v>268</v>
      </c>
      <c r="DI240" s="85">
        <v>20</v>
      </c>
      <c r="DJ240" s="1089" t="s">
        <v>274</v>
      </c>
      <c r="DK240" s="86">
        <v>20</v>
      </c>
      <c r="DL240" s="1089" t="s">
        <v>268</v>
      </c>
      <c r="DM240" s="85">
        <v>520</v>
      </c>
      <c r="DN240" s="1089" t="s">
        <v>268</v>
      </c>
      <c r="DO240" s="85">
        <v>5</v>
      </c>
      <c r="DP240" s="1089" t="s">
        <v>274</v>
      </c>
      <c r="DQ240" s="86">
        <v>5</v>
      </c>
      <c r="DR240" s="1145" t="s">
        <v>278</v>
      </c>
      <c r="DS240" s="124" t="s">
        <v>194</v>
      </c>
      <c r="DT240" s="1122" t="s">
        <v>278</v>
      </c>
      <c r="DU240" s="88">
        <v>255</v>
      </c>
      <c r="DV240" s="1089" t="s">
        <v>280</v>
      </c>
      <c r="DW240" s="1090">
        <v>8580</v>
      </c>
      <c r="DX240" s="1092" t="s">
        <v>268</v>
      </c>
      <c r="DY240" s="1094">
        <v>80</v>
      </c>
      <c r="DZ240" s="1081" t="s">
        <v>269</v>
      </c>
      <c r="EA240" s="1083" t="s">
        <v>270</v>
      </c>
      <c r="EB240" s="1081" t="s">
        <v>268</v>
      </c>
      <c r="EC240" s="1085" t="s">
        <v>275</v>
      </c>
      <c r="ED240" s="1081" t="s">
        <v>268</v>
      </c>
      <c r="EE240" s="1087">
        <v>7.8</v>
      </c>
      <c r="EF240" s="1123" t="s">
        <v>276</v>
      </c>
      <c r="EG240" s="1089" t="s">
        <v>280</v>
      </c>
      <c r="EH240" s="1090">
        <v>35630</v>
      </c>
      <c r="EI240" s="1092" t="s">
        <v>268</v>
      </c>
      <c r="EJ240" s="1094">
        <v>350</v>
      </c>
      <c r="EK240" s="1081" t="s">
        <v>269</v>
      </c>
      <c r="EL240" s="1083" t="s">
        <v>270</v>
      </c>
      <c r="EM240" s="1081" t="s">
        <v>268</v>
      </c>
      <c r="EN240" s="1085" t="s">
        <v>275</v>
      </c>
      <c r="EO240" s="1081" t="s">
        <v>268</v>
      </c>
      <c r="EP240" s="1087">
        <v>2.6</v>
      </c>
      <c r="EQ240" s="1126" t="s">
        <v>276</v>
      </c>
      <c r="ER240" s="1120" t="s">
        <v>281</v>
      </c>
      <c r="ES240" s="1089" t="s">
        <v>280</v>
      </c>
      <c r="ET240" s="89">
        <v>26520</v>
      </c>
      <c r="EU240" s="1125" t="s">
        <v>280</v>
      </c>
      <c r="EV240" s="1140"/>
      <c r="EW240" s="1114"/>
      <c r="EX240" s="1122"/>
      <c r="EY240" s="11"/>
      <c r="EZ240" s="1145"/>
    </row>
    <row r="241" spans="1:156" s="23" customFormat="1" ht="38.450000000000003" customHeight="1">
      <c r="A241" s="145" t="s">
        <v>579</v>
      </c>
      <c r="B241" s="145" t="s">
        <v>979</v>
      </c>
      <c r="C241" s="1170"/>
      <c r="D241" s="1137"/>
      <c r="E241" s="1109"/>
      <c r="F241" s="90" t="s">
        <v>43</v>
      </c>
      <c r="G241" s="120"/>
      <c r="H241" s="91">
        <v>102010</v>
      </c>
      <c r="I241" s="92"/>
      <c r="J241" s="32" t="s">
        <v>268</v>
      </c>
      <c r="K241" s="93">
        <v>990</v>
      </c>
      <c r="L241" s="94"/>
      <c r="M241" s="95" t="s">
        <v>269</v>
      </c>
      <c r="N241" s="96" t="s">
        <v>270</v>
      </c>
      <c r="O241" s="97" t="s">
        <v>268</v>
      </c>
      <c r="P241" s="98" t="s">
        <v>275</v>
      </c>
      <c r="Q241" s="97" t="s">
        <v>268</v>
      </c>
      <c r="R241" s="99">
        <v>2.7</v>
      </c>
      <c r="S241" s="100"/>
      <c r="T241" s="1089"/>
      <c r="U241" s="1105"/>
      <c r="V241" s="1089"/>
      <c r="W241" s="1111"/>
      <c r="X241" s="1082"/>
      <c r="Y241" s="1084"/>
      <c r="Z241" s="1084"/>
      <c r="AA241" s="1101"/>
      <c r="AB241" s="1089"/>
      <c r="AC241" s="1105"/>
      <c r="AD241" s="1089"/>
      <c r="AE241" s="1099"/>
      <c r="AF241" s="1082"/>
      <c r="AG241" s="1084"/>
      <c r="AH241" s="1082"/>
      <c r="AI241" s="1086"/>
      <c r="AJ241" s="1082"/>
      <c r="AK241" s="1097"/>
      <c r="AL241" s="32" t="s">
        <v>268</v>
      </c>
      <c r="AM241" s="93">
        <v>8910</v>
      </c>
      <c r="AN241" s="1089"/>
      <c r="AO241" s="101">
        <v>80</v>
      </c>
      <c r="AP241" s="102" t="s">
        <v>269</v>
      </c>
      <c r="AQ241" s="96" t="s">
        <v>270</v>
      </c>
      <c r="AR241" s="103" t="s">
        <v>268</v>
      </c>
      <c r="AS241" s="104" t="s">
        <v>275</v>
      </c>
      <c r="AT241" s="103" t="s">
        <v>268</v>
      </c>
      <c r="AU241" s="105">
        <v>2.9</v>
      </c>
      <c r="AV241" s="106"/>
      <c r="AW241" s="75"/>
      <c r="AZ241" s="125"/>
      <c r="BG241" s="112" t="s">
        <v>274</v>
      </c>
      <c r="BH241" s="113">
        <v>62360</v>
      </c>
      <c r="BI241" s="112" t="s">
        <v>268</v>
      </c>
      <c r="BJ241" s="77">
        <v>620</v>
      </c>
      <c r="BK241" s="78" t="s">
        <v>269</v>
      </c>
      <c r="BL241" s="79" t="s">
        <v>270</v>
      </c>
      <c r="BM241" s="78" t="s">
        <v>268</v>
      </c>
      <c r="BN241" s="80" t="s">
        <v>275</v>
      </c>
      <c r="BO241" s="78" t="s">
        <v>268</v>
      </c>
      <c r="BP241" s="81">
        <v>2.4</v>
      </c>
      <c r="BQ241" s="46" t="s">
        <v>268</v>
      </c>
      <c r="BR241" s="113">
        <v>53450</v>
      </c>
      <c r="BS241" s="46" t="s">
        <v>268</v>
      </c>
      <c r="BT241" s="77">
        <v>530</v>
      </c>
      <c r="BU241" s="78" t="s">
        <v>269</v>
      </c>
      <c r="BV241" s="79" t="s">
        <v>270</v>
      </c>
      <c r="BW241" s="78" t="s">
        <v>268</v>
      </c>
      <c r="BX241" s="80" t="s">
        <v>275</v>
      </c>
      <c r="BY241" s="78" t="s">
        <v>268</v>
      </c>
      <c r="BZ241" s="81">
        <v>2.4</v>
      </c>
      <c r="CA241" s="1103"/>
      <c r="CB241" s="1117"/>
      <c r="CC241" s="1089"/>
      <c r="CD241" s="1099"/>
      <c r="CE241" s="1084"/>
      <c r="CF241" s="1084"/>
      <c r="CG241" s="1093"/>
      <c r="CH241" s="1086"/>
      <c r="CI241" s="1093"/>
      <c r="CJ241" s="1097"/>
      <c r="CK241" s="1089"/>
      <c r="CL241" s="114">
        <v>35630</v>
      </c>
      <c r="CM241" s="1089"/>
      <c r="CN241" s="1112"/>
      <c r="CO241" s="1113"/>
      <c r="CP241" s="1114"/>
      <c r="CQ241" s="1113"/>
      <c r="CR241" s="1115"/>
      <c r="CS241" s="1113"/>
      <c r="CT241" s="1118"/>
      <c r="CU241" s="1119"/>
      <c r="CV241" s="1089"/>
      <c r="CW241" s="1105"/>
      <c r="CX241" s="1089"/>
      <c r="CY241" s="1099"/>
      <c r="CZ241" s="1084"/>
      <c r="DA241" s="1084"/>
      <c r="DB241" s="1093"/>
      <c r="DC241" s="1086"/>
      <c r="DD241" s="1093"/>
      <c r="DE241" s="1097"/>
      <c r="DF241" s="1089"/>
      <c r="DG241" s="115" t="s">
        <v>282</v>
      </c>
      <c r="DH241" s="1089"/>
      <c r="DI241" s="115" t="s">
        <v>335</v>
      </c>
      <c r="DJ241" s="1089"/>
      <c r="DK241" s="116">
        <v>69.900000000000006</v>
      </c>
      <c r="DL241" s="1089"/>
      <c r="DM241" s="115" t="s">
        <v>282</v>
      </c>
      <c r="DN241" s="1089"/>
      <c r="DO241" s="115" t="s">
        <v>335</v>
      </c>
      <c r="DP241" s="1089"/>
      <c r="DQ241" s="116">
        <v>46.6</v>
      </c>
      <c r="DR241" s="1145"/>
      <c r="DS241" s="117">
        <v>27330</v>
      </c>
      <c r="DT241" s="1122"/>
      <c r="DU241" s="118" t="s">
        <v>284</v>
      </c>
      <c r="DV241" s="1089"/>
      <c r="DW241" s="1091"/>
      <c r="DX241" s="1093"/>
      <c r="DY241" s="1095"/>
      <c r="DZ241" s="1082"/>
      <c r="EA241" s="1084"/>
      <c r="EB241" s="1082"/>
      <c r="EC241" s="1086"/>
      <c r="ED241" s="1082"/>
      <c r="EE241" s="1088"/>
      <c r="EF241" s="1124"/>
      <c r="EG241" s="1089"/>
      <c r="EH241" s="1091">
        <v>12804</v>
      </c>
      <c r="EI241" s="1093"/>
      <c r="EJ241" s="1095"/>
      <c r="EK241" s="1082"/>
      <c r="EL241" s="1084"/>
      <c r="EM241" s="1082"/>
      <c r="EN241" s="1086"/>
      <c r="EO241" s="1082"/>
      <c r="EP241" s="1088"/>
      <c r="EQ241" s="1127"/>
      <c r="ER241" s="1121"/>
      <c r="ES241" s="1089"/>
      <c r="ET241" s="119">
        <v>260</v>
      </c>
      <c r="EU241" s="1125"/>
      <c r="EV241" s="1140"/>
      <c r="EW241" s="1114"/>
      <c r="EX241" s="1122"/>
      <c r="EY241" s="11"/>
      <c r="EZ241" s="1145"/>
    </row>
    <row r="242" spans="1:156" s="23" customFormat="1" ht="38.450000000000003" customHeight="1">
      <c r="A242" s="145" t="s">
        <v>580</v>
      </c>
      <c r="B242" s="145" t="s">
        <v>980</v>
      </c>
      <c r="C242" s="1170"/>
      <c r="D242" s="1132" t="s">
        <v>290</v>
      </c>
      <c r="E242" s="1134" t="s">
        <v>267</v>
      </c>
      <c r="F242" s="126" t="s">
        <v>42</v>
      </c>
      <c r="G242" s="120"/>
      <c r="H242" s="59">
        <v>70990</v>
      </c>
      <c r="I242" s="60">
        <v>79900</v>
      </c>
      <c r="J242" s="32" t="s">
        <v>268</v>
      </c>
      <c r="K242" s="61">
        <v>680</v>
      </c>
      <c r="L242" s="62">
        <v>770</v>
      </c>
      <c r="M242" s="63" t="s">
        <v>269</v>
      </c>
      <c r="N242" s="64" t="s">
        <v>270</v>
      </c>
      <c r="O242" s="65" t="s">
        <v>268</v>
      </c>
      <c r="P242" s="66" t="s">
        <v>271</v>
      </c>
      <c r="Q242" s="65" t="s">
        <v>268</v>
      </c>
      <c r="R242" s="67">
        <v>2.7</v>
      </c>
      <c r="S242" s="68">
        <v>2.6</v>
      </c>
      <c r="T242" s="1089" t="s">
        <v>268</v>
      </c>
      <c r="U242" s="1104">
        <v>3990</v>
      </c>
      <c r="V242" s="1089" t="s">
        <v>268</v>
      </c>
      <c r="W242" s="1110">
        <v>30</v>
      </c>
      <c r="X242" s="1081" t="s">
        <v>272</v>
      </c>
      <c r="Y242" s="1083" t="s">
        <v>270</v>
      </c>
      <c r="Z242" s="1083" t="s">
        <v>268</v>
      </c>
      <c r="AA242" s="1100" t="s">
        <v>273</v>
      </c>
      <c r="AB242" s="1089" t="s">
        <v>268</v>
      </c>
      <c r="AC242" s="1104">
        <v>26720</v>
      </c>
      <c r="AD242" s="1089" t="s">
        <v>274</v>
      </c>
      <c r="AE242" s="1098">
        <v>260</v>
      </c>
      <c r="AF242" s="1081" t="s">
        <v>269</v>
      </c>
      <c r="AG242" s="1083" t="s">
        <v>270</v>
      </c>
      <c r="AH242" s="1081" t="s">
        <v>268</v>
      </c>
      <c r="AI242" s="1085" t="s">
        <v>275</v>
      </c>
      <c r="AJ242" s="1081" t="s">
        <v>268</v>
      </c>
      <c r="AK242" s="1096">
        <v>2.5</v>
      </c>
      <c r="AL242" s="32" t="s">
        <v>268</v>
      </c>
      <c r="AM242" s="69">
        <v>8910</v>
      </c>
      <c r="AN242" s="1089" t="s">
        <v>268</v>
      </c>
      <c r="AO242" s="70">
        <v>80</v>
      </c>
      <c r="AP242" s="71" t="s">
        <v>272</v>
      </c>
      <c r="AQ242" s="64" t="s">
        <v>270</v>
      </c>
      <c r="AR242" s="72" t="s">
        <v>268</v>
      </c>
      <c r="AS242" s="66" t="s">
        <v>275</v>
      </c>
      <c r="AT242" s="72" t="s">
        <v>268</v>
      </c>
      <c r="AU242" s="73">
        <v>2.9</v>
      </c>
      <c r="AV242" s="74" t="s">
        <v>276</v>
      </c>
      <c r="AW242" s="75" t="s">
        <v>268</v>
      </c>
      <c r="AX242" s="76">
        <v>3560</v>
      </c>
      <c r="AY242" s="20" t="s">
        <v>274</v>
      </c>
      <c r="AZ242" s="77">
        <v>30</v>
      </c>
      <c r="BA242" s="78" t="s">
        <v>269</v>
      </c>
      <c r="BB242" s="79" t="s">
        <v>270</v>
      </c>
      <c r="BC242" s="78" t="s">
        <v>268</v>
      </c>
      <c r="BD242" s="80" t="s">
        <v>275</v>
      </c>
      <c r="BE242" s="78" t="s">
        <v>268</v>
      </c>
      <c r="BF242" s="81">
        <v>3.9</v>
      </c>
      <c r="BG242" s="75"/>
      <c r="BH242" s="82"/>
      <c r="BI242" s="112"/>
      <c r="BJ242" s="121"/>
      <c r="BK242" s="121"/>
      <c r="BL242" s="121"/>
      <c r="BM242" s="121"/>
      <c r="BN242" s="121"/>
      <c r="BO242" s="121"/>
      <c r="BP242" s="121"/>
      <c r="BQ242" s="112"/>
      <c r="BR242" s="82" t="s">
        <v>286</v>
      </c>
      <c r="BS242" s="112"/>
      <c r="BT242" s="122"/>
      <c r="BU242" s="121"/>
      <c r="BV242" s="121"/>
      <c r="BW242" s="121"/>
      <c r="BX242" s="121"/>
      <c r="BY242" s="121"/>
      <c r="BZ242" s="121"/>
      <c r="CA242" s="1102" t="s">
        <v>268</v>
      </c>
      <c r="CB242" s="1116">
        <v>4980</v>
      </c>
      <c r="CC242" s="1089" t="s">
        <v>268</v>
      </c>
      <c r="CD242" s="1098">
        <v>40</v>
      </c>
      <c r="CE242" s="1083" t="s">
        <v>269</v>
      </c>
      <c r="CF242" s="1083" t="s">
        <v>270</v>
      </c>
      <c r="CG242" s="1092" t="s">
        <v>268</v>
      </c>
      <c r="CH242" s="1085" t="s">
        <v>275</v>
      </c>
      <c r="CI242" s="1092" t="s">
        <v>268</v>
      </c>
      <c r="CJ242" s="1096">
        <v>10.199999999999999</v>
      </c>
      <c r="CK242" s="1089"/>
      <c r="CL242" s="123" t="s">
        <v>291</v>
      </c>
      <c r="CM242" s="1089" t="s">
        <v>274</v>
      </c>
      <c r="CN242" s="1112">
        <v>260</v>
      </c>
      <c r="CO242" s="1113" t="s">
        <v>269</v>
      </c>
      <c r="CP242" s="1114" t="s">
        <v>270</v>
      </c>
      <c r="CQ242" s="1113" t="s">
        <v>268</v>
      </c>
      <c r="CR242" s="1115" t="s">
        <v>275</v>
      </c>
      <c r="CS242" s="1113" t="s">
        <v>268</v>
      </c>
      <c r="CT242" s="1118">
        <v>2.5</v>
      </c>
      <c r="CU242" s="1119" t="s">
        <v>277</v>
      </c>
      <c r="CV242" s="1089" t="s">
        <v>274</v>
      </c>
      <c r="CW242" s="1104">
        <v>3160</v>
      </c>
      <c r="CX242" s="1089" t="s">
        <v>268</v>
      </c>
      <c r="CY242" s="1098">
        <v>30</v>
      </c>
      <c r="CZ242" s="1083" t="s">
        <v>269</v>
      </c>
      <c r="DA242" s="1083" t="s">
        <v>270</v>
      </c>
      <c r="DB242" s="1092" t="s">
        <v>268</v>
      </c>
      <c r="DC242" s="1085" t="s">
        <v>275</v>
      </c>
      <c r="DD242" s="1092" t="s">
        <v>268</v>
      </c>
      <c r="DE242" s="1096">
        <v>13.6</v>
      </c>
      <c r="DF242" s="1089" t="s">
        <v>274</v>
      </c>
      <c r="DG242" s="85">
        <v>2210</v>
      </c>
      <c r="DH242" s="1089" t="s">
        <v>268</v>
      </c>
      <c r="DI242" s="85">
        <v>20</v>
      </c>
      <c r="DJ242" s="1089" t="s">
        <v>274</v>
      </c>
      <c r="DK242" s="86">
        <v>20</v>
      </c>
      <c r="DL242" s="1089" t="s">
        <v>268</v>
      </c>
      <c r="DM242" s="85">
        <v>390</v>
      </c>
      <c r="DN242" s="1089" t="s">
        <v>268</v>
      </c>
      <c r="DO242" s="85">
        <v>3</v>
      </c>
      <c r="DP242" s="1089" t="s">
        <v>274</v>
      </c>
      <c r="DQ242" s="86">
        <v>3</v>
      </c>
      <c r="DR242" s="1145"/>
      <c r="DS242" s="124" t="s">
        <v>291</v>
      </c>
      <c r="DT242" s="1122" t="s">
        <v>278</v>
      </c>
      <c r="DU242" s="88">
        <v>255</v>
      </c>
      <c r="DV242" s="1089" t="s">
        <v>280</v>
      </c>
      <c r="DW242" s="1090">
        <v>6430</v>
      </c>
      <c r="DX242" s="1092" t="s">
        <v>268</v>
      </c>
      <c r="DY242" s="1094">
        <v>60</v>
      </c>
      <c r="DZ242" s="1081" t="s">
        <v>269</v>
      </c>
      <c r="EA242" s="1083" t="s">
        <v>270</v>
      </c>
      <c r="EB242" s="1081" t="s">
        <v>268</v>
      </c>
      <c r="EC242" s="1085" t="s">
        <v>275</v>
      </c>
      <c r="ED242" s="1081" t="s">
        <v>268</v>
      </c>
      <c r="EE242" s="1087">
        <v>7.8</v>
      </c>
      <c r="EF242" s="1123" t="s">
        <v>276</v>
      </c>
      <c r="EG242" s="1089" t="s">
        <v>280</v>
      </c>
      <c r="EH242" s="1090">
        <v>26720</v>
      </c>
      <c r="EI242" s="1092" t="s">
        <v>268</v>
      </c>
      <c r="EJ242" s="1094">
        <v>260</v>
      </c>
      <c r="EK242" s="1081" t="s">
        <v>269</v>
      </c>
      <c r="EL242" s="1083" t="s">
        <v>270</v>
      </c>
      <c r="EM242" s="1081" t="s">
        <v>268</v>
      </c>
      <c r="EN242" s="1085" t="s">
        <v>275</v>
      </c>
      <c r="EO242" s="1081" t="s">
        <v>268</v>
      </c>
      <c r="EP242" s="1087">
        <v>2.6</v>
      </c>
      <c r="EQ242" s="1126" t="s">
        <v>276</v>
      </c>
      <c r="ER242" s="1120" t="s">
        <v>281</v>
      </c>
      <c r="ES242" s="1089" t="s">
        <v>280</v>
      </c>
      <c r="ET242" s="89">
        <v>19890</v>
      </c>
      <c r="EU242" s="1125" t="s">
        <v>280</v>
      </c>
      <c r="EV242" s="1140"/>
      <c r="EW242" s="1114"/>
      <c r="EX242" s="1122"/>
      <c r="EY242" s="11"/>
      <c r="EZ242" s="1145"/>
    </row>
    <row r="243" spans="1:156" s="23" customFormat="1" ht="38.450000000000003" customHeight="1">
      <c r="A243" s="145" t="s">
        <v>581</v>
      </c>
      <c r="B243" s="145" t="s">
        <v>981</v>
      </c>
      <c r="C243" s="1170"/>
      <c r="D243" s="1133"/>
      <c r="E243" s="1135"/>
      <c r="F243" s="127" t="s">
        <v>43</v>
      </c>
      <c r="G243" s="120"/>
      <c r="H243" s="91">
        <v>79900</v>
      </c>
      <c r="I243" s="92"/>
      <c r="J243" s="32" t="s">
        <v>268</v>
      </c>
      <c r="K243" s="93">
        <v>770</v>
      </c>
      <c r="L243" s="94"/>
      <c r="M243" s="95" t="s">
        <v>269</v>
      </c>
      <c r="N243" s="96" t="s">
        <v>270</v>
      </c>
      <c r="O243" s="97" t="s">
        <v>268</v>
      </c>
      <c r="P243" s="98" t="s">
        <v>275</v>
      </c>
      <c r="Q243" s="97" t="s">
        <v>268</v>
      </c>
      <c r="R243" s="99">
        <v>2.6</v>
      </c>
      <c r="S243" s="100"/>
      <c r="T243" s="1089"/>
      <c r="U243" s="1105"/>
      <c r="V243" s="1089"/>
      <c r="W243" s="1111"/>
      <c r="X243" s="1082"/>
      <c r="Y243" s="1084"/>
      <c r="Z243" s="1084"/>
      <c r="AA243" s="1101"/>
      <c r="AB243" s="1089"/>
      <c r="AC243" s="1105"/>
      <c r="AD243" s="1089"/>
      <c r="AE243" s="1099"/>
      <c r="AF243" s="1082"/>
      <c r="AG243" s="1084"/>
      <c r="AH243" s="1082"/>
      <c r="AI243" s="1086"/>
      <c r="AJ243" s="1082"/>
      <c r="AK243" s="1097"/>
      <c r="AL243" s="32" t="s">
        <v>268</v>
      </c>
      <c r="AM243" s="93">
        <v>8910</v>
      </c>
      <c r="AN243" s="1089"/>
      <c r="AO243" s="101">
        <v>80</v>
      </c>
      <c r="AP243" s="102" t="s">
        <v>269</v>
      </c>
      <c r="AQ243" s="96" t="s">
        <v>270</v>
      </c>
      <c r="AR243" s="103" t="s">
        <v>268</v>
      </c>
      <c r="AS243" s="104" t="s">
        <v>275</v>
      </c>
      <c r="AT243" s="103" t="s">
        <v>268</v>
      </c>
      <c r="AU243" s="105">
        <v>2.9</v>
      </c>
      <c r="AV243" s="106"/>
      <c r="AW243" s="75"/>
      <c r="AZ243" s="125"/>
      <c r="BG243" s="112" t="s">
        <v>274</v>
      </c>
      <c r="BH243" s="113">
        <v>62360</v>
      </c>
      <c r="BI243" s="112" t="s">
        <v>268</v>
      </c>
      <c r="BJ243" s="77">
        <v>620</v>
      </c>
      <c r="BK243" s="78" t="s">
        <v>269</v>
      </c>
      <c r="BL243" s="79" t="s">
        <v>270</v>
      </c>
      <c r="BM243" s="78" t="s">
        <v>268</v>
      </c>
      <c r="BN243" s="80" t="s">
        <v>275</v>
      </c>
      <c r="BO243" s="78" t="s">
        <v>268</v>
      </c>
      <c r="BP243" s="81">
        <v>2.4</v>
      </c>
      <c r="BQ243" s="46" t="s">
        <v>268</v>
      </c>
      <c r="BR243" s="113">
        <v>53450</v>
      </c>
      <c r="BS243" s="46" t="s">
        <v>274</v>
      </c>
      <c r="BT243" s="77">
        <v>530</v>
      </c>
      <c r="BU243" s="78" t="s">
        <v>269</v>
      </c>
      <c r="BV243" s="79" t="s">
        <v>270</v>
      </c>
      <c r="BW243" s="78" t="s">
        <v>268</v>
      </c>
      <c r="BX243" s="80" t="s">
        <v>275</v>
      </c>
      <c r="BY243" s="78" t="s">
        <v>268</v>
      </c>
      <c r="BZ243" s="81">
        <v>2.4</v>
      </c>
      <c r="CA243" s="1103"/>
      <c r="CB243" s="1117"/>
      <c r="CC243" s="1089"/>
      <c r="CD243" s="1099"/>
      <c r="CE243" s="1084"/>
      <c r="CF243" s="1084"/>
      <c r="CG243" s="1093"/>
      <c r="CH243" s="1086"/>
      <c r="CI243" s="1093"/>
      <c r="CJ243" s="1097"/>
      <c r="CK243" s="1089"/>
      <c r="CL243" s="114">
        <v>26720</v>
      </c>
      <c r="CM243" s="1089"/>
      <c r="CN243" s="1112"/>
      <c r="CO243" s="1113"/>
      <c r="CP243" s="1114"/>
      <c r="CQ243" s="1113"/>
      <c r="CR243" s="1115"/>
      <c r="CS243" s="1113"/>
      <c r="CT243" s="1118"/>
      <c r="CU243" s="1119"/>
      <c r="CV243" s="1089"/>
      <c r="CW243" s="1105"/>
      <c r="CX243" s="1089"/>
      <c r="CY243" s="1099"/>
      <c r="CZ243" s="1084"/>
      <c r="DA243" s="1084"/>
      <c r="DB243" s="1093"/>
      <c r="DC243" s="1086"/>
      <c r="DD243" s="1093"/>
      <c r="DE243" s="1097"/>
      <c r="DF243" s="1089"/>
      <c r="DG243" s="115" t="s">
        <v>282</v>
      </c>
      <c r="DH243" s="1089"/>
      <c r="DI243" s="115" t="s">
        <v>335</v>
      </c>
      <c r="DJ243" s="1089"/>
      <c r="DK243" s="116">
        <v>52.4</v>
      </c>
      <c r="DL243" s="1089"/>
      <c r="DM243" s="115" t="s">
        <v>282</v>
      </c>
      <c r="DN243" s="1089"/>
      <c r="DO243" s="115" t="s">
        <v>335</v>
      </c>
      <c r="DP243" s="1089"/>
      <c r="DQ243" s="116">
        <v>58.3</v>
      </c>
      <c r="DR243" s="1145"/>
      <c r="DS243" s="117">
        <v>20750</v>
      </c>
      <c r="DT243" s="1122"/>
      <c r="DU243" s="118" t="s">
        <v>284</v>
      </c>
      <c r="DV243" s="1089"/>
      <c r="DW243" s="1091"/>
      <c r="DX243" s="1093"/>
      <c r="DY243" s="1095"/>
      <c r="DZ243" s="1082"/>
      <c r="EA243" s="1084"/>
      <c r="EB243" s="1082"/>
      <c r="EC243" s="1086"/>
      <c r="ED243" s="1082"/>
      <c r="EE243" s="1088"/>
      <c r="EF243" s="1124"/>
      <c r="EG243" s="1089"/>
      <c r="EH243" s="1091">
        <v>10975</v>
      </c>
      <c r="EI243" s="1093"/>
      <c r="EJ243" s="1095"/>
      <c r="EK243" s="1082"/>
      <c r="EL243" s="1084"/>
      <c r="EM243" s="1082"/>
      <c r="EN243" s="1086"/>
      <c r="EO243" s="1082"/>
      <c r="EP243" s="1088"/>
      <c r="EQ243" s="1127"/>
      <c r="ER243" s="1121"/>
      <c r="ES243" s="1089"/>
      <c r="ET243" s="119">
        <v>190</v>
      </c>
      <c r="EU243" s="1125"/>
      <c r="EV243" s="1140"/>
      <c r="EW243" s="1114"/>
      <c r="EX243" s="1122"/>
      <c r="EY243" s="11"/>
      <c r="EZ243" s="1145"/>
    </row>
    <row r="244" spans="1:156" s="23" customFormat="1" ht="38.450000000000003" customHeight="1">
      <c r="A244" s="145" t="s">
        <v>582</v>
      </c>
      <c r="B244" s="145" t="s">
        <v>982</v>
      </c>
      <c r="C244" s="1170"/>
      <c r="D244" s="1132" t="s">
        <v>293</v>
      </c>
      <c r="E244" s="1134" t="s">
        <v>267</v>
      </c>
      <c r="F244" s="126" t="s">
        <v>42</v>
      </c>
      <c r="G244" s="120"/>
      <c r="H244" s="59">
        <v>57720</v>
      </c>
      <c r="I244" s="60">
        <v>66630</v>
      </c>
      <c r="J244" s="32" t="s">
        <v>268</v>
      </c>
      <c r="K244" s="61">
        <v>550</v>
      </c>
      <c r="L244" s="62">
        <v>640</v>
      </c>
      <c r="M244" s="63" t="s">
        <v>269</v>
      </c>
      <c r="N244" s="64" t="s">
        <v>270</v>
      </c>
      <c r="O244" s="65" t="s">
        <v>268</v>
      </c>
      <c r="P244" s="66" t="s">
        <v>271</v>
      </c>
      <c r="Q244" s="65" t="s">
        <v>268</v>
      </c>
      <c r="R244" s="67">
        <v>2.6</v>
      </c>
      <c r="S244" s="68">
        <v>2.6</v>
      </c>
      <c r="T244" s="1089" t="s">
        <v>268</v>
      </c>
      <c r="U244" s="1104">
        <v>3190</v>
      </c>
      <c r="V244" s="1089" t="s">
        <v>268</v>
      </c>
      <c r="W244" s="1110">
        <v>30</v>
      </c>
      <c r="X244" s="1081" t="s">
        <v>272</v>
      </c>
      <c r="Y244" s="1083" t="s">
        <v>270</v>
      </c>
      <c r="Z244" s="1083" t="s">
        <v>268</v>
      </c>
      <c r="AA244" s="1100" t="s">
        <v>273</v>
      </c>
      <c r="AB244" s="1089" t="s">
        <v>268</v>
      </c>
      <c r="AC244" s="1104">
        <v>21380</v>
      </c>
      <c r="AD244" s="1089" t="s">
        <v>274</v>
      </c>
      <c r="AE244" s="1098">
        <v>210</v>
      </c>
      <c r="AF244" s="1081" t="s">
        <v>269</v>
      </c>
      <c r="AG244" s="1083" t="s">
        <v>270</v>
      </c>
      <c r="AH244" s="1081" t="s">
        <v>268</v>
      </c>
      <c r="AI244" s="1085" t="s">
        <v>275</v>
      </c>
      <c r="AJ244" s="1081" t="s">
        <v>268</v>
      </c>
      <c r="AK244" s="1096">
        <v>2.4</v>
      </c>
      <c r="AL244" s="32" t="s">
        <v>268</v>
      </c>
      <c r="AM244" s="69">
        <v>8910</v>
      </c>
      <c r="AN244" s="1089" t="s">
        <v>268</v>
      </c>
      <c r="AO244" s="70">
        <v>80</v>
      </c>
      <c r="AP244" s="71" t="s">
        <v>272</v>
      </c>
      <c r="AQ244" s="64" t="s">
        <v>270</v>
      </c>
      <c r="AR244" s="72" t="s">
        <v>268</v>
      </c>
      <c r="AS244" s="66" t="s">
        <v>275</v>
      </c>
      <c r="AT244" s="72" t="s">
        <v>268</v>
      </c>
      <c r="AU244" s="73">
        <v>2.9</v>
      </c>
      <c r="AV244" s="74" t="s">
        <v>276</v>
      </c>
      <c r="AW244" s="75" t="s">
        <v>268</v>
      </c>
      <c r="AX244" s="76">
        <v>3560</v>
      </c>
      <c r="AY244" s="20" t="s">
        <v>274</v>
      </c>
      <c r="AZ244" s="77">
        <v>30</v>
      </c>
      <c r="BA244" s="78" t="s">
        <v>269</v>
      </c>
      <c r="BB244" s="79" t="s">
        <v>270</v>
      </c>
      <c r="BC244" s="78" t="s">
        <v>268</v>
      </c>
      <c r="BD244" s="80" t="s">
        <v>275</v>
      </c>
      <c r="BE244" s="78" t="s">
        <v>268</v>
      </c>
      <c r="BF244" s="81">
        <v>3.9</v>
      </c>
      <c r="BG244" s="75"/>
      <c r="BH244" s="82"/>
      <c r="BI244" s="112"/>
      <c r="BJ244" s="121"/>
      <c r="BK244" s="121"/>
      <c r="BL244" s="121"/>
      <c r="BM244" s="121"/>
      <c r="BN244" s="121"/>
      <c r="BO244" s="121"/>
      <c r="BP244" s="121"/>
      <c r="BQ244" s="112"/>
      <c r="BR244" s="82" t="s">
        <v>286</v>
      </c>
      <c r="BS244" s="112"/>
      <c r="BT244" s="122"/>
      <c r="BU244" s="121"/>
      <c r="BV244" s="121"/>
      <c r="BW244" s="121"/>
      <c r="BX244" s="121"/>
      <c r="BY244" s="121"/>
      <c r="BZ244" s="121"/>
      <c r="CA244" s="1102" t="s">
        <v>268</v>
      </c>
      <c r="CB244" s="1116">
        <v>3980</v>
      </c>
      <c r="CC244" s="1089" t="s">
        <v>268</v>
      </c>
      <c r="CD244" s="1098">
        <v>30</v>
      </c>
      <c r="CE244" s="1083" t="s">
        <v>269</v>
      </c>
      <c r="CF244" s="1083" t="s">
        <v>270</v>
      </c>
      <c r="CG244" s="1092" t="s">
        <v>268</v>
      </c>
      <c r="CH244" s="1085" t="s">
        <v>275</v>
      </c>
      <c r="CI244" s="1092" t="s">
        <v>268</v>
      </c>
      <c r="CJ244" s="1096">
        <v>10.9</v>
      </c>
      <c r="CK244" s="1089"/>
      <c r="CL244" s="123" t="s">
        <v>195</v>
      </c>
      <c r="CM244" s="1089" t="s">
        <v>274</v>
      </c>
      <c r="CN244" s="1112">
        <v>210</v>
      </c>
      <c r="CO244" s="1113" t="s">
        <v>269</v>
      </c>
      <c r="CP244" s="1114" t="s">
        <v>270</v>
      </c>
      <c r="CQ244" s="1113" t="s">
        <v>268</v>
      </c>
      <c r="CR244" s="1115" t="s">
        <v>275</v>
      </c>
      <c r="CS244" s="1113" t="s">
        <v>268</v>
      </c>
      <c r="CT244" s="1118">
        <v>2.4</v>
      </c>
      <c r="CU244" s="1119" t="s">
        <v>277</v>
      </c>
      <c r="CV244" s="1089" t="s">
        <v>274</v>
      </c>
      <c r="CW244" s="1104">
        <v>2690</v>
      </c>
      <c r="CX244" s="1089" t="s">
        <v>268</v>
      </c>
      <c r="CY244" s="1098">
        <v>20</v>
      </c>
      <c r="CZ244" s="1083" t="s">
        <v>269</v>
      </c>
      <c r="DA244" s="1083" t="s">
        <v>270</v>
      </c>
      <c r="DB244" s="1092" t="s">
        <v>268</v>
      </c>
      <c r="DC244" s="1085" t="s">
        <v>275</v>
      </c>
      <c r="DD244" s="1092" t="s">
        <v>268</v>
      </c>
      <c r="DE244" s="1096">
        <v>16.3</v>
      </c>
      <c r="DF244" s="1089" t="s">
        <v>274</v>
      </c>
      <c r="DG244" s="85">
        <v>1770</v>
      </c>
      <c r="DH244" s="1089" t="s">
        <v>268</v>
      </c>
      <c r="DI244" s="85">
        <v>10</v>
      </c>
      <c r="DJ244" s="1089" t="s">
        <v>274</v>
      </c>
      <c r="DK244" s="86">
        <v>10</v>
      </c>
      <c r="DL244" s="1089" t="s">
        <v>268</v>
      </c>
      <c r="DM244" s="85">
        <v>310</v>
      </c>
      <c r="DN244" s="1089" t="s">
        <v>268</v>
      </c>
      <c r="DO244" s="85">
        <v>3</v>
      </c>
      <c r="DP244" s="1089" t="s">
        <v>274</v>
      </c>
      <c r="DQ244" s="86">
        <v>3</v>
      </c>
      <c r="DR244" s="1145"/>
      <c r="DS244" s="124" t="s">
        <v>195</v>
      </c>
      <c r="DT244" s="1122" t="s">
        <v>278</v>
      </c>
      <c r="DU244" s="88">
        <v>255</v>
      </c>
      <c r="DV244" s="1089" t="s">
        <v>280</v>
      </c>
      <c r="DW244" s="1090">
        <v>5140</v>
      </c>
      <c r="DX244" s="1092" t="s">
        <v>268</v>
      </c>
      <c r="DY244" s="1094">
        <v>50</v>
      </c>
      <c r="DZ244" s="1081" t="s">
        <v>269</v>
      </c>
      <c r="EA244" s="1083" t="s">
        <v>270</v>
      </c>
      <c r="EB244" s="1081" t="s">
        <v>268</v>
      </c>
      <c r="EC244" s="1085" t="s">
        <v>275</v>
      </c>
      <c r="ED244" s="1081" t="s">
        <v>268</v>
      </c>
      <c r="EE244" s="1087">
        <v>7.5</v>
      </c>
      <c r="EF244" s="1123" t="s">
        <v>276</v>
      </c>
      <c r="EG244" s="1089" t="s">
        <v>280</v>
      </c>
      <c r="EH244" s="1090">
        <v>21380</v>
      </c>
      <c r="EI244" s="1092" t="s">
        <v>268</v>
      </c>
      <c r="EJ244" s="1094">
        <v>210</v>
      </c>
      <c r="EK244" s="1081" t="s">
        <v>269</v>
      </c>
      <c r="EL244" s="1083" t="s">
        <v>270</v>
      </c>
      <c r="EM244" s="1081" t="s">
        <v>268</v>
      </c>
      <c r="EN244" s="1085" t="s">
        <v>275</v>
      </c>
      <c r="EO244" s="1081" t="s">
        <v>268</v>
      </c>
      <c r="EP244" s="1087">
        <v>2.5</v>
      </c>
      <c r="EQ244" s="1126" t="s">
        <v>276</v>
      </c>
      <c r="ER244" s="1120" t="s">
        <v>281</v>
      </c>
      <c r="ES244" s="1089" t="s">
        <v>280</v>
      </c>
      <c r="ET244" s="89">
        <v>15910</v>
      </c>
      <c r="EU244" s="1125" t="s">
        <v>280</v>
      </c>
      <c r="EV244" s="1140"/>
      <c r="EW244" s="1114"/>
      <c r="EX244" s="1122"/>
      <c r="EY244" s="11"/>
      <c r="EZ244" s="1145"/>
    </row>
    <row r="245" spans="1:156" s="23" customFormat="1" ht="38.450000000000003" customHeight="1">
      <c r="A245" s="145" t="s">
        <v>583</v>
      </c>
      <c r="B245" s="145" t="s">
        <v>983</v>
      </c>
      <c r="C245" s="1170"/>
      <c r="D245" s="1133"/>
      <c r="E245" s="1135"/>
      <c r="F245" s="127" t="s">
        <v>43</v>
      </c>
      <c r="G245" s="120"/>
      <c r="H245" s="91">
        <v>66630</v>
      </c>
      <c r="I245" s="92"/>
      <c r="J245" s="32" t="s">
        <v>268</v>
      </c>
      <c r="K245" s="93">
        <v>640</v>
      </c>
      <c r="L245" s="94"/>
      <c r="M245" s="95" t="s">
        <v>269</v>
      </c>
      <c r="N245" s="96" t="s">
        <v>270</v>
      </c>
      <c r="O245" s="97" t="s">
        <v>268</v>
      </c>
      <c r="P245" s="98" t="s">
        <v>275</v>
      </c>
      <c r="Q245" s="97" t="s">
        <v>268</v>
      </c>
      <c r="R245" s="99">
        <v>2.6</v>
      </c>
      <c r="S245" s="100"/>
      <c r="T245" s="1089"/>
      <c r="U245" s="1105"/>
      <c r="V245" s="1089"/>
      <c r="W245" s="1111"/>
      <c r="X245" s="1082"/>
      <c r="Y245" s="1084"/>
      <c r="Z245" s="1084"/>
      <c r="AA245" s="1101"/>
      <c r="AB245" s="1089"/>
      <c r="AC245" s="1105"/>
      <c r="AD245" s="1089"/>
      <c r="AE245" s="1099"/>
      <c r="AF245" s="1082"/>
      <c r="AG245" s="1084"/>
      <c r="AH245" s="1082"/>
      <c r="AI245" s="1086"/>
      <c r="AJ245" s="1082"/>
      <c r="AK245" s="1097"/>
      <c r="AL245" s="32" t="s">
        <v>268</v>
      </c>
      <c r="AM245" s="93">
        <v>8910</v>
      </c>
      <c r="AN245" s="1089"/>
      <c r="AO245" s="101">
        <v>80</v>
      </c>
      <c r="AP245" s="102" t="s">
        <v>269</v>
      </c>
      <c r="AQ245" s="96" t="s">
        <v>270</v>
      </c>
      <c r="AR245" s="103" t="s">
        <v>268</v>
      </c>
      <c r="AS245" s="104" t="s">
        <v>275</v>
      </c>
      <c r="AT245" s="103" t="s">
        <v>268</v>
      </c>
      <c r="AU245" s="105">
        <v>2.9</v>
      </c>
      <c r="AV245" s="106"/>
      <c r="AW245" s="75"/>
      <c r="AZ245" s="125"/>
      <c r="BG245" s="112" t="s">
        <v>274</v>
      </c>
      <c r="BH245" s="113">
        <v>62360</v>
      </c>
      <c r="BI245" s="112" t="s">
        <v>268</v>
      </c>
      <c r="BJ245" s="77">
        <v>620</v>
      </c>
      <c r="BK245" s="78" t="s">
        <v>269</v>
      </c>
      <c r="BL245" s="79" t="s">
        <v>270</v>
      </c>
      <c r="BM245" s="78" t="s">
        <v>268</v>
      </c>
      <c r="BN245" s="80" t="s">
        <v>275</v>
      </c>
      <c r="BO245" s="78" t="s">
        <v>268</v>
      </c>
      <c r="BP245" s="81">
        <v>2.4</v>
      </c>
      <c r="BQ245" s="46" t="s">
        <v>268</v>
      </c>
      <c r="BR245" s="113">
        <v>53450</v>
      </c>
      <c r="BS245" s="46" t="s">
        <v>274</v>
      </c>
      <c r="BT245" s="77">
        <v>530</v>
      </c>
      <c r="BU245" s="78" t="s">
        <v>269</v>
      </c>
      <c r="BV245" s="79" t="s">
        <v>270</v>
      </c>
      <c r="BW245" s="78" t="s">
        <v>268</v>
      </c>
      <c r="BX245" s="80" t="s">
        <v>275</v>
      </c>
      <c r="BY245" s="78" t="s">
        <v>268</v>
      </c>
      <c r="BZ245" s="81">
        <v>2.4</v>
      </c>
      <c r="CA245" s="1103"/>
      <c r="CB245" s="1117"/>
      <c r="CC245" s="1089"/>
      <c r="CD245" s="1099"/>
      <c r="CE245" s="1084"/>
      <c r="CF245" s="1084"/>
      <c r="CG245" s="1093"/>
      <c r="CH245" s="1086"/>
      <c r="CI245" s="1093"/>
      <c r="CJ245" s="1097"/>
      <c r="CK245" s="1089"/>
      <c r="CL245" s="114">
        <v>21380</v>
      </c>
      <c r="CM245" s="1089"/>
      <c r="CN245" s="1112"/>
      <c r="CO245" s="1113"/>
      <c r="CP245" s="1114"/>
      <c r="CQ245" s="1113"/>
      <c r="CR245" s="1115"/>
      <c r="CS245" s="1113"/>
      <c r="CT245" s="1118"/>
      <c r="CU245" s="1119"/>
      <c r="CV245" s="1089"/>
      <c r="CW245" s="1105"/>
      <c r="CX245" s="1089"/>
      <c r="CY245" s="1099"/>
      <c r="CZ245" s="1084"/>
      <c r="DA245" s="1084"/>
      <c r="DB245" s="1093"/>
      <c r="DC245" s="1086"/>
      <c r="DD245" s="1093"/>
      <c r="DE245" s="1097"/>
      <c r="DF245" s="1089"/>
      <c r="DG245" s="115" t="s">
        <v>282</v>
      </c>
      <c r="DH245" s="1089"/>
      <c r="DI245" s="115" t="s">
        <v>335</v>
      </c>
      <c r="DJ245" s="1089"/>
      <c r="DK245" s="116">
        <v>83.9</v>
      </c>
      <c r="DL245" s="1089"/>
      <c r="DM245" s="115" t="s">
        <v>282</v>
      </c>
      <c r="DN245" s="1089"/>
      <c r="DO245" s="115" t="s">
        <v>335</v>
      </c>
      <c r="DP245" s="1089"/>
      <c r="DQ245" s="116">
        <v>46.6</v>
      </c>
      <c r="DR245" s="1145"/>
      <c r="DS245" s="117">
        <v>16800</v>
      </c>
      <c r="DT245" s="1122"/>
      <c r="DU245" s="118" t="s">
        <v>284</v>
      </c>
      <c r="DV245" s="1089"/>
      <c r="DW245" s="1091"/>
      <c r="DX245" s="1093"/>
      <c r="DY245" s="1095"/>
      <c r="DZ245" s="1082"/>
      <c r="EA245" s="1084"/>
      <c r="EB245" s="1082"/>
      <c r="EC245" s="1086"/>
      <c r="ED245" s="1082"/>
      <c r="EE245" s="1088"/>
      <c r="EF245" s="1124"/>
      <c r="EG245" s="1089"/>
      <c r="EH245" s="1091">
        <v>9603</v>
      </c>
      <c r="EI245" s="1093"/>
      <c r="EJ245" s="1095"/>
      <c r="EK245" s="1082"/>
      <c r="EL245" s="1084"/>
      <c r="EM245" s="1082"/>
      <c r="EN245" s="1086"/>
      <c r="EO245" s="1082"/>
      <c r="EP245" s="1088"/>
      <c r="EQ245" s="1127"/>
      <c r="ER245" s="1121"/>
      <c r="ES245" s="1089"/>
      <c r="ET245" s="119">
        <v>150</v>
      </c>
      <c r="EU245" s="1125"/>
      <c r="EV245" s="1140"/>
      <c r="EW245" s="1114"/>
      <c r="EX245" s="1122"/>
      <c r="EY245" s="11"/>
      <c r="EZ245" s="1145"/>
    </row>
    <row r="246" spans="1:156" s="23" customFormat="1" ht="38.450000000000003" customHeight="1">
      <c r="A246" s="145" t="s">
        <v>584</v>
      </c>
      <c r="B246" s="145" t="s">
        <v>984</v>
      </c>
      <c r="C246" s="1170"/>
      <c r="D246" s="1132" t="s">
        <v>295</v>
      </c>
      <c r="E246" s="1134" t="s">
        <v>267</v>
      </c>
      <c r="F246" s="126" t="s">
        <v>42</v>
      </c>
      <c r="G246" s="120"/>
      <c r="H246" s="59">
        <v>48870</v>
      </c>
      <c r="I246" s="60">
        <v>57780</v>
      </c>
      <c r="J246" s="32" t="s">
        <v>268</v>
      </c>
      <c r="K246" s="61">
        <v>460</v>
      </c>
      <c r="L246" s="62">
        <v>550</v>
      </c>
      <c r="M246" s="63" t="s">
        <v>269</v>
      </c>
      <c r="N246" s="64" t="s">
        <v>270</v>
      </c>
      <c r="O246" s="65" t="s">
        <v>268</v>
      </c>
      <c r="P246" s="66" t="s">
        <v>271</v>
      </c>
      <c r="Q246" s="65" t="s">
        <v>268</v>
      </c>
      <c r="R246" s="67">
        <v>2.6</v>
      </c>
      <c r="S246" s="68">
        <v>2.6</v>
      </c>
      <c r="T246" s="1089" t="s">
        <v>268</v>
      </c>
      <c r="U246" s="1104">
        <v>2660</v>
      </c>
      <c r="V246" s="1089" t="s">
        <v>268</v>
      </c>
      <c r="W246" s="1110">
        <v>20</v>
      </c>
      <c r="X246" s="1081" t="s">
        <v>272</v>
      </c>
      <c r="Y246" s="1083" t="s">
        <v>270</v>
      </c>
      <c r="Z246" s="1083" t="s">
        <v>268</v>
      </c>
      <c r="AA246" s="1100" t="s">
        <v>273</v>
      </c>
      <c r="AB246" s="1089" t="s">
        <v>268</v>
      </c>
      <c r="AC246" s="1104">
        <v>17810</v>
      </c>
      <c r="AD246" s="1089" t="s">
        <v>274</v>
      </c>
      <c r="AE246" s="1098">
        <v>170</v>
      </c>
      <c r="AF246" s="1081" t="s">
        <v>269</v>
      </c>
      <c r="AG246" s="1083" t="s">
        <v>270</v>
      </c>
      <c r="AH246" s="1081" t="s">
        <v>268</v>
      </c>
      <c r="AI246" s="1085" t="s">
        <v>275</v>
      </c>
      <c r="AJ246" s="1081" t="s">
        <v>268</v>
      </c>
      <c r="AK246" s="1096">
        <v>2.5</v>
      </c>
      <c r="AL246" s="32" t="s">
        <v>268</v>
      </c>
      <c r="AM246" s="69">
        <v>8910</v>
      </c>
      <c r="AN246" s="1089" t="s">
        <v>268</v>
      </c>
      <c r="AO246" s="70">
        <v>80</v>
      </c>
      <c r="AP246" s="71" t="s">
        <v>272</v>
      </c>
      <c r="AQ246" s="64" t="s">
        <v>270</v>
      </c>
      <c r="AR246" s="72" t="s">
        <v>268</v>
      </c>
      <c r="AS246" s="66" t="s">
        <v>275</v>
      </c>
      <c r="AT246" s="72" t="s">
        <v>268</v>
      </c>
      <c r="AU246" s="73">
        <v>2.9</v>
      </c>
      <c r="AV246" s="74" t="s">
        <v>276</v>
      </c>
      <c r="AW246" s="75" t="s">
        <v>268</v>
      </c>
      <c r="AX246" s="76">
        <v>3560</v>
      </c>
      <c r="AY246" s="20" t="s">
        <v>274</v>
      </c>
      <c r="AZ246" s="77">
        <v>30</v>
      </c>
      <c r="BA246" s="78" t="s">
        <v>269</v>
      </c>
      <c r="BB246" s="79" t="s">
        <v>270</v>
      </c>
      <c r="BC246" s="78" t="s">
        <v>268</v>
      </c>
      <c r="BD246" s="80" t="s">
        <v>275</v>
      </c>
      <c r="BE246" s="78" t="s">
        <v>268</v>
      </c>
      <c r="BF246" s="81">
        <v>3.9</v>
      </c>
      <c r="BG246" s="75"/>
      <c r="BH246" s="82"/>
      <c r="BI246" s="112"/>
      <c r="BJ246" s="121"/>
      <c r="BK246" s="121"/>
      <c r="BL246" s="121"/>
      <c r="BM246" s="121"/>
      <c r="BN246" s="121"/>
      <c r="BO246" s="121"/>
      <c r="BP246" s="121"/>
      <c r="BQ246" s="112"/>
      <c r="BR246" s="82" t="s">
        <v>286</v>
      </c>
      <c r="BS246" s="112"/>
      <c r="BT246" s="122"/>
      <c r="BU246" s="121"/>
      <c r="BV246" s="121"/>
      <c r="BW246" s="121"/>
      <c r="BX246" s="121"/>
      <c r="BY246" s="121"/>
      <c r="BZ246" s="121"/>
      <c r="CA246" s="1102" t="s">
        <v>268</v>
      </c>
      <c r="CB246" s="1116">
        <v>3320</v>
      </c>
      <c r="CC246" s="1089" t="s">
        <v>268</v>
      </c>
      <c r="CD246" s="1098">
        <v>30</v>
      </c>
      <c r="CE246" s="1083" t="s">
        <v>269</v>
      </c>
      <c r="CF246" s="1083" t="s">
        <v>270</v>
      </c>
      <c r="CG246" s="1092" t="s">
        <v>268</v>
      </c>
      <c r="CH246" s="1085" t="s">
        <v>275</v>
      </c>
      <c r="CI246" s="1092" t="s">
        <v>268</v>
      </c>
      <c r="CJ246" s="1096">
        <v>9.1</v>
      </c>
      <c r="CK246" s="1089"/>
      <c r="CL246" s="123" t="s">
        <v>196</v>
      </c>
      <c r="CM246" s="1089" t="s">
        <v>274</v>
      </c>
      <c r="CN246" s="1112">
        <v>170</v>
      </c>
      <c r="CO246" s="1113" t="s">
        <v>269</v>
      </c>
      <c r="CP246" s="1114" t="s">
        <v>270</v>
      </c>
      <c r="CQ246" s="1113" t="s">
        <v>268</v>
      </c>
      <c r="CR246" s="1115" t="s">
        <v>275</v>
      </c>
      <c r="CS246" s="1113" t="s">
        <v>268</v>
      </c>
      <c r="CT246" s="1118">
        <v>2.5</v>
      </c>
      <c r="CU246" s="1119" t="s">
        <v>277</v>
      </c>
      <c r="CV246" s="1089" t="s">
        <v>274</v>
      </c>
      <c r="CW246" s="1104">
        <v>2380</v>
      </c>
      <c r="CX246" s="1089" t="s">
        <v>268</v>
      </c>
      <c r="CY246" s="1098">
        <v>20</v>
      </c>
      <c r="CZ246" s="1083" t="s">
        <v>269</v>
      </c>
      <c r="DA246" s="1083" t="s">
        <v>270</v>
      </c>
      <c r="DB246" s="1092" t="s">
        <v>268</v>
      </c>
      <c r="DC246" s="1085" t="s">
        <v>275</v>
      </c>
      <c r="DD246" s="1092" t="s">
        <v>268</v>
      </c>
      <c r="DE246" s="1096">
        <v>13.6</v>
      </c>
      <c r="DF246" s="1089" t="s">
        <v>274</v>
      </c>
      <c r="DG246" s="85">
        <v>1470</v>
      </c>
      <c r="DH246" s="1089" t="s">
        <v>268</v>
      </c>
      <c r="DI246" s="85">
        <v>10</v>
      </c>
      <c r="DJ246" s="1089" t="s">
        <v>274</v>
      </c>
      <c r="DK246" s="86">
        <v>10</v>
      </c>
      <c r="DL246" s="1089" t="s">
        <v>268</v>
      </c>
      <c r="DM246" s="85">
        <v>260</v>
      </c>
      <c r="DN246" s="1089" t="s">
        <v>268</v>
      </c>
      <c r="DO246" s="85">
        <v>2</v>
      </c>
      <c r="DP246" s="1089" t="s">
        <v>274</v>
      </c>
      <c r="DQ246" s="86">
        <v>2</v>
      </c>
      <c r="DR246" s="1145"/>
      <c r="DS246" s="124" t="s">
        <v>196</v>
      </c>
      <c r="DT246" s="1122" t="s">
        <v>278</v>
      </c>
      <c r="DU246" s="88">
        <v>255</v>
      </c>
      <c r="DV246" s="1089" t="s">
        <v>280</v>
      </c>
      <c r="DW246" s="1090">
        <v>4290</v>
      </c>
      <c r="DX246" s="1092" t="s">
        <v>268</v>
      </c>
      <c r="DY246" s="1094">
        <v>40</v>
      </c>
      <c r="DZ246" s="1081" t="s">
        <v>269</v>
      </c>
      <c r="EA246" s="1083" t="s">
        <v>270</v>
      </c>
      <c r="EB246" s="1081" t="s">
        <v>268</v>
      </c>
      <c r="EC246" s="1085" t="s">
        <v>275</v>
      </c>
      <c r="ED246" s="1081" t="s">
        <v>268</v>
      </c>
      <c r="EE246" s="1087">
        <v>7.8</v>
      </c>
      <c r="EF246" s="1123" t="s">
        <v>276</v>
      </c>
      <c r="EG246" s="1089" t="s">
        <v>280</v>
      </c>
      <c r="EH246" s="1090">
        <v>17810</v>
      </c>
      <c r="EI246" s="1092" t="s">
        <v>268</v>
      </c>
      <c r="EJ246" s="1094">
        <v>170</v>
      </c>
      <c r="EK246" s="1081" t="s">
        <v>269</v>
      </c>
      <c r="EL246" s="1083" t="s">
        <v>270</v>
      </c>
      <c r="EM246" s="1081" t="s">
        <v>268</v>
      </c>
      <c r="EN246" s="1085" t="s">
        <v>275</v>
      </c>
      <c r="EO246" s="1081" t="s">
        <v>268</v>
      </c>
      <c r="EP246" s="1087">
        <v>2.6</v>
      </c>
      <c r="EQ246" s="1126" t="s">
        <v>276</v>
      </c>
      <c r="ER246" s="1120" t="s">
        <v>281</v>
      </c>
      <c r="ES246" s="1089" t="s">
        <v>280</v>
      </c>
      <c r="ET246" s="89">
        <v>13260</v>
      </c>
      <c r="EU246" s="1125" t="s">
        <v>280</v>
      </c>
      <c r="EV246" s="1140"/>
      <c r="EW246" s="1114"/>
      <c r="EX246" s="1122"/>
      <c r="EY246" s="11"/>
      <c r="EZ246" s="1145"/>
    </row>
    <row r="247" spans="1:156" s="23" customFormat="1" ht="38.450000000000003" customHeight="1">
      <c r="A247" s="145" t="s">
        <v>585</v>
      </c>
      <c r="B247" s="145" t="s">
        <v>985</v>
      </c>
      <c r="C247" s="1170"/>
      <c r="D247" s="1133"/>
      <c r="E247" s="1135"/>
      <c r="F247" s="127" t="s">
        <v>43</v>
      </c>
      <c r="G247" s="120"/>
      <c r="H247" s="91">
        <v>57780</v>
      </c>
      <c r="I247" s="92"/>
      <c r="J247" s="32" t="s">
        <v>268</v>
      </c>
      <c r="K247" s="93">
        <v>550</v>
      </c>
      <c r="L247" s="94"/>
      <c r="M247" s="95" t="s">
        <v>269</v>
      </c>
      <c r="N247" s="96" t="s">
        <v>270</v>
      </c>
      <c r="O247" s="97" t="s">
        <v>268</v>
      </c>
      <c r="P247" s="98" t="s">
        <v>275</v>
      </c>
      <c r="Q247" s="97" t="s">
        <v>268</v>
      </c>
      <c r="R247" s="99">
        <v>2.6</v>
      </c>
      <c r="S247" s="100"/>
      <c r="T247" s="1089"/>
      <c r="U247" s="1105"/>
      <c r="V247" s="1089"/>
      <c r="W247" s="1111"/>
      <c r="X247" s="1082"/>
      <c r="Y247" s="1084"/>
      <c r="Z247" s="1084"/>
      <c r="AA247" s="1101"/>
      <c r="AB247" s="1089"/>
      <c r="AC247" s="1105"/>
      <c r="AD247" s="1089"/>
      <c r="AE247" s="1099"/>
      <c r="AF247" s="1082"/>
      <c r="AG247" s="1084"/>
      <c r="AH247" s="1082"/>
      <c r="AI247" s="1086"/>
      <c r="AJ247" s="1082"/>
      <c r="AK247" s="1097"/>
      <c r="AL247" s="32" t="s">
        <v>268</v>
      </c>
      <c r="AM247" s="93">
        <v>8910</v>
      </c>
      <c r="AN247" s="1089"/>
      <c r="AO247" s="101">
        <v>80</v>
      </c>
      <c r="AP247" s="102" t="s">
        <v>269</v>
      </c>
      <c r="AQ247" s="96" t="s">
        <v>270</v>
      </c>
      <c r="AR247" s="103" t="s">
        <v>268</v>
      </c>
      <c r="AS247" s="104" t="s">
        <v>275</v>
      </c>
      <c r="AT247" s="103" t="s">
        <v>268</v>
      </c>
      <c r="AU247" s="105">
        <v>2.9</v>
      </c>
      <c r="AV247" s="106"/>
      <c r="AW247" s="75"/>
      <c r="AZ247" s="125"/>
      <c r="BG247" s="112" t="s">
        <v>274</v>
      </c>
      <c r="BH247" s="113">
        <v>62360</v>
      </c>
      <c r="BI247" s="112" t="s">
        <v>268</v>
      </c>
      <c r="BJ247" s="77">
        <v>620</v>
      </c>
      <c r="BK247" s="78" t="s">
        <v>269</v>
      </c>
      <c r="BL247" s="79" t="s">
        <v>270</v>
      </c>
      <c r="BM247" s="78" t="s">
        <v>268</v>
      </c>
      <c r="BN247" s="80" t="s">
        <v>275</v>
      </c>
      <c r="BO247" s="78" t="s">
        <v>268</v>
      </c>
      <c r="BP247" s="81">
        <v>2.4</v>
      </c>
      <c r="BQ247" s="46" t="s">
        <v>268</v>
      </c>
      <c r="BR247" s="113">
        <v>53450</v>
      </c>
      <c r="BS247" s="46" t="s">
        <v>274</v>
      </c>
      <c r="BT247" s="77">
        <v>530</v>
      </c>
      <c r="BU247" s="78" t="s">
        <v>269</v>
      </c>
      <c r="BV247" s="79" t="s">
        <v>270</v>
      </c>
      <c r="BW247" s="78" t="s">
        <v>268</v>
      </c>
      <c r="BX247" s="80" t="s">
        <v>275</v>
      </c>
      <c r="BY247" s="78" t="s">
        <v>268</v>
      </c>
      <c r="BZ247" s="81">
        <v>2.4</v>
      </c>
      <c r="CA247" s="1103"/>
      <c r="CB247" s="1117"/>
      <c r="CC247" s="1089"/>
      <c r="CD247" s="1099"/>
      <c r="CE247" s="1084"/>
      <c r="CF247" s="1084"/>
      <c r="CG247" s="1093"/>
      <c r="CH247" s="1086"/>
      <c r="CI247" s="1093"/>
      <c r="CJ247" s="1097"/>
      <c r="CK247" s="1089"/>
      <c r="CL247" s="114">
        <v>17810</v>
      </c>
      <c r="CM247" s="1089"/>
      <c r="CN247" s="1112"/>
      <c r="CO247" s="1113"/>
      <c r="CP247" s="1114"/>
      <c r="CQ247" s="1113"/>
      <c r="CR247" s="1115"/>
      <c r="CS247" s="1113"/>
      <c r="CT247" s="1118"/>
      <c r="CU247" s="1119"/>
      <c r="CV247" s="1089"/>
      <c r="CW247" s="1105"/>
      <c r="CX247" s="1089"/>
      <c r="CY247" s="1099"/>
      <c r="CZ247" s="1084"/>
      <c r="DA247" s="1084"/>
      <c r="DB247" s="1093"/>
      <c r="DC247" s="1086"/>
      <c r="DD247" s="1093"/>
      <c r="DE247" s="1097"/>
      <c r="DF247" s="1089"/>
      <c r="DG247" s="115" t="s">
        <v>282</v>
      </c>
      <c r="DH247" s="1089"/>
      <c r="DI247" s="115" t="s">
        <v>335</v>
      </c>
      <c r="DJ247" s="1089"/>
      <c r="DK247" s="116">
        <v>69.900000000000006</v>
      </c>
      <c r="DL247" s="1089"/>
      <c r="DM247" s="115" t="s">
        <v>282</v>
      </c>
      <c r="DN247" s="1089"/>
      <c r="DO247" s="115" t="s">
        <v>335</v>
      </c>
      <c r="DP247" s="1089"/>
      <c r="DQ247" s="116">
        <v>58.3</v>
      </c>
      <c r="DR247" s="1145"/>
      <c r="DS247" s="117">
        <v>14160</v>
      </c>
      <c r="DT247" s="1122"/>
      <c r="DU247" s="118" t="s">
        <v>284</v>
      </c>
      <c r="DV247" s="1089"/>
      <c r="DW247" s="1091"/>
      <c r="DX247" s="1093"/>
      <c r="DY247" s="1095"/>
      <c r="DZ247" s="1082"/>
      <c r="EA247" s="1084"/>
      <c r="EB247" s="1082"/>
      <c r="EC247" s="1086"/>
      <c r="ED247" s="1082"/>
      <c r="EE247" s="1088"/>
      <c r="EF247" s="1124"/>
      <c r="EG247" s="1089"/>
      <c r="EH247" s="1091">
        <v>8536</v>
      </c>
      <c r="EI247" s="1093"/>
      <c r="EJ247" s="1095"/>
      <c r="EK247" s="1082"/>
      <c r="EL247" s="1084"/>
      <c r="EM247" s="1082"/>
      <c r="EN247" s="1086"/>
      <c r="EO247" s="1082"/>
      <c r="EP247" s="1088"/>
      <c r="EQ247" s="1127"/>
      <c r="ER247" s="1121"/>
      <c r="ES247" s="1089"/>
      <c r="ET247" s="119">
        <v>130</v>
      </c>
      <c r="EU247" s="1125"/>
      <c r="EV247" s="1140"/>
      <c r="EW247" s="1114"/>
      <c r="EX247" s="1122"/>
      <c r="EY247" s="11"/>
      <c r="EZ247" s="1145"/>
    </row>
    <row r="248" spans="1:156" s="23" customFormat="1" ht="38.450000000000003" customHeight="1">
      <c r="A248" s="145" t="s">
        <v>586</v>
      </c>
      <c r="B248" s="145" t="s">
        <v>986</v>
      </c>
      <c r="C248" s="1170"/>
      <c r="D248" s="1132" t="s">
        <v>297</v>
      </c>
      <c r="E248" s="1134" t="s">
        <v>267</v>
      </c>
      <c r="F248" s="126" t="s">
        <v>42</v>
      </c>
      <c r="G248" s="120"/>
      <c r="H248" s="59">
        <v>45140</v>
      </c>
      <c r="I248" s="60">
        <v>54050</v>
      </c>
      <c r="J248" s="32" t="s">
        <v>268</v>
      </c>
      <c r="K248" s="61">
        <v>430</v>
      </c>
      <c r="L248" s="62">
        <v>520</v>
      </c>
      <c r="M248" s="63" t="s">
        <v>269</v>
      </c>
      <c r="N248" s="64" t="s">
        <v>270</v>
      </c>
      <c r="O248" s="65" t="s">
        <v>268</v>
      </c>
      <c r="P248" s="66" t="s">
        <v>271</v>
      </c>
      <c r="Q248" s="65" t="s">
        <v>268</v>
      </c>
      <c r="R248" s="67">
        <v>2.5</v>
      </c>
      <c r="S248" s="68">
        <v>2.6</v>
      </c>
      <c r="T248" s="1089" t="s">
        <v>268</v>
      </c>
      <c r="U248" s="1104">
        <v>2280</v>
      </c>
      <c r="V248" s="1089" t="s">
        <v>268</v>
      </c>
      <c r="W248" s="1110">
        <v>20</v>
      </c>
      <c r="X248" s="1081" t="s">
        <v>272</v>
      </c>
      <c r="Y248" s="1083" t="s">
        <v>270</v>
      </c>
      <c r="Z248" s="1083" t="s">
        <v>268</v>
      </c>
      <c r="AA248" s="1100" t="s">
        <v>273</v>
      </c>
      <c r="AB248" s="1089" t="s">
        <v>268</v>
      </c>
      <c r="AC248" s="1104">
        <v>15270</v>
      </c>
      <c r="AD248" s="1089" t="s">
        <v>274</v>
      </c>
      <c r="AE248" s="1098">
        <v>150</v>
      </c>
      <c r="AF248" s="1081" t="s">
        <v>269</v>
      </c>
      <c r="AG248" s="1083" t="s">
        <v>270</v>
      </c>
      <c r="AH248" s="1081" t="s">
        <v>268</v>
      </c>
      <c r="AI248" s="1085" t="s">
        <v>275</v>
      </c>
      <c r="AJ248" s="1081" t="s">
        <v>268</v>
      </c>
      <c r="AK248" s="1096">
        <v>2.4</v>
      </c>
      <c r="AL248" s="32" t="s">
        <v>268</v>
      </c>
      <c r="AM248" s="69">
        <v>8910</v>
      </c>
      <c r="AN248" s="1089" t="s">
        <v>268</v>
      </c>
      <c r="AO248" s="70">
        <v>80</v>
      </c>
      <c r="AP248" s="71" t="s">
        <v>272</v>
      </c>
      <c r="AQ248" s="64" t="s">
        <v>270</v>
      </c>
      <c r="AR248" s="72" t="s">
        <v>268</v>
      </c>
      <c r="AS248" s="66" t="s">
        <v>275</v>
      </c>
      <c r="AT248" s="72" t="s">
        <v>268</v>
      </c>
      <c r="AU248" s="73">
        <v>2.9</v>
      </c>
      <c r="AV248" s="74" t="s">
        <v>276</v>
      </c>
      <c r="AW248" s="75" t="s">
        <v>268</v>
      </c>
      <c r="AX248" s="76">
        <v>3560</v>
      </c>
      <c r="AY248" s="20" t="s">
        <v>274</v>
      </c>
      <c r="AZ248" s="77">
        <v>30</v>
      </c>
      <c r="BA248" s="78" t="s">
        <v>269</v>
      </c>
      <c r="BB248" s="79" t="s">
        <v>270</v>
      </c>
      <c r="BC248" s="78" t="s">
        <v>268</v>
      </c>
      <c r="BD248" s="80" t="s">
        <v>275</v>
      </c>
      <c r="BE248" s="78" t="s">
        <v>268</v>
      </c>
      <c r="BF248" s="81">
        <v>3.9</v>
      </c>
      <c r="BG248" s="75"/>
      <c r="BH248" s="82"/>
      <c r="BI248" s="112"/>
      <c r="BJ248" s="121"/>
      <c r="BK248" s="121"/>
      <c r="BL248" s="121"/>
      <c r="BM248" s="121"/>
      <c r="BN248" s="121"/>
      <c r="BO248" s="121"/>
      <c r="BP248" s="121"/>
      <c r="BQ248" s="112"/>
      <c r="BR248" s="82" t="s">
        <v>286</v>
      </c>
      <c r="BS248" s="112"/>
      <c r="BT248" s="122"/>
      <c r="BU248" s="121"/>
      <c r="BV248" s="121"/>
      <c r="BW248" s="121"/>
      <c r="BX248" s="121"/>
      <c r="BY248" s="121"/>
      <c r="BZ248" s="121"/>
      <c r="CA248" s="1102" t="s">
        <v>268</v>
      </c>
      <c r="CB248" s="1116">
        <v>2850</v>
      </c>
      <c r="CC248" s="1089" t="s">
        <v>268</v>
      </c>
      <c r="CD248" s="1098">
        <v>20</v>
      </c>
      <c r="CE248" s="1083" t="s">
        <v>269</v>
      </c>
      <c r="CF248" s="1083" t="s">
        <v>270</v>
      </c>
      <c r="CG248" s="1092" t="s">
        <v>268</v>
      </c>
      <c r="CH248" s="1085" t="s">
        <v>275</v>
      </c>
      <c r="CI248" s="1092" t="s">
        <v>268</v>
      </c>
      <c r="CJ248" s="1096">
        <v>11.7</v>
      </c>
      <c r="CK248" s="1089"/>
      <c r="CL248" s="123" t="s">
        <v>197</v>
      </c>
      <c r="CM248" s="1089" t="s">
        <v>274</v>
      </c>
      <c r="CN248" s="1112">
        <v>150</v>
      </c>
      <c r="CO248" s="1113" t="s">
        <v>269</v>
      </c>
      <c r="CP248" s="1114" t="s">
        <v>270</v>
      </c>
      <c r="CQ248" s="1113" t="s">
        <v>268</v>
      </c>
      <c r="CR248" s="1115" t="s">
        <v>275</v>
      </c>
      <c r="CS248" s="1113" t="s">
        <v>268</v>
      </c>
      <c r="CT248" s="1118">
        <v>2.4</v>
      </c>
      <c r="CU248" s="1119" t="s">
        <v>277</v>
      </c>
      <c r="CV248" s="1089" t="s">
        <v>274</v>
      </c>
      <c r="CW248" s="1104">
        <v>2160</v>
      </c>
      <c r="CX248" s="1089" t="s">
        <v>268</v>
      </c>
      <c r="CY248" s="1098">
        <v>20</v>
      </c>
      <c r="CZ248" s="1083" t="s">
        <v>269</v>
      </c>
      <c r="DA248" s="1083" t="s">
        <v>270</v>
      </c>
      <c r="DB248" s="1092" t="s">
        <v>268</v>
      </c>
      <c r="DC248" s="1085" t="s">
        <v>275</v>
      </c>
      <c r="DD248" s="1092" t="s">
        <v>268</v>
      </c>
      <c r="DE248" s="1096">
        <v>11.7</v>
      </c>
      <c r="DF248" s="1089" t="s">
        <v>274</v>
      </c>
      <c r="DG248" s="85">
        <v>1260</v>
      </c>
      <c r="DH248" s="1089" t="s">
        <v>268</v>
      </c>
      <c r="DI248" s="85">
        <v>10</v>
      </c>
      <c r="DJ248" s="1089" t="s">
        <v>274</v>
      </c>
      <c r="DK248" s="86">
        <v>10</v>
      </c>
      <c r="DL248" s="1089" t="s">
        <v>268</v>
      </c>
      <c r="DM248" s="85">
        <v>220</v>
      </c>
      <c r="DN248" s="1089" t="s">
        <v>268</v>
      </c>
      <c r="DO248" s="85">
        <v>2</v>
      </c>
      <c r="DP248" s="1089" t="s">
        <v>274</v>
      </c>
      <c r="DQ248" s="86">
        <v>2</v>
      </c>
      <c r="DR248" s="1145"/>
      <c r="DS248" s="124" t="s">
        <v>197</v>
      </c>
      <c r="DT248" s="1122" t="s">
        <v>278</v>
      </c>
      <c r="DU248" s="88">
        <v>255</v>
      </c>
      <c r="DV248" s="1089" t="s">
        <v>280</v>
      </c>
      <c r="DW248" s="1090">
        <v>3670</v>
      </c>
      <c r="DX248" s="1092" t="s">
        <v>268</v>
      </c>
      <c r="DY248" s="1094">
        <v>30</v>
      </c>
      <c r="DZ248" s="1081" t="s">
        <v>269</v>
      </c>
      <c r="EA248" s="1083" t="s">
        <v>270</v>
      </c>
      <c r="EB248" s="1081" t="s">
        <v>268</v>
      </c>
      <c r="EC248" s="1085" t="s">
        <v>275</v>
      </c>
      <c r="ED248" s="1081" t="s">
        <v>268</v>
      </c>
      <c r="EE248" s="1087">
        <v>8.9</v>
      </c>
      <c r="EF248" s="1123" t="s">
        <v>276</v>
      </c>
      <c r="EG248" s="1089" t="s">
        <v>280</v>
      </c>
      <c r="EH248" s="1090">
        <v>15270</v>
      </c>
      <c r="EI248" s="1092" t="s">
        <v>268</v>
      </c>
      <c r="EJ248" s="1094">
        <v>150</v>
      </c>
      <c r="EK248" s="1081" t="s">
        <v>269</v>
      </c>
      <c r="EL248" s="1083" t="s">
        <v>270</v>
      </c>
      <c r="EM248" s="1081" t="s">
        <v>268</v>
      </c>
      <c r="EN248" s="1085" t="s">
        <v>275</v>
      </c>
      <c r="EO248" s="1081" t="s">
        <v>268</v>
      </c>
      <c r="EP248" s="1087">
        <v>2.7</v>
      </c>
      <c r="EQ248" s="1126" t="s">
        <v>276</v>
      </c>
      <c r="ER248" s="1120" t="s">
        <v>281</v>
      </c>
      <c r="ES248" s="1089" t="s">
        <v>280</v>
      </c>
      <c r="ET248" s="89">
        <v>11370</v>
      </c>
      <c r="EU248" s="1125" t="s">
        <v>280</v>
      </c>
      <c r="EV248" s="1140"/>
      <c r="EW248" s="1114"/>
      <c r="EX248" s="1122"/>
      <c r="EY248" s="11"/>
      <c r="EZ248" s="1145"/>
    </row>
    <row r="249" spans="1:156" s="23" customFormat="1" ht="38.450000000000003" customHeight="1">
      <c r="A249" s="145" t="s">
        <v>587</v>
      </c>
      <c r="B249" s="145" t="s">
        <v>987</v>
      </c>
      <c r="C249" s="1170"/>
      <c r="D249" s="1133"/>
      <c r="E249" s="1135"/>
      <c r="F249" s="127" t="s">
        <v>43</v>
      </c>
      <c r="G249" s="120"/>
      <c r="H249" s="91">
        <v>54050</v>
      </c>
      <c r="I249" s="92"/>
      <c r="J249" s="32" t="s">
        <v>268</v>
      </c>
      <c r="K249" s="93">
        <v>520</v>
      </c>
      <c r="L249" s="94"/>
      <c r="M249" s="95" t="s">
        <v>269</v>
      </c>
      <c r="N249" s="96" t="s">
        <v>270</v>
      </c>
      <c r="O249" s="97" t="s">
        <v>268</v>
      </c>
      <c r="P249" s="98" t="s">
        <v>275</v>
      </c>
      <c r="Q249" s="97" t="s">
        <v>268</v>
      </c>
      <c r="R249" s="99">
        <v>2.6</v>
      </c>
      <c r="S249" s="100"/>
      <c r="T249" s="1089"/>
      <c r="U249" s="1105"/>
      <c r="V249" s="1089"/>
      <c r="W249" s="1111"/>
      <c r="X249" s="1082"/>
      <c r="Y249" s="1084"/>
      <c r="Z249" s="1084"/>
      <c r="AA249" s="1101"/>
      <c r="AB249" s="1089"/>
      <c r="AC249" s="1105"/>
      <c r="AD249" s="1089"/>
      <c r="AE249" s="1099"/>
      <c r="AF249" s="1082"/>
      <c r="AG249" s="1084"/>
      <c r="AH249" s="1082"/>
      <c r="AI249" s="1086"/>
      <c r="AJ249" s="1082"/>
      <c r="AK249" s="1097"/>
      <c r="AL249" s="32" t="s">
        <v>268</v>
      </c>
      <c r="AM249" s="93">
        <v>8910</v>
      </c>
      <c r="AN249" s="1089"/>
      <c r="AO249" s="101">
        <v>80</v>
      </c>
      <c r="AP249" s="102" t="s">
        <v>269</v>
      </c>
      <c r="AQ249" s="96" t="s">
        <v>270</v>
      </c>
      <c r="AR249" s="103" t="s">
        <v>268</v>
      </c>
      <c r="AS249" s="104" t="s">
        <v>275</v>
      </c>
      <c r="AT249" s="103" t="s">
        <v>268</v>
      </c>
      <c r="AU249" s="105">
        <v>2.9</v>
      </c>
      <c r="AV249" s="106"/>
      <c r="AW249" s="75"/>
      <c r="AZ249" s="125"/>
      <c r="BG249" s="112" t="s">
        <v>274</v>
      </c>
      <c r="BH249" s="113">
        <v>62360</v>
      </c>
      <c r="BI249" s="112" t="s">
        <v>268</v>
      </c>
      <c r="BJ249" s="77">
        <v>620</v>
      </c>
      <c r="BK249" s="78" t="s">
        <v>269</v>
      </c>
      <c r="BL249" s="79" t="s">
        <v>270</v>
      </c>
      <c r="BM249" s="78" t="s">
        <v>268</v>
      </c>
      <c r="BN249" s="80" t="s">
        <v>275</v>
      </c>
      <c r="BO249" s="78" t="s">
        <v>268</v>
      </c>
      <c r="BP249" s="81">
        <v>2.4</v>
      </c>
      <c r="BQ249" s="46" t="s">
        <v>268</v>
      </c>
      <c r="BR249" s="113">
        <v>53450</v>
      </c>
      <c r="BS249" s="46" t="s">
        <v>274</v>
      </c>
      <c r="BT249" s="77">
        <v>530</v>
      </c>
      <c r="BU249" s="78" t="s">
        <v>269</v>
      </c>
      <c r="BV249" s="79" t="s">
        <v>270</v>
      </c>
      <c r="BW249" s="78" t="s">
        <v>268</v>
      </c>
      <c r="BX249" s="80" t="s">
        <v>275</v>
      </c>
      <c r="BY249" s="78" t="s">
        <v>268</v>
      </c>
      <c r="BZ249" s="81">
        <v>2.4</v>
      </c>
      <c r="CA249" s="1103"/>
      <c r="CB249" s="1117"/>
      <c r="CC249" s="1089"/>
      <c r="CD249" s="1099"/>
      <c r="CE249" s="1084"/>
      <c r="CF249" s="1084"/>
      <c r="CG249" s="1093"/>
      <c r="CH249" s="1086"/>
      <c r="CI249" s="1093"/>
      <c r="CJ249" s="1097"/>
      <c r="CK249" s="1089"/>
      <c r="CL249" s="114">
        <v>15270</v>
      </c>
      <c r="CM249" s="1089"/>
      <c r="CN249" s="1112"/>
      <c r="CO249" s="1113"/>
      <c r="CP249" s="1114"/>
      <c r="CQ249" s="1113"/>
      <c r="CR249" s="1115"/>
      <c r="CS249" s="1113"/>
      <c r="CT249" s="1118"/>
      <c r="CU249" s="1119"/>
      <c r="CV249" s="1089"/>
      <c r="CW249" s="1105"/>
      <c r="CX249" s="1089"/>
      <c r="CY249" s="1099"/>
      <c r="CZ249" s="1084"/>
      <c r="DA249" s="1084"/>
      <c r="DB249" s="1093"/>
      <c r="DC249" s="1086"/>
      <c r="DD249" s="1093"/>
      <c r="DE249" s="1097"/>
      <c r="DF249" s="1089"/>
      <c r="DG249" s="115" t="s">
        <v>282</v>
      </c>
      <c r="DH249" s="1089"/>
      <c r="DI249" s="115" t="s">
        <v>335</v>
      </c>
      <c r="DJ249" s="1089"/>
      <c r="DK249" s="116">
        <v>59.9</v>
      </c>
      <c r="DL249" s="1089"/>
      <c r="DM249" s="115" t="s">
        <v>282</v>
      </c>
      <c r="DN249" s="1089"/>
      <c r="DO249" s="115" t="s">
        <v>335</v>
      </c>
      <c r="DP249" s="1089"/>
      <c r="DQ249" s="116">
        <v>49.9</v>
      </c>
      <c r="DR249" s="1145"/>
      <c r="DS249" s="117">
        <v>12280</v>
      </c>
      <c r="DT249" s="1122"/>
      <c r="DU249" s="118" t="s">
        <v>284</v>
      </c>
      <c r="DV249" s="1089"/>
      <c r="DW249" s="1091"/>
      <c r="DX249" s="1093"/>
      <c r="DY249" s="1095"/>
      <c r="DZ249" s="1082"/>
      <c r="EA249" s="1084"/>
      <c r="EB249" s="1082"/>
      <c r="EC249" s="1086"/>
      <c r="ED249" s="1082"/>
      <c r="EE249" s="1088"/>
      <c r="EF249" s="1124"/>
      <c r="EG249" s="1089"/>
      <c r="EH249" s="1091">
        <v>7682</v>
      </c>
      <c r="EI249" s="1093"/>
      <c r="EJ249" s="1095"/>
      <c r="EK249" s="1082"/>
      <c r="EL249" s="1084"/>
      <c r="EM249" s="1082"/>
      <c r="EN249" s="1086"/>
      <c r="EO249" s="1082"/>
      <c r="EP249" s="1088"/>
      <c r="EQ249" s="1127"/>
      <c r="ER249" s="1121"/>
      <c r="ES249" s="1089"/>
      <c r="ET249" s="119">
        <v>110</v>
      </c>
      <c r="EU249" s="1125"/>
      <c r="EV249" s="1140"/>
      <c r="EW249" s="1114"/>
      <c r="EX249" s="1122"/>
      <c r="EY249" s="11"/>
      <c r="EZ249" s="1145"/>
    </row>
    <row r="250" spans="1:156" s="23" customFormat="1" ht="38.450000000000003" customHeight="1">
      <c r="A250" s="145" t="s">
        <v>588</v>
      </c>
      <c r="B250" s="145" t="s">
        <v>988</v>
      </c>
      <c r="C250" s="1170"/>
      <c r="D250" s="1132" t="s">
        <v>299</v>
      </c>
      <c r="E250" s="1134" t="s">
        <v>267</v>
      </c>
      <c r="F250" s="126" t="s">
        <v>42</v>
      </c>
      <c r="G250" s="120"/>
      <c r="H250" s="59">
        <v>42330</v>
      </c>
      <c r="I250" s="60">
        <v>51240</v>
      </c>
      <c r="J250" s="32" t="s">
        <v>268</v>
      </c>
      <c r="K250" s="61">
        <v>400</v>
      </c>
      <c r="L250" s="62">
        <v>490</v>
      </c>
      <c r="M250" s="63" t="s">
        <v>269</v>
      </c>
      <c r="N250" s="64" t="s">
        <v>270</v>
      </c>
      <c r="O250" s="65" t="s">
        <v>268</v>
      </c>
      <c r="P250" s="66" t="s">
        <v>271</v>
      </c>
      <c r="Q250" s="65" t="s">
        <v>268</v>
      </c>
      <c r="R250" s="67">
        <v>2.5</v>
      </c>
      <c r="S250" s="68">
        <v>2.5</v>
      </c>
      <c r="T250" s="1089" t="s">
        <v>268</v>
      </c>
      <c r="U250" s="1104">
        <v>1990</v>
      </c>
      <c r="V250" s="1089" t="s">
        <v>268</v>
      </c>
      <c r="W250" s="1110">
        <v>10</v>
      </c>
      <c r="X250" s="1081" t="s">
        <v>272</v>
      </c>
      <c r="Y250" s="1083" t="s">
        <v>270</v>
      </c>
      <c r="Z250" s="1083" t="s">
        <v>268</v>
      </c>
      <c r="AA250" s="1100" t="s">
        <v>273</v>
      </c>
      <c r="AB250" s="1089" t="s">
        <v>268</v>
      </c>
      <c r="AC250" s="1104">
        <v>13360</v>
      </c>
      <c r="AD250" s="1089" t="s">
        <v>274</v>
      </c>
      <c r="AE250" s="1098">
        <v>130</v>
      </c>
      <c r="AF250" s="1081" t="s">
        <v>269</v>
      </c>
      <c r="AG250" s="1083" t="s">
        <v>270</v>
      </c>
      <c r="AH250" s="1081" t="s">
        <v>268</v>
      </c>
      <c r="AI250" s="1085" t="s">
        <v>275</v>
      </c>
      <c r="AJ250" s="1081" t="s">
        <v>268</v>
      </c>
      <c r="AK250" s="1096">
        <v>2.5</v>
      </c>
      <c r="AL250" s="32" t="s">
        <v>268</v>
      </c>
      <c r="AM250" s="69">
        <v>8910</v>
      </c>
      <c r="AN250" s="1089" t="s">
        <v>268</v>
      </c>
      <c r="AO250" s="70">
        <v>80</v>
      </c>
      <c r="AP250" s="71" t="s">
        <v>272</v>
      </c>
      <c r="AQ250" s="64" t="s">
        <v>270</v>
      </c>
      <c r="AR250" s="72" t="s">
        <v>268</v>
      </c>
      <c r="AS250" s="66" t="s">
        <v>275</v>
      </c>
      <c r="AT250" s="72" t="s">
        <v>268</v>
      </c>
      <c r="AU250" s="73">
        <v>2.9</v>
      </c>
      <c r="AV250" s="74" t="s">
        <v>276</v>
      </c>
      <c r="AW250" s="75" t="s">
        <v>268</v>
      </c>
      <c r="AX250" s="76">
        <v>3560</v>
      </c>
      <c r="AY250" s="20" t="s">
        <v>274</v>
      </c>
      <c r="AZ250" s="77">
        <v>30</v>
      </c>
      <c r="BA250" s="78" t="s">
        <v>269</v>
      </c>
      <c r="BB250" s="79" t="s">
        <v>270</v>
      </c>
      <c r="BC250" s="78" t="s">
        <v>268</v>
      </c>
      <c r="BD250" s="80" t="s">
        <v>275</v>
      </c>
      <c r="BE250" s="78" t="s">
        <v>268</v>
      </c>
      <c r="BF250" s="81">
        <v>3.9</v>
      </c>
      <c r="BG250" s="75"/>
      <c r="BH250" s="82"/>
      <c r="BI250" s="112"/>
      <c r="BJ250" s="121"/>
      <c r="BK250" s="121"/>
      <c r="BL250" s="121"/>
      <c r="BM250" s="121"/>
      <c r="BN250" s="121"/>
      <c r="BO250" s="121"/>
      <c r="BP250" s="121"/>
      <c r="BQ250" s="112"/>
      <c r="BR250" s="82" t="s">
        <v>286</v>
      </c>
      <c r="BS250" s="112"/>
      <c r="BT250" s="122"/>
      <c r="BU250" s="121"/>
      <c r="BV250" s="121"/>
      <c r="BW250" s="121"/>
      <c r="BX250" s="121"/>
      <c r="BY250" s="121"/>
      <c r="BZ250" s="121"/>
      <c r="CA250" s="1102" t="s">
        <v>268</v>
      </c>
      <c r="CB250" s="1130" t="s">
        <v>203</v>
      </c>
      <c r="CC250" s="1089" t="s">
        <v>268</v>
      </c>
      <c r="CD250" s="1098"/>
      <c r="CE250" s="1083"/>
      <c r="CF250" s="1083"/>
      <c r="CG250" s="1092"/>
      <c r="CH250" s="1085"/>
      <c r="CI250" s="1092"/>
      <c r="CJ250" s="1128" t="s">
        <v>203</v>
      </c>
      <c r="CK250" s="1089"/>
      <c r="CL250" s="123" t="s">
        <v>198</v>
      </c>
      <c r="CM250" s="1089" t="s">
        <v>274</v>
      </c>
      <c r="CN250" s="1112">
        <v>130</v>
      </c>
      <c r="CO250" s="1113" t="s">
        <v>269</v>
      </c>
      <c r="CP250" s="1114" t="s">
        <v>270</v>
      </c>
      <c r="CQ250" s="1113" t="s">
        <v>268</v>
      </c>
      <c r="CR250" s="1115" t="s">
        <v>275</v>
      </c>
      <c r="CS250" s="1113" t="s">
        <v>268</v>
      </c>
      <c r="CT250" s="1118">
        <v>2.5</v>
      </c>
      <c r="CU250" s="1119" t="s">
        <v>277</v>
      </c>
      <c r="CV250" s="1089" t="s">
        <v>274</v>
      </c>
      <c r="CW250" s="1104">
        <v>2000</v>
      </c>
      <c r="CX250" s="1089" t="s">
        <v>268</v>
      </c>
      <c r="CY250" s="1098">
        <v>20</v>
      </c>
      <c r="CZ250" s="1083" t="s">
        <v>269</v>
      </c>
      <c r="DA250" s="1083" t="s">
        <v>270</v>
      </c>
      <c r="DB250" s="1092" t="s">
        <v>268</v>
      </c>
      <c r="DC250" s="1085" t="s">
        <v>275</v>
      </c>
      <c r="DD250" s="1092" t="s">
        <v>268</v>
      </c>
      <c r="DE250" s="1096">
        <v>10.199999999999999</v>
      </c>
      <c r="DF250" s="1089" t="s">
        <v>274</v>
      </c>
      <c r="DG250" s="85">
        <v>1100</v>
      </c>
      <c r="DH250" s="1089" t="s">
        <v>268</v>
      </c>
      <c r="DI250" s="85">
        <v>10</v>
      </c>
      <c r="DJ250" s="1089" t="s">
        <v>274</v>
      </c>
      <c r="DK250" s="86">
        <v>10</v>
      </c>
      <c r="DL250" s="1089" t="s">
        <v>268</v>
      </c>
      <c r="DM250" s="85">
        <v>190</v>
      </c>
      <c r="DN250" s="1089" t="s">
        <v>268</v>
      </c>
      <c r="DO250" s="85">
        <v>1</v>
      </c>
      <c r="DP250" s="1089" t="s">
        <v>274</v>
      </c>
      <c r="DQ250" s="86">
        <v>1</v>
      </c>
      <c r="DR250" s="1145"/>
      <c r="DS250" s="124" t="s">
        <v>198</v>
      </c>
      <c r="DT250" s="1122" t="s">
        <v>278</v>
      </c>
      <c r="DU250" s="88">
        <v>255</v>
      </c>
      <c r="DV250" s="1089" t="s">
        <v>280</v>
      </c>
      <c r="DW250" s="1090">
        <v>3210</v>
      </c>
      <c r="DX250" s="1092" t="s">
        <v>268</v>
      </c>
      <c r="DY250" s="1094">
        <v>30</v>
      </c>
      <c r="DZ250" s="1081" t="s">
        <v>269</v>
      </c>
      <c r="EA250" s="1083" t="s">
        <v>270</v>
      </c>
      <c r="EB250" s="1081" t="s">
        <v>268</v>
      </c>
      <c r="EC250" s="1085" t="s">
        <v>275</v>
      </c>
      <c r="ED250" s="1081" t="s">
        <v>268</v>
      </c>
      <c r="EE250" s="1087">
        <v>7.8</v>
      </c>
      <c r="EF250" s="1123" t="s">
        <v>276</v>
      </c>
      <c r="EG250" s="1089" t="s">
        <v>280</v>
      </c>
      <c r="EH250" s="1090">
        <v>13360</v>
      </c>
      <c r="EI250" s="1092" t="s">
        <v>268</v>
      </c>
      <c r="EJ250" s="1094">
        <v>130</v>
      </c>
      <c r="EK250" s="1081" t="s">
        <v>269</v>
      </c>
      <c r="EL250" s="1083" t="s">
        <v>270</v>
      </c>
      <c r="EM250" s="1081" t="s">
        <v>268</v>
      </c>
      <c r="EN250" s="1085" t="s">
        <v>275</v>
      </c>
      <c r="EO250" s="1081" t="s">
        <v>268</v>
      </c>
      <c r="EP250" s="1087">
        <v>2.7</v>
      </c>
      <c r="EQ250" s="1126" t="s">
        <v>276</v>
      </c>
      <c r="ER250" s="1120" t="s">
        <v>281</v>
      </c>
      <c r="ES250" s="1089" t="s">
        <v>280</v>
      </c>
      <c r="ET250" s="89">
        <v>9940</v>
      </c>
      <c r="EU250" s="1125" t="s">
        <v>280</v>
      </c>
      <c r="EV250" s="1140"/>
      <c r="EW250" s="1114"/>
      <c r="EX250" s="1122"/>
      <c r="EY250" s="11"/>
      <c r="EZ250" s="1145"/>
    </row>
    <row r="251" spans="1:156" s="23" customFormat="1" ht="38.450000000000003" customHeight="1">
      <c r="A251" s="145" t="s">
        <v>589</v>
      </c>
      <c r="B251" s="145" t="s">
        <v>989</v>
      </c>
      <c r="C251" s="1170"/>
      <c r="D251" s="1133"/>
      <c r="E251" s="1135"/>
      <c r="F251" s="127" t="s">
        <v>43</v>
      </c>
      <c r="G251" s="120"/>
      <c r="H251" s="91">
        <v>51240</v>
      </c>
      <c r="I251" s="92"/>
      <c r="J251" s="32" t="s">
        <v>268</v>
      </c>
      <c r="K251" s="93">
        <v>490</v>
      </c>
      <c r="L251" s="94"/>
      <c r="M251" s="95" t="s">
        <v>269</v>
      </c>
      <c r="N251" s="96" t="s">
        <v>270</v>
      </c>
      <c r="O251" s="97" t="s">
        <v>268</v>
      </c>
      <c r="P251" s="98" t="s">
        <v>275</v>
      </c>
      <c r="Q251" s="97" t="s">
        <v>268</v>
      </c>
      <c r="R251" s="99">
        <v>2.5</v>
      </c>
      <c r="S251" s="100"/>
      <c r="T251" s="1089"/>
      <c r="U251" s="1105"/>
      <c r="V251" s="1089"/>
      <c r="W251" s="1111"/>
      <c r="X251" s="1082"/>
      <c r="Y251" s="1084"/>
      <c r="Z251" s="1084"/>
      <c r="AA251" s="1101"/>
      <c r="AB251" s="1089"/>
      <c r="AC251" s="1105"/>
      <c r="AD251" s="1089"/>
      <c r="AE251" s="1099"/>
      <c r="AF251" s="1082"/>
      <c r="AG251" s="1084"/>
      <c r="AH251" s="1082"/>
      <c r="AI251" s="1086"/>
      <c r="AJ251" s="1082"/>
      <c r="AK251" s="1097"/>
      <c r="AL251" s="32" t="s">
        <v>268</v>
      </c>
      <c r="AM251" s="93">
        <v>8910</v>
      </c>
      <c r="AN251" s="1089"/>
      <c r="AO251" s="101">
        <v>80</v>
      </c>
      <c r="AP251" s="102" t="s">
        <v>269</v>
      </c>
      <c r="AQ251" s="96" t="s">
        <v>270</v>
      </c>
      <c r="AR251" s="103" t="s">
        <v>268</v>
      </c>
      <c r="AS251" s="104" t="s">
        <v>275</v>
      </c>
      <c r="AT251" s="103" t="s">
        <v>268</v>
      </c>
      <c r="AU251" s="105">
        <v>2.9</v>
      </c>
      <c r="AV251" s="106"/>
      <c r="AW251" s="75"/>
      <c r="AZ251" s="125"/>
      <c r="BG251" s="112" t="s">
        <v>274</v>
      </c>
      <c r="BH251" s="113">
        <v>62360</v>
      </c>
      <c r="BI251" s="112" t="s">
        <v>268</v>
      </c>
      <c r="BJ251" s="77">
        <v>620</v>
      </c>
      <c r="BK251" s="78" t="s">
        <v>269</v>
      </c>
      <c r="BL251" s="79" t="s">
        <v>270</v>
      </c>
      <c r="BM251" s="78" t="s">
        <v>268</v>
      </c>
      <c r="BN251" s="80" t="s">
        <v>275</v>
      </c>
      <c r="BO251" s="78" t="s">
        <v>268</v>
      </c>
      <c r="BP251" s="81">
        <v>2.4</v>
      </c>
      <c r="BQ251" s="46" t="s">
        <v>268</v>
      </c>
      <c r="BR251" s="113">
        <v>53450</v>
      </c>
      <c r="BS251" s="46" t="s">
        <v>274</v>
      </c>
      <c r="BT251" s="77">
        <v>530</v>
      </c>
      <c r="BU251" s="78" t="s">
        <v>269</v>
      </c>
      <c r="BV251" s="79" t="s">
        <v>270</v>
      </c>
      <c r="BW251" s="78" t="s">
        <v>268</v>
      </c>
      <c r="BX251" s="80" t="s">
        <v>275</v>
      </c>
      <c r="BY251" s="78" t="s">
        <v>268</v>
      </c>
      <c r="BZ251" s="81">
        <v>2.4</v>
      </c>
      <c r="CA251" s="1103"/>
      <c r="CB251" s="1131"/>
      <c r="CC251" s="1089"/>
      <c r="CD251" s="1099"/>
      <c r="CE251" s="1084"/>
      <c r="CF251" s="1084"/>
      <c r="CG251" s="1093"/>
      <c r="CH251" s="1086"/>
      <c r="CI251" s="1093"/>
      <c r="CJ251" s="1129"/>
      <c r="CK251" s="1089"/>
      <c r="CL251" s="114">
        <v>13360</v>
      </c>
      <c r="CM251" s="1089"/>
      <c r="CN251" s="1112"/>
      <c r="CO251" s="1113"/>
      <c r="CP251" s="1114"/>
      <c r="CQ251" s="1113"/>
      <c r="CR251" s="1115"/>
      <c r="CS251" s="1113"/>
      <c r="CT251" s="1118"/>
      <c r="CU251" s="1119"/>
      <c r="CV251" s="1089"/>
      <c r="CW251" s="1105"/>
      <c r="CX251" s="1089"/>
      <c r="CY251" s="1099"/>
      <c r="CZ251" s="1084"/>
      <c r="DA251" s="1084"/>
      <c r="DB251" s="1093"/>
      <c r="DC251" s="1086"/>
      <c r="DD251" s="1093"/>
      <c r="DE251" s="1097"/>
      <c r="DF251" s="1089"/>
      <c r="DG251" s="115" t="s">
        <v>282</v>
      </c>
      <c r="DH251" s="1089"/>
      <c r="DI251" s="115" t="s">
        <v>335</v>
      </c>
      <c r="DJ251" s="1089"/>
      <c r="DK251" s="116">
        <v>52.4</v>
      </c>
      <c r="DL251" s="1089"/>
      <c r="DM251" s="115" t="s">
        <v>282</v>
      </c>
      <c r="DN251" s="1089"/>
      <c r="DO251" s="115" t="s">
        <v>335</v>
      </c>
      <c r="DP251" s="1089"/>
      <c r="DQ251" s="116">
        <v>87.4</v>
      </c>
      <c r="DR251" s="1145"/>
      <c r="DS251" s="117">
        <v>10870</v>
      </c>
      <c r="DT251" s="1122"/>
      <c r="DU251" s="118" t="s">
        <v>284</v>
      </c>
      <c r="DV251" s="1089"/>
      <c r="DW251" s="1091"/>
      <c r="DX251" s="1093"/>
      <c r="DY251" s="1095"/>
      <c r="DZ251" s="1082"/>
      <c r="EA251" s="1084"/>
      <c r="EB251" s="1082"/>
      <c r="EC251" s="1086"/>
      <c r="ED251" s="1082"/>
      <c r="EE251" s="1088"/>
      <c r="EF251" s="1124"/>
      <c r="EG251" s="1089"/>
      <c r="EH251" s="1091">
        <v>6984</v>
      </c>
      <c r="EI251" s="1093"/>
      <c r="EJ251" s="1095"/>
      <c r="EK251" s="1082"/>
      <c r="EL251" s="1084"/>
      <c r="EM251" s="1082"/>
      <c r="EN251" s="1086"/>
      <c r="EO251" s="1082"/>
      <c r="EP251" s="1088"/>
      <c r="EQ251" s="1127"/>
      <c r="ER251" s="1121"/>
      <c r="ES251" s="1089"/>
      <c r="ET251" s="119">
        <v>90</v>
      </c>
      <c r="EU251" s="1125"/>
      <c r="EV251" s="1140"/>
      <c r="EW251" s="1114"/>
      <c r="EX251" s="1122"/>
      <c r="EY251" s="11"/>
      <c r="EZ251" s="1145"/>
    </row>
    <row r="252" spans="1:156" s="23" customFormat="1" ht="38.450000000000003" customHeight="1">
      <c r="A252" s="145" t="s">
        <v>590</v>
      </c>
      <c r="B252" s="145" t="s">
        <v>990</v>
      </c>
      <c r="C252" s="1170"/>
      <c r="D252" s="1132" t="s">
        <v>302</v>
      </c>
      <c r="E252" s="1134" t="s">
        <v>267</v>
      </c>
      <c r="F252" s="126" t="s">
        <v>42</v>
      </c>
      <c r="G252" s="120"/>
      <c r="H252" s="59">
        <v>40160</v>
      </c>
      <c r="I252" s="60">
        <v>49070</v>
      </c>
      <c r="J252" s="32" t="s">
        <v>268</v>
      </c>
      <c r="K252" s="61">
        <v>380</v>
      </c>
      <c r="L252" s="62">
        <v>470</v>
      </c>
      <c r="M252" s="63" t="s">
        <v>269</v>
      </c>
      <c r="N252" s="64" t="s">
        <v>270</v>
      </c>
      <c r="O252" s="65" t="s">
        <v>268</v>
      </c>
      <c r="P252" s="66" t="s">
        <v>271</v>
      </c>
      <c r="Q252" s="65" t="s">
        <v>268</v>
      </c>
      <c r="R252" s="67">
        <v>2.5</v>
      </c>
      <c r="S252" s="68">
        <v>2.5</v>
      </c>
      <c r="T252" s="1089" t="s">
        <v>268</v>
      </c>
      <c r="U252" s="1104">
        <v>1770</v>
      </c>
      <c r="V252" s="1089" t="s">
        <v>268</v>
      </c>
      <c r="W252" s="1110">
        <v>10</v>
      </c>
      <c r="X252" s="1081" t="s">
        <v>272</v>
      </c>
      <c r="Y252" s="1083" t="s">
        <v>270</v>
      </c>
      <c r="Z252" s="1083" t="s">
        <v>268</v>
      </c>
      <c r="AA252" s="1100" t="s">
        <v>273</v>
      </c>
      <c r="AB252" s="1089" t="s">
        <v>268</v>
      </c>
      <c r="AC252" s="1104">
        <v>11870</v>
      </c>
      <c r="AD252" s="1089" t="s">
        <v>274</v>
      </c>
      <c r="AE252" s="1098">
        <v>110</v>
      </c>
      <c r="AF252" s="1081" t="s">
        <v>269</v>
      </c>
      <c r="AG252" s="1083" t="s">
        <v>270</v>
      </c>
      <c r="AH252" s="1081" t="s">
        <v>268</v>
      </c>
      <c r="AI252" s="1085" t="s">
        <v>275</v>
      </c>
      <c r="AJ252" s="1081" t="s">
        <v>268</v>
      </c>
      <c r="AK252" s="1096">
        <v>2.6</v>
      </c>
      <c r="AL252" s="32" t="s">
        <v>268</v>
      </c>
      <c r="AM252" s="69">
        <v>8910</v>
      </c>
      <c r="AN252" s="1089" t="s">
        <v>268</v>
      </c>
      <c r="AO252" s="70">
        <v>80</v>
      </c>
      <c r="AP252" s="71" t="s">
        <v>272</v>
      </c>
      <c r="AQ252" s="64" t="s">
        <v>270</v>
      </c>
      <c r="AR252" s="72" t="s">
        <v>268</v>
      </c>
      <c r="AS252" s="66" t="s">
        <v>275</v>
      </c>
      <c r="AT252" s="72" t="s">
        <v>268</v>
      </c>
      <c r="AU252" s="73">
        <v>2.9</v>
      </c>
      <c r="AV252" s="74" t="s">
        <v>276</v>
      </c>
      <c r="AW252" s="75" t="s">
        <v>268</v>
      </c>
      <c r="AX252" s="76">
        <v>3560</v>
      </c>
      <c r="AY252" s="20" t="s">
        <v>274</v>
      </c>
      <c r="AZ252" s="77">
        <v>30</v>
      </c>
      <c r="BA252" s="78" t="s">
        <v>269</v>
      </c>
      <c r="BB252" s="79" t="s">
        <v>270</v>
      </c>
      <c r="BC252" s="78" t="s">
        <v>268</v>
      </c>
      <c r="BD252" s="80" t="s">
        <v>275</v>
      </c>
      <c r="BE252" s="78" t="s">
        <v>268</v>
      </c>
      <c r="BF252" s="81">
        <v>3.9</v>
      </c>
      <c r="BG252" s="75"/>
      <c r="BH252" s="82"/>
      <c r="BI252" s="112"/>
      <c r="BJ252" s="121"/>
      <c r="BK252" s="121"/>
      <c r="BL252" s="121"/>
      <c r="BM252" s="121"/>
      <c r="BN252" s="121"/>
      <c r="BO252" s="121"/>
      <c r="BP252" s="121"/>
      <c r="BQ252" s="112"/>
      <c r="BR252" s="82" t="s">
        <v>286</v>
      </c>
      <c r="BS252" s="112"/>
      <c r="BT252" s="122"/>
      <c r="BU252" s="121"/>
      <c r="BV252" s="121"/>
      <c r="BW252" s="121"/>
      <c r="BX252" s="121"/>
      <c r="BY252" s="121"/>
      <c r="BZ252" s="121"/>
      <c r="CA252" s="1102" t="s">
        <v>268</v>
      </c>
      <c r="CB252" s="1130" t="s">
        <v>203</v>
      </c>
      <c r="CC252" s="1089" t="s">
        <v>268</v>
      </c>
      <c r="CD252" s="1098"/>
      <c r="CE252" s="1083"/>
      <c r="CF252" s="1083"/>
      <c r="CG252" s="1092"/>
      <c r="CH252" s="1085"/>
      <c r="CI252" s="1092"/>
      <c r="CJ252" s="1128" t="s">
        <v>203</v>
      </c>
      <c r="CK252" s="1089"/>
      <c r="CL252" s="123" t="s">
        <v>199</v>
      </c>
      <c r="CM252" s="1089" t="s">
        <v>274</v>
      </c>
      <c r="CN252" s="1112">
        <v>110</v>
      </c>
      <c r="CO252" s="1113" t="s">
        <v>269</v>
      </c>
      <c r="CP252" s="1114" t="s">
        <v>270</v>
      </c>
      <c r="CQ252" s="1113" t="s">
        <v>268</v>
      </c>
      <c r="CR252" s="1115" t="s">
        <v>275</v>
      </c>
      <c r="CS252" s="1113" t="s">
        <v>268</v>
      </c>
      <c r="CT252" s="1118">
        <v>2.6</v>
      </c>
      <c r="CU252" s="1119" t="s">
        <v>277</v>
      </c>
      <c r="CV252" s="1089" t="s">
        <v>274</v>
      </c>
      <c r="CW252" s="1104">
        <v>1870</v>
      </c>
      <c r="CX252" s="1089" t="s">
        <v>268</v>
      </c>
      <c r="CY252" s="1098">
        <v>10</v>
      </c>
      <c r="CZ252" s="1083" t="s">
        <v>269</v>
      </c>
      <c r="DA252" s="1083" t="s">
        <v>270</v>
      </c>
      <c r="DB252" s="1092" t="s">
        <v>268</v>
      </c>
      <c r="DC252" s="1085" t="s">
        <v>275</v>
      </c>
      <c r="DD252" s="1092" t="s">
        <v>268</v>
      </c>
      <c r="DE252" s="1096">
        <v>18.100000000000001</v>
      </c>
      <c r="DF252" s="1089" t="s">
        <v>274</v>
      </c>
      <c r="DG252" s="85">
        <v>980</v>
      </c>
      <c r="DH252" s="1089" t="s">
        <v>268</v>
      </c>
      <c r="DI252" s="85">
        <v>9</v>
      </c>
      <c r="DJ252" s="1089" t="s">
        <v>274</v>
      </c>
      <c r="DK252" s="86">
        <v>9</v>
      </c>
      <c r="DL252" s="1089" t="s">
        <v>268</v>
      </c>
      <c r="DM252" s="85">
        <v>170</v>
      </c>
      <c r="DN252" s="1089" t="s">
        <v>268</v>
      </c>
      <c r="DO252" s="85">
        <v>1</v>
      </c>
      <c r="DP252" s="1089" t="s">
        <v>274</v>
      </c>
      <c r="DQ252" s="86">
        <v>1</v>
      </c>
      <c r="DR252" s="1145"/>
      <c r="DS252" s="128" t="s">
        <v>199</v>
      </c>
      <c r="DT252" s="1122" t="s">
        <v>278</v>
      </c>
      <c r="DU252" s="88">
        <v>255</v>
      </c>
      <c r="DV252" s="1089" t="s">
        <v>280</v>
      </c>
      <c r="DW252" s="1090">
        <v>2860</v>
      </c>
      <c r="DX252" s="1092" t="s">
        <v>268</v>
      </c>
      <c r="DY252" s="1094">
        <v>20</v>
      </c>
      <c r="DZ252" s="1081" t="s">
        <v>269</v>
      </c>
      <c r="EA252" s="1083" t="s">
        <v>270</v>
      </c>
      <c r="EB252" s="1081" t="s">
        <v>268</v>
      </c>
      <c r="EC252" s="1085" t="s">
        <v>275</v>
      </c>
      <c r="ED252" s="1081" t="s">
        <v>268</v>
      </c>
      <c r="EE252" s="1087">
        <v>10.4</v>
      </c>
      <c r="EF252" s="1123" t="s">
        <v>276</v>
      </c>
      <c r="EG252" s="1089" t="s">
        <v>280</v>
      </c>
      <c r="EH252" s="1090">
        <v>11880</v>
      </c>
      <c r="EI252" s="1092" t="s">
        <v>268</v>
      </c>
      <c r="EJ252" s="1094">
        <v>110</v>
      </c>
      <c r="EK252" s="1081" t="s">
        <v>269</v>
      </c>
      <c r="EL252" s="1083" t="s">
        <v>270</v>
      </c>
      <c r="EM252" s="1081" t="s">
        <v>268</v>
      </c>
      <c r="EN252" s="1085" t="s">
        <v>275</v>
      </c>
      <c r="EO252" s="1081" t="s">
        <v>268</v>
      </c>
      <c r="EP252" s="1087">
        <v>2.6</v>
      </c>
      <c r="EQ252" s="1126" t="s">
        <v>276</v>
      </c>
      <c r="ER252" s="1120" t="s">
        <v>281</v>
      </c>
      <c r="ES252" s="1089" t="s">
        <v>280</v>
      </c>
      <c r="ET252" s="89">
        <v>8840</v>
      </c>
      <c r="EU252" s="1125" t="s">
        <v>280</v>
      </c>
      <c r="EV252" s="1140"/>
      <c r="EW252" s="1114"/>
      <c r="EX252" s="1122"/>
      <c r="EY252" s="11"/>
      <c r="EZ252" s="1145"/>
    </row>
    <row r="253" spans="1:156" s="23" customFormat="1" ht="38.450000000000003" customHeight="1">
      <c r="A253" s="145" t="s">
        <v>591</v>
      </c>
      <c r="B253" s="145" t="s">
        <v>991</v>
      </c>
      <c r="C253" s="1170"/>
      <c r="D253" s="1133"/>
      <c r="E253" s="1135"/>
      <c r="F253" s="127" t="s">
        <v>43</v>
      </c>
      <c r="G253" s="120"/>
      <c r="H253" s="91">
        <v>49070</v>
      </c>
      <c r="I253" s="92"/>
      <c r="J253" s="32" t="s">
        <v>268</v>
      </c>
      <c r="K253" s="93">
        <v>470</v>
      </c>
      <c r="L253" s="94"/>
      <c r="M253" s="95" t="s">
        <v>269</v>
      </c>
      <c r="N253" s="96" t="s">
        <v>270</v>
      </c>
      <c r="O253" s="97" t="s">
        <v>268</v>
      </c>
      <c r="P253" s="98" t="s">
        <v>275</v>
      </c>
      <c r="Q253" s="97" t="s">
        <v>268</v>
      </c>
      <c r="R253" s="99">
        <v>2.5</v>
      </c>
      <c r="S253" s="100"/>
      <c r="T253" s="1089"/>
      <c r="U253" s="1105"/>
      <c r="V253" s="1089"/>
      <c r="W253" s="1111"/>
      <c r="X253" s="1082"/>
      <c r="Y253" s="1084"/>
      <c r="Z253" s="1084"/>
      <c r="AA253" s="1101"/>
      <c r="AB253" s="1089"/>
      <c r="AC253" s="1105"/>
      <c r="AD253" s="1089"/>
      <c r="AE253" s="1099"/>
      <c r="AF253" s="1082"/>
      <c r="AG253" s="1084"/>
      <c r="AH253" s="1082"/>
      <c r="AI253" s="1086"/>
      <c r="AJ253" s="1082"/>
      <c r="AK253" s="1097"/>
      <c r="AL253" s="32" t="s">
        <v>268</v>
      </c>
      <c r="AM253" s="93">
        <v>8910</v>
      </c>
      <c r="AN253" s="1089"/>
      <c r="AO253" s="101">
        <v>80</v>
      </c>
      <c r="AP253" s="102" t="s">
        <v>269</v>
      </c>
      <c r="AQ253" s="96" t="s">
        <v>270</v>
      </c>
      <c r="AR253" s="103" t="s">
        <v>268</v>
      </c>
      <c r="AS253" s="104" t="s">
        <v>275</v>
      </c>
      <c r="AT253" s="103" t="s">
        <v>268</v>
      </c>
      <c r="AU253" s="105">
        <v>2.9</v>
      </c>
      <c r="AV253" s="106"/>
      <c r="AW253" s="75"/>
      <c r="AZ253" s="125"/>
      <c r="BG253" s="112" t="s">
        <v>274</v>
      </c>
      <c r="BH253" s="113">
        <v>62360</v>
      </c>
      <c r="BI253" s="112" t="s">
        <v>268</v>
      </c>
      <c r="BJ253" s="77">
        <v>620</v>
      </c>
      <c r="BK253" s="78" t="s">
        <v>269</v>
      </c>
      <c r="BL253" s="79" t="s">
        <v>270</v>
      </c>
      <c r="BM253" s="78" t="s">
        <v>268</v>
      </c>
      <c r="BN253" s="80" t="s">
        <v>275</v>
      </c>
      <c r="BO253" s="78" t="s">
        <v>268</v>
      </c>
      <c r="BP253" s="81">
        <v>2.4</v>
      </c>
      <c r="BQ253" s="46" t="s">
        <v>268</v>
      </c>
      <c r="BR253" s="113">
        <v>53450</v>
      </c>
      <c r="BS253" s="46" t="s">
        <v>274</v>
      </c>
      <c r="BT253" s="77">
        <v>530</v>
      </c>
      <c r="BU253" s="78" t="s">
        <v>269</v>
      </c>
      <c r="BV253" s="79" t="s">
        <v>270</v>
      </c>
      <c r="BW253" s="78" t="s">
        <v>268</v>
      </c>
      <c r="BX253" s="80" t="s">
        <v>275</v>
      </c>
      <c r="BY253" s="78" t="s">
        <v>268</v>
      </c>
      <c r="BZ253" s="81">
        <v>2.4</v>
      </c>
      <c r="CA253" s="1103"/>
      <c r="CB253" s="1131"/>
      <c r="CC253" s="1089"/>
      <c r="CD253" s="1099"/>
      <c r="CE253" s="1084"/>
      <c r="CF253" s="1084"/>
      <c r="CG253" s="1093"/>
      <c r="CH253" s="1086"/>
      <c r="CI253" s="1093"/>
      <c r="CJ253" s="1129"/>
      <c r="CK253" s="1089"/>
      <c r="CL253" s="114">
        <v>11870</v>
      </c>
      <c r="CM253" s="1089"/>
      <c r="CN253" s="1112"/>
      <c r="CO253" s="1113"/>
      <c r="CP253" s="1114"/>
      <c r="CQ253" s="1113"/>
      <c r="CR253" s="1115"/>
      <c r="CS253" s="1113"/>
      <c r="CT253" s="1118"/>
      <c r="CU253" s="1119"/>
      <c r="CV253" s="1089"/>
      <c r="CW253" s="1105"/>
      <c r="CX253" s="1089"/>
      <c r="CY253" s="1099"/>
      <c r="CZ253" s="1084"/>
      <c r="DA253" s="1084"/>
      <c r="DB253" s="1093"/>
      <c r="DC253" s="1086"/>
      <c r="DD253" s="1093"/>
      <c r="DE253" s="1097"/>
      <c r="DF253" s="1089"/>
      <c r="DG253" s="115" t="s">
        <v>282</v>
      </c>
      <c r="DH253" s="1089"/>
      <c r="DI253" s="115" t="s">
        <v>335</v>
      </c>
      <c r="DJ253" s="1089"/>
      <c r="DK253" s="116">
        <v>51.8</v>
      </c>
      <c r="DL253" s="1089"/>
      <c r="DM253" s="115" t="s">
        <v>282</v>
      </c>
      <c r="DN253" s="1089"/>
      <c r="DO253" s="115" t="s">
        <v>335</v>
      </c>
      <c r="DP253" s="1089"/>
      <c r="DQ253" s="116">
        <v>77.7</v>
      </c>
      <c r="DR253" s="1145"/>
      <c r="DS253" s="117">
        <v>9770</v>
      </c>
      <c r="DT253" s="1122"/>
      <c r="DU253" s="118" t="s">
        <v>284</v>
      </c>
      <c r="DV253" s="1089"/>
      <c r="DW253" s="1091"/>
      <c r="DX253" s="1093"/>
      <c r="DY253" s="1095"/>
      <c r="DZ253" s="1082"/>
      <c r="EA253" s="1084"/>
      <c r="EB253" s="1082"/>
      <c r="EC253" s="1086"/>
      <c r="ED253" s="1082"/>
      <c r="EE253" s="1088"/>
      <c r="EF253" s="1124"/>
      <c r="EG253" s="1089"/>
      <c r="EH253" s="1091">
        <v>6402</v>
      </c>
      <c r="EI253" s="1093"/>
      <c r="EJ253" s="1095"/>
      <c r="EK253" s="1082"/>
      <c r="EL253" s="1084"/>
      <c r="EM253" s="1082"/>
      <c r="EN253" s="1086"/>
      <c r="EO253" s="1082"/>
      <c r="EP253" s="1088"/>
      <c r="EQ253" s="1127"/>
      <c r="ER253" s="1121"/>
      <c r="ES253" s="1089"/>
      <c r="ET253" s="119">
        <v>80</v>
      </c>
      <c r="EU253" s="1125"/>
      <c r="EV253" s="1140"/>
      <c r="EW253" s="1114"/>
      <c r="EX253" s="1122"/>
      <c r="EY253" s="11"/>
      <c r="EZ253" s="1145"/>
    </row>
    <row r="254" spans="1:156" s="23" customFormat="1" ht="38.450000000000003" customHeight="1">
      <c r="A254" s="145" t="s">
        <v>592</v>
      </c>
      <c r="B254" s="145" t="s">
        <v>992</v>
      </c>
      <c r="C254" s="1170"/>
      <c r="D254" s="1132" t="s">
        <v>304</v>
      </c>
      <c r="E254" s="1134" t="s">
        <v>267</v>
      </c>
      <c r="F254" s="126" t="s">
        <v>42</v>
      </c>
      <c r="G254" s="120"/>
      <c r="H254" s="59">
        <v>38420</v>
      </c>
      <c r="I254" s="60">
        <v>47330</v>
      </c>
      <c r="J254" s="32" t="s">
        <v>268</v>
      </c>
      <c r="K254" s="61">
        <v>360</v>
      </c>
      <c r="L254" s="62">
        <v>450</v>
      </c>
      <c r="M254" s="63" t="s">
        <v>269</v>
      </c>
      <c r="N254" s="64" t="s">
        <v>270</v>
      </c>
      <c r="O254" s="65" t="s">
        <v>268</v>
      </c>
      <c r="P254" s="66" t="s">
        <v>271</v>
      </c>
      <c r="Q254" s="65" t="s">
        <v>268</v>
      </c>
      <c r="R254" s="67">
        <v>2.5</v>
      </c>
      <c r="S254" s="68">
        <v>2.5</v>
      </c>
      <c r="T254" s="1089" t="s">
        <v>268</v>
      </c>
      <c r="U254" s="1104">
        <v>1590</v>
      </c>
      <c r="V254" s="1089" t="s">
        <v>268</v>
      </c>
      <c r="W254" s="1110">
        <v>10</v>
      </c>
      <c r="X254" s="1081" t="s">
        <v>272</v>
      </c>
      <c r="Y254" s="1083" t="s">
        <v>270</v>
      </c>
      <c r="Z254" s="1083" t="s">
        <v>268</v>
      </c>
      <c r="AA254" s="1100" t="s">
        <v>273</v>
      </c>
      <c r="AB254" s="1089" t="s">
        <v>268</v>
      </c>
      <c r="AC254" s="1104">
        <v>10690</v>
      </c>
      <c r="AD254" s="1089" t="s">
        <v>274</v>
      </c>
      <c r="AE254" s="1098">
        <v>100</v>
      </c>
      <c r="AF254" s="1081" t="s">
        <v>269</v>
      </c>
      <c r="AG254" s="1083" t="s">
        <v>270</v>
      </c>
      <c r="AH254" s="1081" t="s">
        <v>268</v>
      </c>
      <c r="AI254" s="1085" t="s">
        <v>275</v>
      </c>
      <c r="AJ254" s="1081" t="s">
        <v>268</v>
      </c>
      <c r="AK254" s="1096">
        <v>2.6</v>
      </c>
      <c r="AL254" s="32" t="s">
        <v>268</v>
      </c>
      <c r="AM254" s="69">
        <v>8910</v>
      </c>
      <c r="AN254" s="1089" t="s">
        <v>268</v>
      </c>
      <c r="AO254" s="70">
        <v>80</v>
      </c>
      <c r="AP254" s="71" t="s">
        <v>272</v>
      </c>
      <c r="AQ254" s="64" t="s">
        <v>270</v>
      </c>
      <c r="AR254" s="72" t="s">
        <v>268</v>
      </c>
      <c r="AS254" s="66" t="s">
        <v>275</v>
      </c>
      <c r="AT254" s="72" t="s">
        <v>268</v>
      </c>
      <c r="AU254" s="73">
        <v>2.9</v>
      </c>
      <c r="AV254" s="74" t="s">
        <v>276</v>
      </c>
      <c r="AW254" s="75" t="s">
        <v>268</v>
      </c>
      <c r="AX254" s="76">
        <v>3560</v>
      </c>
      <c r="AY254" s="20" t="s">
        <v>274</v>
      </c>
      <c r="AZ254" s="77">
        <v>30</v>
      </c>
      <c r="BA254" s="78" t="s">
        <v>269</v>
      </c>
      <c r="BB254" s="79" t="s">
        <v>270</v>
      </c>
      <c r="BC254" s="78" t="s">
        <v>268</v>
      </c>
      <c r="BD254" s="80" t="s">
        <v>275</v>
      </c>
      <c r="BE254" s="78" t="s">
        <v>268</v>
      </c>
      <c r="BF254" s="81">
        <v>3.9</v>
      </c>
      <c r="BG254" s="75"/>
      <c r="BH254" s="82"/>
      <c r="BI254" s="112"/>
      <c r="BJ254" s="121"/>
      <c r="BK254" s="121"/>
      <c r="BL254" s="121"/>
      <c r="BM254" s="121"/>
      <c r="BN254" s="121"/>
      <c r="BO254" s="121"/>
      <c r="BP254" s="121"/>
      <c r="BQ254" s="112"/>
      <c r="BR254" s="82" t="s">
        <v>286</v>
      </c>
      <c r="BS254" s="112"/>
      <c r="BT254" s="122"/>
      <c r="BU254" s="121"/>
      <c r="BV254" s="121"/>
      <c r="BW254" s="121"/>
      <c r="BX254" s="121"/>
      <c r="BY254" s="121"/>
      <c r="BZ254" s="121"/>
      <c r="CA254" s="1102" t="s">
        <v>268</v>
      </c>
      <c r="CB254" s="1130" t="s">
        <v>203</v>
      </c>
      <c r="CC254" s="1089" t="s">
        <v>268</v>
      </c>
      <c r="CD254" s="1098"/>
      <c r="CE254" s="1083"/>
      <c r="CF254" s="1083"/>
      <c r="CG254" s="1092"/>
      <c r="CH254" s="1085"/>
      <c r="CI254" s="1092"/>
      <c r="CJ254" s="1128" t="s">
        <v>203</v>
      </c>
      <c r="CK254" s="1089"/>
      <c r="CL254" s="123" t="s">
        <v>200</v>
      </c>
      <c r="CM254" s="1089" t="s">
        <v>274</v>
      </c>
      <c r="CN254" s="1112">
        <v>100</v>
      </c>
      <c r="CO254" s="1113" t="s">
        <v>269</v>
      </c>
      <c r="CP254" s="1114" t="s">
        <v>270</v>
      </c>
      <c r="CQ254" s="1113" t="s">
        <v>268</v>
      </c>
      <c r="CR254" s="1115" t="s">
        <v>275</v>
      </c>
      <c r="CS254" s="1113" t="s">
        <v>268</v>
      </c>
      <c r="CT254" s="1118">
        <v>2.6</v>
      </c>
      <c r="CU254" s="1119" t="s">
        <v>277</v>
      </c>
      <c r="CV254" s="1089" t="s">
        <v>274</v>
      </c>
      <c r="CW254" s="1104">
        <v>1680</v>
      </c>
      <c r="CX254" s="1089" t="s">
        <v>268</v>
      </c>
      <c r="CY254" s="1098">
        <v>10</v>
      </c>
      <c r="CZ254" s="1083" t="s">
        <v>269</v>
      </c>
      <c r="DA254" s="1083" t="s">
        <v>270</v>
      </c>
      <c r="DB254" s="1092" t="s">
        <v>268</v>
      </c>
      <c r="DC254" s="1085" t="s">
        <v>275</v>
      </c>
      <c r="DD254" s="1092" t="s">
        <v>268</v>
      </c>
      <c r="DE254" s="1096">
        <v>16.3</v>
      </c>
      <c r="DF254" s="1089" t="s">
        <v>274</v>
      </c>
      <c r="DG254" s="85">
        <v>880</v>
      </c>
      <c r="DH254" s="1089" t="s">
        <v>268</v>
      </c>
      <c r="DI254" s="85">
        <v>8</v>
      </c>
      <c r="DJ254" s="1089" t="s">
        <v>274</v>
      </c>
      <c r="DK254" s="86">
        <v>8</v>
      </c>
      <c r="DL254" s="1089" t="s">
        <v>268</v>
      </c>
      <c r="DM254" s="85">
        <v>150</v>
      </c>
      <c r="DN254" s="1089" t="s">
        <v>268</v>
      </c>
      <c r="DO254" s="85">
        <v>1</v>
      </c>
      <c r="DP254" s="1089" t="s">
        <v>274</v>
      </c>
      <c r="DQ254" s="86">
        <v>1</v>
      </c>
      <c r="DR254" s="1145"/>
      <c r="DS254" s="124" t="s">
        <v>200</v>
      </c>
      <c r="DT254" s="1122" t="s">
        <v>278</v>
      </c>
      <c r="DU254" s="88">
        <v>255</v>
      </c>
      <c r="DV254" s="1089" t="s">
        <v>280</v>
      </c>
      <c r="DW254" s="1090">
        <v>2570</v>
      </c>
      <c r="DX254" s="1092" t="s">
        <v>268</v>
      </c>
      <c r="DY254" s="1094">
        <v>20</v>
      </c>
      <c r="DZ254" s="1081" t="s">
        <v>269</v>
      </c>
      <c r="EA254" s="1083" t="s">
        <v>270</v>
      </c>
      <c r="EB254" s="1081" t="s">
        <v>268</v>
      </c>
      <c r="EC254" s="1085" t="s">
        <v>275</v>
      </c>
      <c r="ED254" s="1081" t="s">
        <v>268</v>
      </c>
      <c r="EE254" s="1087">
        <v>9.3000000000000007</v>
      </c>
      <c r="EF254" s="1123" t="s">
        <v>276</v>
      </c>
      <c r="EG254" s="1089" t="s">
        <v>280</v>
      </c>
      <c r="EH254" s="1090">
        <v>10690</v>
      </c>
      <c r="EI254" s="1092" t="s">
        <v>268</v>
      </c>
      <c r="EJ254" s="1094">
        <v>100</v>
      </c>
      <c r="EK254" s="1081" t="s">
        <v>269</v>
      </c>
      <c r="EL254" s="1083" t="s">
        <v>270</v>
      </c>
      <c r="EM254" s="1081" t="s">
        <v>268</v>
      </c>
      <c r="EN254" s="1085" t="s">
        <v>275</v>
      </c>
      <c r="EO254" s="1081" t="s">
        <v>268</v>
      </c>
      <c r="EP254" s="1087">
        <v>2.5</v>
      </c>
      <c r="EQ254" s="1126" t="s">
        <v>276</v>
      </c>
      <c r="ER254" s="1120" t="s">
        <v>281</v>
      </c>
      <c r="ES254" s="1089" t="s">
        <v>280</v>
      </c>
      <c r="ET254" s="89">
        <v>7950</v>
      </c>
      <c r="EU254" s="1125" t="s">
        <v>280</v>
      </c>
      <c r="EV254" s="1140"/>
      <c r="EW254" s="1114"/>
      <c r="EX254" s="1122"/>
      <c r="EY254" s="11"/>
      <c r="EZ254" s="1145"/>
    </row>
    <row r="255" spans="1:156" s="23" customFormat="1" ht="38.450000000000003" customHeight="1">
      <c r="A255" s="145" t="s">
        <v>593</v>
      </c>
      <c r="B255" s="145" t="s">
        <v>993</v>
      </c>
      <c r="C255" s="1170"/>
      <c r="D255" s="1133"/>
      <c r="E255" s="1135"/>
      <c r="F255" s="127" t="s">
        <v>43</v>
      </c>
      <c r="G255" s="120"/>
      <c r="H255" s="91">
        <v>47330</v>
      </c>
      <c r="I255" s="92"/>
      <c r="J255" s="32" t="s">
        <v>268</v>
      </c>
      <c r="K255" s="93">
        <v>450</v>
      </c>
      <c r="L255" s="94"/>
      <c r="M255" s="95" t="s">
        <v>269</v>
      </c>
      <c r="N255" s="96" t="s">
        <v>270</v>
      </c>
      <c r="O255" s="97" t="s">
        <v>268</v>
      </c>
      <c r="P255" s="98" t="s">
        <v>275</v>
      </c>
      <c r="Q255" s="97" t="s">
        <v>268</v>
      </c>
      <c r="R255" s="99">
        <v>2.5</v>
      </c>
      <c r="S255" s="100"/>
      <c r="T255" s="1089"/>
      <c r="U255" s="1105"/>
      <c r="V255" s="1089"/>
      <c r="W255" s="1111"/>
      <c r="X255" s="1082"/>
      <c r="Y255" s="1084"/>
      <c r="Z255" s="1084"/>
      <c r="AA255" s="1101"/>
      <c r="AB255" s="1089"/>
      <c r="AC255" s="1105"/>
      <c r="AD255" s="1089"/>
      <c r="AE255" s="1099"/>
      <c r="AF255" s="1082"/>
      <c r="AG255" s="1084"/>
      <c r="AH255" s="1082"/>
      <c r="AI255" s="1086"/>
      <c r="AJ255" s="1082"/>
      <c r="AK255" s="1097"/>
      <c r="AL255" s="32" t="s">
        <v>268</v>
      </c>
      <c r="AM255" s="93">
        <v>8910</v>
      </c>
      <c r="AN255" s="1089"/>
      <c r="AO255" s="101">
        <v>80</v>
      </c>
      <c r="AP255" s="102" t="s">
        <v>269</v>
      </c>
      <c r="AQ255" s="96" t="s">
        <v>270</v>
      </c>
      <c r="AR255" s="103" t="s">
        <v>268</v>
      </c>
      <c r="AS255" s="104" t="s">
        <v>275</v>
      </c>
      <c r="AT255" s="103" t="s">
        <v>268</v>
      </c>
      <c r="AU255" s="105">
        <v>2.9</v>
      </c>
      <c r="AV255" s="106"/>
      <c r="AW255" s="75"/>
      <c r="AZ255" s="125"/>
      <c r="BG255" s="112" t="s">
        <v>274</v>
      </c>
      <c r="BH255" s="113">
        <v>62360</v>
      </c>
      <c r="BI255" s="112" t="s">
        <v>268</v>
      </c>
      <c r="BJ255" s="77">
        <v>620</v>
      </c>
      <c r="BK255" s="78" t="s">
        <v>269</v>
      </c>
      <c r="BL255" s="79" t="s">
        <v>270</v>
      </c>
      <c r="BM255" s="78" t="s">
        <v>268</v>
      </c>
      <c r="BN255" s="80" t="s">
        <v>275</v>
      </c>
      <c r="BO255" s="78" t="s">
        <v>268</v>
      </c>
      <c r="BP255" s="81">
        <v>2.4</v>
      </c>
      <c r="BQ255" s="46" t="s">
        <v>268</v>
      </c>
      <c r="BR255" s="113">
        <v>53450</v>
      </c>
      <c r="BS255" s="46" t="s">
        <v>274</v>
      </c>
      <c r="BT255" s="77">
        <v>530</v>
      </c>
      <c r="BU255" s="78" t="s">
        <v>269</v>
      </c>
      <c r="BV255" s="79" t="s">
        <v>270</v>
      </c>
      <c r="BW255" s="78" t="s">
        <v>268</v>
      </c>
      <c r="BX255" s="80" t="s">
        <v>275</v>
      </c>
      <c r="BY255" s="78" t="s">
        <v>268</v>
      </c>
      <c r="BZ255" s="81">
        <v>2.4</v>
      </c>
      <c r="CA255" s="1103"/>
      <c r="CB255" s="1131"/>
      <c r="CC255" s="1089"/>
      <c r="CD255" s="1099"/>
      <c r="CE255" s="1084"/>
      <c r="CF255" s="1084"/>
      <c r="CG255" s="1093"/>
      <c r="CH255" s="1086"/>
      <c r="CI255" s="1093"/>
      <c r="CJ255" s="1129"/>
      <c r="CK255" s="1089"/>
      <c r="CL255" s="114">
        <v>10690</v>
      </c>
      <c r="CM255" s="1089"/>
      <c r="CN255" s="1112"/>
      <c r="CO255" s="1113"/>
      <c r="CP255" s="1114"/>
      <c r="CQ255" s="1113"/>
      <c r="CR255" s="1115"/>
      <c r="CS255" s="1113"/>
      <c r="CT255" s="1118"/>
      <c r="CU255" s="1119"/>
      <c r="CV255" s="1089"/>
      <c r="CW255" s="1105"/>
      <c r="CX255" s="1089"/>
      <c r="CY255" s="1099"/>
      <c r="CZ255" s="1084"/>
      <c r="DA255" s="1084"/>
      <c r="DB255" s="1093"/>
      <c r="DC255" s="1086"/>
      <c r="DD255" s="1093"/>
      <c r="DE255" s="1097"/>
      <c r="DF255" s="1089"/>
      <c r="DG255" s="115" t="s">
        <v>282</v>
      </c>
      <c r="DH255" s="1089"/>
      <c r="DI255" s="115" t="s">
        <v>335</v>
      </c>
      <c r="DJ255" s="1089"/>
      <c r="DK255" s="116">
        <v>52.4</v>
      </c>
      <c r="DL255" s="1089"/>
      <c r="DM255" s="115" t="s">
        <v>282</v>
      </c>
      <c r="DN255" s="1089"/>
      <c r="DO255" s="115" t="s">
        <v>335</v>
      </c>
      <c r="DP255" s="1089"/>
      <c r="DQ255" s="116">
        <v>69.900000000000006</v>
      </c>
      <c r="DR255" s="1145"/>
      <c r="DS255" s="117">
        <v>8860</v>
      </c>
      <c r="DT255" s="1122"/>
      <c r="DU255" s="118" t="s">
        <v>284</v>
      </c>
      <c r="DV255" s="1089"/>
      <c r="DW255" s="1091"/>
      <c r="DX255" s="1093"/>
      <c r="DY255" s="1095"/>
      <c r="DZ255" s="1082"/>
      <c r="EA255" s="1084"/>
      <c r="EB255" s="1082"/>
      <c r="EC255" s="1086"/>
      <c r="ED255" s="1082"/>
      <c r="EE255" s="1088"/>
      <c r="EF255" s="1124"/>
      <c r="EG255" s="1089"/>
      <c r="EH255" s="1091">
        <v>5122</v>
      </c>
      <c r="EI255" s="1093"/>
      <c r="EJ255" s="1095"/>
      <c r="EK255" s="1082"/>
      <c r="EL255" s="1084"/>
      <c r="EM255" s="1082"/>
      <c r="EN255" s="1086"/>
      <c r="EO255" s="1082"/>
      <c r="EP255" s="1088"/>
      <c r="EQ255" s="1127"/>
      <c r="ER255" s="1121"/>
      <c r="ES255" s="1089"/>
      <c r="ET255" s="119">
        <v>80</v>
      </c>
      <c r="EU255" s="1125"/>
      <c r="EV255" s="1140"/>
      <c r="EW255" s="1114"/>
      <c r="EX255" s="1122"/>
      <c r="EY255" s="11"/>
      <c r="EZ255" s="1145"/>
    </row>
    <row r="256" spans="1:156" s="23" customFormat="1" ht="38.450000000000003" customHeight="1">
      <c r="A256" s="145" t="s">
        <v>594</v>
      </c>
      <c r="B256" s="145" t="s">
        <v>994</v>
      </c>
      <c r="C256" s="1170"/>
      <c r="D256" s="1132" t="s">
        <v>306</v>
      </c>
      <c r="E256" s="1134" t="s">
        <v>267</v>
      </c>
      <c r="F256" s="126" t="s">
        <v>42</v>
      </c>
      <c r="G256" s="120"/>
      <c r="H256" s="59">
        <v>36900</v>
      </c>
      <c r="I256" s="60">
        <v>45810</v>
      </c>
      <c r="J256" s="32" t="s">
        <v>268</v>
      </c>
      <c r="K256" s="61">
        <v>340</v>
      </c>
      <c r="L256" s="62">
        <v>430</v>
      </c>
      <c r="M256" s="63" t="s">
        <v>269</v>
      </c>
      <c r="N256" s="64" t="s">
        <v>270</v>
      </c>
      <c r="O256" s="65" t="s">
        <v>268</v>
      </c>
      <c r="P256" s="66" t="s">
        <v>271</v>
      </c>
      <c r="Q256" s="65" t="s">
        <v>268</v>
      </c>
      <c r="R256" s="67">
        <v>2.5</v>
      </c>
      <c r="S256" s="68">
        <v>2.5</v>
      </c>
      <c r="T256" s="1089" t="s">
        <v>268</v>
      </c>
      <c r="U256" s="1104">
        <v>1450</v>
      </c>
      <c r="V256" s="1089" t="s">
        <v>268</v>
      </c>
      <c r="W256" s="1110">
        <v>10</v>
      </c>
      <c r="X256" s="1081" t="s">
        <v>272</v>
      </c>
      <c r="Y256" s="1083" t="s">
        <v>270</v>
      </c>
      <c r="Z256" s="1083" t="s">
        <v>268</v>
      </c>
      <c r="AA256" s="1100" t="s">
        <v>273</v>
      </c>
      <c r="AB256" s="1089" t="s">
        <v>268</v>
      </c>
      <c r="AC256" s="1104">
        <v>9710</v>
      </c>
      <c r="AD256" s="1089" t="s">
        <v>274</v>
      </c>
      <c r="AE256" s="1098">
        <v>90</v>
      </c>
      <c r="AF256" s="1081" t="s">
        <v>269</v>
      </c>
      <c r="AG256" s="1083" t="s">
        <v>270</v>
      </c>
      <c r="AH256" s="1081" t="s">
        <v>268</v>
      </c>
      <c r="AI256" s="1085" t="s">
        <v>275</v>
      </c>
      <c r="AJ256" s="1081" t="s">
        <v>268</v>
      </c>
      <c r="AK256" s="1096">
        <v>2.6</v>
      </c>
      <c r="AL256" s="32" t="s">
        <v>268</v>
      </c>
      <c r="AM256" s="69">
        <v>8910</v>
      </c>
      <c r="AN256" s="1089" t="s">
        <v>268</v>
      </c>
      <c r="AO256" s="70">
        <v>80</v>
      </c>
      <c r="AP256" s="71" t="s">
        <v>272</v>
      </c>
      <c r="AQ256" s="64" t="s">
        <v>270</v>
      </c>
      <c r="AR256" s="72" t="s">
        <v>268</v>
      </c>
      <c r="AS256" s="66" t="s">
        <v>275</v>
      </c>
      <c r="AT256" s="72" t="s">
        <v>268</v>
      </c>
      <c r="AU256" s="73">
        <v>2.9</v>
      </c>
      <c r="AV256" s="74" t="s">
        <v>276</v>
      </c>
      <c r="AW256" s="75" t="s">
        <v>268</v>
      </c>
      <c r="AX256" s="76">
        <v>3560</v>
      </c>
      <c r="AY256" s="20" t="s">
        <v>274</v>
      </c>
      <c r="AZ256" s="77">
        <v>30</v>
      </c>
      <c r="BA256" s="78" t="s">
        <v>269</v>
      </c>
      <c r="BB256" s="79" t="s">
        <v>270</v>
      </c>
      <c r="BC256" s="78" t="s">
        <v>268</v>
      </c>
      <c r="BD256" s="80" t="s">
        <v>275</v>
      </c>
      <c r="BE256" s="78" t="s">
        <v>268</v>
      </c>
      <c r="BF256" s="81">
        <v>3.9</v>
      </c>
      <c r="BG256" s="75"/>
      <c r="BH256" s="82"/>
      <c r="BI256" s="112"/>
      <c r="BJ256" s="121"/>
      <c r="BK256" s="121"/>
      <c r="BL256" s="121"/>
      <c r="BM256" s="121"/>
      <c r="BN256" s="121"/>
      <c r="BO256" s="121"/>
      <c r="BP256" s="121"/>
      <c r="BQ256" s="112"/>
      <c r="BR256" s="82" t="s">
        <v>286</v>
      </c>
      <c r="BS256" s="112"/>
      <c r="BT256" s="122"/>
      <c r="BU256" s="121"/>
      <c r="BV256" s="121"/>
      <c r="BW256" s="121"/>
      <c r="BX256" s="121"/>
      <c r="BY256" s="121"/>
      <c r="BZ256" s="121"/>
      <c r="CA256" s="1102" t="s">
        <v>268</v>
      </c>
      <c r="CB256" s="1130" t="s">
        <v>203</v>
      </c>
      <c r="CC256" s="1089" t="s">
        <v>268</v>
      </c>
      <c r="CD256" s="1098"/>
      <c r="CE256" s="1083"/>
      <c r="CF256" s="1083"/>
      <c r="CG256" s="1092"/>
      <c r="CH256" s="1085"/>
      <c r="CI256" s="1092"/>
      <c r="CJ256" s="1128" t="s">
        <v>203</v>
      </c>
      <c r="CK256" s="1089"/>
      <c r="CL256" s="123" t="s">
        <v>201</v>
      </c>
      <c r="CM256" s="1089" t="s">
        <v>274</v>
      </c>
      <c r="CN256" s="1112">
        <v>90</v>
      </c>
      <c r="CO256" s="1113" t="s">
        <v>269</v>
      </c>
      <c r="CP256" s="1114" t="s">
        <v>270</v>
      </c>
      <c r="CQ256" s="1113" t="s">
        <v>268</v>
      </c>
      <c r="CR256" s="1115" t="s">
        <v>275</v>
      </c>
      <c r="CS256" s="1113" t="s">
        <v>268</v>
      </c>
      <c r="CT256" s="1118">
        <v>2.6</v>
      </c>
      <c r="CU256" s="1119" t="s">
        <v>277</v>
      </c>
      <c r="CV256" s="1089" t="s">
        <v>274</v>
      </c>
      <c r="CW256" s="1104">
        <v>1530</v>
      </c>
      <c r="CX256" s="1089" t="s">
        <v>268</v>
      </c>
      <c r="CY256" s="1098">
        <v>10</v>
      </c>
      <c r="CZ256" s="1083" t="s">
        <v>269</v>
      </c>
      <c r="DA256" s="1083" t="s">
        <v>270</v>
      </c>
      <c r="DB256" s="1092" t="s">
        <v>268</v>
      </c>
      <c r="DC256" s="1085" t="s">
        <v>275</v>
      </c>
      <c r="DD256" s="1092" t="s">
        <v>268</v>
      </c>
      <c r="DE256" s="1096">
        <v>14.8</v>
      </c>
      <c r="DF256" s="1089" t="s">
        <v>274</v>
      </c>
      <c r="DG256" s="85">
        <v>800</v>
      </c>
      <c r="DH256" s="1089" t="s">
        <v>268</v>
      </c>
      <c r="DI256" s="85">
        <v>8</v>
      </c>
      <c r="DJ256" s="1089" t="s">
        <v>274</v>
      </c>
      <c r="DK256" s="86">
        <v>8</v>
      </c>
      <c r="DL256" s="1089" t="s">
        <v>268</v>
      </c>
      <c r="DM256" s="85">
        <v>140</v>
      </c>
      <c r="DN256" s="1089" t="s">
        <v>268</v>
      </c>
      <c r="DO256" s="85">
        <v>1</v>
      </c>
      <c r="DP256" s="1089" t="s">
        <v>274</v>
      </c>
      <c r="DQ256" s="86">
        <v>1</v>
      </c>
      <c r="DR256" s="1145"/>
      <c r="DS256" s="124" t="s">
        <v>201</v>
      </c>
      <c r="DT256" s="1122" t="s">
        <v>278</v>
      </c>
      <c r="DU256" s="88">
        <v>255</v>
      </c>
      <c r="DV256" s="1089" t="s">
        <v>280</v>
      </c>
      <c r="DW256" s="1090">
        <v>2340</v>
      </c>
      <c r="DX256" s="1092" t="s">
        <v>268</v>
      </c>
      <c r="DY256" s="1094">
        <v>20</v>
      </c>
      <c r="DZ256" s="1081" t="s">
        <v>269</v>
      </c>
      <c r="EA256" s="1083" t="s">
        <v>270</v>
      </c>
      <c r="EB256" s="1081" t="s">
        <v>268</v>
      </c>
      <c r="EC256" s="1085" t="s">
        <v>275</v>
      </c>
      <c r="ED256" s="1081" t="s">
        <v>268</v>
      </c>
      <c r="EE256" s="1087">
        <v>8.5</v>
      </c>
      <c r="EF256" s="1123" t="s">
        <v>276</v>
      </c>
      <c r="EG256" s="1089" t="s">
        <v>280</v>
      </c>
      <c r="EH256" s="1090">
        <v>9720</v>
      </c>
      <c r="EI256" s="1092" t="s">
        <v>268</v>
      </c>
      <c r="EJ256" s="1094">
        <v>90</v>
      </c>
      <c r="EK256" s="1081" t="s">
        <v>269</v>
      </c>
      <c r="EL256" s="1083" t="s">
        <v>270</v>
      </c>
      <c r="EM256" s="1081" t="s">
        <v>268</v>
      </c>
      <c r="EN256" s="1085" t="s">
        <v>275</v>
      </c>
      <c r="EO256" s="1081" t="s">
        <v>268</v>
      </c>
      <c r="EP256" s="1087">
        <v>2.5</v>
      </c>
      <c r="EQ256" s="1126" t="s">
        <v>276</v>
      </c>
      <c r="ER256" s="1120" t="s">
        <v>281</v>
      </c>
      <c r="ES256" s="1089" t="s">
        <v>280</v>
      </c>
      <c r="ET256" s="89">
        <v>7230</v>
      </c>
      <c r="EU256" s="1125" t="s">
        <v>280</v>
      </c>
      <c r="EV256" s="1140"/>
      <c r="EW256" s="1114"/>
      <c r="EX256" s="1122"/>
      <c r="EY256" s="11"/>
      <c r="EZ256" s="1145"/>
    </row>
    <row r="257" spans="1:156" s="23" customFormat="1" ht="38.450000000000003" customHeight="1">
      <c r="A257" s="145" t="s">
        <v>595</v>
      </c>
      <c r="B257" s="145" t="s">
        <v>995</v>
      </c>
      <c r="C257" s="1170"/>
      <c r="D257" s="1133"/>
      <c r="E257" s="1135"/>
      <c r="F257" s="127" t="s">
        <v>43</v>
      </c>
      <c r="G257" s="120"/>
      <c r="H257" s="91">
        <v>45810</v>
      </c>
      <c r="I257" s="92"/>
      <c r="J257" s="32" t="s">
        <v>268</v>
      </c>
      <c r="K257" s="93">
        <v>430</v>
      </c>
      <c r="L257" s="94"/>
      <c r="M257" s="95" t="s">
        <v>269</v>
      </c>
      <c r="N257" s="96" t="s">
        <v>270</v>
      </c>
      <c r="O257" s="97" t="s">
        <v>268</v>
      </c>
      <c r="P257" s="98" t="s">
        <v>275</v>
      </c>
      <c r="Q257" s="97" t="s">
        <v>268</v>
      </c>
      <c r="R257" s="99">
        <v>2.5</v>
      </c>
      <c r="S257" s="100"/>
      <c r="T257" s="1089"/>
      <c r="U257" s="1105"/>
      <c r="V257" s="1089"/>
      <c r="W257" s="1111"/>
      <c r="X257" s="1082"/>
      <c r="Y257" s="1084"/>
      <c r="Z257" s="1084"/>
      <c r="AA257" s="1101"/>
      <c r="AB257" s="1089"/>
      <c r="AC257" s="1105"/>
      <c r="AD257" s="1089"/>
      <c r="AE257" s="1099"/>
      <c r="AF257" s="1082"/>
      <c r="AG257" s="1084"/>
      <c r="AH257" s="1082"/>
      <c r="AI257" s="1086"/>
      <c r="AJ257" s="1082"/>
      <c r="AK257" s="1097"/>
      <c r="AL257" s="32" t="s">
        <v>268</v>
      </c>
      <c r="AM257" s="93">
        <v>8910</v>
      </c>
      <c r="AN257" s="1089"/>
      <c r="AO257" s="101">
        <v>80</v>
      </c>
      <c r="AP257" s="102" t="s">
        <v>269</v>
      </c>
      <c r="AQ257" s="96" t="s">
        <v>270</v>
      </c>
      <c r="AR257" s="103" t="s">
        <v>268</v>
      </c>
      <c r="AS257" s="104" t="s">
        <v>275</v>
      </c>
      <c r="AT257" s="103" t="s">
        <v>268</v>
      </c>
      <c r="AU257" s="105">
        <v>2.9</v>
      </c>
      <c r="AV257" s="106"/>
      <c r="AW257" s="75"/>
      <c r="AZ257" s="125"/>
      <c r="BG257" s="112" t="s">
        <v>274</v>
      </c>
      <c r="BH257" s="113">
        <v>62360</v>
      </c>
      <c r="BI257" s="112" t="s">
        <v>268</v>
      </c>
      <c r="BJ257" s="77">
        <v>620</v>
      </c>
      <c r="BK257" s="78" t="s">
        <v>269</v>
      </c>
      <c r="BL257" s="79" t="s">
        <v>270</v>
      </c>
      <c r="BM257" s="78" t="s">
        <v>268</v>
      </c>
      <c r="BN257" s="80" t="s">
        <v>275</v>
      </c>
      <c r="BO257" s="78" t="s">
        <v>268</v>
      </c>
      <c r="BP257" s="81">
        <v>2.4</v>
      </c>
      <c r="BQ257" s="46" t="s">
        <v>268</v>
      </c>
      <c r="BR257" s="113">
        <v>53450</v>
      </c>
      <c r="BS257" s="46" t="s">
        <v>274</v>
      </c>
      <c r="BT257" s="77">
        <v>530</v>
      </c>
      <c r="BU257" s="78" t="s">
        <v>269</v>
      </c>
      <c r="BV257" s="79" t="s">
        <v>270</v>
      </c>
      <c r="BW257" s="78" t="s">
        <v>268</v>
      </c>
      <c r="BX257" s="80" t="s">
        <v>275</v>
      </c>
      <c r="BY257" s="78" t="s">
        <v>268</v>
      </c>
      <c r="BZ257" s="81">
        <v>2.4</v>
      </c>
      <c r="CA257" s="1103"/>
      <c r="CB257" s="1131"/>
      <c r="CC257" s="1089"/>
      <c r="CD257" s="1099"/>
      <c r="CE257" s="1084"/>
      <c r="CF257" s="1084"/>
      <c r="CG257" s="1093"/>
      <c r="CH257" s="1086"/>
      <c r="CI257" s="1093"/>
      <c r="CJ257" s="1129"/>
      <c r="CK257" s="1089"/>
      <c r="CL257" s="114">
        <v>9710</v>
      </c>
      <c r="CM257" s="1089"/>
      <c r="CN257" s="1112"/>
      <c r="CO257" s="1113"/>
      <c r="CP257" s="1114"/>
      <c r="CQ257" s="1113"/>
      <c r="CR257" s="1115"/>
      <c r="CS257" s="1113"/>
      <c r="CT257" s="1118"/>
      <c r="CU257" s="1119"/>
      <c r="CV257" s="1089"/>
      <c r="CW257" s="1105"/>
      <c r="CX257" s="1089"/>
      <c r="CY257" s="1099"/>
      <c r="CZ257" s="1084"/>
      <c r="DA257" s="1084"/>
      <c r="DB257" s="1093"/>
      <c r="DC257" s="1086"/>
      <c r="DD257" s="1093"/>
      <c r="DE257" s="1097"/>
      <c r="DF257" s="1089"/>
      <c r="DG257" s="115" t="s">
        <v>282</v>
      </c>
      <c r="DH257" s="1089"/>
      <c r="DI257" s="115" t="s">
        <v>335</v>
      </c>
      <c r="DJ257" s="1089"/>
      <c r="DK257" s="116">
        <v>47.7</v>
      </c>
      <c r="DL257" s="1089"/>
      <c r="DM257" s="115" t="s">
        <v>282</v>
      </c>
      <c r="DN257" s="1089"/>
      <c r="DO257" s="115" t="s">
        <v>335</v>
      </c>
      <c r="DP257" s="1089"/>
      <c r="DQ257" s="116">
        <v>63.5</v>
      </c>
      <c r="DR257" s="1145"/>
      <c r="DS257" s="117">
        <v>8120</v>
      </c>
      <c r="DT257" s="1122"/>
      <c r="DU257" s="118" t="s">
        <v>284</v>
      </c>
      <c r="DV257" s="1089"/>
      <c r="DW257" s="1091"/>
      <c r="DX257" s="1093"/>
      <c r="DY257" s="1095"/>
      <c r="DZ257" s="1082"/>
      <c r="EA257" s="1084"/>
      <c r="EB257" s="1082"/>
      <c r="EC257" s="1086"/>
      <c r="ED257" s="1082"/>
      <c r="EE257" s="1088"/>
      <c r="EF257" s="1124"/>
      <c r="EG257" s="1089"/>
      <c r="EH257" s="1091">
        <v>4268</v>
      </c>
      <c r="EI257" s="1093"/>
      <c r="EJ257" s="1095"/>
      <c r="EK257" s="1082"/>
      <c r="EL257" s="1084"/>
      <c r="EM257" s="1082"/>
      <c r="EN257" s="1086"/>
      <c r="EO257" s="1082"/>
      <c r="EP257" s="1088"/>
      <c r="EQ257" s="1127"/>
      <c r="ER257" s="1121"/>
      <c r="ES257" s="1089"/>
      <c r="ET257" s="119">
        <v>70</v>
      </c>
      <c r="EU257" s="1125"/>
      <c r="EV257" s="1140"/>
      <c r="EW257" s="1114"/>
      <c r="EX257" s="1122"/>
      <c r="EY257" s="11"/>
      <c r="EZ257" s="1145"/>
    </row>
    <row r="258" spans="1:156" s="23" customFormat="1" ht="38.450000000000003" customHeight="1">
      <c r="A258" s="145" t="s">
        <v>596</v>
      </c>
      <c r="B258" s="145" t="s">
        <v>996</v>
      </c>
      <c r="C258" s="1170"/>
      <c r="D258" s="1132" t="s">
        <v>308</v>
      </c>
      <c r="E258" s="1134" t="s">
        <v>267</v>
      </c>
      <c r="F258" s="126" t="s">
        <v>42</v>
      </c>
      <c r="G258" s="120"/>
      <c r="H258" s="59">
        <v>35720</v>
      </c>
      <c r="I258" s="60">
        <v>44630</v>
      </c>
      <c r="J258" s="32" t="s">
        <v>268</v>
      </c>
      <c r="K258" s="61">
        <v>330</v>
      </c>
      <c r="L258" s="62">
        <v>420</v>
      </c>
      <c r="M258" s="63" t="s">
        <v>269</v>
      </c>
      <c r="N258" s="64" t="s">
        <v>270</v>
      </c>
      <c r="O258" s="65" t="s">
        <v>268</v>
      </c>
      <c r="P258" s="66" t="s">
        <v>271</v>
      </c>
      <c r="Q258" s="65" t="s">
        <v>268</v>
      </c>
      <c r="R258" s="67">
        <v>2.5</v>
      </c>
      <c r="S258" s="68">
        <v>2.5</v>
      </c>
      <c r="T258" s="1089" t="s">
        <v>268</v>
      </c>
      <c r="U258" s="1104">
        <v>1330</v>
      </c>
      <c r="V258" s="1089" t="s">
        <v>268</v>
      </c>
      <c r="W258" s="1110">
        <v>10</v>
      </c>
      <c r="X258" s="1081" t="s">
        <v>272</v>
      </c>
      <c r="Y258" s="1083" t="s">
        <v>270</v>
      </c>
      <c r="Z258" s="1083" t="s">
        <v>268</v>
      </c>
      <c r="AA258" s="1100" t="s">
        <v>273</v>
      </c>
      <c r="AB258" s="1089" t="s">
        <v>268</v>
      </c>
      <c r="AC258" s="1104">
        <v>8900</v>
      </c>
      <c r="AD258" s="1089" t="s">
        <v>274</v>
      </c>
      <c r="AE258" s="1098">
        <v>80</v>
      </c>
      <c r="AF258" s="1081" t="s">
        <v>269</v>
      </c>
      <c r="AG258" s="1083" t="s">
        <v>270</v>
      </c>
      <c r="AH258" s="1081" t="s">
        <v>268</v>
      </c>
      <c r="AI258" s="1085" t="s">
        <v>275</v>
      </c>
      <c r="AJ258" s="1081" t="s">
        <v>268</v>
      </c>
      <c r="AK258" s="1096">
        <v>2.7</v>
      </c>
      <c r="AL258" s="32" t="s">
        <v>268</v>
      </c>
      <c r="AM258" s="69">
        <v>8910</v>
      </c>
      <c r="AN258" s="1089" t="s">
        <v>268</v>
      </c>
      <c r="AO258" s="70">
        <v>80</v>
      </c>
      <c r="AP258" s="71" t="s">
        <v>272</v>
      </c>
      <c r="AQ258" s="64" t="s">
        <v>270</v>
      </c>
      <c r="AR258" s="72" t="s">
        <v>268</v>
      </c>
      <c r="AS258" s="66" t="s">
        <v>275</v>
      </c>
      <c r="AT258" s="72" t="s">
        <v>268</v>
      </c>
      <c r="AU258" s="73">
        <v>2.9</v>
      </c>
      <c r="AV258" s="74" t="s">
        <v>276</v>
      </c>
      <c r="AW258" s="75" t="s">
        <v>268</v>
      </c>
      <c r="AX258" s="76">
        <v>3560</v>
      </c>
      <c r="AY258" s="20" t="s">
        <v>274</v>
      </c>
      <c r="AZ258" s="77">
        <v>30</v>
      </c>
      <c r="BA258" s="78" t="s">
        <v>269</v>
      </c>
      <c r="BB258" s="79" t="s">
        <v>270</v>
      </c>
      <c r="BC258" s="78" t="s">
        <v>268</v>
      </c>
      <c r="BD258" s="80" t="s">
        <v>275</v>
      </c>
      <c r="BE258" s="78" t="s">
        <v>268</v>
      </c>
      <c r="BF258" s="81">
        <v>3.9</v>
      </c>
      <c r="BG258" s="75"/>
      <c r="BH258" s="82"/>
      <c r="BI258" s="112"/>
      <c r="BJ258" s="121"/>
      <c r="BK258" s="121"/>
      <c r="BL258" s="121"/>
      <c r="BM258" s="121"/>
      <c r="BN258" s="121"/>
      <c r="BO258" s="121"/>
      <c r="BP258" s="121"/>
      <c r="BQ258" s="112"/>
      <c r="BR258" s="82" t="s">
        <v>286</v>
      </c>
      <c r="BS258" s="112"/>
      <c r="BT258" s="122"/>
      <c r="BU258" s="121"/>
      <c r="BV258" s="121"/>
      <c r="BW258" s="121"/>
      <c r="BX258" s="121"/>
      <c r="BY258" s="121"/>
      <c r="BZ258" s="121"/>
      <c r="CA258" s="1102" t="s">
        <v>268</v>
      </c>
      <c r="CB258" s="1130" t="s">
        <v>203</v>
      </c>
      <c r="CC258" s="1089" t="s">
        <v>268</v>
      </c>
      <c r="CD258" s="1098"/>
      <c r="CE258" s="1083"/>
      <c r="CF258" s="1083"/>
      <c r="CG258" s="1092"/>
      <c r="CH258" s="1085"/>
      <c r="CI258" s="1092"/>
      <c r="CJ258" s="1128" t="s">
        <v>203</v>
      </c>
      <c r="CK258" s="1089"/>
      <c r="CL258" s="123" t="s">
        <v>202</v>
      </c>
      <c r="CM258" s="1089" t="s">
        <v>274</v>
      </c>
      <c r="CN258" s="1112">
        <v>80</v>
      </c>
      <c r="CO258" s="1113" t="s">
        <v>269</v>
      </c>
      <c r="CP258" s="1114" t="s">
        <v>270</v>
      </c>
      <c r="CQ258" s="1113" t="s">
        <v>268</v>
      </c>
      <c r="CR258" s="1115" t="s">
        <v>275</v>
      </c>
      <c r="CS258" s="1113" t="s">
        <v>268</v>
      </c>
      <c r="CT258" s="1118">
        <v>2.7</v>
      </c>
      <c r="CU258" s="1119" t="s">
        <v>277</v>
      </c>
      <c r="CV258" s="1089" t="s">
        <v>274</v>
      </c>
      <c r="CW258" s="1104">
        <v>1400</v>
      </c>
      <c r="CX258" s="1089" t="s">
        <v>268</v>
      </c>
      <c r="CY258" s="1098">
        <v>10</v>
      </c>
      <c r="CZ258" s="1083" t="s">
        <v>269</v>
      </c>
      <c r="DA258" s="1083" t="s">
        <v>270</v>
      </c>
      <c r="DB258" s="1092" t="s">
        <v>268</v>
      </c>
      <c r="DC258" s="1085" t="s">
        <v>275</v>
      </c>
      <c r="DD258" s="1092" t="s">
        <v>268</v>
      </c>
      <c r="DE258" s="1096">
        <v>13.6</v>
      </c>
      <c r="DF258" s="1089" t="s">
        <v>274</v>
      </c>
      <c r="DG258" s="85">
        <v>730</v>
      </c>
      <c r="DH258" s="1089" t="s">
        <v>268</v>
      </c>
      <c r="DI258" s="85">
        <v>7</v>
      </c>
      <c r="DJ258" s="1089" t="s">
        <v>274</v>
      </c>
      <c r="DK258" s="86">
        <v>7</v>
      </c>
      <c r="DL258" s="1089" t="s">
        <v>268</v>
      </c>
      <c r="DM258" s="85">
        <v>130</v>
      </c>
      <c r="DN258" s="1089" t="s">
        <v>268</v>
      </c>
      <c r="DO258" s="85">
        <v>1</v>
      </c>
      <c r="DP258" s="1089" t="s">
        <v>274</v>
      </c>
      <c r="DQ258" s="86">
        <v>1</v>
      </c>
      <c r="DR258" s="1145"/>
      <c r="DS258" s="128" t="s">
        <v>202</v>
      </c>
      <c r="DT258" s="1122" t="s">
        <v>278</v>
      </c>
      <c r="DU258" s="88">
        <v>255</v>
      </c>
      <c r="DV258" s="1089" t="s">
        <v>280</v>
      </c>
      <c r="DW258" s="1090">
        <v>2140</v>
      </c>
      <c r="DX258" s="1092" t="s">
        <v>268</v>
      </c>
      <c r="DY258" s="1094">
        <v>20</v>
      </c>
      <c r="DZ258" s="1081" t="s">
        <v>269</v>
      </c>
      <c r="EA258" s="1083" t="s">
        <v>270</v>
      </c>
      <c r="EB258" s="1081" t="s">
        <v>268</v>
      </c>
      <c r="EC258" s="1085" t="s">
        <v>275</v>
      </c>
      <c r="ED258" s="1081" t="s">
        <v>268</v>
      </c>
      <c r="EE258" s="1087">
        <v>7.8</v>
      </c>
      <c r="EF258" s="1123" t="s">
        <v>276</v>
      </c>
      <c r="EG258" s="1089" t="s">
        <v>280</v>
      </c>
      <c r="EH258" s="1090">
        <v>8910</v>
      </c>
      <c r="EI258" s="1092" t="s">
        <v>268</v>
      </c>
      <c r="EJ258" s="1094">
        <v>80</v>
      </c>
      <c r="EK258" s="1081" t="s">
        <v>269</v>
      </c>
      <c r="EL258" s="1083" t="s">
        <v>270</v>
      </c>
      <c r="EM258" s="1081" t="s">
        <v>268</v>
      </c>
      <c r="EN258" s="1085" t="s">
        <v>275</v>
      </c>
      <c r="EO258" s="1081" t="s">
        <v>268</v>
      </c>
      <c r="EP258" s="1087">
        <v>2.6</v>
      </c>
      <c r="EQ258" s="1126" t="s">
        <v>276</v>
      </c>
      <c r="ER258" s="1120" t="s">
        <v>281</v>
      </c>
      <c r="ES258" s="1089" t="s">
        <v>280</v>
      </c>
      <c r="ET258" s="89">
        <v>6630</v>
      </c>
      <c r="EU258" s="1125" t="s">
        <v>280</v>
      </c>
      <c r="EV258" s="1140"/>
      <c r="EW258" s="1114"/>
      <c r="EX258" s="1122"/>
      <c r="EY258" s="11"/>
      <c r="EZ258" s="1145"/>
    </row>
    <row r="259" spans="1:156" s="23" customFormat="1" ht="38.450000000000003" customHeight="1">
      <c r="A259" s="145" t="s">
        <v>597</v>
      </c>
      <c r="B259" s="145" t="s">
        <v>997</v>
      </c>
      <c r="C259" s="1170"/>
      <c r="D259" s="1133"/>
      <c r="E259" s="1135"/>
      <c r="F259" s="127" t="s">
        <v>43</v>
      </c>
      <c r="G259" s="120"/>
      <c r="H259" s="91">
        <v>44630</v>
      </c>
      <c r="I259" s="92"/>
      <c r="J259" s="32" t="s">
        <v>268</v>
      </c>
      <c r="K259" s="93">
        <v>420</v>
      </c>
      <c r="L259" s="94"/>
      <c r="M259" s="95" t="s">
        <v>269</v>
      </c>
      <c r="N259" s="96" t="s">
        <v>270</v>
      </c>
      <c r="O259" s="97" t="s">
        <v>268</v>
      </c>
      <c r="P259" s="98" t="s">
        <v>275</v>
      </c>
      <c r="Q259" s="97" t="s">
        <v>268</v>
      </c>
      <c r="R259" s="99">
        <v>2.5</v>
      </c>
      <c r="S259" s="100"/>
      <c r="T259" s="1089"/>
      <c r="U259" s="1105"/>
      <c r="V259" s="1089"/>
      <c r="W259" s="1111"/>
      <c r="X259" s="1082"/>
      <c r="Y259" s="1084"/>
      <c r="Z259" s="1084"/>
      <c r="AA259" s="1101"/>
      <c r="AB259" s="1089"/>
      <c r="AC259" s="1105"/>
      <c r="AD259" s="1089"/>
      <c r="AE259" s="1099"/>
      <c r="AF259" s="1082"/>
      <c r="AG259" s="1084"/>
      <c r="AH259" s="1082"/>
      <c r="AI259" s="1086"/>
      <c r="AJ259" s="1082"/>
      <c r="AK259" s="1097"/>
      <c r="AL259" s="32" t="s">
        <v>268</v>
      </c>
      <c r="AM259" s="93">
        <v>8910</v>
      </c>
      <c r="AN259" s="1089"/>
      <c r="AO259" s="101">
        <v>80</v>
      </c>
      <c r="AP259" s="102" t="s">
        <v>269</v>
      </c>
      <c r="AQ259" s="96" t="s">
        <v>270</v>
      </c>
      <c r="AR259" s="103" t="s">
        <v>268</v>
      </c>
      <c r="AS259" s="104" t="s">
        <v>275</v>
      </c>
      <c r="AT259" s="103" t="s">
        <v>268</v>
      </c>
      <c r="AU259" s="105">
        <v>2.9</v>
      </c>
      <c r="AV259" s="106"/>
      <c r="AW259" s="75"/>
      <c r="AZ259" s="125"/>
      <c r="BG259" s="112" t="s">
        <v>274</v>
      </c>
      <c r="BH259" s="113">
        <v>62360</v>
      </c>
      <c r="BI259" s="112" t="s">
        <v>268</v>
      </c>
      <c r="BJ259" s="77">
        <v>620</v>
      </c>
      <c r="BK259" s="78" t="s">
        <v>269</v>
      </c>
      <c r="BL259" s="79" t="s">
        <v>270</v>
      </c>
      <c r="BM259" s="78" t="s">
        <v>268</v>
      </c>
      <c r="BN259" s="80" t="s">
        <v>275</v>
      </c>
      <c r="BO259" s="78" t="s">
        <v>268</v>
      </c>
      <c r="BP259" s="81">
        <v>2.4</v>
      </c>
      <c r="BQ259" s="46" t="s">
        <v>268</v>
      </c>
      <c r="BR259" s="113">
        <v>53450</v>
      </c>
      <c r="BS259" s="46" t="s">
        <v>274</v>
      </c>
      <c r="BT259" s="77">
        <v>530</v>
      </c>
      <c r="BU259" s="78" t="s">
        <v>269</v>
      </c>
      <c r="BV259" s="79" t="s">
        <v>270</v>
      </c>
      <c r="BW259" s="78" t="s">
        <v>268</v>
      </c>
      <c r="BX259" s="80" t="s">
        <v>275</v>
      </c>
      <c r="BY259" s="78" t="s">
        <v>268</v>
      </c>
      <c r="BZ259" s="81">
        <v>2.4</v>
      </c>
      <c r="CA259" s="1103"/>
      <c r="CB259" s="1131"/>
      <c r="CC259" s="1089"/>
      <c r="CD259" s="1099"/>
      <c r="CE259" s="1084"/>
      <c r="CF259" s="1084"/>
      <c r="CG259" s="1093"/>
      <c r="CH259" s="1086"/>
      <c r="CI259" s="1093"/>
      <c r="CJ259" s="1129"/>
      <c r="CK259" s="1089"/>
      <c r="CL259" s="114">
        <v>8900</v>
      </c>
      <c r="CM259" s="1089"/>
      <c r="CN259" s="1112"/>
      <c r="CO259" s="1113"/>
      <c r="CP259" s="1114"/>
      <c r="CQ259" s="1113"/>
      <c r="CR259" s="1115"/>
      <c r="CS259" s="1113"/>
      <c r="CT259" s="1118"/>
      <c r="CU259" s="1119"/>
      <c r="CV259" s="1089"/>
      <c r="CW259" s="1105"/>
      <c r="CX259" s="1089"/>
      <c r="CY259" s="1099"/>
      <c r="CZ259" s="1084"/>
      <c r="DA259" s="1084"/>
      <c r="DB259" s="1093"/>
      <c r="DC259" s="1086"/>
      <c r="DD259" s="1093"/>
      <c r="DE259" s="1097"/>
      <c r="DF259" s="1089"/>
      <c r="DG259" s="115" t="s">
        <v>282</v>
      </c>
      <c r="DH259" s="1089"/>
      <c r="DI259" s="115" t="s">
        <v>335</v>
      </c>
      <c r="DJ259" s="1089"/>
      <c r="DK259" s="116">
        <v>49.9</v>
      </c>
      <c r="DL259" s="1089"/>
      <c r="DM259" s="115" t="s">
        <v>282</v>
      </c>
      <c r="DN259" s="1089"/>
      <c r="DO259" s="115" t="s">
        <v>335</v>
      </c>
      <c r="DP259" s="1089"/>
      <c r="DQ259" s="116">
        <v>58.3</v>
      </c>
      <c r="DR259" s="1145"/>
      <c r="DS259" s="117">
        <v>7500</v>
      </c>
      <c r="DT259" s="1122"/>
      <c r="DU259" s="118" t="s">
        <v>284</v>
      </c>
      <c r="DV259" s="1089"/>
      <c r="DW259" s="1091"/>
      <c r="DX259" s="1093"/>
      <c r="DY259" s="1095"/>
      <c r="DZ259" s="1082"/>
      <c r="EA259" s="1084"/>
      <c r="EB259" s="1082"/>
      <c r="EC259" s="1086"/>
      <c r="ED259" s="1082"/>
      <c r="EE259" s="1088"/>
      <c r="EF259" s="1124"/>
      <c r="EG259" s="1089"/>
      <c r="EH259" s="1091">
        <v>3658</v>
      </c>
      <c r="EI259" s="1093"/>
      <c r="EJ259" s="1095"/>
      <c r="EK259" s="1082"/>
      <c r="EL259" s="1084"/>
      <c r="EM259" s="1082"/>
      <c r="EN259" s="1086"/>
      <c r="EO259" s="1082"/>
      <c r="EP259" s="1088"/>
      <c r="EQ259" s="1127"/>
      <c r="ER259" s="1121"/>
      <c r="ES259" s="1089"/>
      <c r="ET259" s="119">
        <v>60</v>
      </c>
      <c r="EU259" s="1125"/>
      <c r="EV259" s="1140"/>
      <c r="EW259" s="1114"/>
      <c r="EX259" s="1122"/>
      <c r="EY259" s="11"/>
      <c r="EZ259" s="1145"/>
    </row>
    <row r="260" spans="1:156" s="23" customFormat="1" ht="38.450000000000003" customHeight="1">
      <c r="A260" s="145" t="s">
        <v>598</v>
      </c>
      <c r="B260" s="145" t="s">
        <v>998</v>
      </c>
      <c r="C260" s="1170"/>
      <c r="D260" s="1106" t="s">
        <v>310</v>
      </c>
      <c r="E260" s="1108" t="s">
        <v>267</v>
      </c>
      <c r="F260" s="57" t="s">
        <v>42</v>
      </c>
      <c r="G260" s="120"/>
      <c r="H260" s="59">
        <v>33110</v>
      </c>
      <c r="I260" s="60">
        <v>42020</v>
      </c>
      <c r="J260" s="32" t="s">
        <v>268</v>
      </c>
      <c r="K260" s="61">
        <v>310</v>
      </c>
      <c r="L260" s="62">
        <v>390</v>
      </c>
      <c r="M260" s="63" t="s">
        <v>269</v>
      </c>
      <c r="N260" s="64" t="s">
        <v>270</v>
      </c>
      <c r="O260" s="65" t="s">
        <v>268</v>
      </c>
      <c r="P260" s="66" t="s">
        <v>271</v>
      </c>
      <c r="Q260" s="65" t="s">
        <v>268</v>
      </c>
      <c r="R260" s="67">
        <v>2.4</v>
      </c>
      <c r="S260" s="68">
        <v>2.5</v>
      </c>
      <c r="T260" s="1089" t="s">
        <v>268</v>
      </c>
      <c r="U260" s="1104">
        <v>1060</v>
      </c>
      <c r="V260" s="1089" t="s">
        <v>268</v>
      </c>
      <c r="W260" s="1110">
        <v>10</v>
      </c>
      <c r="X260" s="1081" t="s">
        <v>272</v>
      </c>
      <c r="Y260" s="1083" t="s">
        <v>270</v>
      </c>
      <c r="Z260" s="1083" t="s">
        <v>268</v>
      </c>
      <c r="AA260" s="1100" t="s">
        <v>273</v>
      </c>
      <c r="AB260" s="1089" t="s">
        <v>268</v>
      </c>
      <c r="AC260" s="1104">
        <v>7120</v>
      </c>
      <c r="AD260" s="1089" t="s">
        <v>274</v>
      </c>
      <c r="AE260" s="1098">
        <v>70</v>
      </c>
      <c r="AF260" s="1081" t="s">
        <v>269</v>
      </c>
      <c r="AG260" s="1083" t="s">
        <v>270</v>
      </c>
      <c r="AH260" s="1081" t="s">
        <v>268</v>
      </c>
      <c r="AI260" s="1085" t="s">
        <v>275</v>
      </c>
      <c r="AJ260" s="1081" t="s">
        <v>268</v>
      </c>
      <c r="AK260" s="1096">
        <v>2.4</v>
      </c>
      <c r="AL260" s="32" t="s">
        <v>268</v>
      </c>
      <c r="AM260" s="69">
        <v>8910</v>
      </c>
      <c r="AN260" s="1089" t="s">
        <v>268</v>
      </c>
      <c r="AO260" s="70">
        <v>80</v>
      </c>
      <c r="AP260" s="71" t="s">
        <v>272</v>
      </c>
      <c r="AQ260" s="64" t="s">
        <v>270</v>
      </c>
      <c r="AR260" s="72" t="s">
        <v>268</v>
      </c>
      <c r="AS260" s="66" t="s">
        <v>275</v>
      </c>
      <c r="AT260" s="72" t="s">
        <v>268</v>
      </c>
      <c r="AU260" s="73">
        <v>2.9</v>
      </c>
      <c r="AV260" s="74" t="s">
        <v>276</v>
      </c>
      <c r="AW260" s="75" t="s">
        <v>268</v>
      </c>
      <c r="AX260" s="76">
        <v>3560</v>
      </c>
      <c r="AY260" s="20" t="s">
        <v>274</v>
      </c>
      <c r="AZ260" s="77">
        <v>30</v>
      </c>
      <c r="BA260" s="78" t="s">
        <v>269</v>
      </c>
      <c r="BB260" s="79" t="s">
        <v>270</v>
      </c>
      <c r="BC260" s="78" t="s">
        <v>268</v>
      </c>
      <c r="BD260" s="80" t="s">
        <v>275</v>
      </c>
      <c r="BE260" s="78" t="s">
        <v>268</v>
      </c>
      <c r="BF260" s="81">
        <v>3.9</v>
      </c>
      <c r="BG260" s="75"/>
      <c r="BH260" s="82"/>
      <c r="BI260" s="112"/>
      <c r="BJ260" s="121"/>
      <c r="BK260" s="121"/>
      <c r="BL260" s="121"/>
      <c r="BM260" s="121"/>
      <c r="BN260" s="121"/>
      <c r="BO260" s="121"/>
      <c r="BP260" s="121"/>
      <c r="BQ260" s="112"/>
      <c r="BR260" s="82" t="s">
        <v>286</v>
      </c>
      <c r="BS260" s="112"/>
      <c r="BT260" s="122"/>
      <c r="BU260" s="121"/>
      <c r="BV260" s="121"/>
      <c r="BW260" s="121"/>
      <c r="BX260" s="121"/>
      <c r="BY260" s="121"/>
      <c r="BZ260" s="121"/>
      <c r="CA260" s="1102" t="s">
        <v>268</v>
      </c>
      <c r="CB260" s="1130" t="s">
        <v>203</v>
      </c>
      <c r="CC260" s="1089" t="s">
        <v>268</v>
      </c>
      <c r="CD260" s="1098"/>
      <c r="CE260" s="1083"/>
      <c r="CF260" s="1083"/>
      <c r="CG260" s="1092"/>
      <c r="CH260" s="1085"/>
      <c r="CI260" s="1092"/>
      <c r="CJ260" s="1128" t="s">
        <v>203</v>
      </c>
      <c r="CK260" s="1089"/>
      <c r="CL260" s="123" t="s">
        <v>167</v>
      </c>
      <c r="CM260" s="1089" t="s">
        <v>274</v>
      </c>
      <c r="CN260" s="1112">
        <v>70</v>
      </c>
      <c r="CO260" s="1113" t="s">
        <v>269</v>
      </c>
      <c r="CP260" s="1114" t="s">
        <v>270</v>
      </c>
      <c r="CQ260" s="1113" t="s">
        <v>268</v>
      </c>
      <c r="CR260" s="1115" t="s">
        <v>275</v>
      </c>
      <c r="CS260" s="1113" t="s">
        <v>268</v>
      </c>
      <c r="CT260" s="1118">
        <v>2.4</v>
      </c>
      <c r="CU260" s="1119" t="s">
        <v>277</v>
      </c>
      <c r="CV260" s="1089" t="s">
        <v>274</v>
      </c>
      <c r="CW260" s="1104">
        <v>1120</v>
      </c>
      <c r="CX260" s="1089" t="s">
        <v>268</v>
      </c>
      <c r="CY260" s="1098">
        <v>10</v>
      </c>
      <c r="CZ260" s="1083" t="s">
        <v>269</v>
      </c>
      <c r="DA260" s="1083" t="s">
        <v>270</v>
      </c>
      <c r="DB260" s="1092" t="s">
        <v>268</v>
      </c>
      <c r="DC260" s="1085" t="s">
        <v>275</v>
      </c>
      <c r="DD260" s="1092" t="s">
        <v>268</v>
      </c>
      <c r="DE260" s="1096">
        <v>10.9</v>
      </c>
      <c r="DF260" s="1089" t="s">
        <v>274</v>
      </c>
      <c r="DG260" s="85">
        <v>620</v>
      </c>
      <c r="DH260" s="1089" t="s">
        <v>268</v>
      </c>
      <c r="DI260" s="85">
        <v>6</v>
      </c>
      <c r="DJ260" s="1089" t="s">
        <v>274</v>
      </c>
      <c r="DK260" s="86">
        <v>6</v>
      </c>
      <c r="DL260" s="1089" t="s">
        <v>268</v>
      </c>
      <c r="DM260" s="85">
        <v>110</v>
      </c>
      <c r="DN260" s="1089" t="s">
        <v>268</v>
      </c>
      <c r="DO260" s="85">
        <v>1</v>
      </c>
      <c r="DP260" s="1089" t="s">
        <v>274</v>
      </c>
      <c r="DQ260" s="86">
        <v>1</v>
      </c>
      <c r="DR260" s="1145"/>
      <c r="DS260" s="128" t="s">
        <v>167</v>
      </c>
      <c r="DT260" s="1122" t="s">
        <v>278</v>
      </c>
      <c r="DU260" s="88">
        <v>255</v>
      </c>
      <c r="DV260" s="1089" t="s">
        <v>280</v>
      </c>
      <c r="DW260" s="1090">
        <v>1710</v>
      </c>
      <c r="DX260" s="1092" t="s">
        <v>268</v>
      </c>
      <c r="DY260" s="1094">
        <v>10</v>
      </c>
      <c r="DZ260" s="1081" t="s">
        <v>269</v>
      </c>
      <c r="EA260" s="1083" t="s">
        <v>270</v>
      </c>
      <c r="EB260" s="1081" t="s">
        <v>268</v>
      </c>
      <c r="EC260" s="1085" t="s">
        <v>275</v>
      </c>
      <c r="ED260" s="1081" t="s">
        <v>268</v>
      </c>
      <c r="EE260" s="1087">
        <v>12.4</v>
      </c>
      <c r="EF260" s="1123" t="s">
        <v>276</v>
      </c>
      <c r="EG260" s="1089" t="s">
        <v>280</v>
      </c>
      <c r="EH260" s="1090">
        <v>7120</v>
      </c>
      <c r="EI260" s="1092" t="s">
        <v>268</v>
      </c>
      <c r="EJ260" s="1094">
        <v>70</v>
      </c>
      <c r="EK260" s="1081" t="s">
        <v>269</v>
      </c>
      <c r="EL260" s="1083" t="s">
        <v>270</v>
      </c>
      <c r="EM260" s="1081" t="s">
        <v>268</v>
      </c>
      <c r="EN260" s="1085" t="s">
        <v>275</v>
      </c>
      <c r="EO260" s="1081" t="s">
        <v>268</v>
      </c>
      <c r="EP260" s="1087">
        <v>2.7</v>
      </c>
      <c r="EQ260" s="1126" t="s">
        <v>276</v>
      </c>
      <c r="ER260" s="1120" t="s">
        <v>281</v>
      </c>
      <c r="ES260" s="1089" t="s">
        <v>280</v>
      </c>
      <c r="ET260" s="89">
        <v>5300</v>
      </c>
      <c r="EU260" s="1125" t="s">
        <v>280</v>
      </c>
      <c r="EV260" s="1140"/>
      <c r="EW260" s="1114"/>
      <c r="EX260" s="1122"/>
      <c r="EY260" s="11"/>
      <c r="EZ260" s="1145"/>
    </row>
    <row r="261" spans="1:156" s="23" customFormat="1" ht="38.450000000000003" customHeight="1">
      <c r="A261" s="145" t="s">
        <v>599</v>
      </c>
      <c r="B261" s="145" t="s">
        <v>999</v>
      </c>
      <c r="C261" s="1170"/>
      <c r="D261" s="1107"/>
      <c r="E261" s="1109"/>
      <c r="F261" s="90" t="s">
        <v>43</v>
      </c>
      <c r="G261" s="120"/>
      <c r="H261" s="91">
        <v>42020</v>
      </c>
      <c r="I261" s="92"/>
      <c r="J261" s="32" t="s">
        <v>268</v>
      </c>
      <c r="K261" s="93">
        <v>390</v>
      </c>
      <c r="L261" s="94"/>
      <c r="M261" s="95" t="s">
        <v>269</v>
      </c>
      <c r="N261" s="96" t="s">
        <v>270</v>
      </c>
      <c r="O261" s="97" t="s">
        <v>268</v>
      </c>
      <c r="P261" s="98" t="s">
        <v>275</v>
      </c>
      <c r="Q261" s="97" t="s">
        <v>268</v>
      </c>
      <c r="R261" s="99">
        <v>2.5</v>
      </c>
      <c r="S261" s="100"/>
      <c r="T261" s="1089"/>
      <c r="U261" s="1105"/>
      <c r="V261" s="1089"/>
      <c r="W261" s="1111"/>
      <c r="X261" s="1082"/>
      <c r="Y261" s="1084"/>
      <c r="Z261" s="1084"/>
      <c r="AA261" s="1101"/>
      <c r="AB261" s="1089"/>
      <c r="AC261" s="1105"/>
      <c r="AD261" s="1089"/>
      <c r="AE261" s="1099"/>
      <c r="AF261" s="1082"/>
      <c r="AG261" s="1084"/>
      <c r="AH261" s="1082"/>
      <c r="AI261" s="1086"/>
      <c r="AJ261" s="1082"/>
      <c r="AK261" s="1097"/>
      <c r="AL261" s="32" t="s">
        <v>268</v>
      </c>
      <c r="AM261" s="93">
        <v>8910</v>
      </c>
      <c r="AN261" s="1089"/>
      <c r="AO261" s="101">
        <v>80</v>
      </c>
      <c r="AP261" s="102" t="s">
        <v>269</v>
      </c>
      <c r="AQ261" s="96" t="s">
        <v>270</v>
      </c>
      <c r="AR261" s="103" t="s">
        <v>268</v>
      </c>
      <c r="AS261" s="104" t="s">
        <v>275</v>
      </c>
      <c r="AT261" s="103" t="s">
        <v>268</v>
      </c>
      <c r="AU261" s="105">
        <v>2.9</v>
      </c>
      <c r="AV261" s="106"/>
      <c r="AW261" s="75"/>
      <c r="AZ261" s="125"/>
      <c r="BG261" s="112" t="s">
        <v>274</v>
      </c>
      <c r="BH261" s="113">
        <v>62360</v>
      </c>
      <c r="BI261" s="112" t="s">
        <v>268</v>
      </c>
      <c r="BJ261" s="77">
        <v>620</v>
      </c>
      <c r="BK261" s="78" t="s">
        <v>269</v>
      </c>
      <c r="BL261" s="79" t="s">
        <v>270</v>
      </c>
      <c r="BM261" s="78" t="s">
        <v>268</v>
      </c>
      <c r="BN261" s="80" t="s">
        <v>275</v>
      </c>
      <c r="BO261" s="78" t="s">
        <v>268</v>
      </c>
      <c r="BP261" s="81">
        <v>2.4</v>
      </c>
      <c r="BQ261" s="46" t="s">
        <v>268</v>
      </c>
      <c r="BR261" s="113">
        <v>53450</v>
      </c>
      <c r="BS261" s="46" t="s">
        <v>274</v>
      </c>
      <c r="BT261" s="77">
        <v>530</v>
      </c>
      <c r="BU261" s="78" t="s">
        <v>269</v>
      </c>
      <c r="BV261" s="79" t="s">
        <v>270</v>
      </c>
      <c r="BW261" s="78" t="s">
        <v>268</v>
      </c>
      <c r="BX261" s="80" t="s">
        <v>275</v>
      </c>
      <c r="BY261" s="78" t="s">
        <v>268</v>
      </c>
      <c r="BZ261" s="81">
        <v>2.4</v>
      </c>
      <c r="CA261" s="1103"/>
      <c r="CB261" s="1131"/>
      <c r="CC261" s="1089"/>
      <c r="CD261" s="1099"/>
      <c r="CE261" s="1084"/>
      <c r="CF261" s="1084"/>
      <c r="CG261" s="1093"/>
      <c r="CH261" s="1086"/>
      <c r="CI261" s="1093"/>
      <c r="CJ261" s="1129"/>
      <c r="CK261" s="1089"/>
      <c r="CL261" s="114">
        <v>7120</v>
      </c>
      <c r="CM261" s="1089"/>
      <c r="CN261" s="1112"/>
      <c r="CO261" s="1113"/>
      <c r="CP261" s="1114"/>
      <c r="CQ261" s="1113"/>
      <c r="CR261" s="1115"/>
      <c r="CS261" s="1113"/>
      <c r="CT261" s="1118"/>
      <c r="CU261" s="1119"/>
      <c r="CV261" s="1089"/>
      <c r="CW261" s="1105"/>
      <c r="CX261" s="1089"/>
      <c r="CY261" s="1099"/>
      <c r="CZ261" s="1084"/>
      <c r="DA261" s="1084"/>
      <c r="DB261" s="1093"/>
      <c r="DC261" s="1086"/>
      <c r="DD261" s="1093"/>
      <c r="DE261" s="1097"/>
      <c r="DF261" s="1089"/>
      <c r="DG261" s="115" t="s">
        <v>282</v>
      </c>
      <c r="DH261" s="1089"/>
      <c r="DI261" s="115" t="s">
        <v>335</v>
      </c>
      <c r="DJ261" s="1089"/>
      <c r="DK261" s="116">
        <v>46.6</v>
      </c>
      <c r="DL261" s="1089"/>
      <c r="DM261" s="115" t="s">
        <v>282</v>
      </c>
      <c r="DN261" s="1089"/>
      <c r="DO261" s="115" t="s">
        <v>335</v>
      </c>
      <c r="DP261" s="1089"/>
      <c r="DQ261" s="116">
        <v>46.6</v>
      </c>
      <c r="DR261" s="1145"/>
      <c r="DS261" s="117">
        <v>6130</v>
      </c>
      <c r="DT261" s="1122"/>
      <c r="DU261" s="118" t="s">
        <v>284</v>
      </c>
      <c r="DV261" s="1089"/>
      <c r="DW261" s="1091"/>
      <c r="DX261" s="1093"/>
      <c r="DY261" s="1095"/>
      <c r="DZ261" s="1082"/>
      <c r="EA261" s="1084"/>
      <c r="EB261" s="1082"/>
      <c r="EC261" s="1086"/>
      <c r="ED261" s="1082"/>
      <c r="EE261" s="1088"/>
      <c r="EF261" s="1124"/>
      <c r="EG261" s="1089"/>
      <c r="EH261" s="1091">
        <v>3201</v>
      </c>
      <c r="EI261" s="1093"/>
      <c r="EJ261" s="1095"/>
      <c r="EK261" s="1082"/>
      <c r="EL261" s="1084"/>
      <c r="EM261" s="1082"/>
      <c r="EN261" s="1086"/>
      <c r="EO261" s="1082"/>
      <c r="EP261" s="1088"/>
      <c r="EQ261" s="1127"/>
      <c r="ER261" s="1121"/>
      <c r="ES261" s="1089"/>
      <c r="ET261" s="119">
        <v>50</v>
      </c>
      <c r="EU261" s="1125"/>
      <c r="EV261" s="1140"/>
      <c r="EW261" s="1114"/>
      <c r="EX261" s="1122"/>
      <c r="EZ261" s="1145"/>
    </row>
    <row r="262" spans="1:156" s="58" customFormat="1" ht="38.450000000000003" customHeight="1">
      <c r="A262" s="132" t="s">
        <v>600</v>
      </c>
      <c r="B262" s="132" t="s">
        <v>1000</v>
      </c>
      <c r="C262" s="1170"/>
      <c r="D262" s="1106" t="s">
        <v>312</v>
      </c>
      <c r="E262" s="1108" t="s">
        <v>267</v>
      </c>
      <c r="F262" s="57" t="s">
        <v>42</v>
      </c>
      <c r="G262" s="120"/>
      <c r="H262" s="59">
        <v>31320</v>
      </c>
      <c r="I262" s="60">
        <v>40230</v>
      </c>
      <c r="J262" s="32" t="s">
        <v>268</v>
      </c>
      <c r="K262" s="61">
        <v>290</v>
      </c>
      <c r="L262" s="62">
        <v>380</v>
      </c>
      <c r="M262" s="63" t="s">
        <v>269</v>
      </c>
      <c r="N262" s="64" t="s">
        <v>270</v>
      </c>
      <c r="O262" s="65" t="s">
        <v>268</v>
      </c>
      <c r="P262" s="66" t="s">
        <v>271</v>
      </c>
      <c r="Q262" s="65" t="s">
        <v>268</v>
      </c>
      <c r="R262" s="67">
        <v>2.4</v>
      </c>
      <c r="S262" s="68">
        <v>2.4</v>
      </c>
      <c r="T262" s="1089" t="s">
        <v>268</v>
      </c>
      <c r="U262" s="1104">
        <v>880</v>
      </c>
      <c r="V262" s="1089" t="s">
        <v>268</v>
      </c>
      <c r="W262" s="1110">
        <v>8</v>
      </c>
      <c r="X262" s="1081" t="s">
        <v>272</v>
      </c>
      <c r="Y262" s="1083" t="s">
        <v>270</v>
      </c>
      <c r="Z262" s="1083" t="s">
        <v>268</v>
      </c>
      <c r="AA262" s="1100" t="s">
        <v>273</v>
      </c>
      <c r="AB262" s="1089" t="s">
        <v>268</v>
      </c>
      <c r="AC262" s="1104">
        <v>5930</v>
      </c>
      <c r="AD262" s="1089" t="s">
        <v>274</v>
      </c>
      <c r="AE262" s="1098">
        <v>50</v>
      </c>
      <c r="AF262" s="1081" t="s">
        <v>269</v>
      </c>
      <c r="AG262" s="1083" t="s">
        <v>270</v>
      </c>
      <c r="AH262" s="1081" t="s">
        <v>268</v>
      </c>
      <c r="AI262" s="1085" t="s">
        <v>275</v>
      </c>
      <c r="AJ262" s="1081" t="s">
        <v>268</v>
      </c>
      <c r="AK262" s="1096">
        <v>2.8</v>
      </c>
      <c r="AL262" s="32" t="s">
        <v>268</v>
      </c>
      <c r="AM262" s="69">
        <v>8910</v>
      </c>
      <c r="AN262" s="1089" t="s">
        <v>268</v>
      </c>
      <c r="AO262" s="70">
        <v>80</v>
      </c>
      <c r="AP262" s="71" t="s">
        <v>272</v>
      </c>
      <c r="AQ262" s="64" t="s">
        <v>270</v>
      </c>
      <c r="AR262" s="72" t="s">
        <v>268</v>
      </c>
      <c r="AS262" s="66" t="s">
        <v>275</v>
      </c>
      <c r="AT262" s="72" t="s">
        <v>268</v>
      </c>
      <c r="AU262" s="73">
        <v>2.9</v>
      </c>
      <c r="AV262" s="74" t="s">
        <v>276</v>
      </c>
      <c r="AW262" s="75" t="s">
        <v>268</v>
      </c>
      <c r="AX262" s="76">
        <v>3560</v>
      </c>
      <c r="AY262" s="20" t="s">
        <v>274</v>
      </c>
      <c r="AZ262" s="77">
        <v>30</v>
      </c>
      <c r="BA262" s="78" t="s">
        <v>269</v>
      </c>
      <c r="BB262" s="79" t="s">
        <v>270</v>
      </c>
      <c r="BC262" s="78" t="s">
        <v>268</v>
      </c>
      <c r="BD262" s="80" t="s">
        <v>275</v>
      </c>
      <c r="BE262" s="78" t="s">
        <v>268</v>
      </c>
      <c r="BF262" s="81">
        <v>3.9</v>
      </c>
      <c r="BG262" s="75"/>
      <c r="BH262" s="82"/>
      <c r="BI262" s="112"/>
      <c r="BJ262" s="121"/>
      <c r="BK262" s="121"/>
      <c r="BL262" s="121"/>
      <c r="BM262" s="121"/>
      <c r="BN262" s="121"/>
      <c r="BO262" s="121"/>
      <c r="BP262" s="121"/>
      <c r="BQ262" s="112"/>
      <c r="BR262" s="82" t="s">
        <v>286</v>
      </c>
      <c r="BS262" s="112"/>
      <c r="BT262" s="122"/>
      <c r="BU262" s="121"/>
      <c r="BV262" s="121"/>
      <c r="BW262" s="121"/>
      <c r="BX262" s="121"/>
      <c r="BY262" s="121"/>
      <c r="BZ262" s="121"/>
      <c r="CA262" s="1102" t="s">
        <v>268</v>
      </c>
      <c r="CB262" s="1130" t="s">
        <v>203</v>
      </c>
      <c r="CC262" s="1089" t="s">
        <v>268</v>
      </c>
      <c r="CD262" s="1098"/>
      <c r="CE262" s="1083"/>
      <c r="CF262" s="1083"/>
      <c r="CG262" s="1092"/>
      <c r="CH262" s="1085"/>
      <c r="CI262" s="1092"/>
      <c r="CJ262" s="1128" t="s">
        <v>203</v>
      </c>
      <c r="CK262" s="1089"/>
      <c r="CL262" s="123" t="s">
        <v>168</v>
      </c>
      <c r="CM262" s="1089" t="s">
        <v>274</v>
      </c>
      <c r="CN262" s="1112">
        <v>50</v>
      </c>
      <c r="CO262" s="1113" t="s">
        <v>269</v>
      </c>
      <c r="CP262" s="1114" t="s">
        <v>270</v>
      </c>
      <c r="CQ262" s="1113" t="s">
        <v>268</v>
      </c>
      <c r="CR262" s="1115" t="s">
        <v>275</v>
      </c>
      <c r="CS262" s="1113" t="s">
        <v>268</v>
      </c>
      <c r="CT262" s="1118">
        <v>2.8</v>
      </c>
      <c r="CU262" s="1119" t="s">
        <v>277</v>
      </c>
      <c r="CV262" s="1089" t="s">
        <v>274</v>
      </c>
      <c r="CW262" s="1104">
        <v>930</v>
      </c>
      <c r="CX262" s="1089" t="s">
        <v>268</v>
      </c>
      <c r="CY262" s="1098">
        <v>9</v>
      </c>
      <c r="CZ262" s="1083" t="s">
        <v>269</v>
      </c>
      <c r="DA262" s="1083" t="s">
        <v>270</v>
      </c>
      <c r="DB262" s="1092" t="s">
        <v>268</v>
      </c>
      <c r="DC262" s="1085" t="s">
        <v>275</v>
      </c>
      <c r="DD262" s="1092" t="s">
        <v>268</v>
      </c>
      <c r="DE262" s="1096">
        <v>10.1</v>
      </c>
      <c r="DF262" s="1089" t="s">
        <v>274</v>
      </c>
      <c r="DG262" s="85">
        <v>540</v>
      </c>
      <c r="DH262" s="1089" t="s">
        <v>268</v>
      </c>
      <c r="DI262" s="85">
        <v>5</v>
      </c>
      <c r="DJ262" s="1089" t="s">
        <v>274</v>
      </c>
      <c r="DK262" s="86">
        <v>5</v>
      </c>
      <c r="DL262" s="1089" t="s">
        <v>268</v>
      </c>
      <c r="DM262" s="85">
        <v>90</v>
      </c>
      <c r="DN262" s="1089" t="s">
        <v>268</v>
      </c>
      <c r="DO262" s="85">
        <v>1</v>
      </c>
      <c r="DP262" s="1089" t="s">
        <v>274</v>
      </c>
      <c r="DQ262" s="86">
        <v>1</v>
      </c>
      <c r="DR262" s="1145"/>
      <c r="DS262" s="128" t="s">
        <v>168</v>
      </c>
      <c r="DT262" s="1122" t="s">
        <v>278</v>
      </c>
      <c r="DU262" s="88">
        <v>255</v>
      </c>
      <c r="DV262" s="1089" t="s">
        <v>280</v>
      </c>
      <c r="DW262" s="1090">
        <v>1430</v>
      </c>
      <c r="DX262" s="1092" t="s">
        <v>268</v>
      </c>
      <c r="DY262" s="1094">
        <v>10</v>
      </c>
      <c r="DZ262" s="1081" t="s">
        <v>269</v>
      </c>
      <c r="EA262" s="1083" t="s">
        <v>270</v>
      </c>
      <c r="EB262" s="1081" t="s">
        <v>268</v>
      </c>
      <c r="EC262" s="1085" t="s">
        <v>275</v>
      </c>
      <c r="ED262" s="1081" t="s">
        <v>268</v>
      </c>
      <c r="EE262" s="1087">
        <v>10.4</v>
      </c>
      <c r="EF262" s="1123" t="s">
        <v>276</v>
      </c>
      <c r="EG262" s="1089" t="s">
        <v>280</v>
      </c>
      <c r="EH262" s="1090">
        <v>5940</v>
      </c>
      <c r="EI262" s="1092" t="s">
        <v>268</v>
      </c>
      <c r="EJ262" s="1094">
        <v>50</v>
      </c>
      <c r="EK262" s="1081" t="s">
        <v>269</v>
      </c>
      <c r="EL262" s="1083" t="s">
        <v>270</v>
      </c>
      <c r="EM262" s="1081" t="s">
        <v>268</v>
      </c>
      <c r="EN262" s="1085" t="s">
        <v>275</v>
      </c>
      <c r="EO262" s="1081" t="s">
        <v>268</v>
      </c>
      <c r="EP262" s="1087">
        <v>2.6</v>
      </c>
      <c r="EQ262" s="1126" t="s">
        <v>276</v>
      </c>
      <c r="ER262" s="1120" t="s">
        <v>281</v>
      </c>
      <c r="ES262" s="1089" t="s">
        <v>280</v>
      </c>
      <c r="ET262" s="89">
        <v>4420</v>
      </c>
      <c r="EU262" s="1125" t="s">
        <v>280</v>
      </c>
      <c r="EV262" s="1140"/>
      <c r="EW262" s="1114"/>
      <c r="EX262" s="1122"/>
      <c r="EY262" s="5"/>
      <c r="EZ262" s="1145"/>
    </row>
    <row r="263" spans="1:156" s="58" customFormat="1" ht="38.450000000000003" customHeight="1">
      <c r="A263" s="132" t="s">
        <v>601</v>
      </c>
      <c r="B263" s="132" t="s">
        <v>1001</v>
      </c>
      <c r="C263" s="1170"/>
      <c r="D263" s="1107"/>
      <c r="E263" s="1109"/>
      <c r="F263" s="90" t="s">
        <v>43</v>
      </c>
      <c r="G263" s="120"/>
      <c r="H263" s="91">
        <v>40230</v>
      </c>
      <c r="I263" s="92"/>
      <c r="J263" s="32" t="s">
        <v>268</v>
      </c>
      <c r="K263" s="93">
        <v>380</v>
      </c>
      <c r="L263" s="94"/>
      <c r="M263" s="95" t="s">
        <v>269</v>
      </c>
      <c r="N263" s="96" t="s">
        <v>270</v>
      </c>
      <c r="O263" s="97" t="s">
        <v>268</v>
      </c>
      <c r="P263" s="98" t="s">
        <v>275</v>
      </c>
      <c r="Q263" s="97" t="s">
        <v>268</v>
      </c>
      <c r="R263" s="99">
        <v>2.4</v>
      </c>
      <c r="S263" s="100"/>
      <c r="T263" s="1089"/>
      <c r="U263" s="1105"/>
      <c r="V263" s="1089"/>
      <c r="W263" s="1111"/>
      <c r="X263" s="1082"/>
      <c r="Y263" s="1084"/>
      <c r="Z263" s="1084"/>
      <c r="AA263" s="1101"/>
      <c r="AB263" s="1089"/>
      <c r="AC263" s="1105"/>
      <c r="AD263" s="1089"/>
      <c r="AE263" s="1099"/>
      <c r="AF263" s="1082"/>
      <c r="AG263" s="1084"/>
      <c r="AH263" s="1082"/>
      <c r="AI263" s="1086"/>
      <c r="AJ263" s="1082"/>
      <c r="AK263" s="1097"/>
      <c r="AL263" s="32" t="s">
        <v>268</v>
      </c>
      <c r="AM263" s="93">
        <v>8910</v>
      </c>
      <c r="AN263" s="1089"/>
      <c r="AO263" s="101">
        <v>80</v>
      </c>
      <c r="AP263" s="102" t="s">
        <v>269</v>
      </c>
      <c r="AQ263" s="96" t="s">
        <v>270</v>
      </c>
      <c r="AR263" s="103" t="s">
        <v>268</v>
      </c>
      <c r="AS263" s="104" t="s">
        <v>275</v>
      </c>
      <c r="AT263" s="103" t="s">
        <v>268</v>
      </c>
      <c r="AU263" s="105">
        <v>2.9</v>
      </c>
      <c r="AV263" s="106"/>
      <c r="AW263" s="75"/>
      <c r="AX263" s="23"/>
      <c r="AY263" s="23"/>
      <c r="AZ263" s="125"/>
      <c r="BA263" s="23"/>
      <c r="BB263" s="23"/>
      <c r="BC263" s="23"/>
      <c r="BD263" s="23"/>
      <c r="BE263" s="23"/>
      <c r="BF263" s="23"/>
      <c r="BG263" s="112" t="s">
        <v>274</v>
      </c>
      <c r="BH263" s="113">
        <v>62360</v>
      </c>
      <c r="BI263" s="112" t="s">
        <v>268</v>
      </c>
      <c r="BJ263" s="77">
        <v>620</v>
      </c>
      <c r="BK263" s="78" t="s">
        <v>269</v>
      </c>
      <c r="BL263" s="79" t="s">
        <v>270</v>
      </c>
      <c r="BM263" s="78" t="s">
        <v>268</v>
      </c>
      <c r="BN263" s="80" t="s">
        <v>275</v>
      </c>
      <c r="BO263" s="78" t="s">
        <v>268</v>
      </c>
      <c r="BP263" s="81">
        <v>2.4</v>
      </c>
      <c r="BQ263" s="46" t="s">
        <v>268</v>
      </c>
      <c r="BR263" s="113">
        <v>53450</v>
      </c>
      <c r="BS263" s="46" t="s">
        <v>274</v>
      </c>
      <c r="BT263" s="77">
        <v>530</v>
      </c>
      <c r="BU263" s="78" t="s">
        <v>269</v>
      </c>
      <c r="BV263" s="79" t="s">
        <v>270</v>
      </c>
      <c r="BW263" s="78" t="s">
        <v>268</v>
      </c>
      <c r="BX263" s="80" t="s">
        <v>275</v>
      </c>
      <c r="BY263" s="78" t="s">
        <v>268</v>
      </c>
      <c r="BZ263" s="81">
        <v>2.4</v>
      </c>
      <c r="CA263" s="1103"/>
      <c r="CB263" s="1131"/>
      <c r="CC263" s="1089"/>
      <c r="CD263" s="1099"/>
      <c r="CE263" s="1084"/>
      <c r="CF263" s="1084"/>
      <c r="CG263" s="1093"/>
      <c r="CH263" s="1086"/>
      <c r="CI263" s="1093"/>
      <c r="CJ263" s="1129"/>
      <c r="CK263" s="1089"/>
      <c r="CL263" s="114">
        <v>5930</v>
      </c>
      <c r="CM263" s="1089"/>
      <c r="CN263" s="1112"/>
      <c r="CO263" s="1113"/>
      <c r="CP263" s="1114"/>
      <c r="CQ263" s="1113"/>
      <c r="CR263" s="1115"/>
      <c r="CS263" s="1113"/>
      <c r="CT263" s="1118"/>
      <c r="CU263" s="1119"/>
      <c r="CV263" s="1089"/>
      <c r="CW263" s="1105"/>
      <c r="CX263" s="1089"/>
      <c r="CY263" s="1099"/>
      <c r="CZ263" s="1084"/>
      <c r="DA263" s="1084"/>
      <c r="DB263" s="1093"/>
      <c r="DC263" s="1086"/>
      <c r="DD263" s="1093"/>
      <c r="DE263" s="1097"/>
      <c r="DF263" s="1089"/>
      <c r="DG263" s="115" t="s">
        <v>282</v>
      </c>
      <c r="DH263" s="1089"/>
      <c r="DI263" s="115" t="s">
        <v>335</v>
      </c>
      <c r="DJ263" s="1089"/>
      <c r="DK263" s="116">
        <v>46.6</v>
      </c>
      <c r="DL263" s="1089"/>
      <c r="DM263" s="115" t="s">
        <v>282</v>
      </c>
      <c r="DN263" s="1089"/>
      <c r="DO263" s="115" t="s">
        <v>335</v>
      </c>
      <c r="DP263" s="1089"/>
      <c r="DQ263" s="116">
        <v>38.799999999999997</v>
      </c>
      <c r="DR263" s="1145"/>
      <c r="DS263" s="117">
        <v>5220</v>
      </c>
      <c r="DT263" s="1122"/>
      <c r="DU263" s="118" t="s">
        <v>284</v>
      </c>
      <c r="DV263" s="1089"/>
      <c r="DW263" s="1091"/>
      <c r="DX263" s="1093"/>
      <c r="DY263" s="1095"/>
      <c r="DZ263" s="1082"/>
      <c r="EA263" s="1084"/>
      <c r="EB263" s="1082"/>
      <c r="EC263" s="1086"/>
      <c r="ED263" s="1082"/>
      <c r="EE263" s="1088"/>
      <c r="EF263" s="1124"/>
      <c r="EG263" s="1089"/>
      <c r="EH263" s="1091">
        <v>2845</v>
      </c>
      <c r="EI263" s="1093"/>
      <c r="EJ263" s="1095"/>
      <c r="EK263" s="1082"/>
      <c r="EL263" s="1084"/>
      <c r="EM263" s="1082"/>
      <c r="EN263" s="1086"/>
      <c r="EO263" s="1082"/>
      <c r="EP263" s="1088"/>
      <c r="EQ263" s="1127"/>
      <c r="ER263" s="1121"/>
      <c r="ES263" s="1089"/>
      <c r="ET263" s="119">
        <v>40</v>
      </c>
      <c r="EU263" s="1125"/>
      <c r="EV263" s="1140"/>
      <c r="EW263" s="1114"/>
      <c r="EX263" s="1122"/>
      <c r="EY263" s="5"/>
      <c r="EZ263" s="1145"/>
    </row>
    <row r="264" spans="1:156" s="58" customFormat="1" ht="38.450000000000003" customHeight="1">
      <c r="A264" s="132" t="s">
        <v>602</v>
      </c>
      <c r="B264" s="132" t="s">
        <v>1002</v>
      </c>
      <c r="C264" s="1170"/>
      <c r="D264" s="1106" t="s">
        <v>314</v>
      </c>
      <c r="E264" s="1108" t="s">
        <v>267</v>
      </c>
      <c r="F264" s="57" t="s">
        <v>42</v>
      </c>
      <c r="G264" s="120"/>
      <c r="H264" s="59">
        <v>30730</v>
      </c>
      <c r="I264" s="60">
        <v>39640</v>
      </c>
      <c r="J264" s="32" t="s">
        <v>268</v>
      </c>
      <c r="K264" s="61">
        <v>280</v>
      </c>
      <c r="L264" s="62">
        <v>370</v>
      </c>
      <c r="M264" s="63" t="s">
        <v>269</v>
      </c>
      <c r="N264" s="64" t="s">
        <v>270</v>
      </c>
      <c r="O264" s="65" t="s">
        <v>268</v>
      </c>
      <c r="P264" s="66" t="s">
        <v>271</v>
      </c>
      <c r="Q264" s="65" t="s">
        <v>268</v>
      </c>
      <c r="R264" s="67">
        <v>2.6</v>
      </c>
      <c r="S264" s="68">
        <v>2.6</v>
      </c>
      <c r="T264" s="1089" t="s">
        <v>268</v>
      </c>
      <c r="U264" s="1104">
        <v>760</v>
      </c>
      <c r="V264" s="1089" t="s">
        <v>268</v>
      </c>
      <c r="W264" s="1110">
        <v>7</v>
      </c>
      <c r="X264" s="1081" t="s">
        <v>272</v>
      </c>
      <c r="Y264" s="1083" t="s">
        <v>270</v>
      </c>
      <c r="Z264" s="1083" t="s">
        <v>268</v>
      </c>
      <c r="AA264" s="1100" t="s">
        <v>273</v>
      </c>
      <c r="AB264" s="1089" t="s">
        <v>268</v>
      </c>
      <c r="AC264" s="1104">
        <v>5090</v>
      </c>
      <c r="AD264" s="1089" t="s">
        <v>274</v>
      </c>
      <c r="AE264" s="1098">
        <v>50</v>
      </c>
      <c r="AF264" s="1081" t="s">
        <v>269</v>
      </c>
      <c r="AG264" s="1083" t="s">
        <v>270</v>
      </c>
      <c r="AH264" s="1081" t="s">
        <v>268</v>
      </c>
      <c r="AI264" s="1085" t="s">
        <v>275</v>
      </c>
      <c r="AJ264" s="1081" t="s">
        <v>268</v>
      </c>
      <c r="AK264" s="1096">
        <v>2.4</v>
      </c>
      <c r="AL264" s="32" t="s">
        <v>268</v>
      </c>
      <c r="AM264" s="69">
        <v>8910</v>
      </c>
      <c r="AN264" s="1089" t="s">
        <v>268</v>
      </c>
      <c r="AO264" s="70">
        <v>80</v>
      </c>
      <c r="AP264" s="71" t="s">
        <v>272</v>
      </c>
      <c r="AQ264" s="64" t="s">
        <v>270</v>
      </c>
      <c r="AR264" s="72" t="s">
        <v>268</v>
      </c>
      <c r="AS264" s="66" t="s">
        <v>275</v>
      </c>
      <c r="AT264" s="72" t="s">
        <v>268</v>
      </c>
      <c r="AU264" s="73">
        <v>2.9</v>
      </c>
      <c r="AV264" s="74" t="s">
        <v>276</v>
      </c>
      <c r="AW264" s="75" t="s">
        <v>268</v>
      </c>
      <c r="AX264" s="76">
        <v>3560</v>
      </c>
      <c r="AY264" s="20" t="s">
        <v>274</v>
      </c>
      <c r="AZ264" s="77">
        <v>30</v>
      </c>
      <c r="BA264" s="78" t="s">
        <v>269</v>
      </c>
      <c r="BB264" s="79" t="s">
        <v>270</v>
      </c>
      <c r="BC264" s="78" t="s">
        <v>268</v>
      </c>
      <c r="BD264" s="80" t="s">
        <v>275</v>
      </c>
      <c r="BE264" s="78" t="s">
        <v>268</v>
      </c>
      <c r="BF264" s="81">
        <v>3.9</v>
      </c>
      <c r="BG264" s="75"/>
      <c r="BH264" s="82"/>
      <c r="BI264" s="112"/>
      <c r="BJ264" s="121"/>
      <c r="BK264" s="121"/>
      <c r="BL264" s="121"/>
      <c r="BM264" s="121"/>
      <c r="BN264" s="121"/>
      <c r="BO264" s="121"/>
      <c r="BP264" s="121"/>
      <c r="BQ264" s="112"/>
      <c r="BR264" s="82" t="s">
        <v>286</v>
      </c>
      <c r="BS264" s="112"/>
      <c r="BT264" s="122"/>
      <c r="BU264" s="121"/>
      <c r="BV264" s="121"/>
      <c r="BW264" s="121"/>
      <c r="BX264" s="121"/>
      <c r="BY264" s="121"/>
      <c r="BZ264" s="121"/>
      <c r="CA264" s="1102" t="s">
        <v>268</v>
      </c>
      <c r="CB264" s="1130" t="s">
        <v>203</v>
      </c>
      <c r="CC264" s="1089" t="s">
        <v>268</v>
      </c>
      <c r="CD264" s="1098"/>
      <c r="CE264" s="1083"/>
      <c r="CF264" s="1083"/>
      <c r="CG264" s="1092"/>
      <c r="CH264" s="1085"/>
      <c r="CI264" s="1092"/>
      <c r="CJ264" s="1128" t="s">
        <v>203</v>
      </c>
      <c r="CK264" s="1089"/>
      <c r="CL264" s="123" t="s">
        <v>169</v>
      </c>
      <c r="CM264" s="1089" t="s">
        <v>274</v>
      </c>
      <c r="CN264" s="1112">
        <v>50</v>
      </c>
      <c r="CO264" s="1113" t="s">
        <v>269</v>
      </c>
      <c r="CP264" s="1114" t="s">
        <v>270</v>
      </c>
      <c r="CQ264" s="1113" t="s">
        <v>268</v>
      </c>
      <c r="CR264" s="1115" t="s">
        <v>275</v>
      </c>
      <c r="CS264" s="1113" t="s">
        <v>268</v>
      </c>
      <c r="CT264" s="1118">
        <v>2.4</v>
      </c>
      <c r="CU264" s="1119" t="s">
        <v>277</v>
      </c>
      <c r="CV264" s="1089" t="s">
        <v>274</v>
      </c>
      <c r="CW264" s="1104">
        <v>800</v>
      </c>
      <c r="CX264" s="1089" t="s">
        <v>268</v>
      </c>
      <c r="CY264" s="1098">
        <v>8</v>
      </c>
      <c r="CZ264" s="1083" t="s">
        <v>269</v>
      </c>
      <c r="DA264" s="1083" t="s">
        <v>270</v>
      </c>
      <c r="DB264" s="1092" t="s">
        <v>268</v>
      </c>
      <c r="DC264" s="1085" t="s">
        <v>275</v>
      </c>
      <c r="DD264" s="1092" t="s">
        <v>268</v>
      </c>
      <c r="DE264" s="1096">
        <v>9.6999999999999993</v>
      </c>
      <c r="DF264" s="1089" t="s">
        <v>274</v>
      </c>
      <c r="DG264" s="85">
        <v>480</v>
      </c>
      <c r="DH264" s="1089" t="s">
        <v>268</v>
      </c>
      <c r="DI264" s="85">
        <v>4</v>
      </c>
      <c r="DJ264" s="1089" t="s">
        <v>274</v>
      </c>
      <c r="DK264" s="86">
        <v>4</v>
      </c>
      <c r="DL264" s="1089" t="s">
        <v>268</v>
      </c>
      <c r="DM264" s="85">
        <v>80</v>
      </c>
      <c r="DN264" s="1089" t="s">
        <v>268</v>
      </c>
      <c r="DO264" s="85">
        <v>1</v>
      </c>
      <c r="DP264" s="1089" t="s">
        <v>274</v>
      </c>
      <c r="DQ264" s="86">
        <v>1</v>
      </c>
      <c r="DR264" s="1145"/>
      <c r="DS264" s="128" t="s">
        <v>169</v>
      </c>
      <c r="DT264" s="1122" t="s">
        <v>278</v>
      </c>
      <c r="DU264" s="88">
        <v>255</v>
      </c>
      <c r="DV264" s="1089" t="s">
        <v>280</v>
      </c>
      <c r="DW264" s="1090">
        <v>1220</v>
      </c>
      <c r="DX264" s="1092" t="s">
        <v>268</v>
      </c>
      <c r="DY264" s="1094">
        <v>10</v>
      </c>
      <c r="DZ264" s="1081" t="s">
        <v>269</v>
      </c>
      <c r="EA264" s="1083" t="s">
        <v>270</v>
      </c>
      <c r="EB264" s="1081" t="s">
        <v>268</v>
      </c>
      <c r="EC264" s="1085" t="s">
        <v>275</v>
      </c>
      <c r="ED264" s="1081" t="s">
        <v>268</v>
      </c>
      <c r="EE264" s="1087">
        <v>8.9</v>
      </c>
      <c r="EF264" s="1123" t="s">
        <v>276</v>
      </c>
      <c r="EG264" s="1089" t="s">
        <v>280</v>
      </c>
      <c r="EH264" s="1090">
        <v>5090</v>
      </c>
      <c r="EI264" s="1092" t="s">
        <v>268</v>
      </c>
      <c r="EJ264" s="1094">
        <v>50</v>
      </c>
      <c r="EK264" s="1081" t="s">
        <v>269</v>
      </c>
      <c r="EL264" s="1083" t="s">
        <v>270</v>
      </c>
      <c r="EM264" s="1081" t="s">
        <v>268</v>
      </c>
      <c r="EN264" s="1085" t="s">
        <v>275</v>
      </c>
      <c r="EO264" s="1081" t="s">
        <v>268</v>
      </c>
      <c r="EP264" s="1087">
        <v>2.7</v>
      </c>
      <c r="EQ264" s="1126" t="s">
        <v>276</v>
      </c>
      <c r="ER264" s="1120" t="s">
        <v>281</v>
      </c>
      <c r="ES264" s="1089" t="s">
        <v>280</v>
      </c>
      <c r="ET264" s="89">
        <v>3790</v>
      </c>
      <c r="EU264" s="1125" t="s">
        <v>280</v>
      </c>
      <c r="EV264" s="1140"/>
      <c r="EW264" s="1114"/>
      <c r="EX264" s="1122"/>
      <c r="EY264" s="5"/>
      <c r="EZ264" s="1145"/>
    </row>
    <row r="265" spans="1:156" s="58" customFormat="1" ht="38.450000000000003" customHeight="1">
      <c r="A265" s="132" t="s">
        <v>603</v>
      </c>
      <c r="B265" s="132" t="s">
        <v>1003</v>
      </c>
      <c r="C265" s="1170"/>
      <c r="D265" s="1107"/>
      <c r="E265" s="1109"/>
      <c r="F265" s="90" t="s">
        <v>43</v>
      </c>
      <c r="G265" s="120"/>
      <c r="H265" s="91">
        <v>39640</v>
      </c>
      <c r="I265" s="92"/>
      <c r="J265" s="32" t="s">
        <v>268</v>
      </c>
      <c r="K265" s="93">
        <v>370</v>
      </c>
      <c r="L265" s="94"/>
      <c r="M265" s="95" t="s">
        <v>269</v>
      </c>
      <c r="N265" s="96" t="s">
        <v>270</v>
      </c>
      <c r="O265" s="97" t="s">
        <v>268</v>
      </c>
      <c r="P265" s="98" t="s">
        <v>275</v>
      </c>
      <c r="Q265" s="97" t="s">
        <v>268</v>
      </c>
      <c r="R265" s="99">
        <v>2.6</v>
      </c>
      <c r="S265" s="100"/>
      <c r="T265" s="1089"/>
      <c r="U265" s="1105"/>
      <c r="V265" s="1089"/>
      <c r="W265" s="1111"/>
      <c r="X265" s="1082"/>
      <c r="Y265" s="1084"/>
      <c r="Z265" s="1084"/>
      <c r="AA265" s="1101"/>
      <c r="AB265" s="1089"/>
      <c r="AC265" s="1105"/>
      <c r="AD265" s="1089"/>
      <c r="AE265" s="1099"/>
      <c r="AF265" s="1082"/>
      <c r="AG265" s="1084"/>
      <c r="AH265" s="1082"/>
      <c r="AI265" s="1086"/>
      <c r="AJ265" s="1082"/>
      <c r="AK265" s="1097"/>
      <c r="AL265" s="32" t="s">
        <v>268</v>
      </c>
      <c r="AM265" s="93">
        <v>8910</v>
      </c>
      <c r="AN265" s="1089"/>
      <c r="AO265" s="101">
        <v>80</v>
      </c>
      <c r="AP265" s="102" t="s">
        <v>269</v>
      </c>
      <c r="AQ265" s="96" t="s">
        <v>270</v>
      </c>
      <c r="AR265" s="103" t="s">
        <v>268</v>
      </c>
      <c r="AS265" s="104" t="s">
        <v>275</v>
      </c>
      <c r="AT265" s="103" t="s">
        <v>268</v>
      </c>
      <c r="AU265" s="105">
        <v>2.9</v>
      </c>
      <c r="AV265" s="106"/>
      <c r="AW265" s="75"/>
      <c r="AX265" s="23"/>
      <c r="AY265" s="23"/>
      <c r="AZ265" s="125"/>
      <c r="BA265" s="23"/>
      <c r="BB265" s="23"/>
      <c r="BC265" s="23"/>
      <c r="BD265" s="23"/>
      <c r="BE265" s="23"/>
      <c r="BF265" s="23"/>
      <c r="BG265" s="112" t="s">
        <v>274</v>
      </c>
      <c r="BH265" s="113">
        <v>62360</v>
      </c>
      <c r="BI265" s="112" t="s">
        <v>268</v>
      </c>
      <c r="BJ265" s="77">
        <v>620</v>
      </c>
      <c r="BK265" s="78" t="s">
        <v>269</v>
      </c>
      <c r="BL265" s="79" t="s">
        <v>270</v>
      </c>
      <c r="BM265" s="78" t="s">
        <v>268</v>
      </c>
      <c r="BN265" s="80" t="s">
        <v>275</v>
      </c>
      <c r="BO265" s="78" t="s">
        <v>268</v>
      </c>
      <c r="BP265" s="81">
        <v>2.4</v>
      </c>
      <c r="BQ265" s="46" t="s">
        <v>268</v>
      </c>
      <c r="BR265" s="113">
        <v>53450</v>
      </c>
      <c r="BS265" s="46" t="s">
        <v>274</v>
      </c>
      <c r="BT265" s="77">
        <v>530</v>
      </c>
      <c r="BU265" s="78" t="s">
        <v>269</v>
      </c>
      <c r="BV265" s="79" t="s">
        <v>270</v>
      </c>
      <c r="BW265" s="78" t="s">
        <v>268</v>
      </c>
      <c r="BX265" s="80" t="s">
        <v>275</v>
      </c>
      <c r="BY265" s="78" t="s">
        <v>268</v>
      </c>
      <c r="BZ265" s="81">
        <v>2.4</v>
      </c>
      <c r="CA265" s="1103"/>
      <c r="CB265" s="1131"/>
      <c r="CC265" s="1089"/>
      <c r="CD265" s="1099"/>
      <c r="CE265" s="1084"/>
      <c r="CF265" s="1084"/>
      <c r="CG265" s="1093"/>
      <c r="CH265" s="1086"/>
      <c r="CI265" s="1093"/>
      <c r="CJ265" s="1129"/>
      <c r="CK265" s="1089"/>
      <c r="CL265" s="114">
        <v>5090</v>
      </c>
      <c r="CM265" s="1089"/>
      <c r="CN265" s="1112"/>
      <c r="CO265" s="1113"/>
      <c r="CP265" s="1114"/>
      <c r="CQ265" s="1113"/>
      <c r="CR265" s="1115"/>
      <c r="CS265" s="1113"/>
      <c r="CT265" s="1118"/>
      <c r="CU265" s="1119"/>
      <c r="CV265" s="1089"/>
      <c r="CW265" s="1105"/>
      <c r="CX265" s="1089"/>
      <c r="CY265" s="1099"/>
      <c r="CZ265" s="1084"/>
      <c r="DA265" s="1084"/>
      <c r="DB265" s="1093"/>
      <c r="DC265" s="1086"/>
      <c r="DD265" s="1093"/>
      <c r="DE265" s="1097"/>
      <c r="DF265" s="1089"/>
      <c r="DG265" s="115" t="s">
        <v>282</v>
      </c>
      <c r="DH265" s="1089"/>
      <c r="DI265" s="115" t="s">
        <v>335</v>
      </c>
      <c r="DJ265" s="1089"/>
      <c r="DK265" s="116">
        <v>49.9</v>
      </c>
      <c r="DL265" s="1089"/>
      <c r="DM265" s="115" t="s">
        <v>282</v>
      </c>
      <c r="DN265" s="1089"/>
      <c r="DO265" s="115" t="s">
        <v>335</v>
      </c>
      <c r="DP265" s="1089"/>
      <c r="DQ265" s="116">
        <v>33.299999999999997</v>
      </c>
      <c r="DR265" s="1145"/>
      <c r="DS265" s="117">
        <v>4660</v>
      </c>
      <c r="DT265" s="1122"/>
      <c r="DU265" s="118" t="s">
        <v>284</v>
      </c>
      <c r="DV265" s="1089"/>
      <c r="DW265" s="1091"/>
      <c r="DX265" s="1093"/>
      <c r="DY265" s="1095"/>
      <c r="DZ265" s="1082"/>
      <c r="EA265" s="1084"/>
      <c r="EB265" s="1082"/>
      <c r="EC265" s="1086"/>
      <c r="ED265" s="1082"/>
      <c r="EE265" s="1088"/>
      <c r="EF265" s="1124"/>
      <c r="EG265" s="1089"/>
      <c r="EH265" s="1091">
        <v>2561</v>
      </c>
      <c r="EI265" s="1093"/>
      <c r="EJ265" s="1095"/>
      <c r="EK265" s="1082"/>
      <c r="EL265" s="1084"/>
      <c r="EM265" s="1082"/>
      <c r="EN265" s="1086"/>
      <c r="EO265" s="1082"/>
      <c r="EP265" s="1088"/>
      <c r="EQ265" s="1127"/>
      <c r="ER265" s="1121"/>
      <c r="ES265" s="1089"/>
      <c r="ET265" s="119">
        <v>30</v>
      </c>
      <c r="EU265" s="1125"/>
      <c r="EV265" s="1140"/>
      <c r="EW265" s="1114"/>
      <c r="EX265" s="1122"/>
      <c r="EY265" s="5"/>
      <c r="EZ265" s="1145"/>
    </row>
    <row r="266" spans="1:156" s="58" customFormat="1" ht="38.450000000000003" customHeight="1">
      <c r="A266" s="132" t="s">
        <v>604</v>
      </c>
      <c r="B266" s="132" t="s">
        <v>1004</v>
      </c>
      <c r="C266" s="1170"/>
      <c r="D266" s="1106" t="s">
        <v>316</v>
      </c>
      <c r="E266" s="1108" t="s">
        <v>267</v>
      </c>
      <c r="F266" s="57" t="s">
        <v>42</v>
      </c>
      <c r="G266" s="120"/>
      <c r="H266" s="59">
        <v>29710</v>
      </c>
      <c r="I266" s="60">
        <v>38620</v>
      </c>
      <c r="J266" s="32" t="s">
        <v>268</v>
      </c>
      <c r="K266" s="61">
        <v>270</v>
      </c>
      <c r="L266" s="62">
        <v>360</v>
      </c>
      <c r="M266" s="63" t="s">
        <v>269</v>
      </c>
      <c r="N266" s="64" t="s">
        <v>270</v>
      </c>
      <c r="O266" s="65" t="s">
        <v>268</v>
      </c>
      <c r="P266" s="66" t="s">
        <v>271</v>
      </c>
      <c r="Q266" s="65" t="s">
        <v>268</v>
      </c>
      <c r="R266" s="67">
        <v>2.6</v>
      </c>
      <c r="S266" s="68">
        <v>2.6</v>
      </c>
      <c r="T266" s="1089" t="s">
        <v>268</v>
      </c>
      <c r="U266" s="1104">
        <v>660</v>
      </c>
      <c r="V266" s="1089" t="s">
        <v>268</v>
      </c>
      <c r="W266" s="1110">
        <v>6</v>
      </c>
      <c r="X266" s="1081" t="s">
        <v>272</v>
      </c>
      <c r="Y266" s="1083" t="s">
        <v>270</v>
      </c>
      <c r="Z266" s="1083" t="s">
        <v>268</v>
      </c>
      <c r="AA266" s="1100" t="s">
        <v>273</v>
      </c>
      <c r="AB266" s="1089" t="s">
        <v>268</v>
      </c>
      <c r="AC266" s="1104">
        <v>4450</v>
      </c>
      <c r="AD266" s="1089" t="s">
        <v>274</v>
      </c>
      <c r="AE266" s="1098">
        <v>40</v>
      </c>
      <c r="AF266" s="1081" t="s">
        <v>269</v>
      </c>
      <c r="AG266" s="1083" t="s">
        <v>270</v>
      </c>
      <c r="AH266" s="1081" t="s">
        <v>268</v>
      </c>
      <c r="AI266" s="1085" t="s">
        <v>275</v>
      </c>
      <c r="AJ266" s="1081" t="s">
        <v>268</v>
      </c>
      <c r="AK266" s="1096">
        <v>2.7</v>
      </c>
      <c r="AL266" s="32" t="s">
        <v>268</v>
      </c>
      <c r="AM266" s="69">
        <v>8910</v>
      </c>
      <c r="AN266" s="1089" t="s">
        <v>268</v>
      </c>
      <c r="AO266" s="70">
        <v>80</v>
      </c>
      <c r="AP266" s="71" t="s">
        <v>272</v>
      </c>
      <c r="AQ266" s="64" t="s">
        <v>270</v>
      </c>
      <c r="AR266" s="72" t="s">
        <v>268</v>
      </c>
      <c r="AS266" s="66" t="s">
        <v>275</v>
      </c>
      <c r="AT266" s="72" t="s">
        <v>268</v>
      </c>
      <c r="AU266" s="73">
        <v>2.9</v>
      </c>
      <c r="AV266" s="74" t="s">
        <v>276</v>
      </c>
      <c r="AW266" s="75" t="s">
        <v>268</v>
      </c>
      <c r="AX266" s="76">
        <v>3560</v>
      </c>
      <c r="AY266" s="20" t="s">
        <v>274</v>
      </c>
      <c r="AZ266" s="77">
        <v>30</v>
      </c>
      <c r="BA266" s="78" t="s">
        <v>269</v>
      </c>
      <c r="BB266" s="79" t="s">
        <v>270</v>
      </c>
      <c r="BC266" s="78" t="s">
        <v>268</v>
      </c>
      <c r="BD266" s="80" t="s">
        <v>275</v>
      </c>
      <c r="BE266" s="78" t="s">
        <v>268</v>
      </c>
      <c r="BF266" s="81">
        <v>3.9</v>
      </c>
      <c r="BG266" s="75"/>
      <c r="BH266" s="82"/>
      <c r="BI266" s="112"/>
      <c r="BJ266" s="121"/>
      <c r="BK266" s="121"/>
      <c r="BL266" s="121"/>
      <c r="BM266" s="121"/>
      <c r="BN266" s="121"/>
      <c r="BO266" s="121"/>
      <c r="BP266" s="121"/>
      <c r="BQ266" s="112"/>
      <c r="BR266" s="82" t="s">
        <v>286</v>
      </c>
      <c r="BS266" s="112"/>
      <c r="BT266" s="122"/>
      <c r="BU266" s="121"/>
      <c r="BV266" s="121"/>
      <c r="BW266" s="121"/>
      <c r="BX266" s="121"/>
      <c r="BY266" s="121"/>
      <c r="BZ266" s="121"/>
      <c r="CA266" s="1102" t="s">
        <v>268</v>
      </c>
      <c r="CB266" s="1130" t="s">
        <v>203</v>
      </c>
      <c r="CC266" s="1089" t="s">
        <v>268</v>
      </c>
      <c r="CD266" s="1098"/>
      <c r="CE266" s="1083"/>
      <c r="CF266" s="1083"/>
      <c r="CG266" s="1092"/>
      <c r="CH266" s="1085"/>
      <c r="CI266" s="1092"/>
      <c r="CJ266" s="1128" t="s">
        <v>203</v>
      </c>
      <c r="CK266" s="1089"/>
      <c r="CL266" s="123" t="s">
        <v>170</v>
      </c>
      <c r="CM266" s="1089" t="s">
        <v>274</v>
      </c>
      <c r="CN266" s="1112">
        <v>40</v>
      </c>
      <c r="CO266" s="1113" t="s">
        <v>269</v>
      </c>
      <c r="CP266" s="1114" t="s">
        <v>270</v>
      </c>
      <c r="CQ266" s="1113" t="s">
        <v>268</v>
      </c>
      <c r="CR266" s="1115" t="s">
        <v>275</v>
      </c>
      <c r="CS266" s="1113" t="s">
        <v>268</v>
      </c>
      <c r="CT266" s="1118">
        <v>2.7</v>
      </c>
      <c r="CU266" s="1119" t="s">
        <v>277</v>
      </c>
      <c r="CV266" s="1089" t="s">
        <v>274</v>
      </c>
      <c r="CW266" s="1104">
        <v>700</v>
      </c>
      <c r="CX266" s="1089" t="s">
        <v>268</v>
      </c>
      <c r="CY266" s="1098">
        <v>7</v>
      </c>
      <c r="CZ266" s="1083" t="s">
        <v>269</v>
      </c>
      <c r="DA266" s="1083" t="s">
        <v>270</v>
      </c>
      <c r="DB266" s="1092" t="s">
        <v>268</v>
      </c>
      <c r="DC266" s="1085" t="s">
        <v>275</v>
      </c>
      <c r="DD266" s="1092" t="s">
        <v>268</v>
      </c>
      <c r="DE266" s="1096">
        <v>9.6999999999999993</v>
      </c>
      <c r="DF266" s="1089" t="s">
        <v>274</v>
      </c>
      <c r="DG266" s="85">
        <v>440</v>
      </c>
      <c r="DH266" s="1089" t="s">
        <v>268</v>
      </c>
      <c r="DI266" s="85">
        <v>4</v>
      </c>
      <c r="DJ266" s="1089" t="s">
        <v>274</v>
      </c>
      <c r="DK266" s="86">
        <v>4</v>
      </c>
      <c r="DL266" s="1089" t="s">
        <v>268</v>
      </c>
      <c r="DM266" s="85">
        <v>70</v>
      </c>
      <c r="DN266" s="1089" t="s">
        <v>268</v>
      </c>
      <c r="DO266" s="85">
        <v>1</v>
      </c>
      <c r="DP266" s="1089" t="s">
        <v>274</v>
      </c>
      <c r="DQ266" s="86">
        <v>1</v>
      </c>
      <c r="DR266" s="1145"/>
      <c r="DS266" s="128" t="s">
        <v>170</v>
      </c>
      <c r="DT266" s="1122" t="s">
        <v>278</v>
      </c>
      <c r="DU266" s="88">
        <v>255</v>
      </c>
      <c r="DV266" s="1089" t="s">
        <v>280</v>
      </c>
      <c r="DW266" s="1090">
        <v>1070</v>
      </c>
      <c r="DX266" s="1092" t="s">
        <v>268</v>
      </c>
      <c r="DY266" s="1094">
        <v>11</v>
      </c>
      <c r="DZ266" s="1081" t="s">
        <v>269</v>
      </c>
      <c r="EA266" s="1083" t="s">
        <v>270</v>
      </c>
      <c r="EB266" s="1081" t="s">
        <v>268</v>
      </c>
      <c r="EC266" s="1085" t="s">
        <v>275</v>
      </c>
      <c r="ED266" s="1081" t="s">
        <v>268</v>
      </c>
      <c r="EE266" s="1087">
        <v>7.1</v>
      </c>
      <c r="EF266" s="1123" t="s">
        <v>276</v>
      </c>
      <c r="EG266" s="1089" t="s">
        <v>280</v>
      </c>
      <c r="EH266" s="1090">
        <v>4450</v>
      </c>
      <c r="EI266" s="1092" t="s">
        <v>268</v>
      </c>
      <c r="EJ266" s="1094">
        <v>40</v>
      </c>
      <c r="EK266" s="1081" t="s">
        <v>269</v>
      </c>
      <c r="EL266" s="1083" t="s">
        <v>270</v>
      </c>
      <c r="EM266" s="1081" t="s">
        <v>268</v>
      </c>
      <c r="EN266" s="1085" t="s">
        <v>275</v>
      </c>
      <c r="EO266" s="1081" t="s">
        <v>268</v>
      </c>
      <c r="EP266" s="1087">
        <v>2.9</v>
      </c>
      <c r="EQ266" s="1126" t="s">
        <v>276</v>
      </c>
      <c r="ER266" s="1120" t="s">
        <v>281</v>
      </c>
      <c r="ES266" s="1089" t="s">
        <v>280</v>
      </c>
      <c r="ET266" s="89">
        <v>3310</v>
      </c>
      <c r="EU266" s="1125" t="s">
        <v>280</v>
      </c>
      <c r="EV266" s="1140"/>
      <c r="EW266" s="1114"/>
      <c r="EX266" s="1122"/>
      <c r="EY266" s="5"/>
      <c r="EZ266" s="1145"/>
    </row>
    <row r="267" spans="1:156" s="58" customFormat="1" ht="38.450000000000003" customHeight="1">
      <c r="A267" s="132" t="s">
        <v>605</v>
      </c>
      <c r="B267" s="132" t="s">
        <v>1005</v>
      </c>
      <c r="C267" s="1170"/>
      <c r="D267" s="1107"/>
      <c r="E267" s="1109"/>
      <c r="F267" s="90" t="s">
        <v>43</v>
      </c>
      <c r="G267" s="120"/>
      <c r="H267" s="91">
        <v>38620</v>
      </c>
      <c r="I267" s="92"/>
      <c r="J267" s="32" t="s">
        <v>268</v>
      </c>
      <c r="K267" s="93">
        <v>360</v>
      </c>
      <c r="L267" s="94"/>
      <c r="M267" s="95" t="s">
        <v>269</v>
      </c>
      <c r="N267" s="96" t="s">
        <v>270</v>
      </c>
      <c r="O267" s="97" t="s">
        <v>268</v>
      </c>
      <c r="P267" s="98" t="s">
        <v>275</v>
      </c>
      <c r="Q267" s="97" t="s">
        <v>268</v>
      </c>
      <c r="R267" s="99">
        <v>2.6</v>
      </c>
      <c r="S267" s="100"/>
      <c r="T267" s="1089"/>
      <c r="U267" s="1105"/>
      <c r="V267" s="1089"/>
      <c r="W267" s="1111"/>
      <c r="X267" s="1082"/>
      <c r="Y267" s="1084"/>
      <c r="Z267" s="1084"/>
      <c r="AA267" s="1101"/>
      <c r="AB267" s="1089"/>
      <c r="AC267" s="1105"/>
      <c r="AD267" s="1089"/>
      <c r="AE267" s="1099"/>
      <c r="AF267" s="1082"/>
      <c r="AG267" s="1084"/>
      <c r="AH267" s="1082"/>
      <c r="AI267" s="1086"/>
      <c r="AJ267" s="1082"/>
      <c r="AK267" s="1097"/>
      <c r="AL267" s="32" t="s">
        <v>268</v>
      </c>
      <c r="AM267" s="93">
        <v>8910</v>
      </c>
      <c r="AN267" s="1089"/>
      <c r="AO267" s="101">
        <v>80</v>
      </c>
      <c r="AP267" s="102" t="s">
        <v>269</v>
      </c>
      <c r="AQ267" s="96" t="s">
        <v>270</v>
      </c>
      <c r="AR267" s="103" t="s">
        <v>268</v>
      </c>
      <c r="AS267" s="104" t="s">
        <v>275</v>
      </c>
      <c r="AT267" s="103" t="s">
        <v>268</v>
      </c>
      <c r="AU267" s="105">
        <v>2.9</v>
      </c>
      <c r="AV267" s="106"/>
      <c r="AW267" s="75"/>
      <c r="AX267" s="23"/>
      <c r="AY267" s="23"/>
      <c r="AZ267" s="125"/>
      <c r="BA267" s="23"/>
      <c r="BB267" s="23"/>
      <c r="BC267" s="23"/>
      <c r="BD267" s="23"/>
      <c r="BE267" s="23"/>
      <c r="BF267" s="23"/>
      <c r="BG267" s="112" t="s">
        <v>274</v>
      </c>
      <c r="BH267" s="113">
        <v>62360</v>
      </c>
      <c r="BI267" s="112" t="s">
        <v>268</v>
      </c>
      <c r="BJ267" s="77">
        <v>620</v>
      </c>
      <c r="BK267" s="78" t="s">
        <v>269</v>
      </c>
      <c r="BL267" s="79" t="s">
        <v>270</v>
      </c>
      <c r="BM267" s="78" t="s">
        <v>268</v>
      </c>
      <c r="BN267" s="80" t="s">
        <v>275</v>
      </c>
      <c r="BO267" s="78" t="s">
        <v>268</v>
      </c>
      <c r="BP267" s="81">
        <v>2.4</v>
      </c>
      <c r="BQ267" s="46" t="s">
        <v>268</v>
      </c>
      <c r="BR267" s="113">
        <v>53450</v>
      </c>
      <c r="BS267" s="46" t="s">
        <v>274</v>
      </c>
      <c r="BT267" s="77">
        <v>530</v>
      </c>
      <c r="BU267" s="78" t="s">
        <v>269</v>
      </c>
      <c r="BV267" s="79" t="s">
        <v>270</v>
      </c>
      <c r="BW267" s="78" t="s">
        <v>268</v>
      </c>
      <c r="BX267" s="80" t="s">
        <v>275</v>
      </c>
      <c r="BY267" s="78" t="s">
        <v>268</v>
      </c>
      <c r="BZ267" s="81">
        <v>2.4</v>
      </c>
      <c r="CA267" s="1103"/>
      <c r="CB267" s="1131"/>
      <c r="CC267" s="1089"/>
      <c r="CD267" s="1099"/>
      <c r="CE267" s="1084"/>
      <c r="CF267" s="1084"/>
      <c r="CG267" s="1093"/>
      <c r="CH267" s="1086"/>
      <c r="CI267" s="1093"/>
      <c r="CJ267" s="1129"/>
      <c r="CK267" s="1089"/>
      <c r="CL267" s="114">
        <v>4450</v>
      </c>
      <c r="CM267" s="1089"/>
      <c r="CN267" s="1112"/>
      <c r="CO267" s="1113"/>
      <c r="CP267" s="1114"/>
      <c r="CQ267" s="1113"/>
      <c r="CR267" s="1115"/>
      <c r="CS267" s="1113"/>
      <c r="CT267" s="1118"/>
      <c r="CU267" s="1119"/>
      <c r="CV267" s="1089"/>
      <c r="CW267" s="1105"/>
      <c r="CX267" s="1089"/>
      <c r="CY267" s="1099"/>
      <c r="CZ267" s="1084"/>
      <c r="DA267" s="1084"/>
      <c r="DB267" s="1093"/>
      <c r="DC267" s="1086"/>
      <c r="DD267" s="1093"/>
      <c r="DE267" s="1097"/>
      <c r="DF267" s="1089"/>
      <c r="DG267" s="115" t="s">
        <v>282</v>
      </c>
      <c r="DH267" s="1089"/>
      <c r="DI267" s="115" t="s">
        <v>335</v>
      </c>
      <c r="DJ267" s="1089"/>
      <c r="DK267" s="116">
        <v>43.7</v>
      </c>
      <c r="DL267" s="1089"/>
      <c r="DM267" s="115" t="s">
        <v>282</v>
      </c>
      <c r="DN267" s="1089"/>
      <c r="DO267" s="115" t="s">
        <v>335</v>
      </c>
      <c r="DP267" s="1089"/>
      <c r="DQ267" s="116">
        <v>29.1</v>
      </c>
      <c r="DR267" s="1145"/>
      <c r="DS267" s="117">
        <v>4250</v>
      </c>
      <c r="DT267" s="1122"/>
      <c r="DU267" s="118" t="s">
        <v>284</v>
      </c>
      <c r="DV267" s="1089"/>
      <c r="DW267" s="1091"/>
      <c r="DX267" s="1093"/>
      <c r="DY267" s="1095"/>
      <c r="DZ267" s="1082"/>
      <c r="EA267" s="1084"/>
      <c r="EB267" s="1082"/>
      <c r="EC267" s="1086"/>
      <c r="ED267" s="1082"/>
      <c r="EE267" s="1088"/>
      <c r="EF267" s="1124"/>
      <c r="EG267" s="1089"/>
      <c r="EH267" s="1091">
        <v>2134</v>
      </c>
      <c r="EI267" s="1093"/>
      <c r="EJ267" s="1095"/>
      <c r="EK267" s="1082"/>
      <c r="EL267" s="1084"/>
      <c r="EM267" s="1082"/>
      <c r="EN267" s="1086"/>
      <c r="EO267" s="1082"/>
      <c r="EP267" s="1088"/>
      <c r="EQ267" s="1127"/>
      <c r="ER267" s="1121"/>
      <c r="ES267" s="1089"/>
      <c r="ET267" s="119">
        <v>30</v>
      </c>
      <c r="EU267" s="1125"/>
      <c r="EV267" s="1140"/>
      <c r="EW267" s="1114"/>
      <c r="EX267" s="1122"/>
      <c r="EY267" s="5"/>
      <c r="EZ267" s="1145"/>
    </row>
    <row r="268" spans="1:156" s="58" customFormat="1" ht="38.450000000000003" customHeight="1">
      <c r="A268" s="132" t="s">
        <v>606</v>
      </c>
      <c r="B268" s="132" t="s">
        <v>1006</v>
      </c>
      <c r="C268" s="1170"/>
      <c r="D268" s="1106" t="s">
        <v>318</v>
      </c>
      <c r="E268" s="1108" t="s">
        <v>267</v>
      </c>
      <c r="F268" s="57" t="s">
        <v>42</v>
      </c>
      <c r="G268" s="120"/>
      <c r="H268" s="59">
        <v>28900</v>
      </c>
      <c r="I268" s="60">
        <v>37810</v>
      </c>
      <c r="J268" s="32" t="s">
        <v>268</v>
      </c>
      <c r="K268" s="61">
        <v>260</v>
      </c>
      <c r="L268" s="62">
        <v>350</v>
      </c>
      <c r="M268" s="63" t="s">
        <v>269</v>
      </c>
      <c r="N268" s="64" t="s">
        <v>270</v>
      </c>
      <c r="O268" s="65" t="s">
        <v>268</v>
      </c>
      <c r="P268" s="66" t="s">
        <v>271</v>
      </c>
      <c r="Q268" s="65" t="s">
        <v>268</v>
      </c>
      <c r="R268" s="67">
        <v>2.5</v>
      </c>
      <c r="S268" s="68">
        <v>2.6</v>
      </c>
      <c r="T268" s="1089" t="s">
        <v>268</v>
      </c>
      <c r="U268" s="1104">
        <v>590</v>
      </c>
      <c r="V268" s="1089" t="s">
        <v>268</v>
      </c>
      <c r="W268" s="1110">
        <v>5</v>
      </c>
      <c r="X268" s="1081" t="s">
        <v>272</v>
      </c>
      <c r="Y268" s="1083" t="s">
        <v>270</v>
      </c>
      <c r="Z268" s="1083" t="s">
        <v>268</v>
      </c>
      <c r="AA268" s="1100" t="s">
        <v>273</v>
      </c>
      <c r="AB268" s="1089" t="s">
        <v>268</v>
      </c>
      <c r="AC268" s="1104">
        <v>3950</v>
      </c>
      <c r="AD268" s="1089" t="s">
        <v>274</v>
      </c>
      <c r="AE268" s="1098">
        <v>30</v>
      </c>
      <c r="AF268" s="1081" t="s">
        <v>269</v>
      </c>
      <c r="AG268" s="1083" t="s">
        <v>270</v>
      </c>
      <c r="AH268" s="1081" t="s">
        <v>268</v>
      </c>
      <c r="AI268" s="1085" t="s">
        <v>275</v>
      </c>
      <c r="AJ268" s="1081" t="s">
        <v>268</v>
      </c>
      <c r="AK268" s="1096">
        <v>3.2</v>
      </c>
      <c r="AL268" s="32" t="s">
        <v>268</v>
      </c>
      <c r="AM268" s="69">
        <v>8910</v>
      </c>
      <c r="AN268" s="1089" t="s">
        <v>268</v>
      </c>
      <c r="AO268" s="70">
        <v>80</v>
      </c>
      <c r="AP268" s="71" t="s">
        <v>272</v>
      </c>
      <c r="AQ268" s="64" t="s">
        <v>270</v>
      </c>
      <c r="AR268" s="72" t="s">
        <v>268</v>
      </c>
      <c r="AS268" s="66" t="s">
        <v>275</v>
      </c>
      <c r="AT268" s="72" t="s">
        <v>268</v>
      </c>
      <c r="AU268" s="73">
        <v>2.9</v>
      </c>
      <c r="AV268" s="74" t="s">
        <v>276</v>
      </c>
      <c r="AW268" s="75" t="s">
        <v>268</v>
      </c>
      <c r="AX268" s="76">
        <v>3560</v>
      </c>
      <c r="AY268" s="20" t="s">
        <v>274</v>
      </c>
      <c r="AZ268" s="77">
        <v>30</v>
      </c>
      <c r="BA268" s="78" t="s">
        <v>269</v>
      </c>
      <c r="BB268" s="79" t="s">
        <v>270</v>
      </c>
      <c r="BC268" s="78" t="s">
        <v>268</v>
      </c>
      <c r="BD268" s="80" t="s">
        <v>275</v>
      </c>
      <c r="BE268" s="78" t="s">
        <v>268</v>
      </c>
      <c r="BF268" s="81">
        <v>3.9</v>
      </c>
      <c r="BG268" s="75"/>
      <c r="BH268" s="82"/>
      <c r="BI268" s="112"/>
      <c r="BJ268" s="121"/>
      <c r="BK268" s="121"/>
      <c r="BL268" s="121"/>
      <c r="BM268" s="121"/>
      <c r="BN268" s="121"/>
      <c r="BO268" s="121"/>
      <c r="BP268" s="121"/>
      <c r="BQ268" s="112"/>
      <c r="BR268" s="82" t="s">
        <v>286</v>
      </c>
      <c r="BS268" s="112"/>
      <c r="BT268" s="122"/>
      <c r="BU268" s="121"/>
      <c r="BV268" s="121"/>
      <c r="BW268" s="121"/>
      <c r="BX268" s="121"/>
      <c r="BY268" s="121"/>
      <c r="BZ268" s="121"/>
      <c r="CA268" s="1102" t="s">
        <v>268</v>
      </c>
      <c r="CB268" s="1116">
        <v>730</v>
      </c>
      <c r="CC268" s="1089" t="s">
        <v>268</v>
      </c>
      <c r="CD268" s="1098">
        <v>7</v>
      </c>
      <c r="CE268" s="1083" t="s">
        <v>269</v>
      </c>
      <c r="CF268" s="1083" t="s">
        <v>270</v>
      </c>
      <c r="CG268" s="1092" t="s">
        <v>268</v>
      </c>
      <c r="CH268" s="1085" t="s">
        <v>275</v>
      </c>
      <c r="CI268" s="1092" t="s">
        <v>268</v>
      </c>
      <c r="CJ268" s="1096">
        <v>8.6</v>
      </c>
      <c r="CK268" s="1089"/>
      <c r="CL268" s="123" t="s">
        <v>171</v>
      </c>
      <c r="CM268" s="1089" t="s">
        <v>274</v>
      </c>
      <c r="CN268" s="1112">
        <v>30</v>
      </c>
      <c r="CO268" s="1113" t="s">
        <v>269</v>
      </c>
      <c r="CP268" s="1114" t="s">
        <v>270</v>
      </c>
      <c r="CQ268" s="1113" t="s">
        <v>268</v>
      </c>
      <c r="CR268" s="1115" t="s">
        <v>275</v>
      </c>
      <c r="CS268" s="1113" t="s">
        <v>268</v>
      </c>
      <c r="CT268" s="1118">
        <v>3.2</v>
      </c>
      <c r="CU268" s="1119" t="s">
        <v>277</v>
      </c>
      <c r="CV268" s="1089" t="s">
        <v>274</v>
      </c>
      <c r="CW268" s="1104">
        <v>620</v>
      </c>
      <c r="CX268" s="1089" t="s">
        <v>268</v>
      </c>
      <c r="CY268" s="1098">
        <v>6</v>
      </c>
      <c r="CZ268" s="1083" t="s">
        <v>269</v>
      </c>
      <c r="DA268" s="1083" t="s">
        <v>270</v>
      </c>
      <c r="DB268" s="1092" t="s">
        <v>268</v>
      </c>
      <c r="DC268" s="1085" t="s">
        <v>275</v>
      </c>
      <c r="DD268" s="1092" t="s">
        <v>268</v>
      </c>
      <c r="DE268" s="1096">
        <v>10.1</v>
      </c>
      <c r="DF268" s="1089" t="s">
        <v>274</v>
      </c>
      <c r="DG268" s="85">
        <v>410</v>
      </c>
      <c r="DH268" s="1089" t="s">
        <v>268</v>
      </c>
      <c r="DI268" s="85">
        <v>4</v>
      </c>
      <c r="DJ268" s="1089" t="s">
        <v>274</v>
      </c>
      <c r="DK268" s="86">
        <v>4</v>
      </c>
      <c r="DL268" s="1089" t="s">
        <v>268</v>
      </c>
      <c r="DM268" s="85">
        <v>70</v>
      </c>
      <c r="DN268" s="1089" t="s">
        <v>268</v>
      </c>
      <c r="DO268" s="85">
        <v>1</v>
      </c>
      <c r="DP268" s="1089" t="s">
        <v>274</v>
      </c>
      <c r="DQ268" s="86">
        <v>1</v>
      </c>
      <c r="DR268" s="1145"/>
      <c r="DS268" s="128" t="s">
        <v>171</v>
      </c>
      <c r="DT268" s="1122" t="s">
        <v>278</v>
      </c>
      <c r="DU268" s="88">
        <v>255</v>
      </c>
      <c r="DV268" s="1089" t="s">
        <v>280</v>
      </c>
      <c r="DW268" s="1090">
        <v>950</v>
      </c>
      <c r="DX268" s="1092" t="s">
        <v>268</v>
      </c>
      <c r="DY268" s="1094">
        <v>10</v>
      </c>
      <c r="DZ268" s="1081" t="s">
        <v>269</v>
      </c>
      <c r="EA268" s="1083" t="s">
        <v>270</v>
      </c>
      <c r="EB268" s="1081" t="s">
        <v>268</v>
      </c>
      <c r="EC268" s="1085" t="s">
        <v>275</v>
      </c>
      <c r="ED268" s="1081" t="s">
        <v>268</v>
      </c>
      <c r="EE268" s="1087">
        <v>6.9</v>
      </c>
      <c r="EF268" s="1123" t="s">
        <v>276</v>
      </c>
      <c r="EG268" s="1089" t="s">
        <v>280</v>
      </c>
      <c r="EH268" s="1090">
        <v>3960</v>
      </c>
      <c r="EI268" s="1092" t="s">
        <v>268</v>
      </c>
      <c r="EJ268" s="1094">
        <v>40</v>
      </c>
      <c r="EK268" s="1081" t="s">
        <v>269</v>
      </c>
      <c r="EL268" s="1083" t="s">
        <v>270</v>
      </c>
      <c r="EM268" s="1081" t="s">
        <v>268</v>
      </c>
      <c r="EN268" s="1085" t="s">
        <v>275</v>
      </c>
      <c r="EO268" s="1081" t="s">
        <v>268</v>
      </c>
      <c r="EP268" s="1087">
        <v>2.6</v>
      </c>
      <c r="EQ268" s="1126" t="s">
        <v>276</v>
      </c>
      <c r="ER268" s="1120" t="s">
        <v>281</v>
      </c>
      <c r="ES268" s="1089" t="s">
        <v>280</v>
      </c>
      <c r="ET268" s="89">
        <v>2940</v>
      </c>
      <c r="EU268" s="1125" t="s">
        <v>280</v>
      </c>
      <c r="EV268" s="1140"/>
      <c r="EW268" s="1114"/>
      <c r="EX268" s="1122"/>
      <c r="EY268" s="5"/>
      <c r="EZ268" s="1145"/>
    </row>
    <row r="269" spans="1:156" s="58" customFormat="1" ht="38.450000000000003" customHeight="1">
      <c r="A269" s="132" t="s">
        <v>607</v>
      </c>
      <c r="B269" s="132" t="s">
        <v>1007</v>
      </c>
      <c r="C269" s="1170"/>
      <c r="D269" s="1107"/>
      <c r="E269" s="1109"/>
      <c r="F269" s="90" t="s">
        <v>43</v>
      </c>
      <c r="G269" s="120"/>
      <c r="H269" s="91">
        <v>37810</v>
      </c>
      <c r="I269" s="92"/>
      <c r="J269" s="32" t="s">
        <v>268</v>
      </c>
      <c r="K269" s="93">
        <v>350</v>
      </c>
      <c r="L269" s="94"/>
      <c r="M269" s="95" t="s">
        <v>269</v>
      </c>
      <c r="N269" s="96" t="s">
        <v>270</v>
      </c>
      <c r="O269" s="97" t="s">
        <v>268</v>
      </c>
      <c r="P269" s="98" t="s">
        <v>275</v>
      </c>
      <c r="Q269" s="97" t="s">
        <v>268</v>
      </c>
      <c r="R269" s="99">
        <v>2.6</v>
      </c>
      <c r="S269" s="100"/>
      <c r="T269" s="1089"/>
      <c r="U269" s="1105"/>
      <c r="V269" s="1089"/>
      <c r="W269" s="1111"/>
      <c r="X269" s="1082"/>
      <c r="Y269" s="1084"/>
      <c r="Z269" s="1084"/>
      <c r="AA269" s="1101"/>
      <c r="AB269" s="1089"/>
      <c r="AC269" s="1105"/>
      <c r="AD269" s="1089"/>
      <c r="AE269" s="1099"/>
      <c r="AF269" s="1082"/>
      <c r="AG269" s="1084"/>
      <c r="AH269" s="1082"/>
      <c r="AI269" s="1086"/>
      <c r="AJ269" s="1082"/>
      <c r="AK269" s="1097"/>
      <c r="AL269" s="32" t="s">
        <v>268</v>
      </c>
      <c r="AM269" s="93">
        <v>8910</v>
      </c>
      <c r="AN269" s="1089"/>
      <c r="AO269" s="101">
        <v>80</v>
      </c>
      <c r="AP269" s="102" t="s">
        <v>269</v>
      </c>
      <c r="AQ269" s="96" t="s">
        <v>270</v>
      </c>
      <c r="AR269" s="103" t="s">
        <v>268</v>
      </c>
      <c r="AS269" s="104" t="s">
        <v>275</v>
      </c>
      <c r="AT269" s="103" t="s">
        <v>268</v>
      </c>
      <c r="AU269" s="105">
        <v>2.9</v>
      </c>
      <c r="AV269" s="106"/>
      <c r="AW269" s="75"/>
      <c r="AX269" s="23"/>
      <c r="AY269" s="23"/>
      <c r="AZ269" s="125"/>
      <c r="BA269" s="23"/>
      <c r="BB269" s="23"/>
      <c r="BC269" s="23"/>
      <c r="BD269" s="23"/>
      <c r="BE269" s="23"/>
      <c r="BF269" s="23"/>
      <c r="BG269" s="112" t="s">
        <v>274</v>
      </c>
      <c r="BH269" s="113">
        <v>62360</v>
      </c>
      <c r="BI269" s="112" t="s">
        <v>268</v>
      </c>
      <c r="BJ269" s="77">
        <v>620</v>
      </c>
      <c r="BK269" s="78" t="s">
        <v>269</v>
      </c>
      <c r="BL269" s="79" t="s">
        <v>270</v>
      </c>
      <c r="BM269" s="78" t="s">
        <v>268</v>
      </c>
      <c r="BN269" s="80" t="s">
        <v>275</v>
      </c>
      <c r="BO269" s="78" t="s">
        <v>268</v>
      </c>
      <c r="BP269" s="81">
        <v>2.4</v>
      </c>
      <c r="BQ269" s="46" t="s">
        <v>268</v>
      </c>
      <c r="BR269" s="113">
        <v>53450</v>
      </c>
      <c r="BS269" s="46" t="s">
        <v>274</v>
      </c>
      <c r="BT269" s="77">
        <v>530</v>
      </c>
      <c r="BU269" s="78" t="s">
        <v>269</v>
      </c>
      <c r="BV269" s="79" t="s">
        <v>270</v>
      </c>
      <c r="BW269" s="78" t="s">
        <v>268</v>
      </c>
      <c r="BX269" s="80" t="s">
        <v>275</v>
      </c>
      <c r="BY269" s="78" t="s">
        <v>268</v>
      </c>
      <c r="BZ269" s="81">
        <v>2.4</v>
      </c>
      <c r="CA269" s="1103"/>
      <c r="CB269" s="1117"/>
      <c r="CC269" s="1089"/>
      <c r="CD269" s="1099"/>
      <c r="CE269" s="1084"/>
      <c r="CF269" s="1084"/>
      <c r="CG269" s="1093"/>
      <c r="CH269" s="1086"/>
      <c r="CI269" s="1093"/>
      <c r="CJ269" s="1097"/>
      <c r="CK269" s="1089"/>
      <c r="CL269" s="114">
        <v>3950</v>
      </c>
      <c r="CM269" s="1089"/>
      <c r="CN269" s="1112"/>
      <c r="CO269" s="1113"/>
      <c r="CP269" s="1114"/>
      <c r="CQ269" s="1113"/>
      <c r="CR269" s="1115"/>
      <c r="CS269" s="1113"/>
      <c r="CT269" s="1118"/>
      <c r="CU269" s="1119"/>
      <c r="CV269" s="1089"/>
      <c r="CW269" s="1105"/>
      <c r="CX269" s="1089"/>
      <c r="CY269" s="1099"/>
      <c r="CZ269" s="1084"/>
      <c r="DA269" s="1084"/>
      <c r="DB269" s="1093"/>
      <c r="DC269" s="1086"/>
      <c r="DD269" s="1093"/>
      <c r="DE269" s="1097"/>
      <c r="DF269" s="1089"/>
      <c r="DG269" s="115" t="s">
        <v>282</v>
      </c>
      <c r="DH269" s="1089"/>
      <c r="DI269" s="115" t="s">
        <v>335</v>
      </c>
      <c r="DJ269" s="1089"/>
      <c r="DK269" s="116">
        <v>38.799999999999997</v>
      </c>
      <c r="DL269" s="1089"/>
      <c r="DM269" s="115" t="s">
        <v>282</v>
      </c>
      <c r="DN269" s="1089"/>
      <c r="DO269" s="115" t="s">
        <v>335</v>
      </c>
      <c r="DP269" s="1089"/>
      <c r="DQ269" s="116">
        <v>25.9</v>
      </c>
      <c r="DR269" s="1145"/>
      <c r="DS269" s="117">
        <v>3920</v>
      </c>
      <c r="DT269" s="1122"/>
      <c r="DU269" s="118" t="s">
        <v>284</v>
      </c>
      <c r="DV269" s="1089"/>
      <c r="DW269" s="1091"/>
      <c r="DX269" s="1093"/>
      <c r="DY269" s="1095"/>
      <c r="DZ269" s="1082"/>
      <c r="EA269" s="1084"/>
      <c r="EB269" s="1082"/>
      <c r="EC269" s="1086"/>
      <c r="ED269" s="1082"/>
      <c r="EE269" s="1088"/>
      <c r="EF269" s="1124"/>
      <c r="EG269" s="1089"/>
      <c r="EH269" s="1091">
        <v>1829</v>
      </c>
      <c r="EI269" s="1093"/>
      <c r="EJ269" s="1095"/>
      <c r="EK269" s="1082"/>
      <c r="EL269" s="1084"/>
      <c r="EM269" s="1082"/>
      <c r="EN269" s="1086"/>
      <c r="EO269" s="1082"/>
      <c r="EP269" s="1088"/>
      <c r="EQ269" s="1127"/>
      <c r="ER269" s="1121"/>
      <c r="ES269" s="1089"/>
      <c r="ET269" s="119">
        <v>20</v>
      </c>
      <c r="EU269" s="1125"/>
      <c r="EV269" s="1140"/>
      <c r="EW269" s="1114"/>
      <c r="EX269" s="1122"/>
      <c r="EY269" s="5"/>
      <c r="EZ269" s="1145"/>
    </row>
    <row r="270" spans="1:156" s="58" customFormat="1" ht="38.450000000000003" customHeight="1">
      <c r="A270" s="132" t="s">
        <v>608</v>
      </c>
      <c r="B270" s="132" t="s">
        <v>1008</v>
      </c>
      <c r="C270" s="1170"/>
      <c r="D270" s="1106" t="s">
        <v>320</v>
      </c>
      <c r="E270" s="1108" t="s">
        <v>267</v>
      </c>
      <c r="F270" s="57" t="s">
        <v>42</v>
      </c>
      <c r="G270" s="120"/>
      <c r="H270" s="59">
        <v>28280</v>
      </c>
      <c r="I270" s="60">
        <v>37190</v>
      </c>
      <c r="J270" s="32" t="s">
        <v>268</v>
      </c>
      <c r="K270" s="61">
        <v>260</v>
      </c>
      <c r="L270" s="62">
        <v>350</v>
      </c>
      <c r="M270" s="63" t="s">
        <v>269</v>
      </c>
      <c r="N270" s="64" t="s">
        <v>270</v>
      </c>
      <c r="O270" s="65" t="s">
        <v>268</v>
      </c>
      <c r="P270" s="66" t="s">
        <v>271</v>
      </c>
      <c r="Q270" s="65" t="s">
        <v>268</v>
      </c>
      <c r="R270" s="67">
        <v>2.4</v>
      </c>
      <c r="S270" s="68">
        <v>2.5</v>
      </c>
      <c r="T270" s="1089" t="s">
        <v>268</v>
      </c>
      <c r="U270" s="1104">
        <v>530</v>
      </c>
      <c r="V270" s="1089" t="s">
        <v>268</v>
      </c>
      <c r="W270" s="1110">
        <v>5</v>
      </c>
      <c r="X270" s="1081" t="s">
        <v>272</v>
      </c>
      <c r="Y270" s="1083" t="s">
        <v>270</v>
      </c>
      <c r="Z270" s="1083" t="s">
        <v>268</v>
      </c>
      <c r="AA270" s="1100" t="s">
        <v>273</v>
      </c>
      <c r="AB270" s="1089" t="s">
        <v>268</v>
      </c>
      <c r="AC270" s="1104">
        <v>3560</v>
      </c>
      <c r="AD270" s="1089" t="s">
        <v>274</v>
      </c>
      <c r="AE270" s="1098">
        <v>30</v>
      </c>
      <c r="AF270" s="1081" t="s">
        <v>269</v>
      </c>
      <c r="AG270" s="1083" t="s">
        <v>270</v>
      </c>
      <c r="AH270" s="1081" t="s">
        <v>268</v>
      </c>
      <c r="AI270" s="1085" t="s">
        <v>275</v>
      </c>
      <c r="AJ270" s="1081" t="s">
        <v>268</v>
      </c>
      <c r="AK270" s="1096">
        <v>2.8</v>
      </c>
      <c r="AL270" s="32" t="s">
        <v>268</v>
      </c>
      <c r="AM270" s="69">
        <v>8910</v>
      </c>
      <c r="AN270" s="1089" t="s">
        <v>268</v>
      </c>
      <c r="AO270" s="70">
        <v>80</v>
      </c>
      <c r="AP270" s="71" t="s">
        <v>272</v>
      </c>
      <c r="AQ270" s="64" t="s">
        <v>270</v>
      </c>
      <c r="AR270" s="72" t="s">
        <v>268</v>
      </c>
      <c r="AS270" s="66" t="s">
        <v>275</v>
      </c>
      <c r="AT270" s="72" t="s">
        <v>268</v>
      </c>
      <c r="AU270" s="73">
        <v>2.9</v>
      </c>
      <c r="AV270" s="74" t="s">
        <v>276</v>
      </c>
      <c r="AW270" s="75" t="s">
        <v>268</v>
      </c>
      <c r="AX270" s="76">
        <v>3560</v>
      </c>
      <c r="AY270" s="20" t="s">
        <v>274</v>
      </c>
      <c r="AZ270" s="77">
        <v>30</v>
      </c>
      <c r="BA270" s="78" t="s">
        <v>269</v>
      </c>
      <c r="BB270" s="79" t="s">
        <v>270</v>
      </c>
      <c r="BC270" s="78" t="s">
        <v>268</v>
      </c>
      <c r="BD270" s="80" t="s">
        <v>275</v>
      </c>
      <c r="BE270" s="78" t="s">
        <v>268</v>
      </c>
      <c r="BF270" s="81">
        <v>3.9</v>
      </c>
      <c r="BG270" s="75"/>
      <c r="BH270" s="82"/>
      <c r="BI270" s="112"/>
      <c r="BJ270" s="121"/>
      <c r="BK270" s="121"/>
      <c r="BL270" s="121"/>
      <c r="BM270" s="121"/>
      <c r="BN270" s="121"/>
      <c r="BO270" s="121"/>
      <c r="BP270" s="121"/>
      <c r="BQ270" s="112"/>
      <c r="BR270" s="82" t="s">
        <v>286</v>
      </c>
      <c r="BS270" s="112"/>
      <c r="BT270" s="122"/>
      <c r="BU270" s="121"/>
      <c r="BV270" s="121"/>
      <c r="BW270" s="121"/>
      <c r="BX270" s="121"/>
      <c r="BY270" s="121"/>
      <c r="BZ270" s="121"/>
      <c r="CA270" s="1102" t="s">
        <v>268</v>
      </c>
      <c r="CB270" s="1116">
        <v>660</v>
      </c>
      <c r="CC270" s="1089" t="s">
        <v>268</v>
      </c>
      <c r="CD270" s="1098">
        <v>6</v>
      </c>
      <c r="CE270" s="1083" t="s">
        <v>269</v>
      </c>
      <c r="CF270" s="1083" t="s">
        <v>270</v>
      </c>
      <c r="CG270" s="1092" t="s">
        <v>268</v>
      </c>
      <c r="CH270" s="1085" t="s">
        <v>275</v>
      </c>
      <c r="CI270" s="1092" t="s">
        <v>268</v>
      </c>
      <c r="CJ270" s="1096">
        <v>9.1</v>
      </c>
      <c r="CK270" s="1089"/>
      <c r="CL270" s="123" t="s">
        <v>172</v>
      </c>
      <c r="CM270" s="1089" t="s">
        <v>274</v>
      </c>
      <c r="CN270" s="1112">
        <v>30</v>
      </c>
      <c r="CO270" s="1113" t="s">
        <v>269</v>
      </c>
      <c r="CP270" s="1114" t="s">
        <v>270</v>
      </c>
      <c r="CQ270" s="1113" t="s">
        <v>268</v>
      </c>
      <c r="CR270" s="1115" t="s">
        <v>275</v>
      </c>
      <c r="CS270" s="1113" t="s">
        <v>268</v>
      </c>
      <c r="CT270" s="1118">
        <v>2.8</v>
      </c>
      <c r="CU270" s="1119" t="s">
        <v>277</v>
      </c>
      <c r="CV270" s="1089" t="s">
        <v>274</v>
      </c>
      <c r="CW270" s="1104">
        <v>560</v>
      </c>
      <c r="CX270" s="1089" t="s">
        <v>268</v>
      </c>
      <c r="CY270" s="1098">
        <v>5</v>
      </c>
      <c r="CZ270" s="1083" t="s">
        <v>269</v>
      </c>
      <c r="DA270" s="1083" t="s">
        <v>270</v>
      </c>
      <c r="DB270" s="1092" t="s">
        <v>268</v>
      </c>
      <c r="DC270" s="1085" t="s">
        <v>275</v>
      </c>
      <c r="DD270" s="1092" t="s">
        <v>268</v>
      </c>
      <c r="DE270" s="1096">
        <v>10.9</v>
      </c>
      <c r="DF270" s="1089" t="s">
        <v>274</v>
      </c>
      <c r="DG270" s="85">
        <v>380</v>
      </c>
      <c r="DH270" s="1089" t="s">
        <v>268</v>
      </c>
      <c r="DI270" s="85">
        <v>3</v>
      </c>
      <c r="DJ270" s="1089" t="s">
        <v>274</v>
      </c>
      <c r="DK270" s="86">
        <v>3</v>
      </c>
      <c r="DL270" s="1089" t="s">
        <v>268</v>
      </c>
      <c r="DM270" s="85">
        <v>60</v>
      </c>
      <c r="DN270" s="1089" t="s">
        <v>268</v>
      </c>
      <c r="DO270" s="85">
        <v>1</v>
      </c>
      <c r="DP270" s="1089" t="s">
        <v>274</v>
      </c>
      <c r="DQ270" s="86">
        <v>1</v>
      </c>
      <c r="DR270" s="1145"/>
      <c r="DS270" s="128" t="s">
        <v>172</v>
      </c>
      <c r="DT270" s="1122" t="s">
        <v>278</v>
      </c>
      <c r="DU270" s="88">
        <v>255</v>
      </c>
      <c r="DV270" s="1089" t="s">
        <v>280</v>
      </c>
      <c r="DW270" s="1090">
        <v>850</v>
      </c>
      <c r="DX270" s="1092" t="s">
        <v>268</v>
      </c>
      <c r="DY270" s="1094">
        <v>9</v>
      </c>
      <c r="DZ270" s="1081" t="s">
        <v>269</v>
      </c>
      <c r="EA270" s="1083" t="s">
        <v>270</v>
      </c>
      <c r="EB270" s="1081" t="s">
        <v>268</v>
      </c>
      <c r="EC270" s="1085" t="s">
        <v>275</v>
      </c>
      <c r="ED270" s="1081" t="s">
        <v>268</v>
      </c>
      <c r="EE270" s="1087">
        <v>6.9</v>
      </c>
      <c r="EF270" s="1123" t="s">
        <v>276</v>
      </c>
      <c r="EG270" s="1089" t="s">
        <v>280</v>
      </c>
      <c r="EH270" s="1090">
        <v>3560</v>
      </c>
      <c r="EI270" s="1092" t="s">
        <v>268</v>
      </c>
      <c r="EJ270" s="1094">
        <v>30</v>
      </c>
      <c r="EK270" s="1081" t="s">
        <v>269</v>
      </c>
      <c r="EL270" s="1083" t="s">
        <v>270</v>
      </c>
      <c r="EM270" s="1081" t="s">
        <v>268</v>
      </c>
      <c r="EN270" s="1085" t="s">
        <v>275</v>
      </c>
      <c r="EO270" s="1081" t="s">
        <v>268</v>
      </c>
      <c r="EP270" s="1087">
        <v>3.1</v>
      </c>
      <c r="EQ270" s="1126" t="s">
        <v>276</v>
      </c>
      <c r="ER270" s="1120" t="s">
        <v>281</v>
      </c>
      <c r="ES270" s="1089" t="s">
        <v>280</v>
      </c>
      <c r="ET270" s="89">
        <v>2650</v>
      </c>
      <c r="EU270" s="1125" t="s">
        <v>280</v>
      </c>
      <c r="EV270" s="1140"/>
      <c r="EW270" s="1114"/>
      <c r="EX270" s="1122"/>
      <c r="EY270" s="5"/>
      <c r="EZ270" s="1145"/>
    </row>
    <row r="271" spans="1:156" s="58" customFormat="1" ht="38.450000000000003" customHeight="1">
      <c r="A271" s="132" t="s">
        <v>609</v>
      </c>
      <c r="B271" s="132" t="s">
        <v>1009</v>
      </c>
      <c r="C271" s="1170"/>
      <c r="D271" s="1107"/>
      <c r="E271" s="1109"/>
      <c r="F271" s="90" t="s">
        <v>43</v>
      </c>
      <c r="G271" s="120"/>
      <c r="H271" s="91">
        <v>37190</v>
      </c>
      <c r="I271" s="92"/>
      <c r="J271" s="32" t="s">
        <v>268</v>
      </c>
      <c r="K271" s="93">
        <v>350</v>
      </c>
      <c r="L271" s="94"/>
      <c r="M271" s="95" t="s">
        <v>269</v>
      </c>
      <c r="N271" s="96" t="s">
        <v>270</v>
      </c>
      <c r="O271" s="97" t="s">
        <v>268</v>
      </c>
      <c r="P271" s="98" t="s">
        <v>275</v>
      </c>
      <c r="Q271" s="97" t="s">
        <v>268</v>
      </c>
      <c r="R271" s="99">
        <v>2.5</v>
      </c>
      <c r="S271" s="100"/>
      <c r="T271" s="1089"/>
      <c r="U271" s="1105"/>
      <c r="V271" s="1089"/>
      <c r="W271" s="1111"/>
      <c r="X271" s="1082"/>
      <c r="Y271" s="1084"/>
      <c r="Z271" s="1084"/>
      <c r="AA271" s="1101"/>
      <c r="AB271" s="1089"/>
      <c r="AC271" s="1105"/>
      <c r="AD271" s="1089"/>
      <c r="AE271" s="1099"/>
      <c r="AF271" s="1082"/>
      <c r="AG271" s="1084"/>
      <c r="AH271" s="1082"/>
      <c r="AI271" s="1086"/>
      <c r="AJ271" s="1082"/>
      <c r="AK271" s="1097"/>
      <c r="AL271" s="32" t="s">
        <v>268</v>
      </c>
      <c r="AM271" s="93">
        <v>8910</v>
      </c>
      <c r="AN271" s="1089"/>
      <c r="AO271" s="101">
        <v>80</v>
      </c>
      <c r="AP271" s="102" t="s">
        <v>269</v>
      </c>
      <c r="AQ271" s="96" t="s">
        <v>270</v>
      </c>
      <c r="AR271" s="103" t="s">
        <v>268</v>
      </c>
      <c r="AS271" s="104" t="s">
        <v>275</v>
      </c>
      <c r="AT271" s="103" t="s">
        <v>268</v>
      </c>
      <c r="AU271" s="105">
        <v>2.9</v>
      </c>
      <c r="AV271" s="106"/>
      <c r="AW271" s="75"/>
      <c r="AX271" s="23"/>
      <c r="AY271" s="23"/>
      <c r="AZ271" s="125"/>
      <c r="BA271" s="23"/>
      <c r="BB271" s="23"/>
      <c r="BC271" s="23"/>
      <c r="BD271" s="23"/>
      <c r="BE271" s="23"/>
      <c r="BF271" s="23"/>
      <c r="BG271" s="112" t="s">
        <v>274</v>
      </c>
      <c r="BH271" s="113">
        <v>62360</v>
      </c>
      <c r="BI271" s="112" t="s">
        <v>268</v>
      </c>
      <c r="BJ271" s="77">
        <v>620</v>
      </c>
      <c r="BK271" s="78" t="s">
        <v>269</v>
      </c>
      <c r="BL271" s="79" t="s">
        <v>270</v>
      </c>
      <c r="BM271" s="78" t="s">
        <v>268</v>
      </c>
      <c r="BN271" s="80" t="s">
        <v>275</v>
      </c>
      <c r="BO271" s="78" t="s">
        <v>268</v>
      </c>
      <c r="BP271" s="81">
        <v>2.4</v>
      </c>
      <c r="BQ271" s="46" t="s">
        <v>268</v>
      </c>
      <c r="BR271" s="113">
        <v>53450</v>
      </c>
      <c r="BS271" s="46" t="s">
        <v>274</v>
      </c>
      <c r="BT271" s="77">
        <v>530</v>
      </c>
      <c r="BU271" s="78" t="s">
        <v>269</v>
      </c>
      <c r="BV271" s="79" t="s">
        <v>270</v>
      </c>
      <c r="BW271" s="78" t="s">
        <v>268</v>
      </c>
      <c r="BX271" s="80" t="s">
        <v>275</v>
      </c>
      <c r="BY271" s="78" t="s">
        <v>268</v>
      </c>
      <c r="BZ271" s="81">
        <v>2.4</v>
      </c>
      <c r="CA271" s="1103"/>
      <c r="CB271" s="1117"/>
      <c r="CC271" s="1089"/>
      <c r="CD271" s="1099"/>
      <c r="CE271" s="1084"/>
      <c r="CF271" s="1084"/>
      <c r="CG271" s="1093"/>
      <c r="CH271" s="1086"/>
      <c r="CI271" s="1093"/>
      <c r="CJ271" s="1097"/>
      <c r="CK271" s="1089"/>
      <c r="CL271" s="114">
        <v>3560</v>
      </c>
      <c r="CM271" s="1089"/>
      <c r="CN271" s="1112"/>
      <c r="CO271" s="1113"/>
      <c r="CP271" s="1114"/>
      <c r="CQ271" s="1113"/>
      <c r="CR271" s="1115"/>
      <c r="CS271" s="1113"/>
      <c r="CT271" s="1118"/>
      <c r="CU271" s="1119"/>
      <c r="CV271" s="1089"/>
      <c r="CW271" s="1105"/>
      <c r="CX271" s="1089"/>
      <c r="CY271" s="1099"/>
      <c r="CZ271" s="1084"/>
      <c r="DA271" s="1084"/>
      <c r="DB271" s="1093"/>
      <c r="DC271" s="1086"/>
      <c r="DD271" s="1093"/>
      <c r="DE271" s="1097"/>
      <c r="DF271" s="1089"/>
      <c r="DG271" s="115" t="s">
        <v>282</v>
      </c>
      <c r="DH271" s="1089"/>
      <c r="DI271" s="115" t="s">
        <v>335</v>
      </c>
      <c r="DJ271" s="1089"/>
      <c r="DK271" s="116">
        <v>46.6</v>
      </c>
      <c r="DL271" s="1089"/>
      <c r="DM271" s="115" t="s">
        <v>282</v>
      </c>
      <c r="DN271" s="1089"/>
      <c r="DO271" s="115" t="s">
        <v>335</v>
      </c>
      <c r="DP271" s="1089"/>
      <c r="DQ271" s="116">
        <v>23.3</v>
      </c>
      <c r="DR271" s="1145"/>
      <c r="DS271" s="117">
        <v>3660</v>
      </c>
      <c r="DT271" s="1122"/>
      <c r="DU271" s="118" t="s">
        <v>284</v>
      </c>
      <c r="DV271" s="1089"/>
      <c r="DW271" s="1091"/>
      <c r="DX271" s="1093"/>
      <c r="DY271" s="1095"/>
      <c r="DZ271" s="1082"/>
      <c r="EA271" s="1084"/>
      <c r="EB271" s="1082"/>
      <c r="EC271" s="1086"/>
      <c r="ED271" s="1082"/>
      <c r="EE271" s="1088"/>
      <c r="EF271" s="1124"/>
      <c r="EG271" s="1089"/>
      <c r="EH271" s="1091">
        <v>1600</v>
      </c>
      <c r="EI271" s="1093"/>
      <c r="EJ271" s="1095"/>
      <c r="EK271" s="1082"/>
      <c r="EL271" s="1084"/>
      <c r="EM271" s="1082"/>
      <c r="EN271" s="1086"/>
      <c r="EO271" s="1082"/>
      <c r="EP271" s="1088"/>
      <c r="EQ271" s="1127"/>
      <c r="ER271" s="1121"/>
      <c r="ES271" s="1089"/>
      <c r="ET271" s="119">
        <v>20</v>
      </c>
      <c r="EU271" s="1125"/>
      <c r="EV271" s="1140"/>
      <c r="EW271" s="1114"/>
      <c r="EX271" s="1122"/>
      <c r="EY271" s="5"/>
      <c r="EZ271" s="1145"/>
    </row>
    <row r="272" spans="1:156" s="58" customFormat="1" ht="38.450000000000003" customHeight="1">
      <c r="A272" s="132" t="s">
        <v>610</v>
      </c>
      <c r="B272" s="132" t="s">
        <v>1010</v>
      </c>
      <c r="C272" s="1170"/>
      <c r="D272" s="1106" t="s">
        <v>322</v>
      </c>
      <c r="E272" s="1108" t="s">
        <v>267</v>
      </c>
      <c r="F272" s="57" t="s">
        <v>42</v>
      </c>
      <c r="G272" s="120"/>
      <c r="H272" s="59">
        <v>27320</v>
      </c>
      <c r="I272" s="60">
        <v>36230</v>
      </c>
      <c r="J272" s="32" t="s">
        <v>268</v>
      </c>
      <c r="K272" s="61">
        <v>250</v>
      </c>
      <c r="L272" s="62">
        <v>340</v>
      </c>
      <c r="M272" s="63" t="s">
        <v>269</v>
      </c>
      <c r="N272" s="64" t="s">
        <v>270</v>
      </c>
      <c r="O272" s="65" t="s">
        <v>268</v>
      </c>
      <c r="P272" s="66" t="s">
        <v>271</v>
      </c>
      <c r="Q272" s="65" t="s">
        <v>268</v>
      </c>
      <c r="R272" s="67">
        <v>2.4</v>
      </c>
      <c r="S272" s="68">
        <v>2.5</v>
      </c>
      <c r="T272" s="1089" t="s">
        <v>268</v>
      </c>
      <c r="U272" s="1104">
        <v>440</v>
      </c>
      <c r="V272" s="1089" t="s">
        <v>268</v>
      </c>
      <c r="W272" s="1110">
        <v>4</v>
      </c>
      <c r="X272" s="1081" t="s">
        <v>272</v>
      </c>
      <c r="Y272" s="1083" t="s">
        <v>270</v>
      </c>
      <c r="Z272" s="1083" t="s">
        <v>268</v>
      </c>
      <c r="AA272" s="1100" t="s">
        <v>273</v>
      </c>
      <c r="AB272" s="1089" t="s">
        <v>268</v>
      </c>
      <c r="AC272" s="1104">
        <v>2960</v>
      </c>
      <c r="AD272" s="1089" t="s">
        <v>274</v>
      </c>
      <c r="AE272" s="1098">
        <v>20</v>
      </c>
      <c r="AF272" s="1081" t="s">
        <v>269</v>
      </c>
      <c r="AG272" s="1083" t="s">
        <v>270</v>
      </c>
      <c r="AH272" s="1081" t="s">
        <v>268</v>
      </c>
      <c r="AI272" s="1085" t="s">
        <v>275</v>
      </c>
      <c r="AJ272" s="1081" t="s">
        <v>268</v>
      </c>
      <c r="AK272" s="1096">
        <v>3.6</v>
      </c>
      <c r="AL272" s="32" t="s">
        <v>268</v>
      </c>
      <c r="AM272" s="69">
        <v>8910</v>
      </c>
      <c r="AN272" s="1089" t="s">
        <v>268</v>
      </c>
      <c r="AO272" s="70">
        <v>80</v>
      </c>
      <c r="AP272" s="71" t="s">
        <v>272</v>
      </c>
      <c r="AQ272" s="64" t="s">
        <v>270</v>
      </c>
      <c r="AR272" s="72" t="s">
        <v>268</v>
      </c>
      <c r="AS272" s="66" t="s">
        <v>275</v>
      </c>
      <c r="AT272" s="72" t="s">
        <v>268</v>
      </c>
      <c r="AU272" s="73">
        <v>2.9</v>
      </c>
      <c r="AV272" s="74" t="s">
        <v>276</v>
      </c>
      <c r="AW272" s="75" t="s">
        <v>268</v>
      </c>
      <c r="AX272" s="76">
        <v>3560</v>
      </c>
      <c r="AY272" s="20" t="s">
        <v>274</v>
      </c>
      <c r="AZ272" s="77">
        <v>30</v>
      </c>
      <c r="BA272" s="78" t="s">
        <v>269</v>
      </c>
      <c r="BB272" s="79" t="s">
        <v>270</v>
      </c>
      <c r="BC272" s="78" t="s">
        <v>268</v>
      </c>
      <c r="BD272" s="80" t="s">
        <v>275</v>
      </c>
      <c r="BE272" s="78" t="s">
        <v>268</v>
      </c>
      <c r="BF272" s="81">
        <v>3.9</v>
      </c>
      <c r="BG272" s="75"/>
      <c r="BH272" s="82"/>
      <c r="BI272" s="112"/>
      <c r="BJ272" s="121"/>
      <c r="BK272" s="121"/>
      <c r="BL272" s="121"/>
      <c r="BM272" s="121"/>
      <c r="BN272" s="121"/>
      <c r="BO272" s="121"/>
      <c r="BP272" s="121"/>
      <c r="BQ272" s="112"/>
      <c r="BR272" s="82" t="s">
        <v>286</v>
      </c>
      <c r="BS272" s="112"/>
      <c r="BT272" s="122"/>
      <c r="BU272" s="121"/>
      <c r="BV272" s="121"/>
      <c r="BW272" s="121"/>
      <c r="BX272" s="121"/>
      <c r="BY272" s="121"/>
      <c r="BZ272" s="121"/>
      <c r="CA272" s="1102" t="s">
        <v>268</v>
      </c>
      <c r="CB272" s="1116">
        <v>550</v>
      </c>
      <c r="CC272" s="1089" t="s">
        <v>268</v>
      </c>
      <c r="CD272" s="1098">
        <v>5</v>
      </c>
      <c r="CE272" s="1083" t="s">
        <v>269</v>
      </c>
      <c r="CF272" s="1083" t="s">
        <v>270</v>
      </c>
      <c r="CG272" s="1092" t="s">
        <v>268</v>
      </c>
      <c r="CH272" s="1085" t="s">
        <v>275</v>
      </c>
      <c r="CI272" s="1092" t="s">
        <v>268</v>
      </c>
      <c r="CJ272" s="1096">
        <v>9.1</v>
      </c>
      <c r="CK272" s="1089"/>
      <c r="CL272" s="123" t="s">
        <v>173</v>
      </c>
      <c r="CM272" s="1089" t="s">
        <v>274</v>
      </c>
      <c r="CN272" s="1112">
        <v>20</v>
      </c>
      <c r="CO272" s="1113" t="s">
        <v>269</v>
      </c>
      <c r="CP272" s="1114" t="s">
        <v>270</v>
      </c>
      <c r="CQ272" s="1113" t="s">
        <v>268</v>
      </c>
      <c r="CR272" s="1115" t="s">
        <v>275</v>
      </c>
      <c r="CS272" s="1113" t="s">
        <v>268</v>
      </c>
      <c r="CT272" s="1118">
        <v>3.6</v>
      </c>
      <c r="CU272" s="1119" t="s">
        <v>277</v>
      </c>
      <c r="CV272" s="1089" t="s">
        <v>274</v>
      </c>
      <c r="CW272" s="1104">
        <v>540</v>
      </c>
      <c r="CX272" s="1089" t="s">
        <v>268</v>
      </c>
      <c r="CY272" s="1098">
        <v>5</v>
      </c>
      <c r="CZ272" s="1083" t="s">
        <v>269</v>
      </c>
      <c r="DA272" s="1083" t="s">
        <v>270</v>
      </c>
      <c r="DB272" s="1092" t="s">
        <v>268</v>
      </c>
      <c r="DC272" s="1085" t="s">
        <v>275</v>
      </c>
      <c r="DD272" s="1092" t="s">
        <v>268</v>
      </c>
      <c r="DE272" s="1096">
        <v>16.8</v>
      </c>
      <c r="DF272" s="1089" t="s">
        <v>274</v>
      </c>
      <c r="DG272" s="85">
        <v>330</v>
      </c>
      <c r="DH272" s="1089" t="s">
        <v>268</v>
      </c>
      <c r="DI272" s="85">
        <v>3</v>
      </c>
      <c r="DJ272" s="1089" t="s">
        <v>274</v>
      </c>
      <c r="DK272" s="86">
        <v>3</v>
      </c>
      <c r="DL272" s="1089" t="s">
        <v>268</v>
      </c>
      <c r="DM272" s="85">
        <v>50</v>
      </c>
      <c r="DN272" s="1089" t="s">
        <v>268</v>
      </c>
      <c r="DO272" s="85">
        <v>1</v>
      </c>
      <c r="DP272" s="1089" t="s">
        <v>274</v>
      </c>
      <c r="DQ272" s="86">
        <v>1</v>
      </c>
      <c r="DR272" s="1145"/>
      <c r="DS272" s="128" t="s">
        <v>173</v>
      </c>
      <c r="DT272" s="1122" t="s">
        <v>278</v>
      </c>
      <c r="DU272" s="88">
        <v>255</v>
      </c>
      <c r="DV272" s="1089" t="s">
        <v>280</v>
      </c>
      <c r="DW272" s="1090">
        <v>710</v>
      </c>
      <c r="DX272" s="1092" t="s">
        <v>268</v>
      </c>
      <c r="DY272" s="1094">
        <v>7</v>
      </c>
      <c r="DZ272" s="1081" t="s">
        <v>269</v>
      </c>
      <c r="EA272" s="1083" t="s">
        <v>270</v>
      </c>
      <c r="EB272" s="1081" t="s">
        <v>268</v>
      </c>
      <c r="EC272" s="1085" t="s">
        <v>275</v>
      </c>
      <c r="ED272" s="1081" t="s">
        <v>268</v>
      </c>
      <c r="EE272" s="1087">
        <v>7.4</v>
      </c>
      <c r="EF272" s="1123" t="s">
        <v>276</v>
      </c>
      <c r="EG272" s="1089" t="s">
        <v>280</v>
      </c>
      <c r="EH272" s="1090">
        <v>2970</v>
      </c>
      <c r="EI272" s="1092" t="s">
        <v>268</v>
      </c>
      <c r="EJ272" s="1094">
        <v>30</v>
      </c>
      <c r="EK272" s="1081" t="s">
        <v>269</v>
      </c>
      <c r="EL272" s="1083" t="s">
        <v>270</v>
      </c>
      <c r="EM272" s="1081" t="s">
        <v>268</v>
      </c>
      <c r="EN272" s="1085" t="s">
        <v>275</v>
      </c>
      <c r="EO272" s="1081" t="s">
        <v>268</v>
      </c>
      <c r="EP272" s="1087">
        <v>2.6</v>
      </c>
      <c r="EQ272" s="1126" t="s">
        <v>276</v>
      </c>
      <c r="ER272" s="1120" t="s">
        <v>281</v>
      </c>
      <c r="ES272" s="1089" t="s">
        <v>280</v>
      </c>
      <c r="ET272" s="89">
        <v>2210</v>
      </c>
      <c r="EU272" s="1125" t="s">
        <v>280</v>
      </c>
      <c r="EV272" s="1140"/>
      <c r="EW272" s="1114"/>
      <c r="EX272" s="1122"/>
      <c r="EY272" s="5"/>
      <c r="EZ272" s="1145"/>
    </row>
    <row r="273" spans="1:156" s="58" customFormat="1" ht="38.450000000000003" customHeight="1">
      <c r="A273" s="132" t="s">
        <v>611</v>
      </c>
      <c r="B273" s="132" t="s">
        <v>1011</v>
      </c>
      <c r="C273" s="1170"/>
      <c r="D273" s="1107"/>
      <c r="E273" s="1109"/>
      <c r="F273" s="90" t="s">
        <v>43</v>
      </c>
      <c r="G273" s="120"/>
      <c r="H273" s="91">
        <v>36230</v>
      </c>
      <c r="I273" s="92"/>
      <c r="J273" s="32" t="s">
        <v>268</v>
      </c>
      <c r="K273" s="93">
        <v>340</v>
      </c>
      <c r="L273" s="94"/>
      <c r="M273" s="95" t="s">
        <v>269</v>
      </c>
      <c r="N273" s="96" t="s">
        <v>270</v>
      </c>
      <c r="O273" s="97" t="s">
        <v>268</v>
      </c>
      <c r="P273" s="98" t="s">
        <v>275</v>
      </c>
      <c r="Q273" s="97" t="s">
        <v>268</v>
      </c>
      <c r="R273" s="99">
        <v>2.5</v>
      </c>
      <c r="S273" s="100"/>
      <c r="T273" s="1089"/>
      <c r="U273" s="1105"/>
      <c r="V273" s="1089"/>
      <c r="W273" s="1111"/>
      <c r="X273" s="1082"/>
      <c r="Y273" s="1084"/>
      <c r="Z273" s="1084"/>
      <c r="AA273" s="1101"/>
      <c r="AB273" s="1089"/>
      <c r="AC273" s="1105"/>
      <c r="AD273" s="1089"/>
      <c r="AE273" s="1099"/>
      <c r="AF273" s="1082"/>
      <c r="AG273" s="1084"/>
      <c r="AH273" s="1082"/>
      <c r="AI273" s="1086"/>
      <c r="AJ273" s="1082"/>
      <c r="AK273" s="1097"/>
      <c r="AL273" s="32" t="s">
        <v>268</v>
      </c>
      <c r="AM273" s="93">
        <v>8910</v>
      </c>
      <c r="AN273" s="1089"/>
      <c r="AO273" s="101">
        <v>80</v>
      </c>
      <c r="AP273" s="102" t="s">
        <v>269</v>
      </c>
      <c r="AQ273" s="96" t="s">
        <v>270</v>
      </c>
      <c r="AR273" s="103" t="s">
        <v>268</v>
      </c>
      <c r="AS273" s="104" t="s">
        <v>275</v>
      </c>
      <c r="AT273" s="103" t="s">
        <v>268</v>
      </c>
      <c r="AU273" s="105">
        <v>2.9</v>
      </c>
      <c r="AV273" s="106"/>
      <c r="AW273" s="75"/>
      <c r="AX273" s="23"/>
      <c r="AY273" s="23"/>
      <c r="AZ273" s="125"/>
      <c r="BA273" s="23"/>
      <c r="BB273" s="23"/>
      <c r="BC273" s="23"/>
      <c r="BD273" s="23"/>
      <c r="BE273" s="23"/>
      <c r="BF273" s="23"/>
      <c r="BG273" s="112" t="s">
        <v>274</v>
      </c>
      <c r="BH273" s="113">
        <v>62360</v>
      </c>
      <c r="BI273" s="112" t="s">
        <v>268</v>
      </c>
      <c r="BJ273" s="77">
        <v>620</v>
      </c>
      <c r="BK273" s="78" t="s">
        <v>269</v>
      </c>
      <c r="BL273" s="79" t="s">
        <v>270</v>
      </c>
      <c r="BM273" s="78" t="s">
        <v>268</v>
      </c>
      <c r="BN273" s="80" t="s">
        <v>275</v>
      </c>
      <c r="BO273" s="78" t="s">
        <v>268</v>
      </c>
      <c r="BP273" s="81">
        <v>2.4</v>
      </c>
      <c r="BQ273" s="46" t="s">
        <v>268</v>
      </c>
      <c r="BR273" s="113">
        <v>53450</v>
      </c>
      <c r="BS273" s="46" t="s">
        <v>274</v>
      </c>
      <c r="BT273" s="77">
        <v>530</v>
      </c>
      <c r="BU273" s="78" t="s">
        <v>269</v>
      </c>
      <c r="BV273" s="79" t="s">
        <v>270</v>
      </c>
      <c r="BW273" s="78" t="s">
        <v>268</v>
      </c>
      <c r="BX273" s="80" t="s">
        <v>275</v>
      </c>
      <c r="BY273" s="78" t="s">
        <v>268</v>
      </c>
      <c r="BZ273" s="81">
        <v>2.4</v>
      </c>
      <c r="CA273" s="1103"/>
      <c r="CB273" s="1117"/>
      <c r="CC273" s="1089"/>
      <c r="CD273" s="1099"/>
      <c r="CE273" s="1084"/>
      <c r="CF273" s="1084"/>
      <c r="CG273" s="1093"/>
      <c r="CH273" s="1086"/>
      <c r="CI273" s="1093"/>
      <c r="CJ273" s="1097"/>
      <c r="CK273" s="1089"/>
      <c r="CL273" s="114">
        <v>2960</v>
      </c>
      <c r="CM273" s="1089"/>
      <c r="CN273" s="1112"/>
      <c r="CO273" s="1113"/>
      <c r="CP273" s="1114"/>
      <c r="CQ273" s="1113"/>
      <c r="CR273" s="1115"/>
      <c r="CS273" s="1113"/>
      <c r="CT273" s="1118"/>
      <c r="CU273" s="1119"/>
      <c r="CV273" s="1089"/>
      <c r="CW273" s="1105"/>
      <c r="CX273" s="1089"/>
      <c r="CY273" s="1099"/>
      <c r="CZ273" s="1084"/>
      <c r="DA273" s="1084"/>
      <c r="DB273" s="1093"/>
      <c r="DC273" s="1086"/>
      <c r="DD273" s="1093"/>
      <c r="DE273" s="1097"/>
      <c r="DF273" s="1089"/>
      <c r="DG273" s="115" t="s">
        <v>282</v>
      </c>
      <c r="DH273" s="1089"/>
      <c r="DI273" s="115" t="s">
        <v>335</v>
      </c>
      <c r="DJ273" s="1089"/>
      <c r="DK273" s="116">
        <v>58.3</v>
      </c>
      <c r="DL273" s="1089"/>
      <c r="DM273" s="115" t="s">
        <v>282</v>
      </c>
      <c r="DN273" s="1089"/>
      <c r="DO273" s="115" t="s">
        <v>335</v>
      </c>
      <c r="DP273" s="1089"/>
      <c r="DQ273" s="116">
        <v>32.4</v>
      </c>
      <c r="DR273" s="1145"/>
      <c r="DS273" s="117">
        <v>3160</v>
      </c>
      <c r="DT273" s="1122"/>
      <c r="DU273" s="118" t="s">
        <v>284</v>
      </c>
      <c r="DV273" s="1089"/>
      <c r="DW273" s="1091"/>
      <c r="DX273" s="1093"/>
      <c r="DY273" s="1095"/>
      <c r="DZ273" s="1082"/>
      <c r="EA273" s="1084"/>
      <c r="EB273" s="1082"/>
      <c r="EC273" s="1086"/>
      <c r="ED273" s="1082"/>
      <c r="EE273" s="1088"/>
      <c r="EF273" s="1124"/>
      <c r="EG273" s="1089"/>
      <c r="EH273" s="1091">
        <v>1423</v>
      </c>
      <c r="EI273" s="1093"/>
      <c r="EJ273" s="1095"/>
      <c r="EK273" s="1082"/>
      <c r="EL273" s="1084"/>
      <c r="EM273" s="1082"/>
      <c r="EN273" s="1086"/>
      <c r="EO273" s="1082"/>
      <c r="EP273" s="1088"/>
      <c r="EQ273" s="1127"/>
      <c r="ER273" s="1121"/>
      <c r="ES273" s="1089"/>
      <c r="ET273" s="119">
        <v>20</v>
      </c>
      <c r="EU273" s="1125"/>
      <c r="EV273" s="1140"/>
      <c r="EW273" s="1114"/>
      <c r="EX273" s="1122"/>
      <c r="EY273" s="5"/>
      <c r="EZ273" s="1145"/>
    </row>
    <row r="274" spans="1:156" s="58" customFormat="1" ht="38.450000000000003" customHeight="1">
      <c r="A274" s="132" t="s">
        <v>612</v>
      </c>
      <c r="B274" s="132" t="s">
        <v>1012</v>
      </c>
      <c r="C274" s="1170"/>
      <c r="D274" s="1106" t="s">
        <v>324</v>
      </c>
      <c r="E274" s="1108" t="s">
        <v>267</v>
      </c>
      <c r="F274" s="57" t="s">
        <v>42</v>
      </c>
      <c r="G274" s="120"/>
      <c r="H274" s="59">
        <v>26620</v>
      </c>
      <c r="I274" s="60">
        <v>35530</v>
      </c>
      <c r="J274" s="32" t="s">
        <v>268</v>
      </c>
      <c r="K274" s="61">
        <v>240</v>
      </c>
      <c r="L274" s="62">
        <v>330</v>
      </c>
      <c r="M274" s="63" t="s">
        <v>269</v>
      </c>
      <c r="N274" s="64" t="s">
        <v>270</v>
      </c>
      <c r="O274" s="65" t="s">
        <v>268</v>
      </c>
      <c r="P274" s="66" t="s">
        <v>271</v>
      </c>
      <c r="Q274" s="65" t="s">
        <v>268</v>
      </c>
      <c r="R274" s="67">
        <v>2.4</v>
      </c>
      <c r="S274" s="68">
        <v>2.5</v>
      </c>
      <c r="T274" s="1089" t="s">
        <v>268</v>
      </c>
      <c r="U274" s="1104">
        <v>380</v>
      </c>
      <c r="V274" s="1089" t="s">
        <v>268</v>
      </c>
      <c r="W274" s="1110">
        <v>3</v>
      </c>
      <c r="X274" s="1081" t="s">
        <v>272</v>
      </c>
      <c r="Y274" s="1083" t="s">
        <v>270</v>
      </c>
      <c r="Z274" s="1083" t="s">
        <v>268</v>
      </c>
      <c r="AA274" s="1100" t="s">
        <v>273</v>
      </c>
      <c r="AB274" s="1089" t="s">
        <v>268</v>
      </c>
      <c r="AC274" s="1104">
        <v>2540</v>
      </c>
      <c r="AD274" s="1089" t="s">
        <v>274</v>
      </c>
      <c r="AE274" s="1098">
        <v>20</v>
      </c>
      <c r="AF274" s="1081" t="s">
        <v>269</v>
      </c>
      <c r="AG274" s="1083" t="s">
        <v>270</v>
      </c>
      <c r="AH274" s="1081" t="s">
        <v>268</v>
      </c>
      <c r="AI274" s="1085" t="s">
        <v>275</v>
      </c>
      <c r="AJ274" s="1081" t="s">
        <v>268</v>
      </c>
      <c r="AK274" s="1096">
        <v>3.1</v>
      </c>
      <c r="AL274" s="32" t="s">
        <v>268</v>
      </c>
      <c r="AM274" s="69">
        <v>8910</v>
      </c>
      <c r="AN274" s="1089" t="s">
        <v>268</v>
      </c>
      <c r="AO274" s="70">
        <v>80</v>
      </c>
      <c r="AP274" s="71" t="s">
        <v>272</v>
      </c>
      <c r="AQ274" s="64" t="s">
        <v>270</v>
      </c>
      <c r="AR274" s="72" t="s">
        <v>268</v>
      </c>
      <c r="AS274" s="66" t="s">
        <v>275</v>
      </c>
      <c r="AT274" s="72" t="s">
        <v>268</v>
      </c>
      <c r="AU274" s="73">
        <v>2.9</v>
      </c>
      <c r="AV274" s="74" t="s">
        <v>276</v>
      </c>
      <c r="AW274" s="75" t="s">
        <v>268</v>
      </c>
      <c r="AX274" s="76">
        <v>3560</v>
      </c>
      <c r="AY274" s="20" t="s">
        <v>274</v>
      </c>
      <c r="AZ274" s="77">
        <v>30</v>
      </c>
      <c r="BA274" s="78" t="s">
        <v>269</v>
      </c>
      <c r="BB274" s="79" t="s">
        <v>270</v>
      </c>
      <c r="BC274" s="78" t="s">
        <v>268</v>
      </c>
      <c r="BD274" s="80" t="s">
        <v>275</v>
      </c>
      <c r="BE274" s="78" t="s">
        <v>268</v>
      </c>
      <c r="BF274" s="81">
        <v>3.9</v>
      </c>
      <c r="BG274" s="75"/>
      <c r="BH274" s="82"/>
      <c r="BI274" s="112"/>
      <c r="BJ274" s="121"/>
      <c r="BK274" s="121"/>
      <c r="BL274" s="121"/>
      <c r="BM274" s="121"/>
      <c r="BN274" s="121"/>
      <c r="BO274" s="121"/>
      <c r="BP274" s="121"/>
      <c r="BQ274" s="112"/>
      <c r="BR274" s="82" t="s">
        <v>286</v>
      </c>
      <c r="BS274" s="112"/>
      <c r="BT274" s="122"/>
      <c r="BU274" s="121"/>
      <c r="BV274" s="121"/>
      <c r="BW274" s="121"/>
      <c r="BX274" s="121"/>
      <c r="BY274" s="121"/>
      <c r="BZ274" s="121"/>
      <c r="CA274" s="1102" t="s">
        <v>268</v>
      </c>
      <c r="CB274" s="1116">
        <v>470</v>
      </c>
      <c r="CC274" s="1089" t="s">
        <v>268</v>
      </c>
      <c r="CD274" s="1098">
        <v>4</v>
      </c>
      <c r="CE274" s="1083" t="s">
        <v>269</v>
      </c>
      <c r="CF274" s="1083" t="s">
        <v>270</v>
      </c>
      <c r="CG274" s="1092" t="s">
        <v>268</v>
      </c>
      <c r="CH274" s="1085" t="s">
        <v>275</v>
      </c>
      <c r="CI274" s="1092" t="s">
        <v>268</v>
      </c>
      <c r="CJ274" s="1096">
        <v>9.6999999999999993</v>
      </c>
      <c r="CK274" s="1089"/>
      <c r="CL274" s="123" t="s">
        <v>174</v>
      </c>
      <c r="CM274" s="1089" t="s">
        <v>274</v>
      </c>
      <c r="CN274" s="1112">
        <v>20</v>
      </c>
      <c r="CO274" s="1113" t="s">
        <v>269</v>
      </c>
      <c r="CP274" s="1114" t="s">
        <v>270</v>
      </c>
      <c r="CQ274" s="1113" t="s">
        <v>268</v>
      </c>
      <c r="CR274" s="1115" t="s">
        <v>275</v>
      </c>
      <c r="CS274" s="1113" t="s">
        <v>268</v>
      </c>
      <c r="CT274" s="1118">
        <v>3.1</v>
      </c>
      <c r="CU274" s="1119" t="s">
        <v>277</v>
      </c>
      <c r="CV274" s="1089" t="s">
        <v>274</v>
      </c>
      <c r="CW274" s="1104">
        <v>540</v>
      </c>
      <c r="CX274" s="1089" t="s">
        <v>268</v>
      </c>
      <c r="CY274" s="1098">
        <v>5</v>
      </c>
      <c r="CZ274" s="1083" t="s">
        <v>269</v>
      </c>
      <c r="DA274" s="1083" t="s">
        <v>270</v>
      </c>
      <c r="DB274" s="1092" t="s">
        <v>268</v>
      </c>
      <c r="DC274" s="1085" t="s">
        <v>275</v>
      </c>
      <c r="DD274" s="1092" t="s">
        <v>268</v>
      </c>
      <c r="DE274" s="1096">
        <v>14.4</v>
      </c>
      <c r="DF274" s="1089" t="s">
        <v>274</v>
      </c>
      <c r="DG274" s="85">
        <v>290</v>
      </c>
      <c r="DH274" s="1089" t="s">
        <v>268</v>
      </c>
      <c r="DI274" s="85">
        <v>2</v>
      </c>
      <c r="DJ274" s="1089" t="s">
        <v>274</v>
      </c>
      <c r="DK274" s="86">
        <v>2</v>
      </c>
      <c r="DL274" s="1089" t="s">
        <v>268</v>
      </c>
      <c r="DM274" s="85">
        <v>50</v>
      </c>
      <c r="DN274" s="1089" t="s">
        <v>268</v>
      </c>
      <c r="DO274" s="85">
        <v>1</v>
      </c>
      <c r="DP274" s="1089" t="s">
        <v>274</v>
      </c>
      <c r="DQ274" s="86">
        <v>1</v>
      </c>
      <c r="DR274" s="1145"/>
      <c r="DS274" s="128" t="s">
        <v>174</v>
      </c>
      <c r="DT274" s="1122" t="s">
        <v>278</v>
      </c>
      <c r="DU274" s="88">
        <v>255</v>
      </c>
      <c r="DV274" s="1089" t="s">
        <v>280</v>
      </c>
      <c r="DW274" s="1090">
        <v>610</v>
      </c>
      <c r="DX274" s="1092" t="s">
        <v>268</v>
      </c>
      <c r="DY274" s="1094">
        <v>6</v>
      </c>
      <c r="DZ274" s="1081" t="s">
        <v>269</v>
      </c>
      <c r="EA274" s="1083" t="s">
        <v>270</v>
      </c>
      <c r="EB274" s="1081" t="s">
        <v>268</v>
      </c>
      <c r="EC274" s="1085" t="s">
        <v>275</v>
      </c>
      <c r="ED274" s="1081" t="s">
        <v>268</v>
      </c>
      <c r="EE274" s="1087">
        <v>7.4</v>
      </c>
      <c r="EF274" s="1123" t="s">
        <v>276</v>
      </c>
      <c r="EG274" s="1089" t="s">
        <v>280</v>
      </c>
      <c r="EH274" s="1090">
        <v>2540</v>
      </c>
      <c r="EI274" s="1092" t="s">
        <v>268</v>
      </c>
      <c r="EJ274" s="1094">
        <v>20</v>
      </c>
      <c r="EK274" s="1081" t="s">
        <v>269</v>
      </c>
      <c r="EL274" s="1083" t="s">
        <v>270</v>
      </c>
      <c r="EM274" s="1081" t="s">
        <v>268</v>
      </c>
      <c r="EN274" s="1085" t="s">
        <v>275</v>
      </c>
      <c r="EO274" s="1081" t="s">
        <v>268</v>
      </c>
      <c r="EP274" s="1087">
        <v>3.3</v>
      </c>
      <c r="EQ274" s="1126" t="s">
        <v>276</v>
      </c>
      <c r="ER274" s="1120" t="s">
        <v>281</v>
      </c>
      <c r="ES274" s="1089" t="s">
        <v>280</v>
      </c>
      <c r="ET274" s="89">
        <v>1890</v>
      </c>
      <c r="EU274" s="1125" t="s">
        <v>280</v>
      </c>
      <c r="EV274" s="1140"/>
      <c r="EW274" s="1114"/>
      <c r="EX274" s="1122"/>
      <c r="EY274" s="5"/>
      <c r="EZ274" s="1145"/>
    </row>
    <row r="275" spans="1:156" s="58" customFormat="1" ht="38.450000000000003" customHeight="1">
      <c r="A275" s="132" t="s">
        <v>613</v>
      </c>
      <c r="B275" s="132" t="s">
        <v>1013</v>
      </c>
      <c r="C275" s="1170"/>
      <c r="D275" s="1107"/>
      <c r="E275" s="1109"/>
      <c r="F275" s="90" t="s">
        <v>43</v>
      </c>
      <c r="G275" s="120"/>
      <c r="H275" s="91">
        <v>35530</v>
      </c>
      <c r="I275" s="92"/>
      <c r="J275" s="32" t="s">
        <v>268</v>
      </c>
      <c r="K275" s="93">
        <v>330</v>
      </c>
      <c r="L275" s="94"/>
      <c r="M275" s="95" t="s">
        <v>269</v>
      </c>
      <c r="N275" s="96" t="s">
        <v>270</v>
      </c>
      <c r="O275" s="97" t="s">
        <v>268</v>
      </c>
      <c r="P275" s="98" t="s">
        <v>275</v>
      </c>
      <c r="Q275" s="97" t="s">
        <v>268</v>
      </c>
      <c r="R275" s="99">
        <v>2.5</v>
      </c>
      <c r="S275" s="100"/>
      <c r="T275" s="1089"/>
      <c r="U275" s="1105"/>
      <c r="V275" s="1089"/>
      <c r="W275" s="1111"/>
      <c r="X275" s="1082"/>
      <c r="Y275" s="1084"/>
      <c r="Z275" s="1084"/>
      <c r="AA275" s="1101"/>
      <c r="AB275" s="1089"/>
      <c r="AC275" s="1105"/>
      <c r="AD275" s="1089"/>
      <c r="AE275" s="1099"/>
      <c r="AF275" s="1082"/>
      <c r="AG275" s="1084"/>
      <c r="AH275" s="1082"/>
      <c r="AI275" s="1086"/>
      <c r="AJ275" s="1082"/>
      <c r="AK275" s="1097"/>
      <c r="AL275" s="32" t="s">
        <v>268</v>
      </c>
      <c r="AM275" s="93">
        <v>8910</v>
      </c>
      <c r="AN275" s="1089"/>
      <c r="AO275" s="101">
        <v>80</v>
      </c>
      <c r="AP275" s="102" t="s">
        <v>269</v>
      </c>
      <c r="AQ275" s="96" t="s">
        <v>270</v>
      </c>
      <c r="AR275" s="103" t="s">
        <v>268</v>
      </c>
      <c r="AS275" s="104" t="s">
        <v>275</v>
      </c>
      <c r="AT275" s="103" t="s">
        <v>268</v>
      </c>
      <c r="AU275" s="105">
        <v>2.9</v>
      </c>
      <c r="AV275" s="106"/>
      <c r="AW275" s="75"/>
      <c r="AX275" s="23"/>
      <c r="AY275" s="23"/>
      <c r="AZ275" s="125"/>
      <c r="BA275" s="23"/>
      <c r="BB275" s="23"/>
      <c r="BC275" s="23"/>
      <c r="BD275" s="23"/>
      <c r="BE275" s="23"/>
      <c r="BF275" s="23"/>
      <c r="BG275" s="112" t="s">
        <v>274</v>
      </c>
      <c r="BH275" s="113">
        <v>62360</v>
      </c>
      <c r="BI275" s="112" t="s">
        <v>268</v>
      </c>
      <c r="BJ275" s="77">
        <v>620</v>
      </c>
      <c r="BK275" s="78" t="s">
        <v>269</v>
      </c>
      <c r="BL275" s="79" t="s">
        <v>270</v>
      </c>
      <c r="BM275" s="78" t="s">
        <v>268</v>
      </c>
      <c r="BN275" s="80" t="s">
        <v>275</v>
      </c>
      <c r="BO275" s="78" t="s">
        <v>268</v>
      </c>
      <c r="BP275" s="81">
        <v>2.4</v>
      </c>
      <c r="BQ275" s="46" t="s">
        <v>268</v>
      </c>
      <c r="BR275" s="113">
        <v>53450</v>
      </c>
      <c r="BS275" s="46" t="s">
        <v>274</v>
      </c>
      <c r="BT275" s="77">
        <v>530</v>
      </c>
      <c r="BU275" s="78" t="s">
        <v>269</v>
      </c>
      <c r="BV275" s="79" t="s">
        <v>270</v>
      </c>
      <c r="BW275" s="78" t="s">
        <v>268</v>
      </c>
      <c r="BX275" s="80" t="s">
        <v>275</v>
      </c>
      <c r="BY275" s="78" t="s">
        <v>268</v>
      </c>
      <c r="BZ275" s="81">
        <v>2.4</v>
      </c>
      <c r="CA275" s="1103"/>
      <c r="CB275" s="1117"/>
      <c r="CC275" s="1089"/>
      <c r="CD275" s="1099"/>
      <c r="CE275" s="1084"/>
      <c r="CF275" s="1084"/>
      <c r="CG275" s="1093"/>
      <c r="CH275" s="1086"/>
      <c r="CI275" s="1093"/>
      <c r="CJ275" s="1097"/>
      <c r="CK275" s="1089"/>
      <c r="CL275" s="114">
        <v>2540</v>
      </c>
      <c r="CM275" s="1089"/>
      <c r="CN275" s="1112"/>
      <c r="CO275" s="1113"/>
      <c r="CP275" s="1114"/>
      <c r="CQ275" s="1113"/>
      <c r="CR275" s="1115"/>
      <c r="CS275" s="1113"/>
      <c r="CT275" s="1118"/>
      <c r="CU275" s="1119"/>
      <c r="CV275" s="1089"/>
      <c r="CW275" s="1105"/>
      <c r="CX275" s="1089"/>
      <c r="CY275" s="1099"/>
      <c r="CZ275" s="1084"/>
      <c r="DA275" s="1084"/>
      <c r="DB275" s="1093"/>
      <c r="DC275" s="1086"/>
      <c r="DD275" s="1093"/>
      <c r="DE275" s="1097"/>
      <c r="DF275" s="1089"/>
      <c r="DG275" s="115" t="s">
        <v>282</v>
      </c>
      <c r="DH275" s="1089"/>
      <c r="DI275" s="115" t="s">
        <v>335</v>
      </c>
      <c r="DJ275" s="1089"/>
      <c r="DK275" s="116">
        <v>74.900000000000006</v>
      </c>
      <c r="DL275" s="1089"/>
      <c r="DM275" s="115" t="s">
        <v>282</v>
      </c>
      <c r="DN275" s="1089"/>
      <c r="DO275" s="115" t="s">
        <v>335</v>
      </c>
      <c r="DP275" s="1089"/>
      <c r="DQ275" s="116">
        <v>27.7</v>
      </c>
      <c r="DR275" s="1145"/>
      <c r="DS275" s="117">
        <v>2810</v>
      </c>
      <c r="DT275" s="1122"/>
      <c r="DU275" s="118" t="s">
        <v>284</v>
      </c>
      <c r="DV275" s="1089"/>
      <c r="DW275" s="1091"/>
      <c r="DX275" s="1093"/>
      <c r="DY275" s="1095"/>
      <c r="DZ275" s="1082"/>
      <c r="EA275" s="1084"/>
      <c r="EB275" s="1082"/>
      <c r="EC275" s="1086"/>
      <c r="ED275" s="1082"/>
      <c r="EE275" s="1088"/>
      <c r="EF275" s="1124"/>
      <c r="EG275" s="1089"/>
      <c r="EH275" s="1091">
        <v>1280</v>
      </c>
      <c r="EI275" s="1093"/>
      <c r="EJ275" s="1095"/>
      <c r="EK275" s="1082"/>
      <c r="EL275" s="1084"/>
      <c r="EM275" s="1082"/>
      <c r="EN275" s="1086"/>
      <c r="EO275" s="1082"/>
      <c r="EP275" s="1088"/>
      <c r="EQ275" s="1127"/>
      <c r="ER275" s="1121"/>
      <c r="ES275" s="1089"/>
      <c r="ET275" s="119">
        <v>10</v>
      </c>
      <c r="EU275" s="1125"/>
      <c r="EV275" s="1140"/>
      <c r="EW275" s="1114"/>
      <c r="EX275" s="1122"/>
      <c r="EY275" s="5"/>
      <c r="EZ275" s="1145"/>
    </row>
    <row r="276" spans="1:156" s="58" customFormat="1" ht="38.450000000000003" customHeight="1">
      <c r="A276" s="132" t="s">
        <v>614</v>
      </c>
      <c r="B276" s="132" t="s">
        <v>1014</v>
      </c>
      <c r="C276" s="1170"/>
      <c r="D276" s="1106" t="s">
        <v>326</v>
      </c>
      <c r="E276" s="1108" t="s">
        <v>267</v>
      </c>
      <c r="F276" s="57" t="s">
        <v>42</v>
      </c>
      <c r="G276" s="120"/>
      <c r="H276" s="59">
        <v>26110</v>
      </c>
      <c r="I276" s="60">
        <v>35020</v>
      </c>
      <c r="J276" s="32" t="s">
        <v>268</v>
      </c>
      <c r="K276" s="61">
        <v>240</v>
      </c>
      <c r="L276" s="62">
        <v>320</v>
      </c>
      <c r="M276" s="63" t="s">
        <v>269</v>
      </c>
      <c r="N276" s="64" t="s">
        <v>270</v>
      </c>
      <c r="O276" s="65" t="s">
        <v>268</v>
      </c>
      <c r="P276" s="66" t="s">
        <v>271</v>
      </c>
      <c r="Q276" s="65" t="s">
        <v>268</v>
      </c>
      <c r="R276" s="67">
        <v>2.2999999999999998</v>
      </c>
      <c r="S276" s="68">
        <v>2.5</v>
      </c>
      <c r="T276" s="1089" t="s">
        <v>268</v>
      </c>
      <c r="U276" s="1104">
        <v>330</v>
      </c>
      <c r="V276" s="1089" t="s">
        <v>268</v>
      </c>
      <c r="W276" s="1110">
        <v>3</v>
      </c>
      <c r="X276" s="1081" t="s">
        <v>272</v>
      </c>
      <c r="Y276" s="1083" t="s">
        <v>270</v>
      </c>
      <c r="Z276" s="1083" t="s">
        <v>268</v>
      </c>
      <c r="AA276" s="1100" t="s">
        <v>273</v>
      </c>
      <c r="AB276" s="1089" t="s">
        <v>268</v>
      </c>
      <c r="AC276" s="1104">
        <v>2220</v>
      </c>
      <c r="AD276" s="1089" t="s">
        <v>274</v>
      </c>
      <c r="AE276" s="1098">
        <v>20</v>
      </c>
      <c r="AF276" s="1081" t="s">
        <v>269</v>
      </c>
      <c r="AG276" s="1083" t="s">
        <v>270</v>
      </c>
      <c r="AH276" s="1081" t="s">
        <v>268</v>
      </c>
      <c r="AI276" s="1085" t="s">
        <v>275</v>
      </c>
      <c r="AJ276" s="1081" t="s">
        <v>268</v>
      </c>
      <c r="AK276" s="1096">
        <v>2.7</v>
      </c>
      <c r="AL276" s="32" t="s">
        <v>268</v>
      </c>
      <c r="AM276" s="69">
        <v>8910</v>
      </c>
      <c r="AN276" s="1089" t="s">
        <v>268</v>
      </c>
      <c r="AO276" s="70">
        <v>80</v>
      </c>
      <c r="AP276" s="71" t="s">
        <v>272</v>
      </c>
      <c r="AQ276" s="64" t="s">
        <v>270</v>
      </c>
      <c r="AR276" s="72" t="s">
        <v>268</v>
      </c>
      <c r="AS276" s="66" t="s">
        <v>275</v>
      </c>
      <c r="AT276" s="72" t="s">
        <v>268</v>
      </c>
      <c r="AU276" s="73">
        <v>2.9</v>
      </c>
      <c r="AV276" s="74" t="s">
        <v>276</v>
      </c>
      <c r="AW276" s="75" t="s">
        <v>268</v>
      </c>
      <c r="AX276" s="76">
        <v>3560</v>
      </c>
      <c r="AY276" s="20" t="s">
        <v>274</v>
      </c>
      <c r="AZ276" s="77">
        <v>30</v>
      </c>
      <c r="BA276" s="78" t="s">
        <v>269</v>
      </c>
      <c r="BB276" s="79" t="s">
        <v>270</v>
      </c>
      <c r="BC276" s="78" t="s">
        <v>268</v>
      </c>
      <c r="BD276" s="80" t="s">
        <v>275</v>
      </c>
      <c r="BE276" s="78" t="s">
        <v>268</v>
      </c>
      <c r="BF276" s="81">
        <v>3.9</v>
      </c>
      <c r="BG276" s="75"/>
      <c r="BH276" s="82"/>
      <c r="BI276" s="112"/>
      <c r="BJ276" s="121"/>
      <c r="BK276" s="121"/>
      <c r="BL276" s="121"/>
      <c r="BM276" s="121"/>
      <c r="BN276" s="121"/>
      <c r="BO276" s="121"/>
      <c r="BP276" s="121"/>
      <c r="BQ276" s="112"/>
      <c r="BR276" s="82" t="s">
        <v>286</v>
      </c>
      <c r="BS276" s="112"/>
      <c r="BT276" s="122"/>
      <c r="BU276" s="121"/>
      <c r="BV276" s="121"/>
      <c r="BW276" s="121"/>
      <c r="BX276" s="121"/>
      <c r="BY276" s="121"/>
      <c r="BZ276" s="121"/>
      <c r="CA276" s="1102" t="s">
        <v>268</v>
      </c>
      <c r="CB276" s="1116">
        <v>410</v>
      </c>
      <c r="CC276" s="1089" t="s">
        <v>268</v>
      </c>
      <c r="CD276" s="1098">
        <v>4</v>
      </c>
      <c r="CE276" s="1083" t="s">
        <v>269</v>
      </c>
      <c r="CF276" s="1083" t="s">
        <v>270</v>
      </c>
      <c r="CG276" s="1092" t="s">
        <v>268</v>
      </c>
      <c r="CH276" s="1085" t="s">
        <v>275</v>
      </c>
      <c r="CI276" s="1092" t="s">
        <v>268</v>
      </c>
      <c r="CJ276" s="1096">
        <v>8.5</v>
      </c>
      <c r="CK276" s="1089"/>
      <c r="CL276" s="123" t="s">
        <v>175</v>
      </c>
      <c r="CM276" s="1089" t="s">
        <v>274</v>
      </c>
      <c r="CN276" s="1112">
        <v>20</v>
      </c>
      <c r="CO276" s="1113" t="s">
        <v>269</v>
      </c>
      <c r="CP276" s="1114" t="s">
        <v>270</v>
      </c>
      <c r="CQ276" s="1113" t="s">
        <v>268</v>
      </c>
      <c r="CR276" s="1115" t="s">
        <v>275</v>
      </c>
      <c r="CS276" s="1113" t="s">
        <v>268</v>
      </c>
      <c r="CT276" s="1118">
        <v>2.7</v>
      </c>
      <c r="CU276" s="1119" t="s">
        <v>277</v>
      </c>
      <c r="CV276" s="1089" t="s">
        <v>274</v>
      </c>
      <c r="CW276" s="1104">
        <v>540</v>
      </c>
      <c r="CX276" s="1089" t="s">
        <v>268</v>
      </c>
      <c r="CY276" s="1098">
        <v>5</v>
      </c>
      <c r="CZ276" s="1083" t="s">
        <v>269</v>
      </c>
      <c r="DA276" s="1083" t="s">
        <v>270</v>
      </c>
      <c r="DB276" s="1092" t="s">
        <v>268</v>
      </c>
      <c r="DC276" s="1085" t="s">
        <v>275</v>
      </c>
      <c r="DD276" s="1092" t="s">
        <v>268</v>
      </c>
      <c r="DE276" s="1096">
        <v>12.6</v>
      </c>
      <c r="DF276" s="1089" t="s">
        <v>274</v>
      </c>
      <c r="DG276" s="85">
        <v>270</v>
      </c>
      <c r="DH276" s="1089" t="s">
        <v>268</v>
      </c>
      <c r="DI276" s="85">
        <v>2</v>
      </c>
      <c r="DJ276" s="1089" t="s">
        <v>274</v>
      </c>
      <c r="DK276" s="86">
        <v>2</v>
      </c>
      <c r="DL276" s="1089" t="s">
        <v>268</v>
      </c>
      <c r="DM276" s="85">
        <v>40</v>
      </c>
      <c r="DN276" s="1089" t="s">
        <v>268</v>
      </c>
      <c r="DO276" s="85">
        <v>1</v>
      </c>
      <c r="DP276" s="1089" t="s">
        <v>274</v>
      </c>
      <c r="DQ276" s="86">
        <v>1</v>
      </c>
      <c r="DR276" s="1145"/>
      <c r="DS276" s="128" t="s">
        <v>175</v>
      </c>
      <c r="DT276" s="1122" t="s">
        <v>278</v>
      </c>
      <c r="DU276" s="88">
        <v>255</v>
      </c>
      <c r="DV276" s="1089" t="s">
        <v>280</v>
      </c>
      <c r="DW276" s="1090">
        <v>530</v>
      </c>
      <c r="DX276" s="1092" t="s">
        <v>268</v>
      </c>
      <c r="DY276" s="1094">
        <v>5</v>
      </c>
      <c r="DZ276" s="1081" t="s">
        <v>269</v>
      </c>
      <c r="EA276" s="1083" t="s">
        <v>270</v>
      </c>
      <c r="EB276" s="1081" t="s">
        <v>268</v>
      </c>
      <c r="EC276" s="1085" t="s">
        <v>275</v>
      </c>
      <c r="ED276" s="1081" t="s">
        <v>268</v>
      </c>
      <c r="EE276" s="1087">
        <v>7.8</v>
      </c>
      <c r="EF276" s="1123" t="s">
        <v>276</v>
      </c>
      <c r="EG276" s="1089" t="s">
        <v>280</v>
      </c>
      <c r="EH276" s="1090">
        <v>2220</v>
      </c>
      <c r="EI276" s="1092" t="s">
        <v>268</v>
      </c>
      <c r="EJ276" s="1094">
        <v>20</v>
      </c>
      <c r="EK276" s="1081" t="s">
        <v>269</v>
      </c>
      <c r="EL276" s="1083" t="s">
        <v>270</v>
      </c>
      <c r="EM276" s="1081" t="s">
        <v>268</v>
      </c>
      <c r="EN276" s="1085" t="s">
        <v>275</v>
      </c>
      <c r="EO276" s="1081" t="s">
        <v>268</v>
      </c>
      <c r="EP276" s="1087">
        <v>2.9</v>
      </c>
      <c r="EQ276" s="1126" t="s">
        <v>276</v>
      </c>
      <c r="ER276" s="1120" t="s">
        <v>281</v>
      </c>
      <c r="ES276" s="1089" t="s">
        <v>280</v>
      </c>
      <c r="ET276" s="89">
        <v>1650</v>
      </c>
      <c r="EU276" s="1125" t="s">
        <v>280</v>
      </c>
      <c r="EV276" s="1140"/>
      <c r="EW276" s="1114"/>
      <c r="EX276" s="1122"/>
      <c r="EY276" s="5"/>
      <c r="EZ276" s="1145"/>
    </row>
    <row r="277" spans="1:156" s="58" customFormat="1" ht="38.450000000000003" customHeight="1">
      <c r="A277" s="132" t="s">
        <v>615</v>
      </c>
      <c r="B277" s="132" t="s">
        <v>1015</v>
      </c>
      <c r="C277" s="1170"/>
      <c r="D277" s="1107"/>
      <c r="E277" s="1109"/>
      <c r="F277" s="90" t="s">
        <v>43</v>
      </c>
      <c r="G277" s="120"/>
      <c r="H277" s="91">
        <v>35020</v>
      </c>
      <c r="I277" s="92"/>
      <c r="J277" s="32" t="s">
        <v>268</v>
      </c>
      <c r="K277" s="93">
        <v>320</v>
      </c>
      <c r="L277" s="94"/>
      <c r="M277" s="95" t="s">
        <v>269</v>
      </c>
      <c r="N277" s="96" t="s">
        <v>270</v>
      </c>
      <c r="O277" s="97" t="s">
        <v>268</v>
      </c>
      <c r="P277" s="98" t="s">
        <v>275</v>
      </c>
      <c r="Q277" s="97" t="s">
        <v>268</v>
      </c>
      <c r="R277" s="99">
        <v>2.5</v>
      </c>
      <c r="S277" s="100"/>
      <c r="T277" s="1089"/>
      <c r="U277" s="1105"/>
      <c r="V277" s="1089"/>
      <c r="W277" s="1111"/>
      <c r="X277" s="1082"/>
      <c r="Y277" s="1084"/>
      <c r="Z277" s="1084"/>
      <c r="AA277" s="1101"/>
      <c r="AB277" s="1089"/>
      <c r="AC277" s="1105"/>
      <c r="AD277" s="1089"/>
      <c r="AE277" s="1099"/>
      <c r="AF277" s="1082"/>
      <c r="AG277" s="1084"/>
      <c r="AH277" s="1082"/>
      <c r="AI277" s="1086"/>
      <c r="AJ277" s="1082"/>
      <c r="AK277" s="1097"/>
      <c r="AL277" s="32" t="s">
        <v>268</v>
      </c>
      <c r="AM277" s="93">
        <v>8910</v>
      </c>
      <c r="AN277" s="1089"/>
      <c r="AO277" s="101">
        <v>80</v>
      </c>
      <c r="AP277" s="102" t="s">
        <v>269</v>
      </c>
      <c r="AQ277" s="96" t="s">
        <v>270</v>
      </c>
      <c r="AR277" s="103" t="s">
        <v>268</v>
      </c>
      <c r="AS277" s="104" t="s">
        <v>275</v>
      </c>
      <c r="AT277" s="103" t="s">
        <v>268</v>
      </c>
      <c r="AU277" s="105">
        <v>2.9</v>
      </c>
      <c r="AV277" s="106"/>
      <c r="AW277" s="75"/>
      <c r="AX277" s="23"/>
      <c r="AY277" s="23"/>
      <c r="AZ277" s="125"/>
      <c r="BA277" s="23"/>
      <c r="BB277" s="23"/>
      <c r="BC277" s="23"/>
      <c r="BD277" s="23"/>
      <c r="BE277" s="23"/>
      <c r="BF277" s="23"/>
      <c r="BG277" s="112" t="s">
        <v>274</v>
      </c>
      <c r="BH277" s="113">
        <v>62360</v>
      </c>
      <c r="BI277" s="112" t="s">
        <v>268</v>
      </c>
      <c r="BJ277" s="77">
        <v>620</v>
      </c>
      <c r="BK277" s="78" t="s">
        <v>269</v>
      </c>
      <c r="BL277" s="79" t="s">
        <v>270</v>
      </c>
      <c r="BM277" s="78" t="s">
        <v>268</v>
      </c>
      <c r="BN277" s="80" t="s">
        <v>275</v>
      </c>
      <c r="BO277" s="78" t="s">
        <v>268</v>
      </c>
      <c r="BP277" s="81">
        <v>2.4</v>
      </c>
      <c r="BQ277" s="46" t="s">
        <v>268</v>
      </c>
      <c r="BR277" s="113">
        <v>53450</v>
      </c>
      <c r="BS277" s="46" t="s">
        <v>274</v>
      </c>
      <c r="BT277" s="77">
        <v>530</v>
      </c>
      <c r="BU277" s="78" t="s">
        <v>269</v>
      </c>
      <c r="BV277" s="79" t="s">
        <v>270</v>
      </c>
      <c r="BW277" s="78" t="s">
        <v>268</v>
      </c>
      <c r="BX277" s="80" t="s">
        <v>275</v>
      </c>
      <c r="BY277" s="78" t="s">
        <v>268</v>
      </c>
      <c r="BZ277" s="81">
        <v>2.4</v>
      </c>
      <c r="CA277" s="1103"/>
      <c r="CB277" s="1117"/>
      <c r="CC277" s="1089"/>
      <c r="CD277" s="1099"/>
      <c r="CE277" s="1084"/>
      <c r="CF277" s="1084"/>
      <c r="CG277" s="1093"/>
      <c r="CH277" s="1086"/>
      <c r="CI277" s="1093"/>
      <c r="CJ277" s="1097"/>
      <c r="CK277" s="1089"/>
      <c r="CL277" s="114">
        <v>2220</v>
      </c>
      <c r="CM277" s="1089"/>
      <c r="CN277" s="1112"/>
      <c r="CO277" s="1113"/>
      <c r="CP277" s="1114"/>
      <c r="CQ277" s="1113"/>
      <c r="CR277" s="1115"/>
      <c r="CS277" s="1113"/>
      <c r="CT277" s="1118"/>
      <c r="CU277" s="1119"/>
      <c r="CV277" s="1089"/>
      <c r="CW277" s="1105"/>
      <c r="CX277" s="1089"/>
      <c r="CY277" s="1099"/>
      <c r="CZ277" s="1084"/>
      <c r="DA277" s="1084"/>
      <c r="DB277" s="1093"/>
      <c r="DC277" s="1086"/>
      <c r="DD277" s="1093"/>
      <c r="DE277" s="1097"/>
      <c r="DF277" s="1089"/>
      <c r="DG277" s="115" t="s">
        <v>282</v>
      </c>
      <c r="DH277" s="1089"/>
      <c r="DI277" s="115" t="s">
        <v>335</v>
      </c>
      <c r="DJ277" s="1089"/>
      <c r="DK277" s="116">
        <v>65.5</v>
      </c>
      <c r="DL277" s="1089"/>
      <c r="DM277" s="115" t="s">
        <v>282</v>
      </c>
      <c r="DN277" s="1089"/>
      <c r="DO277" s="115" t="s">
        <v>335</v>
      </c>
      <c r="DP277" s="1089"/>
      <c r="DQ277" s="116">
        <v>24.3</v>
      </c>
      <c r="DR277" s="1145"/>
      <c r="DS277" s="117">
        <v>2540</v>
      </c>
      <c r="DT277" s="1122"/>
      <c r="DU277" s="118" t="s">
        <v>284</v>
      </c>
      <c r="DV277" s="1089"/>
      <c r="DW277" s="1091"/>
      <c r="DX277" s="1093"/>
      <c r="DY277" s="1095"/>
      <c r="DZ277" s="1082"/>
      <c r="EA277" s="1084"/>
      <c r="EB277" s="1082"/>
      <c r="EC277" s="1086"/>
      <c r="ED277" s="1082"/>
      <c r="EE277" s="1088"/>
      <c r="EF277" s="1124"/>
      <c r="EG277" s="1089"/>
      <c r="EH277" s="1091">
        <v>1164</v>
      </c>
      <c r="EI277" s="1093"/>
      <c r="EJ277" s="1095"/>
      <c r="EK277" s="1082"/>
      <c r="EL277" s="1084"/>
      <c r="EM277" s="1082"/>
      <c r="EN277" s="1086"/>
      <c r="EO277" s="1082"/>
      <c r="EP277" s="1088"/>
      <c r="EQ277" s="1127"/>
      <c r="ER277" s="1121"/>
      <c r="ES277" s="1089"/>
      <c r="ET277" s="119">
        <v>10</v>
      </c>
      <c r="EU277" s="1125"/>
      <c r="EV277" s="1140"/>
      <c r="EW277" s="1114"/>
      <c r="EX277" s="1122"/>
      <c r="EY277" s="5"/>
      <c r="EZ277" s="1145"/>
    </row>
    <row r="278" spans="1:156" s="58" customFormat="1" ht="38.450000000000003" customHeight="1">
      <c r="A278" s="132" t="s">
        <v>616</v>
      </c>
      <c r="B278" s="132" t="s">
        <v>1016</v>
      </c>
      <c r="C278" s="1170"/>
      <c r="D278" s="1106" t="s">
        <v>328</v>
      </c>
      <c r="E278" s="1108" t="s">
        <v>267</v>
      </c>
      <c r="F278" s="57" t="s">
        <v>42</v>
      </c>
      <c r="G278" s="120"/>
      <c r="H278" s="59">
        <v>25710</v>
      </c>
      <c r="I278" s="60">
        <v>34620</v>
      </c>
      <c r="J278" s="32" t="s">
        <v>268</v>
      </c>
      <c r="K278" s="61">
        <v>230</v>
      </c>
      <c r="L278" s="62">
        <v>320</v>
      </c>
      <c r="M278" s="63" t="s">
        <v>269</v>
      </c>
      <c r="N278" s="64" t="s">
        <v>270</v>
      </c>
      <c r="O278" s="65" t="s">
        <v>268</v>
      </c>
      <c r="P278" s="66" t="s">
        <v>271</v>
      </c>
      <c r="Q278" s="65" t="s">
        <v>268</v>
      </c>
      <c r="R278" s="67">
        <v>2.4</v>
      </c>
      <c r="S278" s="68">
        <v>2.4</v>
      </c>
      <c r="T278" s="1089" t="s">
        <v>268</v>
      </c>
      <c r="U278" s="1104">
        <v>290</v>
      </c>
      <c r="V278" s="1089" t="s">
        <v>268</v>
      </c>
      <c r="W278" s="1110">
        <v>2</v>
      </c>
      <c r="X278" s="1081" t="s">
        <v>272</v>
      </c>
      <c r="Y278" s="1083" t="s">
        <v>270</v>
      </c>
      <c r="Z278" s="1083" t="s">
        <v>268</v>
      </c>
      <c r="AA278" s="1100" t="s">
        <v>273</v>
      </c>
      <c r="AB278" s="1089" t="s">
        <v>268</v>
      </c>
      <c r="AC278" s="1104">
        <v>1970</v>
      </c>
      <c r="AD278" s="1089" t="s">
        <v>274</v>
      </c>
      <c r="AE278" s="1098">
        <v>10</v>
      </c>
      <c r="AF278" s="1081" t="s">
        <v>269</v>
      </c>
      <c r="AG278" s="1083" t="s">
        <v>270</v>
      </c>
      <c r="AH278" s="1081" t="s">
        <v>268</v>
      </c>
      <c r="AI278" s="1085" t="s">
        <v>275</v>
      </c>
      <c r="AJ278" s="1081" t="s">
        <v>268</v>
      </c>
      <c r="AK278" s="1096">
        <v>4.7</v>
      </c>
      <c r="AL278" s="32" t="s">
        <v>268</v>
      </c>
      <c r="AM278" s="69">
        <v>8910</v>
      </c>
      <c r="AN278" s="1089" t="s">
        <v>268</v>
      </c>
      <c r="AO278" s="70">
        <v>80</v>
      </c>
      <c r="AP278" s="71" t="s">
        <v>272</v>
      </c>
      <c r="AQ278" s="64" t="s">
        <v>270</v>
      </c>
      <c r="AR278" s="72" t="s">
        <v>268</v>
      </c>
      <c r="AS278" s="66" t="s">
        <v>275</v>
      </c>
      <c r="AT278" s="72" t="s">
        <v>268</v>
      </c>
      <c r="AU278" s="73">
        <v>2.9</v>
      </c>
      <c r="AV278" s="74" t="s">
        <v>276</v>
      </c>
      <c r="AW278" s="75" t="s">
        <v>268</v>
      </c>
      <c r="AX278" s="76">
        <v>3560</v>
      </c>
      <c r="AY278" s="20" t="s">
        <v>274</v>
      </c>
      <c r="AZ278" s="77">
        <v>30</v>
      </c>
      <c r="BA278" s="78" t="s">
        <v>269</v>
      </c>
      <c r="BB278" s="79" t="s">
        <v>270</v>
      </c>
      <c r="BC278" s="78" t="s">
        <v>268</v>
      </c>
      <c r="BD278" s="80" t="s">
        <v>275</v>
      </c>
      <c r="BE278" s="78" t="s">
        <v>268</v>
      </c>
      <c r="BF278" s="81">
        <v>3.9</v>
      </c>
      <c r="BG278" s="75"/>
      <c r="BH278" s="82"/>
      <c r="BI278" s="112"/>
      <c r="BJ278" s="121"/>
      <c r="BK278" s="121"/>
      <c r="BL278" s="121"/>
      <c r="BM278" s="121"/>
      <c r="BN278" s="121"/>
      <c r="BO278" s="121"/>
      <c r="BP278" s="121"/>
      <c r="BQ278" s="112"/>
      <c r="BR278" s="82" t="s">
        <v>286</v>
      </c>
      <c r="BS278" s="112"/>
      <c r="BT278" s="122"/>
      <c r="BU278" s="121"/>
      <c r="BV278" s="121"/>
      <c r="BW278" s="121"/>
      <c r="BX278" s="121"/>
      <c r="BY278" s="121"/>
      <c r="BZ278" s="121"/>
      <c r="CA278" s="1102" t="s">
        <v>268</v>
      </c>
      <c r="CB278" s="1116">
        <v>360</v>
      </c>
      <c r="CC278" s="1089" t="s">
        <v>268</v>
      </c>
      <c r="CD278" s="1098">
        <v>3</v>
      </c>
      <c r="CE278" s="1083" t="s">
        <v>269</v>
      </c>
      <c r="CF278" s="1083" t="s">
        <v>270</v>
      </c>
      <c r="CG278" s="1092" t="s">
        <v>268</v>
      </c>
      <c r="CH278" s="1085" t="s">
        <v>275</v>
      </c>
      <c r="CI278" s="1092" t="s">
        <v>268</v>
      </c>
      <c r="CJ278" s="1096">
        <v>10.1</v>
      </c>
      <c r="CK278" s="1089"/>
      <c r="CL278" s="123" t="s">
        <v>176</v>
      </c>
      <c r="CM278" s="1089" t="s">
        <v>274</v>
      </c>
      <c r="CN278" s="1112">
        <v>10</v>
      </c>
      <c r="CO278" s="1113" t="s">
        <v>269</v>
      </c>
      <c r="CP278" s="1114" t="s">
        <v>270</v>
      </c>
      <c r="CQ278" s="1113" t="s">
        <v>268</v>
      </c>
      <c r="CR278" s="1115" t="s">
        <v>275</v>
      </c>
      <c r="CS278" s="1113" t="s">
        <v>268</v>
      </c>
      <c r="CT278" s="1118">
        <v>4.7</v>
      </c>
      <c r="CU278" s="1119" t="s">
        <v>277</v>
      </c>
      <c r="CV278" s="1089" t="s">
        <v>274</v>
      </c>
      <c r="CW278" s="1104">
        <v>540</v>
      </c>
      <c r="CX278" s="1089" t="s">
        <v>268</v>
      </c>
      <c r="CY278" s="1098">
        <v>5</v>
      </c>
      <c r="CZ278" s="1083" t="s">
        <v>269</v>
      </c>
      <c r="DA278" s="1083" t="s">
        <v>270</v>
      </c>
      <c r="DB278" s="1092" t="s">
        <v>268</v>
      </c>
      <c r="DC278" s="1085" t="s">
        <v>275</v>
      </c>
      <c r="DD278" s="1092" t="s">
        <v>268</v>
      </c>
      <c r="DE278" s="1096">
        <v>11.2</v>
      </c>
      <c r="DF278" s="1089" t="s">
        <v>274</v>
      </c>
      <c r="DG278" s="85">
        <v>240</v>
      </c>
      <c r="DH278" s="1089" t="s">
        <v>268</v>
      </c>
      <c r="DI278" s="85">
        <v>2</v>
      </c>
      <c r="DJ278" s="1089" t="s">
        <v>274</v>
      </c>
      <c r="DK278" s="86">
        <v>2</v>
      </c>
      <c r="DL278" s="1089" t="s">
        <v>268</v>
      </c>
      <c r="DM278" s="85">
        <v>40</v>
      </c>
      <c r="DN278" s="1089" t="s">
        <v>268</v>
      </c>
      <c r="DO278" s="85">
        <v>1</v>
      </c>
      <c r="DP278" s="1089" t="s">
        <v>274</v>
      </c>
      <c r="DQ278" s="86">
        <v>1</v>
      </c>
      <c r="DR278" s="1145"/>
      <c r="DS278" s="128" t="s">
        <v>176</v>
      </c>
      <c r="DT278" s="1122" t="s">
        <v>278</v>
      </c>
      <c r="DU278" s="88">
        <v>255</v>
      </c>
      <c r="DV278" s="1089" t="s">
        <v>280</v>
      </c>
      <c r="DW278" s="1090">
        <v>470</v>
      </c>
      <c r="DX278" s="1092" t="s">
        <v>268</v>
      </c>
      <c r="DY278" s="1094">
        <v>5</v>
      </c>
      <c r="DZ278" s="1081" t="s">
        <v>269</v>
      </c>
      <c r="EA278" s="1083" t="s">
        <v>270</v>
      </c>
      <c r="EB278" s="1081" t="s">
        <v>268</v>
      </c>
      <c r="EC278" s="1085" t="s">
        <v>275</v>
      </c>
      <c r="ED278" s="1081" t="s">
        <v>268</v>
      </c>
      <c r="EE278" s="1087">
        <v>6.9</v>
      </c>
      <c r="EF278" s="1123" t="s">
        <v>276</v>
      </c>
      <c r="EG278" s="1089" t="s">
        <v>280</v>
      </c>
      <c r="EH278" s="1090">
        <v>1980</v>
      </c>
      <c r="EI278" s="1092" t="s">
        <v>268</v>
      </c>
      <c r="EJ278" s="1094">
        <v>20</v>
      </c>
      <c r="EK278" s="1081" t="s">
        <v>269</v>
      </c>
      <c r="EL278" s="1083" t="s">
        <v>270</v>
      </c>
      <c r="EM278" s="1081" t="s">
        <v>268</v>
      </c>
      <c r="EN278" s="1085" t="s">
        <v>275</v>
      </c>
      <c r="EO278" s="1081" t="s">
        <v>268</v>
      </c>
      <c r="EP278" s="1087">
        <v>2.6</v>
      </c>
      <c r="EQ278" s="1126" t="s">
        <v>276</v>
      </c>
      <c r="ER278" s="1120" t="s">
        <v>281</v>
      </c>
      <c r="ES278" s="1089" t="s">
        <v>280</v>
      </c>
      <c r="ET278" s="89">
        <v>1470</v>
      </c>
      <c r="EU278" s="1125" t="s">
        <v>280</v>
      </c>
      <c r="EV278" s="1140"/>
      <c r="EW278" s="1114"/>
      <c r="EX278" s="1122"/>
      <c r="EY278" s="5"/>
      <c r="EZ278" s="1145"/>
    </row>
    <row r="279" spans="1:156" s="58" customFormat="1" ht="38.450000000000003" customHeight="1">
      <c r="A279" s="132" t="s">
        <v>617</v>
      </c>
      <c r="B279" s="132" t="s">
        <v>1017</v>
      </c>
      <c r="C279" s="1170"/>
      <c r="D279" s="1107"/>
      <c r="E279" s="1109"/>
      <c r="F279" s="90" t="s">
        <v>43</v>
      </c>
      <c r="G279" s="120"/>
      <c r="H279" s="91">
        <v>34620</v>
      </c>
      <c r="I279" s="92"/>
      <c r="J279" s="32" t="s">
        <v>268</v>
      </c>
      <c r="K279" s="93">
        <v>320</v>
      </c>
      <c r="L279" s="94"/>
      <c r="M279" s="95" t="s">
        <v>269</v>
      </c>
      <c r="N279" s="96" t="s">
        <v>270</v>
      </c>
      <c r="O279" s="97" t="s">
        <v>268</v>
      </c>
      <c r="P279" s="98" t="s">
        <v>275</v>
      </c>
      <c r="Q279" s="97" t="s">
        <v>268</v>
      </c>
      <c r="R279" s="99">
        <v>2.4</v>
      </c>
      <c r="S279" s="100"/>
      <c r="T279" s="1089"/>
      <c r="U279" s="1105"/>
      <c r="V279" s="1089"/>
      <c r="W279" s="1111"/>
      <c r="X279" s="1082"/>
      <c r="Y279" s="1084"/>
      <c r="Z279" s="1084"/>
      <c r="AA279" s="1101"/>
      <c r="AB279" s="1089"/>
      <c r="AC279" s="1105"/>
      <c r="AD279" s="1089"/>
      <c r="AE279" s="1099"/>
      <c r="AF279" s="1082"/>
      <c r="AG279" s="1084"/>
      <c r="AH279" s="1082"/>
      <c r="AI279" s="1086"/>
      <c r="AJ279" s="1082"/>
      <c r="AK279" s="1097"/>
      <c r="AL279" s="32" t="s">
        <v>268</v>
      </c>
      <c r="AM279" s="93">
        <v>8910</v>
      </c>
      <c r="AN279" s="1089"/>
      <c r="AO279" s="101">
        <v>80</v>
      </c>
      <c r="AP279" s="102" t="s">
        <v>269</v>
      </c>
      <c r="AQ279" s="96" t="s">
        <v>270</v>
      </c>
      <c r="AR279" s="103" t="s">
        <v>268</v>
      </c>
      <c r="AS279" s="104" t="s">
        <v>275</v>
      </c>
      <c r="AT279" s="103" t="s">
        <v>268</v>
      </c>
      <c r="AU279" s="105">
        <v>2.9</v>
      </c>
      <c r="AV279" s="106"/>
      <c r="AW279" s="75"/>
      <c r="AX279" s="23"/>
      <c r="AY279" s="23"/>
      <c r="AZ279" s="125"/>
      <c r="BA279" s="23"/>
      <c r="BB279" s="23"/>
      <c r="BC279" s="23"/>
      <c r="BD279" s="23"/>
      <c r="BE279" s="23"/>
      <c r="BF279" s="23"/>
      <c r="BG279" s="112" t="s">
        <v>274</v>
      </c>
      <c r="BH279" s="113">
        <v>62360</v>
      </c>
      <c r="BI279" s="112" t="s">
        <v>268</v>
      </c>
      <c r="BJ279" s="77">
        <v>620</v>
      </c>
      <c r="BK279" s="78" t="s">
        <v>269</v>
      </c>
      <c r="BL279" s="79" t="s">
        <v>270</v>
      </c>
      <c r="BM279" s="78" t="s">
        <v>268</v>
      </c>
      <c r="BN279" s="80" t="s">
        <v>275</v>
      </c>
      <c r="BO279" s="78" t="s">
        <v>268</v>
      </c>
      <c r="BP279" s="81">
        <v>2.4</v>
      </c>
      <c r="BQ279" s="46" t="s">
        <v>268</v>
      </c>
      <c r="BR279" s="113">
        <v>53450</v>
      </c>
      <c r="BS279" s="46" t="s">
        <v>274</v>
      </c>
      <c r="BT279" s="77">
        <v>530</v>
      </c>
      <c r="BU279" s="78" t="s">
        <v>269</v>
      </c>
      <c r="BV279" s="79" t="s">
        <v>270</v>
      </c>
      <c r="BW279" s="78" t="s">
        <v>268</v>
      </c>
      <c r="BX279" s="80" t="s">
        <v>275</v>
      </c>
      <c r="BY279" s="78" t="s">
        <v>268</v>
      </c>
      <c r="BZ279" s="81">
        <v>2.4</v>
      </c>
      <c r="CA279" s="1103"/>
      <c r="CB279" s="1117"/>
      <c r="CC279" s="1089"/>
      <c r="CD279" s="1099"/>
      <c r="CE279" s="1084"/>
      <c r="CF279" s="1084"/>
      <c r="CG279" s="1093"/>
      <c r="CH279" s="1086"/>
      <c r="CI279" s="1093"/>
      <c r="CJ279" s="1097"/>
      <c r="CK279" s="1089"/>
      <c r="CL279" s="114">
        <v>1970</v>
      </c>
      <c r="CM279" s="1089"/>
      <c r="CN279" s="1112"/>
      <c r="CO279" s="1113"/>
      <c r="CP279" s="1114"/>
      <c r="CQ279" s="1113"/>
      <c r="CR279" s="1115"/>
      <c r="CS279" s="1113"/>
      <c r="CT279" s="1118"/>
      <c r="CU279" s="1119"/>
      <c r="CV279" s="1089"/>
      <c r="CW279" s="1105"/>
      <c r="CX279" s="1089"/>
      <c r="CY279" s="1099"/>
      <c r="CZ279" s="1084"/>
      <c r="DA279" s="1084"/>
      <c r="DB279" s="1093"/>
      <c r="DC279" s="1086"/>
      <c r="DD279" s="1093"/>
      <c r="DE279" s="1097"/>
      <c r="DF279" s="1089"/>
      <c r="DG279" s="115" t="s">
        <v>282</v>
      </c>
      <c r="DH279" s="1089"/>
      <c r="DI279" s="115" t="s">
        <v>335</v>
      </c>
      <c r="DJ279" s="1089"/>
      <c r="DK279" s="116">
        <v>58.3</v>
      </c>
      <c r="DL279" s="1089"/>
      <c r="DM279" s="115" t="s">
        <v>282</v>
      </c>
      <c r="DN279" s="1089"/>
      <c r="DO279" s="115" t="s">
        <v>335</v>
      </c>
      <c r="DP279" s="1089"/>
      <c r="DQ279" s="116">
        <v>21.6</v>
      </c>
      <c r="DR279" s="1145"/>
      <c r="DS279" s="117">
        <v>2440</v>
      </c>
      <c r="DT279" s="1122"/>
      <c r="DU279" s="118" t="s">
        <v>284</v>
      </c>
      <c r="DV279" s="1089"/>
      <c r="DW279" s="1091"/>
      <c r="DX279" s="1093"/>
      <c r="DY279" s="1095"/>
      <c r="DZ279" s="1082"/>
      <c r="EA279" s="1084"/>
      <c r="EB279" s="1082"/>
      <c r="EC279" s="1086"/>
      <c r="ED279" s="1082"/>
      <c r="EE279" s="1088"/>
      <c r="EF279" s="1124"/>
      <c r="EG279" s="1089"/>
      <c r="EH279" s="1091">
        <v>0</v>
      </c>
      <c r="EI279" s="1093"/>
      <c r="EJ279" s="1095"/>
      <c r="EK279" s="1082"/>
      <c r="EL279" s="1084"/>
      <c r="EM279" s="1082"/>
      <c r="EN279" s="1086"/>
      <c r="EO279" s="1082"/>
      <c r="EP279" s="1088"/>
      <c r="EQ279" s="1127"/>
      <c r="ER279" s="1121"/>
      <c r="ES279" s="1089"/>
      <c r="ET279" s="119">
        <v>10</v>
      </c>
      <c r="EU279" s="1125"/>
      <c r="EV279" s="1140"/>
      <c r="EW279" s="1114"/>
      <c r="EX279" s="1122"/>
      <c r="EY279" s="5"/>
      <c r="EZ279" s="1145"/>
    </row>
    <row r="280" spans="1:156" s="58" customFormat="1" ht="38.450000000000003" customHeight="1">
      <c r="A280" s="132" t="s">
        <v>618</v>
      </c>
      <c r="B280" s="132" t="s">
        <v>1018</v>
      </c>
      <c r="C280" s="1170"/>
      <c r="D280" s="1106" t="s">
        <v>330</v>
      </c>
      <c r="E280" s="1108" t="s">
        <v>267</v>
      </c>
      <c r="F280" s="57" t="s">
        <v>42</v>
      </c>
      <c r="G280" s="120"/>
      <c r="H280" s="59">
        <v>25390</v>
      </c>
      <c r="I280" s="60">
        <v>34300</v>
      </c>
      <c r="J280" s="32" t="s">
        <v>268</v>
      </c>
      <c r="K280" s="61">
        <v>230</v>
      </c>
      <c r="L280" s="62">
        <v>320</v>
      </c>
      <c r="M280" s="63" t="s">
        <v>269</v>
      </c>
      <c r="N280" s="64" t="s">
        <v>270</v>
      </c>
      <c r="O280" s="65" t="s">
        <v>268</v>
      </c>
      <c r="P280" s="66" t="s">
        <v>271</v>
      </c>
      <c r="Q280" s="65" t="s">
        <v>268</v>
      </c>
      <c r="R280" s="67">
        <v>2.2999999999999998</v>
      </c>
      <c r="S280" s="68">
        <v>2.4</v>
      </c>
      <c r="T280" s="1089" t="s">
        <v>268</v>
      </c>
      <c r="U280" s="1104">
        <v>260</v>
      </c>
      <c r="V280" s="1089" t="s">
        <v>268</v>
      </c>
      <c r="W280" s="1110">
        <v>2</v>
      </c>
      <c r="X280" s="1081" t="s">
        <v>272</v>
      </c>
      <c r="Y280" s="1083" t="s">
        <v>270</v>
      </c>
      <c r="Z280" s="1083" t="s">
        <v>268</v>
      </c>
      <c r="AA280" s="1100" t="s">
        <v>273</v>
      </c>
      <c r="AB280" s="1089" t="s">
        <v>268</v>
      </c>
      <c r="AC280" s="1104">
        <v>1780</v>
      </c>
      <c r="AD280" s="1089" t="s">
        <v>274</v>
      </c>
      <c r="AE280" s="1098">
        <v>10</v>
      </c>
      <c r="AF280" s="1081" t="s">
        <v>269</v>
      </c>
      <c r="AG280" s="1083" t="s">
        <v>270</v>
      </c>
      <c r="AH280" s="1081" t="s">
        <v>268</v>
      </c>
      <c r="AI280" s="1085" t="s">
        <v>275</v>
      </c>
      <c r="AJ280" s="1081" t="s">
        <v>268</v>
      </c>
      <c r="AK280" s="1096">
        <v>4.3</v>
      </c>
      <c r="AL280" s="32" t="s">
        <v>268</v>
      </c>
      <c r="AM280" s="69">
        <v>8910</v>
      </c>
      <c r="AN280" s="1089" t="s">
        <v>268</v>
      </c>
      <c r="AO280" s="70">
        <v>80</v>
      </c>
      <c r="AP280" s="71" t="s">
        <v>272</v>
      </c>
      <c r="AQ280" s="64" t="s">
        <v>270</v>
      </c>
      <c r="AR280" s="72" t="s">
        <v>268</v>
      </c>
      <c r="AS280" s="66" t="s">
        <v>275</v>
      </c>
      <c r="AT280" s="72" t="s">
        <v>268</v>
      </c>
      <c r="AU280" s="73">
        <v>2.9</v>
      </c>
      <c r="AV280" s="74" t="s">
        <v>276</v>
      </c>
      <c r="AW280" s="75" t="s">
        <v>268</v>
      </c>
      <c r="AX280" s="76">
        <v>3560</v>
      </c>
      <c r="AY280" s="20" t="s">
        <v>274</v>
      </c>
      <c r="AZ280" s="77">
        <v>30</v>
      </c>
      <c r="BA280" s="78" t="s">
        <v>269</v>
      </c>
      <c r="BB280" s="79" t="s">
        <v>270</v>
      </c>
      <c r="BC280" s="78" t="s">
        <v>268</v>
      </c>
      <c r="BD280" s="80" t="s">
        <v>275</v>
      </c>
      <c r="BE280" s="78" t="s">
        <v>268</v>
      </c>
      <c r="BF280" s="81">
        <v>3.9</v>
      </c>
      <c r="BG280" s="75"/>
      <c r="BH280" s="82"/>
      <c r="BI280" s="112"/>
      <c r="BJ280" s="121"/>
      <c r="BK280" s="121"/>
      <c r="BL280" s="121"/>
      <c r="BM280" s="121"/>
      <c r="BN280" s="121"/>
      <c r="BO280" s="121"/>
      <c r="BP280" s="121"/>
      <c r="BQ280" s="112"/>
      <c r="BR280" s="82" t="s">
        <v>286</v>
      </c>
      <c r="BS280" s="112"/>
      <c r="BT280" s="122"/>
      <c r="BU280" s="121"/>
      <c r="BV280" s="121"/>
      <c r="BW280" s="121"/>
      <c r="BX280" s="121"/>
      <c r="BY280" s="121"/>
      <c r="BZ280" s="121"/>
      <c r="CA280" s="1102" t="s">
        <v>268</v>
      </c>
      <c r="CB280" s="1116">
        <v>330</v>
      </c>
      <c r="CC280" s="1089" t="s">
        <v>268</v>
      </c>
      <c r="CD280" s="1098">
        <v>3</v>
      </c>
      <c r="CE280" s="1083" t="s">
        <v>269</v>
      </c>
      <c r="CF280" s="1083" t="s">
        <v>270</v>
      </c>
      <c r="CG280" s="1092" t="s">
        <v>268</v>
      </c>
      <c r="CH280" s="1085" t="s">
        <v>275</v>
      </c>
      <c r="CI280" s="1092" t="s">
        <v>268</v>
      </c>
      <c r="CJ280" s="1096">
        <v>9.1</v>
      </c>
      <c r="CK280" s="1089"/>
      <c r="CL280" s="123" t="s">
        <v>177</v>
      </c>
      <c r="CM280" s="1089" t="s">
        <v>274</v>
      </c>
      <c r="CN280" s="1112">
        <v>10</v>
      </c>
      <c r="CO280" s="1113" t="s">
        <v>269</v>
      </c>
      <c r="CP280" s="1114" t="s">
        <v>270</v>
      </c>
      <c r="CQ280" s="1113" t="s">
        <v>268</v>
      </c>
      <c r="CR280" s="1115" t="s">
        <v>275</v>
      </c>
      <c r="CS280" s="1113" t="s">
        <v>268</v>
      </c>
      <c r="CT280" s="1118">
        <v>4.3</v>
      </c>
      <c r="CU280" s="1119" t="s">
        <v>277</v>
      </c>
      <c r="CV280" s="1089" t="s">
        <v>274</v>
      </c>
      <c r="CW280" s="1104">
        <v>540</v>
      </c>
      <c r="CX280" s="1089" t="s">
        <v>268</v>
      </c>
      <c r="CY280" s="1098">
        <v>5</v>
      </c>
      <c r="CZ280" s="1083" t="s">
        <v>269</v>
      </c>
      <c r="DA280" s="1083" t="s">
        <v>270</v>
      </c>
      <c r="DB280" s="1092" t="s">
        <v>268</v>
      </c>
      <c r="DC280" s="1085" t="s">
        <v>275</v>
      </c>
      <c r="DD280" s="1092" t="s">
        <v>268</v>
      </c>
      <c r="DE280" s="1096">
        <v>10.1</v>
      </c>
      <c r="DF280" s="1089" t="s">
        <v>274</v>
      </c>
      <c r="DG280" s="85">
        <v>220</v>
      </c>
      <c r="DH280" s="1089" t="s">
        <v>268</v>
      </c>
      <c r="DI280" s="85">
        <v>2</v>
      </c>
      <c r="DJ280" s="1089" t="s">
        <v>274</v>
      </c>
      <c r="DK280" s="86">
        <v>2</v>
      </c>
      <c r="DL280" s="1089" t="s">
        <v>268</v>
      </c>
      <c r="DM280" s="85">
        <v>40</v>
      </c>
      <c r="DN280" s="1089" t="s">
        <v>268</v>
      </c>
      <c r="DO280" s="85">
        <v>1</v>
      </c>
      <c r="DP280" s="1089" t="s">
        <v>274</v>
      </c>
      <c r="DQ280" s="86">
        <v>1</v>
      </c>
      <c r="DR280" s="1145"/>
      <c r="DS280" s="128" t="s">
        <v>177</v>
      </c>
      <c r="DT280" s="1122" t="s">
        <v>278</v>
      </c>
      <c r="DU280" s="88">
        <v>255</v>
      </c>
      <c r="DV280" s="1089" t="s">
        <v>280</v>
      </c>
      <c r="DW280" s="1090">
        <v>420</v>
      </c>
      <c r="DX280" s="1092" t="s">
        <v>268</v>
      </c>
      <c r="DY280" s="1094">
        <v>4</v>
      </c>
      <c r="DZ280" s="1081" t="s">
        <v>269</v>
      </c>
      <c r="EA280" s="1083" t="s">
        <v>270</v>
      </c>
      <c r="EB280" s="1081" t="s">
        <v>268</v>
      </c>
      <c r="EC280" s="1085" t="s">
        <v>275</v>
      </c>
      <c r="ED280" s="1081" t="s">
        <v>268</v>
      </c>
      <c r="EE280" s="1087">
        <v>7.8</v>
      </c>
      <c r="EF280" s="1123" t="s">
        <v>276</v>
      </c>
      <c r="EG280" s="1089" t="s">
        <v>280</v>
      </c>
      <c r="EH280" s="1090">
        <v>1780</v>
      </c>
      <c r="EI280" s="1092" t="s">
        <v>268</v>
      </c>
      <c r="EJ280" s="1094">
        <v>10</v>
      </c>
      <c r="EK280" s="1081" t="s">
        <v>269</v>
      </c>
      <c r="EL280" s="1083" t="s">
        <v>270</v>
      </c>
      <c r="EM280" s="1081" t="s">
        <v>268</v>
      </c>
      <c r="EN280" s="1085" t="s">
        <v>275</v>
      </c>
      <c r="EO280" s="1081" t="s">
        <v>268</v>
      </c>
      <c r="EP280" s="1087">
        <v>4.7</v>
      </c>
      <c r="EQ280" s="1126" t="s">
        <v>276</v>
      </c>
      <c r="ER280" s="1120" t="s">
        <v>281</v>
      </c>
      <c r="ES280" s="1089" t="s">
        <v>280</v>
      </c>
      <c r="ET280" s="89">
        <v>1320</v>
      </c>
      <c r="EU280" s="1125" t="s">
        <v>280</v>
      </c>
      <c r="EV280" s="1140"/>
      <c r="EW280" s="1114"/>
      <c r="EX280" s="1122"/>
      <c r="EY280" s="5"/>
      <c r="EZ280" s="1145"/>
    </row>
    <row r="281" spans="1:156" s="58" customFormat="1" ht="38.450000000000003" customHeight="1">
      <c r="A281" s="132" t="s">
        <v>619</v>
      </c>
      <c r="B281" s="132" t="s">
        <v>1019</v>
      </c>
      <c r="C281" s="1170"/>
      <c r="D281" s="1107"/>
      <c r="E281" s="1109"/>
      <c r="F281" s="90" t="s">
        <v>43</v>
      </c>
      <c r="G281" s="120"/>
      <c r="H281" s="91">
        <v>34300</v>
      </c>
      <c r="I281" s="92"/>
      <c r="J281" s="32" t="s">
        <v>268</v>
      </c>
      <c r="K281" s="93">
        <v>320</v>
      </c>
      <c r="L281" s="94"/>
      <c r="M281" s="95" t="s">
        <v>269</v>
      </c>
      <c r="N281" s="96" t="s">
        <v>270</v>
      </c>
      <c r="O281" s="97" t="s">
        <v>268</v>
      </c>
      <c r="P281" s="98" t="s">
        <v>275</v>
      </c>
      <c r="Q281" s="97" t="s">
        <v>268</v>
      </c>
      <c r="R281" s="99">
        <v>2.4</v>
      </c>
      <c r="S281" s="100"/>
      <c r="T281" s="1089"/>
      <c r="U281" s="1105"/>
      <c r="V281" s="1089"/>
      <c r="W281" s="1111"/>
      <c r="X281" s="1082"/>
      <c r="Y281" s="1084"/>
      <c r="Z281" s="1084"/>
      <c r="AA281" s="1101"/>
      <c r="AB281" s="1089"/>
      <c r="AC281" s="1105"/>
      <c r="AD281" s="1089"/>
      <c r="AE281" s="1099"/>
      <c r="AF281" s="1082"/>
      <c r="AG281" s="1084"/>
      <c r="AH281" s="1082"/>
      <c r="AI281" s="1086"/>
      <c r="AJ281" s="1082"/>
      <c r="AK281" s="1097"/>
      <c r="AL281" s="32" t="s">
        <v>268</v>
      </c>
      <c r="AM281" s="93">
        <v>8910</v>
      </c>
      <c r="AN281" s="1089"/>
      <c r="AO281" s="101">
        <v>80</v>
      </c>
      <c r="AP281" s="102" t="s">
        <v>269</v>
      </c>
      <c r="AQ281" s="96" t="s">
        <v>270</v>
      </c>
      <c r="AR281" s="103" t="s">
        <v>268</v>
      </c>
      <c r="AS281" s="104" t="s">
        <v>275</v>
      </c>
      <c r="AT281" s="103" t="s">
        <v>268</v>
      </c>
      <c r="AU281" s="105">
        <v>2.9</v>
      </c>
      <c r="AV281" s="106"/>
      <c r="AW281" s="75"/>
      <c r="AX281" s="23"/>
      <c r="AY281" s="23"/>
      <c r="AZ281" s="125"/>
      <c r="BA281" s="23"/>
      <c r="BB281" s="23"/>
      <c r="BC281" s="23"/>
      <c r="BD281" s="23"/>
      <c r="BE281" s="23"/>
      <c r="BF281" s="23"/>
      <c r="BG281" s="112" t="s">
        <v>274</v>
      </c>
      <c r="BH281" s="113">
        <v>62360</v>
      </c>
      <c r="BI281" s="112" t="s">
        <v>268</v>
      </c>
      <c r="BJ281" s="77">
        <v>620</v>
      </c>
      <c r="BK281" s="78" t="s">
        <v>269</v>
      </c>
      <c r="BL281" s="79" t="s">
        <v>270</v>
      </c>
      <c r="BM281" s="78" t="s">
        <v>268</v>
      </c>
      <c r="BN281" s="80" t="s">
        <v>275</v>
      </c>
      <c r="BO281" s="78" t="s">
        <v>268</v>
      </c>
      <c r="BP281" s="81">
        <v>2.4</v>
      </c>
      <c r="BQ281" s="46" t="s">
        <v>268</v>
      </c>
      <c r="BR281" s="113">
        <v>53450</v>
      </c>
      <c r="BS281" s="46" t="s">
        <v>274</v>
      </c>
      <c r="BT281" s="77">
        <v>530</v>
      </c>
      <c r="BU281" s="78" t="s">
        <v>269</v>
      </c>
      <c r="BV281" s="79" t="s">
        <v>270</v>
      </c>
      <c r="BW281" s="78" t="s">
        <v>268</v>
      </c>
      <c r="BX281" s="80" t="s">
        <v>275</v>
      </c>
      <c r="BY281" s="78" t="s">
        <v>268</v>
      </c>
      <c r="BZ281" s="81">
        <v>2.4</v>
      </c>
      <c r="CA281" s="1103"/>
      <c r="CB281" s="1117"/>
      <c r="CC281" s="1089"/>
      <c r="CD281" s="1099"/>
      <c r="CE281" s="1084"/>
      <c r="CF281" s="1084"/>
      <c r="CG281" s="1093"/>
      <c r="CH281" s="1086"/>
      <c r="CI281" s="1093"/>
      <c r="CJ281" s="1097"/>
      <c r="CK281" s="1089"/>
      <c r="CL281" s="114">
        <v>1780</v>
      </c>
      <c r="CM281" s="1089"/>
      <c r="CN281" s="1112"/>
      <c r="CO281" s="1113"/>
      <c r="CP281" s="1114"/>
      <c r="CQ281" s="1113"/>
      <c r="CR281" s="1115"/>
      <c r="CS281" s="1113"/>
      <c r="CT281" s="1118"/>
      <c r="CU281" s="1119"/>
      <c r="CV281" s="1089"/>
      <c r="CW281" s="1105"/>
      <c r="CX281" s="1089"/>
      <c r="CY281" s="1099"/>
      <c r="CZ281" s="1084"/>
      <c r="DA281" s="1084"/>
      <c r="DB281" s="1093"/>
      <c r="DC281" s="1086"/>
      <c r="DD281" s="1093"/>
      <c r="DE281" s="1097"/>
      <c r="DF281" s="1089"/>
      <c r="DG281" s="115" t="s">
        <v>282</v>
      </c>
      <c r="DH281" s="1089"/>
      <c r="DI281" s="115" t="s">
        <v>335</v>
      </c>
      <c r="DJ281" s="1089"/>
      <c r="DK281" s="116">
        <v>52.4</v>
      </c>
      <c r="DL281" s="1089"/>
      <c r="DM281" s="115" t="s">
        <v>282</v>
      </c>
      <c r="DN281" s="1089"/>
      <c r="DO281" s="115" t="s">
        <v>335</v>
      </c>
      <c r="DP281" s="1089"/>
      <c r="DQ281" s="116">
        <v>19.399999999999999</v>
      </c>
      <c r="DR281" s="1145"/>
      <c r="DS281" s="117">
        <v>2360</v>
      </c>
      <c r="DT281" s="1122"/>
      <c r="DU281" s="118" t="s">
        <v>284</v>
      </c>
      <c r="DV281" s="1089"/>
      <c r="DW281" s="1091"/>
      <c r="DX281" s="1093"/>
      <c r="DY281" s="1095"/>
      <c r="DZ281" s="1082"/>
      <c r="EA281" s="1084"/>
      <c r="EB281" s="1082"/>
      <c r="EC281" s="1086"/>
      <c r="ED281" s="1082"/>
      <c r="EE281" s="1088"/>
      <c r="EF281" s="1124"/>
      <c r="EG281" s="1089"/>
      <c r="EH281" s="1091">
        <v>0</v>
      </c>
      <c r="EI281" s="1093"/>
      <c r="EJ281" s="1095"/>
      <c r="EK281" s="1082"/>
      <c r="EL281" s="1084"/>
      <c r="EM281" s="1082"/>
      <c r="EN281" s="1086"/>
      <c r="EO281" s="1082"/>
      <c r="EP281" s="1088"/>
      <c r="EQ281" s="1127"/>
      <c r="ER281" s="1121"/>
      <c r="ES281" s="1089"/>
      <c r="ET281" s="119">
        <v>10</v>
      </c>
      <c r="EU281" s="1125"/>
      <c r="EV281" s="1140"/>
      <c r="EW281" s="1114"/>
      <c r="EX281" s="1122"/>
      <c r="EY281" s="5"/>
      <c r="EZ281" s="1145"/>
    </row>
    <row r="282" spans="1:156" s="58" customFormat="1" ht="38.450000000000003" customHeight="1">
      <c r="A282" s="132" t="s">
        <v>620</v>
      </c>
      <c r="B282" s="132" t="s">
        <v>1020</v>
      </c>
      <c r="C282" s="1170"/>
      <c r="D282" s="1106" t="s">
        <v>332</v>
      </c>
      <c r="E282" s="1108" t="s">
        <v>267</v>
      </c>
      <c r="F282" s="57" t="s">
        <v>42</v>
      </c>
      <c r="G282" s="120"/>
      <c r="H282" s="59">
        <v>25130</v>
      </c>
      <c r="I282" s="60">
        <v>34040</v>
      </c>
      <c r="J282" s="32" t="s">
        <v>268</v>
      </c>
      <c r="K282" s="61">
        <v>230</v>
      </c>
      <c r="L282" s="62">
        <v>310</v>
      </c>
      <c r="M282" s="63" t="s">
        <v>269</v>
      </c>
      <c r="N282" s="64" t="s">
        <v>270</v>
      </c>
      <c r="O282" s="65" t="s">
        <v>268</v>
      </c>
      <c r="P282" s="66" t="s">
        <v>271</v>
      </c>
      <c r="Q282" s="65" t="s">
        <v>268</v>
      </c>
      <c r="R282" s="67">
        <v>2.2999999999999998</v>
      </c>
      <c r="S282" s="68">
        <v>2.4</v>
      </c>
      <c r="T282" s="1089" t="s">
        <v>268</v>
      </c>
      <c r="U282" s="1104">
        <v>240</v>
      </c>
      <c r="V282" s="1089" t="s">
        <v>268</v>
      </c>
      <c r="W282" s="1110">
        <v>2</v>
      </c>
      <c r="X282" s="1081" t="s">
        <v>272</v>
      </c>
      <c r="Y282" s="1083" t="s">
        <v>270</v>
      </c>
      <c r="Z282" s="1083" t="s">
        <v>268</v>
      </c>
      <c r="AA282" s="1100" t="s">
        <v>273</v>
      </c>
      <c r="AB282" s="129"/>
      <c r="AC282" s="129"/>
      <c r="AD282" s="129"/>
      <c r="AE282" s="129"/>
      <c r="AF282" s="129"/>
      <c r="AG282" s="129"/>
      <c r="AH282" s="129"/>
      <c r="AI282" s="129"/>
      <c r="AJ282" s="129"/>
      <c r="AK282" s="129"/>
      <c r="AL282" s="32" t="s">
        <v>268</v>
      </c>
      <c r="AM282" s="69">
        <v>8910</v>
      </c>
      <c r="AN282" s="1089" t="s">
        <v>268</v>
      </c>
      <c r="AO282" s="70">
        <v>80</v>
      </c>
      <c r="AP282" s="71" t="s">
        <v>272</v>
      </c>
      <c r="AQ282" s="64" t="s">
        <v>270</v>
      </c>
      <c r="AR282" s="72" t="s">
        <v>268</v>
      </c>
      <c r="AS282" s="66" t="s">
        <v>275</v>
      </c>
      <c r="AT282" s="72" t="s">
        <v>268</v>
      </c>
      <c r="AU282" s="73">
        <v>2.9</v>
      </c>
      <c r="AV282" s="74" t="s">
        <v>276</v>
      </c>
      <c r="AW282" s="75" t="s">
        <v>268</v>
      </c>
      <c r="AX282" s="76">
        <v>3560</v>
      </c>
      <c r="AY282" s="20" t="s">
        <v>274</v>
      </c>
      <c r="AZ282" s="77">
        <v>30</v>
      </c>
      <c r="BA282" s="78" t="s">
        <v>269</v>
      </c>
      <c r="BB282" s="79" t="s">
        <v>270</v>
      </c>
      <c r="BC282" s="78" t="s">
        <v>268</v>
      </c>
      <c r="BD282" s="80" t="s">
        <v>275</v>
      </c>
      <c r="BE282" s="78" t="s">
        <v>268</v>
      </c>
      <c r="BF282" s="81">
        <v>3.9</v>
      </c>
      <c r="BG282" s="75"/>
      <c r="BH282" s="82"/>
      <c r="BI282" s="112"/>
      <c r="BJ282" s="121"/>
      <c r="BK282" s="121"/>
      <c r="BL282" s="121"/>
      <c r="BM282" s="121"/>
      <c r="BN282" s="121"/>
      <c r="BO282" s="121"/>
      <c r="BP282" s="121"/>
      <c r="BQ282" s="112"/>
      <c r="BR282" s="82" t="s">
        <v>286</v>
      </c>
      <c r="BS282" s="112"/>
      <c r="BT282" s="122"/>
      <c r="BU282" s="121"/>
      <c r="BV282" s="121"/>
      <c r="BW282" s="121"/>
      <c r="BX282" s="121"/>
      <c r="BY282" s="121"/>
      <c r="BZ282" s="121"/>
      <c r="CA282" s="1102" t="s">
        <v>268</v>
      </c>
      <c r="CB282" s="1116">
        <v>300</v>
      </c>
      <c r="CC282" s="1089" t="s">
        <v>268</v>
      </c>
      <c r="CD282" s="1098">
        <v>3</v>
      </c>
      <c r="CE282" s="1083" t="s">
        <v>269</v>
      </c>
      <c r="CF282" s="1083" t="s">
        <v>270</v>
      </c>
      <c r="CG282" s="1092" t="s">
        <v>268</v>
      </c>
      <c r="CH282" s="1085" t="s">
        <v>275</v>
      </c>
      <c r="CI282" s="1092" t="s">
        <v>268</v>
      </c>
      <c r="CJ282" s="1096">
        <v>8.1999999999999993</v>
      </c>
      <c r="CK282" s="1089"/>
      <c r="CL282" s="123" t="s">
        <v>178</v>
      </c>
      <c r="CM282" s="1089" t="s">
        <v>274</v>
      </c>
      <c r="CN282" s="1112">
        <v>10</v>
      </c>
      <c r="CO282" s="1113" t="s">
        <v>269</v>
      </c>
      <c r="CP282" s="1114" t="s">
        <v>270</v>
      </c>
      <c r="CQ282" s="1113" t="s">
        <v>268</v>
      </c>
      <c r="CR282" s="1115" t="s">
        <v>275</v>
      </c>
      <c r="CS282" s="1113" t="s">
        <v>268</v>
      </c>
      <c r="CT282" s="1118">
        <v>3.9</v>
      </c>
      <c r="CU282" s="1119" t="s">
        <v>277</v>
      </c>
      <c r="CV282" s="1089" t="s">
        <v>274</v>
      </c>
      <c r="CW282" s="1104">
        <v>540</v>
      </c>
      <c r="CX282" s="1089" t="s">
        <v>268</v>
      </c>
      <c r="CY282" s="1098">
        <v>5</v>
      </c>
      <c r="CZ282" s="1083" t="s">
        <v>269</v>
      </c>
      <c r="DA282" s="1083" t="s">
        <v>270</v>
      </c>
      <c r="DB282" s="1092" t="s">
        <v>268</v>
      </c>
      <c r="DC282" s="1085" t="s">
        <v>275</v>
      </c>
      <c r="DD282" s="1092" t="s">
        <v>268</v>
      </c>
      <c r="DE282" s="1096">
        <v>9.1999999999999993</v>
      </c>
      <c r="DF282" s="1089" t="s">
        <v>274</v>
      </c>
      <c r="DG282" s="85">
        <v>200</v>
      </c>
      <c r="DH282" s="1089" t="s">
        <v>268</v>
      </c>
      <c r="DI282" s="85">
        <v>2</v>
      </c>
      <c r="DJ282" s="1089" t="s">
        <v>274</v>
      </c>
      <c r="DK282" s="86">
        <v>2</v>
      </c>
      <c r="DL282" s="1089" t="s">
        <v>268</v>
      </c>
      <c r="DM282" s="85">
        <v>30</v>
      </c>
      <c r="DN282" s="1089" t="s">
        <v>268</v>
      </c>
      <c r="DO282" s="85">
        <v>1</v>
      </c>
      <c r="DP282" s="1089" t="s">
        <v>274</v>
      </c>
      <c r="DQ282" s="86">
        <v>1</v>
      </c>
      <c r="DR282" s="1145"/>
      <c r="DS282" s="128" t="s">
        <v>178</v>
      </c>
      <c r="DT282" s="1122" t="s">
        <v>278</v>
      </c>
      <c r="DU282" s="88">
        <v>255</v>
      </c>
      <c r="DV282" s="1089" t="s">
        <v>280</v>
      </c>
      <c r="DW282" s="1090">
        <v>390</v>
      </c>
      <c r="DX282" s="1092" t="s">
        <v>268</v>
      </c>
      <c r="DY282" s="1094">
        <v>4</v>
      </c>
      <c r="DZ282" s="1081" t="s">
        <v>269</v>
      </c>
      <c r="EA282" s="1083" t="s">
        <v>270</v>
      </c>
      <c r="EB282" s="1081" t="s">
        <v>268</v>
      </c>
      <c r="EC282" s="1085" t="s">
        <v>275</v>
      </c>
      <c r="ED282" s="1081" t="s">
        <v>268</v>
      </c>
      <c r="EE282" s="1087">
        <v>7.1</v>
      </c>
      <c r="EF282" s="1123" t="s">
        <v>276</v>
      </c>
      <c r="EG282" s="1089" t="s">
        <v>280</v>
      </c>
      <c r="EH282" s="1090">
        <v>1620</v>
      </c>
      <c r="EI282" s="1092" t="s">
        <v>268</v>
      </c>
      <c r="EJ282" s="1094">
        <v>10</v>
      </c>
      <c r="EK282" s="1081" t="s">
        <v>269</v>
      </c>
      <c r="EL282" s="1083" t="s">
        <v>270</v>
      </c>
      <c r="EM282" s="1081" t="s">
        <v>268</v>
      </c>
      <c r="EN282" s="1085" t="s">
        <v>275</v>
      </c>
      <c r="EO282" s="1081" t="s">
        <v>268</v>
      </c>
      <c r="EP282" s="1087">
        <v>4.2</v>
      </c>
      <c r="EQ282" s="1126" t="s">
        <v>276</v>
      </c>
      <c r="ER282" s="1120" t="s">
        <v>281</v>
      </c>
      <c r="ES282" s="1089" t="s">
        <v>280</v>
      </c>
      <c r="ET282" s="89">
        <v>1200</v>
      </c>
      <c r="EU282" s="1125" t="s">
        <v>280</v>
      </c>
      <c r="EV282" s="1140"/>
      <c r="EW282" s="1114"/>
      <c r="EX282" s="1122"/>
      <c r="EY282" s="5"/>
      <c r="EZ282" s="1145"/>
    </row>
    <row r="283" spans="1:156" s="58" customFormat="1" ht="38.450000000000003" customHeight="1">
      <c r="A283" s="132" t="s">
        <v>621</v>
      </c>
      <c r="B283" s="132" t="s">
        <v>1021</v>
      </c>
      <c r="C283" s="1107"/>
      <c r="D283" s="1107"/>
      <c r="E283" s="1138"/>
      <c r="F283" s="90" t="s">
        <v>43</v>
      </c>
      <c r="G283" s="120"/>
      <c r="H283" s="91">
        <v>34040</v>
      </c>
      <c r="I283" s="92"/>
      <c r="J283" s="32" t="s">
        <v>268</v>
      </c>
      <c r="K283" s="93">
        <v>310</v>
      </c>
      <c r="L283" s="94"/>
      <c r="M283" s="95" t="s">
        <v>269</v>
      </c>
      <c r="N283" s="96" t="s">
        <v>270</v>
      </c>
      <c r="O283" s="97" t="s">
        <v>268</v>
      </c>
      <c r="P283" s="104" t="s">
        <v>275</v>
      </c>
      <c r="Q283" s="97" t="s">
        <v>268</v>
      </c>
      <c r="R283" s="99">
        <v>2.4</v>
      </c>
      <c r="S283" s="100"/>
      <c r="T283" s="1089"/>
      <c r="U283" s="1105"/>
      <c r="V283" s="1089"/>
      <c r="W283" s="1111"/>
      <c r="X283" s="1082"/>
      <c r="Y283" s="1084"/>
      <c r="Z283" s="1084"/>
      <c r="AA283" s="1101"/>
      <c r="AB283" s="129"/>
      <c r="AC283" s="129"/>
      <c r="AD283" s="129"/>
      <c r="AE283" s="129"/>
      <c r="AF283" s="129"/>
      <c r="AG283" s="129"/>
      <c r="AH283" s="129"/>
      <c r="AI283" s="129"/>
      <c r="AJ283" s="129"/>
      <c r="AK283" s="129"/>
      <c r="AL283" s="32" t="s">
        <v>268</v>
      </c>
      <c r="AM283" s="93">
        <v>8910</v>
      </c>
      <c r="AN283" s="1089"/>
      <c r="AO283" s="101">
        <v>80</v>
      </c>
      <c r="AP283" s="102" t="s">
        <v>269</v>
      </c>
      <c r="AQ283" s="96" t="s">
        <v>270</v>
      </c>
      <c r="AR283" s="103" t="s">
        <v>268</v>
      </c>
      <c r="AS283" s="104" t="s">
        <v>275</v>
      </c>
      <c r="AT283" s="103" t="s">
        <v>268</v>
      </c>
      <c r="AU283" s="105">
        <v>2.9</v>
      </c>
      <c r="AV283" s="106"/>
      <c r="AW283" s="129"/>
      <c r="AX283" s="129"/>
      <c r="AY283" s="129"/>
      <c r="AZ283" s="129"/>
      <c r="BA283" s="129"/>
      <c r="BB283" s="129"/>
      <c r="BC283" s="129"/>
      <c r="BD283" s="129"/>
      <c r="BE283" s="129"/>
      <c r="BF283" s="129"/>
      <c r="BG283" s="112" t="s">
        <v>274</v>
      </c>
      <c r="BH283" s="113">
        <v>62360</v>
      </c>
      <c r="BI283" s="112" t="s">
        <v>268</v>
      </c>
      <c r="BJ283" s="77">
        <v>620</v>
      </c>
      <c r="BK283" s="78" t="s">
        <v>269</v>
      </c>
      <c r="BL283" s="79" t="s">
        <v>270</v>
      </c>
      <c r="BM283" s="78" t="s">
        <v>268</v>
      </c>
      <c r="BN283" s="80" t="s">
        <v>275</v>
      </c>
      <c r="BO283" s="78" t="s">
        <v>268</v>
      </c>
      <c r="BP283" s="81">
        <v>2.4</v>
      </c>
      <c r="BQ283" s="46" t="s">
        <v>268</v>
      </c>
      <c r="BR283" s="113">
        <v>53450</v>
      </c>
      <c r="BS283" s="46" t="s">
        <v>274</v>
      </c>
      <c r="BT283" s="77">
        <v>530</v>
      </c>
      <c r="BU283" s="78" t="s">
        <v>269</v>
      </c>
      <c r="BV283" s="79" t="s">
        <v>270</v>
      </c>
      <c r="BW283" s="78" t="s">
        <v>268</v>
      </c>
      <c r="BX283" s="80" t="s">
        <v>275</v>
      </c>
      <c r="BY283" s="78" t="s">
        <v>268</v>
      </c>
      <c r="BZ283" s="81">
        <v>2.4</v>
      </c>
      <c r="CA283" s="1103"/>
      <c r="CB283" s="1117"/>
      <c r="CC283" s="1089"/>
      <c r="CD283" s="1099"/>
      <c r="CE283" s="1084"/>
      <c r="CF283" s="1084"/>
      <c r="CG283" s="1093"/>
      <c r="CH283" s="1086"/>
      <c r="CI283" s="1093"/>
      <c r="CJ283" s="1097"/>
      <c r="CK283" s="1089"/>
      <c r="CL283" s="130">
        <v>1610</v>
      </c>
      <c r="CM283" s="1089"/>
      <c r="CN283" s="1099"/>
      <c r="CO283" s="1093"/>
      <c r="CP283" s="1084"/>
      <c r="CQ283" s="1093"/>
      <c r="CR283" s="1086"/>
      <c r="CS283" s="1093"/>
      <c r="CT283" s="1088"/>
      <c r="CU283" s="1121"/>
      <c r="CV283" s="1089"/>
      <c r="CW283" s="1105"/>
      <c r="CX283" s="1089"/>
      <c r="CY283" s="1099"/>
      <c r="CZ283" s="1084"/>
      <c r="DA283" s="1084"/>
      <c r="DB283" s="1093"/>
      <c r="DC283" s="1086"/>
      <c r="DD283" s="1093"/>
      <c r="DE283" s="1097"/>
      <c r="DF283" s="1089"/>
      <c r="DG283" s="115" t="s">
        <v>282</v>
      </c>
      <c r="DH283" s="1089"/>
      <c r="DI283" s="115" t="s">
        <v>335</v>
      </c>
      <c r="DJ283" s="1089"/>
      <c r="DK283" s="116">
        <v>47.7</v>
      </c>
      <c r="DL283" s="1089"/>
      <c r="DM283" s="115" t="s">
        <v>282</v>
      </c>
      <c r="DN283" s="1089"/>
      <c r="DO283" s="115" t="s">
        <v>335</v>
      </c>
      <c r="DP283" s="1089"/>
      <c r="DQ283" s="116">
        <v>17.7</v>
      </c>
      <c r="DR283" s="1145"/>
      <c r="DS283" s="131">
        <v>2150</v>
      </c>
      <c r="DT283" s="1122"/>
      <c r="DU283" s="118" t="s">
        <v>284</v>
      </c>
      <c r="DV283" s="1089"/>
      <c r="DW283" s="1091"/>
      <c r="DX283" s="1093"/>
      <c r="DY283" s="1095"/>
      <c r="DZ283" s="1082"/>
      <c r="EA283" s="1084"/>
      <c r="EB283" s="1082"/>
      <c r="EC283" s="1086"/>
      <c r="ED283" s="1082"/>
      <c r="EE283" s="1088"/>
      <c r="EF283" s="1124"/>
      <c r="EG283" s="1089"/>
      <c r="EH283" s="1091">
        <v>0</v>
      </c>
      <c r="EI283" s="1093"/>
      <c r="EJ283" s="1095"/>
      <c r="EK283" s="1082"/>
      <c r="EL283" s="1084"/>
      <c r="EM283" s="1082"/>
      <c r="EN283" s="1086"/>
      <c r="EO283" s="1082"/>
      <c r="EP283" s="1088"/>
      <c r="EQ283" s="1127"/>
      <c r="ER283" s="1121"/>
      <c r="ES283" s="1089"/>
      <c r="ET283" s="119">
        <v>10</v>
      </c>
      <c r="EU283" s="1125"/>
      <c r="EV283" s="1141"/>
      <c r="EW283" s="1114"/>
      <c r="EX283" s="1143"/>
      <c r="EY283" s="5"/>
      <c r="EZ283" s="1146"/>
    </row>
    <row r="284" spans="1:156" s="58" customFormat="1" ht="38.450000000000003" customHeight="1">
      <c r="A284" s="132" t="s">
        <v>622</v>
      </c>
      <c r="B284" s="132" t="s">
        <v>1022</v>
      </c>
      <c r="C284" s="1106" t="s">
        <v>344</v>
      </c>
      <c r="D284" s="1136" t="s">
        <v>266</v>
      </c>
      <c r="E284" s="1108" t="s">
        <v>267</v>
      </c>
      <c r="F284" s="57" t="s">
        <v>42</v>
      </c>
      <c r="H284" s="59">
        <v>133330</v>
      </c>
      <c r="I284" s="60">
        <v>142000</v>
      </c>
      <c r="J284" s="5" t="s">
        <v>268</v>
      </c>
      <c r="K284" s="61">
        <v>1310</v>
      </c>
      <c r="L284" s="62">
        <v>1390</v>
      </c>
      <c r="M284" s="63" t="s">
        <v>269</v>
      </c>
      <c r="N284" s="64" t="s">
        <v>270</v>
      </c>
      <c r="O284" s="65" t="s">
        <v>268</v>
      </c>
      <c r="P284" s="66" t="s">
        <v>271</v>
      </c>
      <c r="Q284" s="65" t="s">
        <v>268</v>
      </c>
      <c r="R284" s="67">
        <v>2.8</v>
      </c>
      <c r="S284" s="68">
        <v>2.8</v>
      </c>
      <c r="T284" s="1089" t="s">
        <v>268</v>
      </c>
      <c r="U284" s="1104">
        <v>7740</v>
      </c>
      <c r="V284" s="1089" t="s">
        <v>268</v>
      </c>
      <c r="W284" s="1110">
        <v>70</v>
      </c>
      <c r="X284" s="1081" t="s">
        <v>272</v>
      </c>
      <c r="Y284" s="1083" t="s">
        <v>270</v>
      </c>
      <c r="Z284" s="1083" t="s">
        <v>268</v>
      </c>
      <c r="AA284" s="1100" t="s">
        <v>273</v>
      </c>
      <c r="AB284" s="1089" t="s">
        <v>268</v>
      </c>
      <c r="AC284" s="1104">
        <v>52070</v>
      </c>
      <c r="AD284" s="1089" t="s">
        <v>274</v>
      </c>
      <c r="AE284" s="1098">
        <v>520</v>
      </c>
      <c r="AF284" s="1081" t="s">
        <v>269</v>
      </c>
      <c r="AG284" s="1083" t="s">
        <v>270</v>
      </c>
      <c r="AH284" s="1081" t="s">
        <v>268</v>
      </c>
      <c r="AI284" s="1085" t="s">
        <v>275</v>
      </c>
      <c r="AJ284" s="1081" t="s">
        <v>268</v>
      </c>
      <c r="AK284" s="1096">
        <v>2.5</v>
      </c>
      <c r="AL284" s="32" t="s">
        <v>268</v>
      </c>
      <c r="AM284" s="69">
        <v>8670</v>
      </c>
      <c r="AN284" s="1089" t="s">
        <v>268</v>
      </c>
      <c r="AO284" s="70">
        <v>80</v>
      </c>
      <c r="AP284" s="71" t="s">
        <v>272</v>
      </c>
      <c r="AQ284" s="64" t="s">
        <v>270</v>
      </c>
      <c r="AR284" s="72" t="s">
        <v>268</v>
      </c>
      <c r="AS284" s="66" t="s">
        <v>275</v>
      </c>
      <c r="AT284" s="72" t="s">
        <v>268</v>
      </c>
      <c r="AU284" s="73">
        <v>2.9</v>
      </c>
      <c r="AV284" s="74" t="s">
        <v>276</v>
      </c>
      <c r="AW284" s="75" t="s">
        <v>268</v>
      </c>
      <c r="AX284" s="76">
        <v>3470</v>
      </c>
      <c r="AY284" s="20" t="s">
        <v>274</v>
      </c>
      <c r="AZ284" s="77">
        <v>30</v>
      </c>
      <c r="BA284" s="78" t="s">
        <v>269</v>
      </c>
      <c r="BB284" s="79" t="s">
        <v>270</v>
      </c>
      <c r="BC284" s="78" t="s">
        <v>268</v>
      </c>
      <c r="BD284" s="80" t="s">
        <v>275</v>
      </c>
      <c r="BE284" s="78" t="s">
        <v>268</v>
      </c>
      <c r="BF284" s="81">
        <v>3.9</v>
      </c>
      <c r="BG284" s="11"/>
      <c r="BH284" s="82"/>
      <c r="BI284" s="5"/>
      <c r="BJ284" s="83"/>
      <c r="BK284" s="83"/>
      <c r="BL284" s="83"/>
      <c r="BM284" s="83"/>
      <c r="BN284" s="83"/>
      <c r="BO284" s="83"/>
      <c r="BP284" s="83"/>
      <c r="BQ284" s="11"/>
      <c r="BR284" s="82"/>
      <c r="BS284" s="5"/>
      <c r="BT284" s="83"/>
      <c r="BU284" s="83"/>
      <c r="BV284" s="83"/>
      <c r="BW284" s="83"/>
      <c r="BX284" s="83"/>
      <c r="BY284" s="83"/>
      <c r="BZ284" s="83"/>
      <c r="CA284" s="1102" t="s">
        <v>268</v>
      </c>
      <c r="CB284" s="1116">
        <v>9970</v>
      </c>
      <c r="CC284" s="1089" t="s">
        <v>268</v>
      </c>
      <c r="CD284" s="1098">
        <v>90</v>
      </c>
      <c r="CE284" s="1083" t="s">
        <v>269</v>
      </c>
      <c r="CF284" s="1083" t="s">
        <v>270</v>
      </c>
      <c r="CG284" s="1092" t="s">
        <v>268</v>
      </c>
      <c r="CH284" s="1085" t="s">
        <v>275</v>
      </c>
      <c r="CI284" s="1092" t="s">
        <v>268</v>
      </c>
      <c r="CJ284" s="1096">
        <v>9.1</v>
      </c>
      <c r="CK284" s="11"/>
      <c r="CL284" s="84" t="s">
        <v>193</v>
      </c>
      <c r="CM284" s="1089" t="s">
        <v>274</v>
      </c>
      <c r="CN284" s="1098">
        <v>520</v>
      </c>
      <c r="CO284" s="1092" t="s">
        <v>269</v>
      </c>
      <c r="CP284" s="1083" t="s">
        <v>270</v>
      </c>
      <c r="CQ284" s="1092" t="s">
        <v>268</v>
      </c>
      <c r="CR284" s="1085" t="s">
        <v>275</v>
      </c>
      <c r="CS284" s="1092" t="s">
        <v>268</v>
      </c>
      <c r="CT284" s="1087">
        <v>2.5</v>
      </c>
      <c r="CU284" s="1120" t="s">
        <v>277</v>
      </c>
      <c r="CV284" s="1089" t="s">
        <v>274</v>
      </c>
      <c r="CW284" s="1104">
        <v>5480</v>
      </c>
      <c r="CX284" s="1089" t="s">
        <v>268</v>
      </c>
      <c r="CY284" s="1098">
        <v>50</v>
      </c>
      <c r="CZ284" s="1083" t="s">
        <v>269</v>
      </c>
      <c r="DA284" s="1083" t="s">
        <v>270</v>
      </c>
      <c r="DB284" s="1092" t="s">
        <v>268</v>
      </c>
      <c r="DC284" s="1085" t="s">
        <v>275</v>
      </c>
      <c r="DD284" s="1092" t="s">
        <v>268</v>
      </c>
      <c r="DE284" s="1096">
        <v>16.3</v>
      </c>
      <c r="DF284" s="1089" t="s">
        <v>274</v>
      </c>
      <c r="DG284" s="85">
        <v>4420</v>
      </c>
      <c r="DH284" s="1089" t="s">
        <v>268</v>
      </c>
      <c r="DI284" s="85">
        <v>40</v>
      </c>
      <c r="DJ284" s="1089" t="s">
        <v>274</v>
      </c>
      <c r="DK284" s="86">
        <v>40</v>
      </c>
      <c r="DL284" s="1089" t="s">
        <v>268</v>
      </c>
      <c r="DM284" s="85">
        <v>790</v>
      </c>
      <c r="DN284" s="1089" t="s">
        <v>268</v>
      </c>
      <c r="DO284" s="85">
        <v>7</v>
      </c>
      <c r="DP284" s="1089" t="s">
        <v>274</v>
      </c>
      <c r="DQ284" s="86">
        <v>7</v>
      </c>
      <c r="DR284" s="1145"/>
      <c r="DS284" s="87" t="s">
        <v>193</v>
      </c>
      <c r="DT284" s="1122" t="s">
        <v>278</v>
      </c>
      <c r="DU284" s="88">
        <v>255</v>
      </c>
      <c r="DV284" s="1089" t="s">
        <v>280</v>
      </c>
      <c r="DW284" s="1090">
        <v>12870</v>
      </c>
      <c r="DX284" s="1092" t="s">
        <v>268</v>
      </c>
      <c r="DY284" s="1094">
        <v>120</v>
      </c>
      <c r="DZ284" s="1081" t="s">
        <v>269</v>
      </c>
      <c r="EA284" s="1083" t="s">
        <v>270</v>
      </c>
      <c r="EB284" s="1081" t="s">
        <v>268</v>
      </c>
      <c r="EC284" s="1085" t="s">
        <v>275</v>
      </c>
      <c r="ED284" s="1081" t="s">
        <v>268</v>
      </c>
      <c r="EE284" s="1087">
        <v>7.8</v>
      </c>
      <c r="EF284" s="1123" t="s">
        <v>276</v>
      </c>
      <c r="EG284" s="1089" t="s">
        <v>280</v>
      </c>
      <c r="EH284" s="1090">
        <v>52070</v>
      </c>
      <c r="EI284" s="1092" t="s">
        <v>268</v>
      </c>
      <c r="EJ284" s="1094">
        <v>520</v>
      </c>
      <c r="EK284" s="1081" t="s">
        <v>269</v>
      </c>
      <c r="EL284" s="1083" t="s">
        <v>270</v>
      </c>
      <c r="EM284" s="1081" t="s">
        <v>268</v>
      </c>
      <c r="EN284" s="1085" t="s">
        <v>275</v>
      </c>
      <c r="EO284" s="1081" t="s">
        <v>268</v>
      </c>
      <c r="EP284" s="1087">
        <v>2.7</v>
      </c>
      <c r="EQ284" s="1126" t="s">
        <v>276</v>
      </c>
      <c r="ER284" s="1120" t="s">
        <v>281</v>
      </c>
      <c r="ES284" s="1089" t="s">
        <v>280</v>
      </c>
      <c r="ET284" s="89">
        <v>38410</v>
      </c>
      <c r="EU284" s="1125" t="s">
        <v>280</v>
      </c>
      <c r="EV284" s="1139">
        <v>1350</v>
      </c>
      <c r="EW284" s="1114" t="s">
        <v>280</v>
      </c>
      <c r="EX284" s="1142" t="s">
        <v>2473</v>
      </c>
      <c r="EY284" s="11"/>
      <c r="EZ284" s="1144" t="s">
        <v>2472</v>
      </c>
    </row>
    <row r="285" spans="1:156" s="58" customFormat="1" ht="38.450000000000003" customHeight="1">
      <c r="A285" s="132" t="s">
        <v>623</v>
      </c>
      <c r="B285" s="132" t="s">
        <v>1023</v>
      </c>
      <c r="C285" s="1170"/>
      <c r="D285" s="1137"/>
      <c r="E285" s="1109"/>
      <c r="F285" s="90" t="s">
        <v>43</v>
      </c>
      <c r="H285" s="91">
        <v>142000</v>
      </c>
      <c r="I285" s="92"/>
      <c r="J285" s="5" t="s">
        <v>268</v>
      </c>
      <c r="K285" s="93">
        <v>1390</v>
      </c>
      <c r="L285" s="94"/>
      <c r="M285" s="95" t="s">
        <v>269</v>
      </c>
      <c r="N285" s="96" t="s">
        <v>270</v>
      </c>
      <c r="O285" s="97" t="s">
        <v>268</v>
      </c>
      <c r="P285" s="98" t="s">
        <v>275</v>
      </c>
      <c r="Q285" s="97" t="s">
        <v>268</v>
      </c>
      <c r="R285" s="99">
        <v>2.8</v>
      </c>
      <c r="S285" s="100"/>
      <c r="T285" s="1089"/>
      <c r="U285" s="1105"/>
      <c r="V285" s="1089"/>
      <c r="W285" s="1111"/>
      <c r="X285" s="1082"/>
      <c r="Y285" s="1084"/>
      <c r="Z285" s="1084"/>
      <c r="AA285" s="1101"/>
      <c r="AB285" s="1089"/>
      <c r="AC285" s="1105"/>
      <c r="AD285" s="1089"/>
      <c r="AE285" s="1099"/>
      <c r="AF285" s="1082"/>
      <c r="AG285" s="1084"/>
      <c r="AH285" s="1082"/>
      <c r="AI285" s="1086"/>
      <c r="AJ285" s="1082"/>
      <c r="AK285" s="1097"/>
      <c r="AL285" s="32" t="s">
        <v>268</v>
      </c>
      <c r="AM285" s="93">
        <v>8670</v>
      </c>
      <c r="AN285" s="1089"/>
      <c r="AO285" s="101">
        <v>80</v>
      </c>
      <c r="AP285" s="102" t="s">
        <v>269</v>
      </c>
      <c r="AQ285" s="96" t="s">
        <v>270</v>
      </c>
      <c r="AR285" s="103" t="s">
        <v>268</v>
      </c>
      <c r="AS285" s="104" t="s">
        <v>275</v>
      </c>
      <c r="AT285" s="103" t="s">
        <v>268</v>
      </c>
      <c r="AU285" s="105">
        <v>2.9</v>
      </c>
      <c r="AV285" s="106"/>
      <c r="AW285" s="11"/>
      <c r="AX285" s="107"/>
      <c r="AY285" s="108"/>
      <c r="AZ285" s="109"/>
      <c r="BA285" s="110"/>
      <c r="BB285" s="111"/>
      <c r="BC285" s="110"/>
      <c r="BD285" s="111"/>
      <c r="BE285" s="110"/>
      <c r="BF285" s="111"/>
      <c r="BG285" s="112" t="s">
        <v>274</v>
      </c>
      <c r="BH285" s="113">
        <v>60750</v>
      </c>
      <c r="BI285" s="112" t="s">
        <v>268</v>
      </c>
      <c r="BJ285" s="77">
        <v>600</v>
      </c>
      <c r="BK285" s="78" t="s">
        <v>269</v>
      </c>
      <c r="BL285" s="79" t="s">
        <v>270</v>
      </c>
      <c r="BM285" s="78" t="s">
        <v>268</v>
      </c>
      <c r="BN285" s="80" t="s">
        <v>275</v>
      </c>
      <c r="BO285" s="78" t="s">
        <v>268</v>
      </c>
      <c r="BP285" s="81">
        <v>2.5</v>
      </c>
      <c r="BQ285" s="46" t="s">
        <v>268</v>
      </c>
      <c r="BR285" s="113">
        <v>52080</v>
      </c>
      <c r="BS285" s="46" t="s">
        <v>268</v>
      </c>
      <c r="BT285" s="77">
        <v>520</v>
      </c>
      <c r="BU285" s="78" t="s">
        <v>269</v>
      </c>
      <c r="BV285" s="79" t="s">
        <v>270</v>
      </c>
      <c r="BW285" s="78" t="s">
        <v>268</v>
      </c>
      <c r="BX285" s="80" t="s">
        <v>275</v>
      </c>
      <c r="BY285" s="78" t="s">
        <v>268</v>
      </c>
      <c r="BZ285" s="81">
        <v>2.5</v>
      </c>
      <c r="CA285" s="1103"/>
      <c r="CB285" s="1117"/>
      <c r="CC285" s="1089"/>
      <c r="CD285" s="1099"/>
      <c r="CE285" s="1084"/>
      <c r="CF285" s="1084"/>
      <c r="CG285" s="1093"/>
      <c r="CH285" s="1086"/>
      <c r="CI285" s="1093"/>
      <c r="CJ285" s="1097"/>
      <c r="CK285" s="11"/>
      <c r="CL285" s="114">
        <v>52070</v>
      </c>
      <c r="CM285" s="1089"/>
      <c r="CN285" s="1112"/>
      <c r="CO285" s="1113"/>
      <c r="CP285" s="1114"/>
      <c r="CQ285" s="1113"/>
      <c r="CR285" s="1115"/>
      <c r="CS285" s="1113"/>
      <c r="CT285" s="1118"/>
      <c r="CU285" s="1119"/>
      <c r="CV285" s="1089"/>
      <c r="CW285" s="1105"/>
      <c r="CX285" s="1089"/>
      <c r="CY285" s="1099"/>
      <c r="CZ285" s="1084"/>
      <c r="DA285" s="1084"/>
      <c r="DB285" s="1093"/>
      <c r="DC285" s="1086"/>
      <c r="DD285" s="1093"/>
      <c r="DE285" s="1097"/>
      <c r="DF285" s="1089"/>
      <c r="DG285" s="115" t="s">
        <v>282</v>
      </c>
      <c r="DH285" s="1089"/>
      <c r="DI285" s="115" t="s">
        <v>335</v>
      </c>
      <c r="DJ285" s="1089"/>
      <c r="DK285" s="116">
        <v>52.4</v>
      </c>
      <c r="DL285" s="1089"/>
      <c r="DM285" s="115" t="s">
        <v>282</v>
      </c>
      <c r="DN285" s="1089"/>
      <c r="DO285" s="115" t="s">
        <v>335</v>
      </c>
      <c r="DP285" s="1089"/>
      <c r="DQ285" s="116">
        <v>49.9</v>
      </c>
      <c r="DR285" s="1145"/>
      <c r="DS285" s="117">
        <v>40500</v>
      </c>
      <c r="DT285" s="1122"/>
      <c r="DU285" s="118" t="s">
        <v>284</v>
      </c>
      <c r="DV285" s="1089"/>
      <c r="DW285" s="1091"/>
      <c r="DX285" s="1093"/>
      <c r="DY285" s="1095"/>
      <c r="DZ285" s="1082"/>
      <c r="EA285" s="1084"/>
      <c r="EB285" s="1082"/>
      <c r="EC285" s="1086"/>
      <c r="ED285" s="1082"/>
      <c r="EE285" s="1088"/>
      <c r="EF285" s="1124"/>
      <c r="EG285" s="1089"/>
      <c r="EH285" s="1091">
        <v>0</v>
      </c>
      <c r="EI285" s="1093"/>
      <c r="EJ285" s="1095"/>
      <c r="EK285" s="1082"/>
      <c r="EL285" s="1084"/>
      <c r="EM285" s="1082"/>
      <c r="EN285" s="1086"/>
      <c r="EO285" s="1082"/>
      <c r="EP285" s="1088"/>
      <c r="EQ285" s="1127"/>
      <c r="ER285" s="1121"/>
      <c r="ES285" s="1089"/>
      <c r="ET285" s="119">
        <v>380</v>
      </c>
      <c r="EU285" s="1125"/>
      <c r="EV285" s="1140"/>
      <c r="EW285" s="1114"/>
      <c r="EX285" s="1122"/>
      <c r="EY285" s="11"/>
      <c r="EZ285" s="1145"/>
    </row>
    <row r="286" spans="1:156" s="23" customFormat="1" ht="38.450000000000003" customHeight="1">
      <c r="A286" s="145" t="s">
        <v>624</v>
      </c>
      <c r="B286" s="145" t="s">
        <v>1024</v>
      </c>
      <c r="C286" s="1170"/>
      <c r="D286" s="1136" t="s">
        <v>285</v>
      </c>
      <c r="E286" s="1108" t="s">
        <v>267</v>
      </c>
      <c r="F286" s="57" t="s">
        <v>42</v>
      </c>
      <c r="G286" s="120"/>
      <c r="H286" s="59">
        <v>91050</v>
      </c>
      <c r="I286" s="60">
        <v>99720</v>
      </c>
      <c r="J286" s="32" t="s">
        <v>268</v>
      </c>
      <c r="K286" s="61">
        <v>880</v>
      </c>
      <c r="L286" s="62">
        <v>970</v>
      </c>
      <c r="M286" s="63" t="s">
        <v>269</v>
      </c>
      <c r="N286" s="64" t="s">
        <v>270</v>
      </c>
      <c r="O286" s="65" t="s">
        <v>268</v>
      </c>
      <c r="P286" s="66" t="s">
        <v>271</v>
      </c>
      <c r="Q286" s="65" t="s">
        <v>268</v>
      </c>
      <c r="R286" s="67">
        <v>2.7</v>
      </c>
      <c r="S286" s="68">
        <v>2.7</v>
      </c>
      <c r="T286" s="1089" t="s">
        <v>268</v>
      </c>
      <c r="U286" s="1104">
        <v>5160</v>
      </c>
      <c r="V286" s="1089" t="s">
        <v>268</v>
      </c>
      <c r="W286" s="1110">
        <v>50</v>
      </c>
      <c r="X286" s="1081" t="s">
        <v>272</v>
      </c>
      <c r="Y286" s="1083" t="s">
        <v>270</v>
      </c>
      <c r="Z286" s="1083" t="s">
        <v>268</v>
      </c>
      <c r="AA286" s="1100" t="s">
        <v>273</v>
      </c>
      <c r="AB286" s="1089" t="s">
        <v>268</v>
      </c>
      <c r="AC286" s="1104">
        <v>34710</v>
      </c>
      <c r="AD286" s="1089" t="s">
        <v>274</v>
      </c>
      <c r="AE286" s="1098">
        <v>340</v>
      </c>
      <c r="AF286" s="1081" t="s">
        <v>269</v>
      </c>
      <c r="AG286" s="1083" t="s">
        <v>270</v>
      </c>
      <c r="AH286" s="1081" t="s">
        <v>268</v>
      </c>
      <c r="AI286" s="1085" t="s">
        <v>275</v>
      </c>
      <c r="AJ286" s="1081" t="s">
        <v>268</v>
      </c>
      <c r="AK286" s="1096">
        <v>2.5</v>
      </c>
      <c r="AL286" s="32" t="s">
        <v>268</v>
      </c>
      <c r="AM286" s="69">
        <v>8670</v>
      </c>
      <c r="AN286" s="1089" t="s">
        <v>268</v>
      </c>
      <c r="AO286" s="70">
        <v>80</v>
      </c>
      <c r="AP286" s="71" t="s">
        <v>272</v>
      </c>
      <c r="AQ286" s="64" t="s">
        <v>270</v>
      </c>
      <c r="AR286" s="72" t="s">
        <v>268</v>
      </c>
      <c r="AS286" s="66" t="s">
        <v>275</v>
      </c>
      <c r="AT286" s="72" t="s">
        <v>268</v>
      </c>
      <c r="AU286" s="73">
        <v>2.9</v>
      </c>
      <c r="AV286" s="74" t="s">
        <v>276</v>
      </c>
      <c r="AW286" s="75" t="s">
        <v>268</v>
      </c>
      <c r="AX286" s="76">
        <v>3470</v>
      </c>
      <c r="AY286" s="20" t="s">
        <v>274</v>
      </c>
      <c r="AZ286" s="77">
        <v>30</v>
      </c>
      <c r="BA286" s="78" t="s">
        <v>269</v>
      </c>
      <c r="BB286" s="79" t="s">
        <v>270</v>
      </c>
      <c r="BC286" s="78" t="s">
        <v>268</v>
      </c>
      <c r="BD286" s="80" t="s">
        <v>275</v>
      </c>
      <c r="BE286" s="78" t="s">
        <v>268</v>
      </c>
      <c r="BF286" s="81">
        <v>3.9</v>
      </c>
      <c r="BG286" s="75"/>
      <c r="BH286" s="82"/>
      <c r="BI286" s="112"/>
      <c r="BJ286" s="121"/>
      <c r="BK286" s="121"/>
      <c r="BL286" s="121"/>
      <c r="BM286" s="121"/>
      <c r="BN286" s="121"/>
      <c r="BO286" s="121"/>
      <c r="BP286" s="121"/>
      <c r="BQ286" s="112"/>
      <c r="BR286" s="82" t="s">
        <v>286</v>
      </c>
      <c r="BS286" s="112"/>
      <c r="BT286" s="122"/>
      <c r="BU286" s="121"/>
      <c r="BV286" s="121"/>
      <c r="BW286" s="121"/>
      <c r="BX286" s="121"/>
      <c r="BY286" s="121"/>
      <c r="BZ286" s="121"/>
      <c r="CA286" s="1102" t="s">
        <v>268</v>
      </c>
      <c r="CB286" s="1116">
        <v>6640</v>
      </c>
      <c r="CC286" s="1089" t="s">
        <v>268</v>
      </c>
      <c r="CD286" s="1098">
        <v>60</v>
      </c>
      <c r="CE286" s="1083" t="s">
        <v>269</v>
      </c>
      <c r="CF286" s="1083" t="s">
        <v>270</v>
      </c>
      <c r="CG286" s="1092" t="s">
        <v>268</v>
      </c>
      <c r="CH286" s="1085" t="s">
        <v>275</v>
      </c>
      <c r="CI286" s="1092" t="s">
        <v>268</v>
      </c>
      <c r="CJ286" s="1096">
        <v>9.1</v>
      </c>
      <c r="CK286" s="1089" t="s">
        <v>278</v>
      </c>
      <c r="CL286" s="123" t="s">
        <v>194</v>
      </c>
      <c r="CM286" s="1089" t="s">
        <v>274</v>
      </c>
      <c r="CN286" s="1112">
        <v>340</v>
      </c>
      <c r="CO286" s="1113" t="s">
        <v>269</v>
      </c>
      <c r="CP286" s="1114" t="s">
        <v>270</v>
      </c>
      <c r="CQ286" s="1113" t="s">
        <v>268</v>
      </c>
      <c r="CR286" s="1115" t="s">
        <v>275</v>
      </c>
      <c r="CS286" s="1113" t="s">
        <v>268</v>
      </c>
      <c r="CT286" s="1118">
        <v>2.5</v>
      </c>
      <c r="CU286" s="1119" t="s">
        <v>277</v>
      </c>
      <c r="CV286" s="1089" t="s">
        <v>274</v>
      </c>
      <c r="CW286" s="1104">
        <v>3930</v>
      </c>
      <c r="CX286" s="1089" t="s">
        <v>268</v>
      </c>
      <c r="CY286" s="1098">
        <v>30</v>
      </c>
      <c r="CZ286" s="1083" t="s">
        <v>269</v>
      </c>
      <c r="DA286" s="1083" t="s">
        <v>270</v>
      </c>
      <c r="DB286" s="1092" t="s">
        <v>268</v>
      </c>
      <c r="DC286" s="1085" t="s">
        <v>275</v>
      </c>
      <c r="DD286" s="1092" t="s">
        <v>268</v>
      </c>
      <c r="DE286" s="1096">
        <v>18.100000000000001</v>
      </c>
      <c r="DF286" s="1089" t="s">
        <v>274</v>
      </c>
      <c r="DG286" s="85">
        <v>2950</v>
      </c>
      <c r="DH286" s="1089" t="s">
        <v>268</v>
      </c>
      <c r="DI286" s="85">
        <v>20</v>
      </c>
      <c r="DJ286" s="1089" t="s">
        <v>274</v>
      </c>
      <c r="DK286" s="86">
        <v>20</v>
      </c>
      <c r="DL286" s="1089" t="s">
        <v>268</v>
      </c>
      <c r="DM286" s="85">
        <v>520</v>
      </c>
      <c r="DN286" s="1089" t="s">
        <v>268</v>
      </c>
      <c r="DO286" s="85">
        <v>5</v>
      </c>
      <c r="DP286" s="1089" t="s">
        <v>274</v>
      </c>
      <c r="DQ286" s="86">
        <v>5</v>
      </c>
      <c r="DR286" s="1145" t="s">
        <v>278</v>
      </c>
      <c r="DS286" s="124" t="s">
        <v>194</v>
      </c>
      <c r="DT286" s="1122" t="s">
        <v>278</v>
      </c>
      <c r="DU286" s="88">
        <v>255</v>
      </c>
      <c r="DV286" s="1089" t="s">
        <v>280</v>
      </c>
      <c r="DW286" s="1090">
        <v>8580</v>
      </c>
      <c r="DX286" s="1092" t="s">
        <v>268</v>
      </c>
      <c r="DY286" s="1094">
        <v>80</v>
      </c>
      <c r="DZ286" s="1081" t="s">
        <v>269</v>
      </c>
      <c r="EA286" s="1083" t="s">
        <v>270</v>
      </c>
      <c r="EB286" s="1081" t="s">
        <v>268</v>
      </c>
      <c r="EC286" s="1085" t="s">
        <v>275</v>
      </c>
      <c r="ED286" s="1081" t="s">
        <v>268</v>
      </c>
      <c r="EE286" s="1087">
        <v>7.8</v>
      </c>
      <c r="EF286" s="1123" t="s">
        <v>276</v>
      </c>
      <c r="EG286" s="1089" t="s">
        <v>280</v>
      </c>
      <c r="EH286" s="1090">
        <v>34710</v>
      </c>
      <c r="EI286" s="1092" t="s">
        <v>268</v>
      </c>
      <c r="EJ286" s="1094">
        <v>340</v>
      </c>
      <c r="EK286" s="1081" t="s">
        <v>269</v>
      </c>
      <c r="EL286" s="1083" t="s">
        <v>270</v>
      </c>
      <c r="EM286" s="1081" t="s">
        <v>268</v>
      </c>
      <c r="EN286" s="1085" t="s">
        <v>275</v>
      </c>
      <c r="EO286" s="1081" t="s">
        <v>268</v>
      </c>
      <c r="EP286" s="1087">
        <v>2.7</v>
      </c>
      <c r="EQ286" s="1126" t="s">
        <v>276</v>
      </c>
      <c r="ER286" s="1120" t="s">
        <v>281</v>
      </c>
      <c r="ES286" s="1089" t="s">
        <v>280</v>
      </c>
      <c r="ET286" s="89">
        <v>25600</v>
      </c>
      <c r="EU286" s="1125" t="s">
        <v>280</v>
      </c>
      <c r="EV286" s="1140"/>
      <c r="EW286" s="1114"/>
      <c r="EX286" s="1122"/>
      <c r="EY286" s="11"/>
      <c r="EZ286" s="1145"/>
    </row>
    <row r="287" spans="1:156" s="23" customFormat="1" ht="38.450000000000003" customHeight="1">
      <c r="A287" s="145" t="s">
        <v>625</v>
      </c>
      <c r="B287" s="145" t="s">
        <v>1025</v>
      </c>
      <c r="C287" s="1170"/>
      <c r="D287" s="1137"/>
      <c r="E287" s="1109"/>
      <c r="F287" s="90" t="s">
        <v>43</v>
      </c>
      <c r="G287" s="120"/>
      <c r="H287" s="91">
        <v>99720</v>
      </c>
      <c r="I287" s="92"/>
      <c r="J287" s="32" t="s">
        <v>268</v>
      </c>
      <c r="K287" s="93">
        <v>970</v>
      </c>
      <c r="L287" s="94"/>
      <c r="M287" s="95" t="s">
        <v>269</v>
      </c>
      <c r="N287" s="96" t="s">
        <v>270</v>
      </c>
      <c r="O287" s="97" t="s">
        <v>268</v>
      </c>
      <c r="P287" s="98" t="s">
        <v>275</v>
      </c>
      <c r="Q287" s="97" t="s">
        <v>268</v>
      </c>
      <c r="R287" s="99">
        <v>2.7</v>
      </c>
      <c r="S287" s="100"/>
      <c r="T287" s="1089"/>
      <c r="U287" s="1105"/>
      <c r="V287" s="1089"/>
      <c r="W287" s="1111"/>
      <c r="X287" s="1082"/>
      <c r="Y287" s="1084"/>
      <c r="Z287" s="1084"/>
      <c r="AA287" s="1101"/>
      <c r="AB287" s="1089"/>
      <c r="AC287" s="1105"/>
      <c r="AD287" s="1089"/>
      <c r="AE287" s="1099"/>
      <c r="AF287" s="1082"/>
      <c r="AG287" s="1084"/>
      <c r="AH287" s="1082"/>
      <c r="AI287" s="1086"/>
      <c r="AJ287" s="1082"/>
      <c r="AK287" s="1097"/>
      <c r="AL287" s="32" t="s">
        <v>268</v>
      </c>
      <c r="AM287" s="93">
        <v>8670</v>
      </c>
      <c r="AN287" s="1089"/>
      <c r="AO287" s="101">
        <v>80</v>
      </c>
      <c r="AP287" s="102" t="s">
        <v>269</v>
      </c>
      <c r="AQ287" s="96" t="s">
        <v>270</v>
      </c>
      <c r="AR287" s="103" t="s">
        <v>268</v>
      </c>
      <c r="AS287" s="104" t="s">
        <v>275</v>
      </c>
      <c r="AT287" s="103" t="s">
        <v>268</v>
      </c>
      <c r="AU287" s="105">
        <v>2.9</v>
      </c>
      <c r="AV287" s="106"/>
      <c r="AW287" s="75"/>
      <c r="AZ287" s="125"/>
      <c r="BG287" s="112" t="s">
        <v>274</v>
      </c>
      <c r="BH287" s="113">
        <v>60750</v>
      </c>
      <c r="BI287" s="112" t="s">
        <v>268</v>
      </c>
      <c r="BJ287" s="77">
        <v>600</v>
      </c>
      <c r="BK287" s="78" t="s">
        <v>269</v>
      </c>
      <c r="BL287" s="79" t="s">
        <v>270</v>
      </c>
      <c r="BM287" s="78" t="s">
        <v>268</v>
      </c>
      <c r="BN287" s="80" t="s">
        <v>275</v>
      </c>
      <c r="BO287" s="78" t="s">
        <v>268</v>
      </c>
      <c r="BP287" s="81">
        <v>2.5</v>
      </c>
      <c r="BQ287" s="46" t="s">
        <v>268</v>
      </c>
      <c r="BR287" s="113">
        <v>52080</v>
      </c>
      <c r="BS287" s="46" t="s">
        <v>268</v>
      </c>
      <c r="BT287" s="77">
        <v>520</v>
      </c>
      <c r="BU287" s="78" t="s">
        <v>269</v>
      </c>
      <c r="BV287" s="79" t="s">
        <v>270</v>
      </c>
      <c r="BW287" s="78" t="s">
        <v>268</v>
      </c>
      <c r="BX287" s="80" t="s">
        <v>275</v>
      </c>
      <c r="BY287" s="78" t="s">
        <v>268</v>
      </c>
      <c r="BZ287" s="81">
        <v>2.5</v>
      </c>
      <c r="CA287" s="1103"/>
      <c r="CB287" s="1117"/>
      <c r="CC287" s="1089"/>
      <c r="CD287" s="1099"/>
      <c r="CE287" s="1084"/>
      <c r="CF287" s="1084"/>
      <c r="CG287" s="1093"/>
      <c r="CH287" s="1086"/>
      <c r="CI287" s="1093"/>
      <c r="CJ287" s="1097"/>
      <c r="CK287" s="1089"/>
      <c r="CL287" s="114">
        <v>34710</v>
      </c>
      <c r="CM287" s="1089"/>
      <c r="CN287" s="1112"/>
      <c r="CO287" s="1113"/>
      <c r="CP287" s="1114"/>
      <c r="CQ287" s="1113"/>
      <c r="CR287" s="1115"/>
      <c r="CS287" s="1113"/>
      <c r="CT287" s="1118"/>
      <c r="CU287" s="1119"/>
      <c r="CV287" s="1089"/>
      <c r="CW287" s="1105"/>
      <c r="CX287" s="1089"/>
      <c r="CY287" s="1099"/>
      <c r="CZ287" s="1084"/>
      <c r="DA287" s="1084"/>
      <c r="DB287" s="1093"/>
      <c r="DC287" s="1086"/>
      <c r="DD287" s="1093"/>
      <c r="DE287" s="1097"/>
      <c r="DF287" s="1089"/>
      <c r="DG287" s="115" t="s">
        <v>282</v>
      </c>
      <c r="DH287" s="1089"/>
      <c r="DI287" s="115" t="s">
        <v>335</v>
      </c>
      <c r="DJ287" s="1089"/>
      <c r="DK287" s="116">
        <v>69.900000000000006</v>
      </c>
      <c r="DL287" s="1089"/>
      <c r="DM287" s="115" t="s">
        <v>282</v>
      </c>
      <c r="DN287" s="1089"/>
      <c r="DO287" s="115" t="s">
        <v>335</v>
      </c>
      <c r="DP287" s="1089"/>
      <c r="DQ287" s="116">
        <v>46.6</v>
      </c>
      <c r="DR287" s="1145"/>
      <c r="DS287" s="117">
        <v>27330</v>
      </c>
      <c r="DT287" s="1122"/>
      <c r="DU287" s="118" t="s">
        <v>284</v>
      </c>
      <c r="DV287" s="1089"/>
      <c r="DW287" s="1091"/>
      <c r="DX287" s="1093"/>
      <c r="DY287" s="1095"/>
      <c r="DZ287" s="1082"/>
      <c r="EA287" s="1084"/>
      <c r="EB287" s="1082"/>
      <c r="EC287" s="1086"/>
      <c r="ED287" s="1082"/>
      <c r="EE287" s="1088"/>
      <c r="EF287" s="1124"/>
      <c r="EG287" s="1089"/>
      <c r="EH287" s="1091">
        <v>0</v>
      </c>
      <c r="EI287" s="1093"/>
      <c r="EJ287" s="1095"/>
      <c r="EK287" s="1082"/>
      <c r="EL287" s="1084"/>
      <c r="EM287" s="1082"/>
      <c r="EN287" s="1086"/>
      <c r="EO287" s="1082"/>
      <c r="EP287" s="1088"/>
      <c r="EQ287" s="1127"/>
      <c r="ER287" s="1121"/>
      <c r="ES287" s="1089"/>
      <c r="ET287" s="119">
        <v>250</v>
      </c>
      <c r="EU287" s="1125"/>
      <c r="EV287" s="1140"/>
      <c r="EW287" s="1114"/>
      <c r="EX287" s="1122"/>
      <c r="EY287" s="11"/>
      <c r="EZ287" s="1145"/>
    </row>
    <row r="288" spans="1:156" s="23" customFormat="1" ht="38.450000000000003" customHeight="1">
      <c r="A288" s="145" t="s">
        <v>626</v>
      </c>
      <c r="B288" s="145" t="s">
        <v>1026</v>
      </c>
      <c r="C288" s="1170"/>
      <c r="D288" s="1132" t="s">
        <v>290</v>
      </c>
      <c r="E288" s="1134" t="s">
        <v>267</v>
      </c>
      <c r="F288" s="126" t="s">
        <v>42</v>
      </c>
      <c r="G288" s="120"/>
      <c r="H288" s="59">
        <v>69450</v>
      </c>
      <c r="I288" s="60">
        <v>78120</v>
      </c>
      <c r="J288" s="32" t="s">
        <v>268</v>
      </c>
      <c r="K288" s="61">
        <v>670</v>
      </c>
      <c r="L288" s="62">
        <v>760</v>
      </c>
      <c r="M288" s="63" t="s">
        <v>269</v>
      </c>
      <c r="N288" s="64" t="s">
        <v>270</v>
      </c>
      <c r="O288" s="65" t="s">
        <v>268</v>
      </c>
      <c r="P288" s="66" t="s">
        <v>271</v>
      </c>
      <c r="Q288" s="65" t="s">
        <v>268</v>
      </c>
      <c r="R288" s="67">
        <v>2.7</v>
      </c>
      <c r="S288" s="68">
        <v>2.7</v>
      </c>
      <c r="T288" s="1089" t="s">
        <v>268</v>
      </c>
      <c r="U288" s="1104">
        <v>3870</v>
      </c>
      <c r="V288" s="1089" t="s">
        <v>268</v>
      </c>
      <c r="W288" s="1110">
        <v>30</v>
      </c>
      <c r="X288" s="1081" t="s">
        <v>272</v>
      </c>
      <c r="Y288" s="1083" t="s">
        <v>270</v>
      </c>
      <c r="Z288" s="1083" t="s">
        <v>268</v>
      </c>
      <c r="AA288" s="1100" t="s">
        <v>273</v>
      </c>
      <c r="AB288" s="1089" t="s">
        <v>268</v>
      </c>
      <c r="AC288" s="1104">
        <v>26030</v>
      </c>
      <c r="AD288" s="1089" t="s">
        <v>274</v>
      </c>
      <c r="AE288" s="1098">
        <v>260</v>
      </c>
      <c r="AF288" s="1081" t="s">
        <v>269</v>
      </c>
      <c r="AG288" s="1083" t="s">
        <v>270</v>
      </c>
      <c r="AH288" s="1081" t="s">
        <v>268</v>
      </c>
      <c r="AI288" s="1085" t="s">
        <v>275</v>
      </c>
      <c r="AJ288" s="1081" t="s">
        <v>268</v>
      </c>
      <c r="AK288" s="1096">
        <v>2.5</v>
      </c>
      <c r="AL288" s="32" t="s">
        <v>268</v>
      </c>
      <c r="AM288" s="69">
        <v>8670</v>
      </c>
      <c r="AN288" s="1089" t="s">
        <v>268</v>
      </c>
      <c r="AO288" s="70">
        <v>80</v>
      </c>
      <c r="AP288" s="71" t="s">
        <v>272</v>
      </c>
      <c r="AQ288" s="64" t="s">
        <v>270</v>
      </c>
      <c r="AR288" s="72" t="s">
        <v>268</v>
      </c>
      <c r="AS288" s="66" t="s">
        <v>275</v>
      </c>
      <c r="AT288" s="72" t="s">
        <v>268</v>
      </c>
      <c r="AU288" s="73">
        <v>2.9</v>
      </c>
      <c r="AV288" s="74" t="s">
        <v>276</v>
      </c>
      <c r="AW288" s="75" t="s">
        <v>268</v>
      </c>
      <c r="AX288" s="76">
        <v>3470</v>
      </c>
      <c r="AY288" s="20" t="s">
        <v>274</v>
      </c>
      <c r="AZ288" s="77">
        <v>30</v>
      </c>
      <c r="BA288" s="78" t="s">
        <v>269</v>
      </c>
      <c r="BB288" s="79" t="s">
        <v>270</v>
      </c>
      <c r="BC288" s="78" t="s">
        <v>268</v>
      </c>
      <c r="BD288" s="80" t="s">
        <v>275</v>
      </c>
      <c r="BE288" s="78" t="s">
        <v>268</v>
      </c>
      <c r="BF288" s="81">
        <v>3.9</v>
      </c>
      <c r="BG288" s="75"/>
      <c r="BH288" s="82"/>
      <c r="BI288" s="112"/>
      <c r="BJ288" s="121"/>
      <c r="BK288" s="121"/>
      <c r="BL288" s="121"/>
      <c r="BM288" s="121"/>
      <c r="BN288" s="121"/>
      <c r="BO288" s="121"/>
      <c r="BP288" s="121"/>
      <c r="BQ288" s="112"/>
      <c r="BR288" s="82" t="s">
        <v>286</v>
      </c>
      <c r="BS288" s="112"/>
      <c r="BT288" s="122"/>
      <c r="BU288" s="121"/>
      <c r="BV288" s="121"/>
      <c r="BW288" s="121"/>
      <c r="BX288" s="121"/>
      <c r="BY288" s="121"/>
      <c r="BZ288" s="121"/>
      <c r="CA288" s="1102" t="s">
        <v>268</v>
      </c>
      <c r="CB288" s="1116">
        <v>4980</v>
      </c>
      <c r="CC288" s="1089" t="s">
        <v>268</v>
      </c>
      <c r="CD288" s="1098">
        <v>40</v>
      </c>
      <c r="CE288" s="1083" t="s">
        <v>269</v>
      </c>
      <c r="CF288" s="1083" t="s">
        <v>270</v>
      </c>
      <c r="CG288" s="1092" t="s">
        <v>268</v>
      </c>
      <c r="CH288" s="1085" t="s">
        <v>275</v>
      </c>
      <c r="CI288" s="1092" t="s">
        <v>268</v>
      </c>
      <c r="CJ288" s="1096">
        <v>10.199999999999999</v>
      </c>
      <c r="CK288" s="1089"/>
      <c r="CL288" s="123" t="s">
        <v>291</v>
      </c>
      <c r="CM288" s="1089" t="s">
        <v>274</v>
      </c>
      <c r="CN288" s="1112">
        <v>260</v>
      </c>
      <c r="CO288" s="1113" t="s">
        <v>269</v>
      </c>
      <c r="CP288" s="1114" t="s">
        <v>270</v>
      </c>
      <c r="CQ288" s="1113" t="s">
        <v>268</v>
      </c>
      <c r="CR288" s="1115" t="s">
        <v>275</v>
      </c>
      <c r="CS288" s="1113" t="s">
        <v>268</v>
      </c>
      <c r="CT288" s="1118">
        <v>2.5</v>
      </c>
      <c r="CU288" s="1119" t="s">
        <v>277</v>
      </c>
      <c r="CV288" s="1089" t="s">
        <v>274</v>
      </c>
      <c r="CW288" s="1104">
        <v>3160</v>
      </c>
      <c r="CX288" s="1089" t="s">
        <v>268</v>
      </c>
      <c r="CY288" s="1098">
        <v>30</v>
      </c>
      <c r="CZ288" s="1083" t="s">
        <v>269</v>
      </c>
      <c r="DA288" s="1083" t="s">
        <v>270</v>
      </c>
      <c r="DB288" s="1092" t="s">
        <v>268</v>
      </c>
      <c r="DC288" s="1085" t="s">
        <v>275</v>
      </c>
      <c r="DD288" s="1092" t="s">
        <v>268</v>
      </c>
      <c r="DE288" s="1096">
        <v>13.6</v>
      </c>
      <c r="DF288" s="1089" t="s">
        <v>274</v>
      </c>
      <c r="DG288" s="85">
        <v>2210</v>
      </c>
      <c r="DH288" s="1089" t="s">
        <v>268</v>
      </c>
      <c r="DI288" s="85">
        <v>20</v>
      </c>
      <c r="DJ288" s="1089" t="s">
        <v>274</v>
      </c>
      <c r="DK288" s="86">
        <v>20</v>
      </c>
      <c r="DL288" s="1089" t="s">
        <v>268</v>
      </c>
      <c r="DM288" s="85">
        <v>390</v>
      </c>
      <c r="DN288" s="1089" t="s">
        <v>268</v>
      </c>
      <c r="DO288" s="85">
        <v>3</v>
      </c>
      <c r="DP288" s="1089" t="s">
        <v>274</v>
      </c>
      <c r="DQ288" s="86">
        <v>3</v>
      </c>
      <c r="DR288" s="1145"/>
      <c r="DS288" s="124" t="s">
        <v>291</v>
      </c>
      <c r="DT288" s="1122" t="s">
        <v>278</v>
      </c>
      <c r="DU288" s="88">
        <v>255</v>
      </c>
      <c r="DV288" s="1089" t="s">
        <v>280</v>
      </c>
      <c r="DW288" s="1090">
        <v>6430</v>
      </c>
      <c r="DX288" s="1092" t="s">
        <v>268</v>
      </c>
      <c r="DY288" s="1094">
        <v>60</v>
      </c>
      <c r="DZ288" s="1081" t="s">
        <v>269</v>
      </c>
      <c r="EA288" s="1083" t="s">
        <v>270</v>
      </c>
      <c r="EB288" s="1081" t="s">
        <v>268</v>
      </c>
      <c r="EC288" s="1085" t="s">
        <v>275</v>
      </c>
      <c r="ED288" s="1081" t="s">
        <v>268</v>
      </c>
      <c r="EE288" s="1087">
        <v>7.8</v>
      </c>
      <c r="EF288" s="1123" t="s">
        <v>276</v>
      </c>
      <c r="EG288" s="1089" t="s">
        <v>280</v>
      </c>
      <c r="EH288" s="1090">
        <v>26030</v>
      </c>
      <c r="EI288" s="1092" t="s">
        <v>268</v>
      </c>
      <c r="EJ288" s="1094">
        <v>260</v>
      </c>
      <c r="EK288" s="1081" t="s">
        <v>269</v>
      </c>
      <c r="EL288" s="1083" t="s">
        <v>270</v>
      </c>
      <c r="EM288" s="1081" t="s">
        <v>268</v>
      </c>
      <c r="EN288" s="1085" t="s">
        <v>275</v>
      </c>
      <c r="EO288" s="1081" t="s">
        <v>268</v>
      </c>
      <c r="EP288" s="1087">
        <v>2.7</v>
      </c>
      <c r="EQ288" s="1126" t="s">
        <v>276</v>
      </c>
      <c r="ER288" s="1120" t="s">
        <v>281</v>
      </c>
      <c r="ES288" s="1089" t="s">
        <v>280</v>
      </c>
      <c r="ET288" s="89">
        <v>19200</v>
      </c>
      <c r="EU288" s="1125" t="s">
        <v>280</v>
      </c>
      <c r="EV288" s="1140"/>
      <c r="EW288" s="1114"/>
      <c r="EX288" s="1122"/>
      <c r="EY288" s="11"/>
      <c r="EZ288" s="1145"/>
    </row>
    <row r="289" spans="1:156" s="23" customFormat="1" ht="38.450000000000003" customHeight="1">
      <c r="A289" s="145" t="s">
        <v>627</v>
      </c>
      <c r="B289" s="145" t="s">
        <v>1027</v>
      </c>
      <c r="C289" s="1170"/>
      <c r="D289" s="1133"/>
      <c r="E289" s="1135"/>
      <c r="F289" s="127" t="s">
        <v>43</v>
      </c>
      <c r="G289" s="120"/>
      <c r="H289" s="91">
        <v>78120</v>
      </c>
      <c r="I289" s="92"/>
      <c r="J289" s="32" t="s">
        <v>268</v>
      </c>
      <c r="K289" s="93">
        <v>760</v>
      </c>
      <c r="L289" s="94"/>
      <c r="M289" s="95" t="s">
        <v>269</v>
      </c>
      <c r="N289" s="96" t="s">
        <v>270</v>
      </c>
      <c r="O289" s="97" t="s">
        <v>268</v>
      </c>
      <c r="P289" s="98" t="s">
        <v>275</v>
      </c>
      <c r="Q289" s="97" t="s">
        <v>268</v>
      </c>
      <c r="R289" s="99">
        <v>2.7</v>
      </c>
      <c r="S289" s="100"/>
      <c r="T289" s="1089"/>
      <c r="U289" s="1105"/>
      <c r="V289" s="1089"/>
      <c r="W289" s="1111"/>
      <c r="X289" s="1082"/>
      <c r="Y289" s="1084"/>
      <c r="Z289" s="1084"/>
      <c r="AA289" s="1101"/>
      <c r="AB289" s="1089"/>
      <c r="AC289" s="1105"/>
      <c r="AD289" s="1089"/>
      <c r="AE289" s="1099"/>
      <c r="AF289" s="1082"/>
      <c r="AG289" s="1084"/>
      <c r="AH289" s="1082"/>
      <c r="AI289" s="1086"/>
      <c r="AJ289" s="1082"/>
      <c r="AK289" s="1097"/>
      <c r="AL289" s="32" t="s">
        <v>268</v>
      </c>
      <c r="AM289" s="93">
        <v>8670</v>
      </c>
      <c r="AN289" s="1089"/>
      <c r="AO289" s="101">
        <v>80</v>
      </c>
      <c r="AP289" s="102" t="s">
        <v>269</v>
      </c>
      <c r="AQ289" s="96" t="s">
        <v>270</v>
      </c>
      <c r="AR289" s="103" t="s">
        <v>268</v>
      </c>
      <c r="AS289" s="104" t="s">
        <v>275</v>
      </c>
      <c r="AT289" s="103" t="s">
        <v>268</v>
      </c>
      <c r="AU289" s="105">
        <v>2.9</v>
      </c>
      <c r="AV289" s="106"/>
      <c r="AW289" s="75"/>
      <c r="AZ289" s="125"/>
      <c r="BG289" s="112" t="s">
        <v>274</v>
      </c>
      <c r="BH289" s="113">
        <v>60750</v>
      </c>
      <c r="BI289" s="112" t="s">
        <v>268</v>
      </c>
      <c r="BJ289" s="77">
        <v>600</v>
      </c>
      <c r="BK289" s="78" t="s">
        <v>269</v>
      </c>
      <c r="BL289" s="79" t="s">
        <v>270</v>
      </c>
      <c r="BM289" s="78" t="s">
        <v>268</v>
      </c>
      <c r="BN289" s="80" t="s">
        <v>275</v>
      </c>
      <c r="BO289" s="78" t="s">
        <v>268</v>
      </c>
      <c r="BP289" s="81">
        <v>2.5</v>
      </c>
      <c r="BQ289" s="46" t="s">
        <v>268</v>
      </c>
      <c r="BR289" s="113">
        <v>52080</v>
      </c>
      <c r="BS289" s="46" t="s">
        <v>274</v>
      </c>
      <c r="BT289" s="77">
        <v>520</v>
      </c>
      <c r="BU289" s="78" t="s">
        <v>269</v>
      </c>
      <c r="BV289" s="79" t="s">
        <v>270</v>
      </c>
      <c r="BW289" s="78" t="s">
        <v>268</v>
      </c>
      <c r="BX289" s="80" t="s">
        <v>275</v>
      </c>
      <c r="BY289" s="78" t="s">
        <v>268</v>
      </c>
      <c r="BZ289" s="81">
        <v>2.5</v>
      </c>
      <c r="CA289" s="1103"/>
      <c r="CB289" s="1117"/>
      <c r="CC289" s="1089"/>
      <c r="CD289" s="1099"/>
      <c r="CE289" s="1084"/>
      <c r="CF289" s="1084"/>
      <c r="CG289" s="1093"/>
      <c r="CH289" s="1086"/>
      <c r="CI289" s="1093"/>
      <c r="CJ289" s="1097"/>
      <c r="CK289" s="1089"/>
      <c r="CL289" s="114">
        <v>26030</v>
      </c>
      <c r="CM289" s="1089"/>
      <c r="CN289" s="1112"/>
      <c r="CO289" s="1113"/>
      <c r="CP289" s="1114"/>
      <c r="CQ289" s="1113"/>
      <c r="CR289" s="1115"/>
      <c r="CS289" s="1113"/>
      <c r="CT289" s="1118"/>
      <c r="CU289" s="1119"/>
      <c r="CV289" s="1089"/>
      <c r="CW289" s="1105"/>
      <c r="CX289" s="1089"/>
      <c r="CY289" s="1099"/>
      <c r="CZ289" s="1084"/>
      <c r="DA289" s="1084"/>
      <c r="DB289" s="1093"/>
      <c r="DC289" s="1086"/>
      <c r="DD289" s="1093"/>
      <c r="DE289" s="1097"/>
      <c r="DF289" s="1089"/>
      <c r="DG289" s="115" t="s">
        <v>282</v>
      </c>
      <c r="DH289" s="1089"/>
      <c r="DI289" s="115" t="s">
        <v>335</v>
      </c>
      <c r="DJ289" s="1089"/>
      <c r="DK289" s="116">
        <v>52.4</v>
      </c>
      <c r="DL289" s="1089"/>
      <c r="DM289" s="115" t="s">
        <v>282</v>
      </c>
      <c r="DN289" s="1089"/>
      <c r="DO289" s="115" t="s">
        <v>335</v>
      </c>
      <c r="DP289" s="1089"/>
      <c r="DQ289" s="116">
        <v>58.3</v>
      </c>
      <c r="DR289" s="1145"/>
      <c r="DS289" s="117">
        <v>20750</v>
      </c>
      <c r="DT289" s="1122"/>
      <c r="DU289" s="118" t="s">
        <v>284</v>
      </c>
      <c r="DV289" s="1089"/>
      <c r="DW289" s="1091"/>
      <c r="DX289" s="1093"/>
      <c r="DY289" s="1095"/>
      <c r="DZ289" s="1082"/>
      <c r="EA289" s="1084"/>
      <c r="EB289" s="1082"/>
      <c r="EC289" s="1086"/>
      <c r="ED289" s="1082"/>
      <c r="EE289" s="1088"/>
      <c r="EF289" s="1124"/>
      <c r="EG289" s="1089"/>
      <c r="EH289" s="1091">
        <v>0</v>
      </c>
      <c r="EI289" s="1093"/>
      <c r="EJ289" s="1095"/>
      <c r="EK289" s="1082"/>
      <c r="EL289" s="1084"/>
      <c r="EM289" s="1082"/>
      <c r="EN289" s="1086"/>
      <c r="EO289" s="1082"/>
      <c r="EP289" s="1088"/>
      <c r="EQ289" s="1127"/>
      <c r="ER289" s="1121"/>
      <c r="ES289" s="1089"/>
      <c r="ET289" s="119">
        <v>190</v>
      </c>
      <c r="EU289" s="1125"/>
      <c r="EV289" s="1140"/>
      <c r="EW289" s="1114"/>
      <c r="EX289" s="1122"/>
      <c r="EY289" s="11"/>
      <c r="EZ289" s="1145"/>
    </row>
    <row r="290" spans="1:156" s="23" customFormat="1" ht="38.450000000000003" customHeight="1">
      <c r="A290" s="145" t="s">
        <v>628</v>
      </c>
      <c r="B290" s="145" t="s">
        <v>1028</v>
      </c>
      <c r="C290" s="1170"/>
      <c r="D290" s="1132" t="s">
        <v>293</v>
      </c>
      <c r="E290" s="1134" t="s">
        <v>267</v>
      </c>
      <c r="F290" s="126" t="s">
        <v>42</v>
      </c>
      <c r="G290" s="120"/>
      <c r="H290" s="59">
        <v>56490</v>
      </c>
      <c r="I290" s="60">
        <v>65160</v>
      </c>
      <c r="J290" s="32" t="s">
        <v>268</v>
      </c>
      <c r="K290" s="61">
        <v>540</v>
      </c>
      <c r="L290" s="62">
        <v>630</v>
      </c>
      <c r="M290" s="63" t="s">
        <v>269</v>
      </c>
      <c r="N290" s="64" t="s">
        <v>270</v>
      </c>
      <c r="O290" s="65" t="s">
        <v>268</v>
      </c>
      <c r="P290" s="66" t="s">
        <v>271</v>
      </c>
      <c r="Q290" s="65" t="s">
        <v>268</v>
      </c>
      <c r="R290" s="67">
        <v>2.7</v>
      </c>
      <c r="S290" s="68">
        <v>2.7</v>
      </c>
      <c r="T290" s="1089" t="s">
        <v>268</v>
      </c>
      <c r="U290" s="1104">
        <v>3090</v>
      </c>
      <c r="V290" s="1089" t="s">
        <v>268</v>
      </c>
      <c r="W290" s="1110">
        <v>30</v>
      </c>
      <c r="X290" s="1081" t="s">
        <v>272</v>
      </c>
      <c r="Y290" s="1083" t="s">
        <v>270</v>
      </c>
      <c r="Z290" s="1083" t="s">
        <v>268</v>
      </c>
      <c r="AA290" s="1100" t="s">
        <v>273</v>
      </c>
      <c r="AB290" s="1089" t="s">
        <v>268</v>
      </c>
      <c r="AC290" s="1104">
        <v>20830</v>
      </c>
      <c r="AD290" s="1089" t="s">
        <v>274</v>
      </c>
      <c r="AE290" s="1098">
        <v>200</v>
      </c>
      <c r="AF290" s="1081" t="s">
        <v>269</v>
      </c>
      <c r="AG290" s="1083" t="s">
        <v>270</v>
      </c>
      <c r="AH290" s="1081" t="s">
        <v>268</v>
      </c>
      <c r="AI290" s="1085" t="s">
        <v>275</v>
      </c>
      <c r="AJ290" s="1081" t="s">
        <v>268</v>
      </c>
      <c r="AK290" s="1096">
        <v>2.6</v>
      </c>
      <c r="AL290" s="32" t="s">
        <v>268</v>
      </c>
      <c r="AM290" s="69">
        <v>8670</v>
      </c>
      <c r="AN290" s="1089" t="s">
        <v>268</v>
      </c>
      <c r="AO290" s="70">
        <v>80</v>
      </c>
      <c r="AP290" s="71" t="s">
        <v>272</v>
      </c>
      <c r="AQ290" s="64" t="s">
        <v>270</v>
      </c>
      <c r="AR290" s="72" t="s">
        <v>268</v>
      </c>
      <c r="AS290" s="66" t="s">
        <v>275</v>
      </c>
      <c r="AT290" s="72" t="s">
        <v>268</v>
      </c>
      <c r="AU290" s="73">
        <v>2.9</v>
      </c>
      <c r="AV290" s="74" t="s">
        <v>276</v>
      </c>
      <c r="AW290" s="75" t="s">
        <v>268</v>
      </c>
      <c r="AX290" s="76">
        <v>3470</v>
      </c>
      <c r="AY290" s="20" t="s">
        <v>274</v>
      </c>
      <c r="AZ290" s="77">
        <v>30</v>
      </c>
      <c r="BA290" s="78" t="s">
        <v>269</v>
      </c>
      <c r="BB290" s="79" t="s">
        <v>270</v>
      </c>
      <c r="BC290" s="78" t="s">
        <v>268</v>
      </c>
      <c r="BD290" s="80" t="s">
        <v>275</v>
      </c>
      <c r="BE290" s="78" t="s">
        <v>268</v>
      </c>
      <c r="BF290" s="81">
        <v>3.9</v>
      </c>
      <c r="BG290" s="75"/>
      <c r="BH290" s="82"/>
      <c r="BI290" s="112"/>
      <c r="BJ290" s="121"/>
      <c r="BK290" s="121"/>
      <c r="BL290" s="121"/>
      <c r="BM290" s="121"/>
      <c r="BN290" s="121"/>
      <c r="BO290" s="121"/>
      <c r="BP290" s="121"/>
      <c r="BQ290" s="112"/>
      <c r="BR290" s="82" t="s">
        <v>286</v>
      </c>
      <c r="BS290" s="112"/>
      <c r="BT290" s="122"/>
      <c r="BU290" s="121"/>
      <c r="BV290" s="121"/>
      <c r="BW290" s="121"/>
      <c r="BX290" s="121"/>
      <c r="BY290" s="121"/>
      <c r="BZ290" s="121"/>
      <c r="CA290" s="1102" t="s">
        <v>268</v>
      </c>
      <c r="CB290" s="1116">
        <v>3980</v>
      </c>
      <c r="CC290" s="1089" t="s">
        <v>268</v>
      </c>
      <c r="CD290" s="1098">
        <v>30</v>
      </c>
      <c r="CE290" s="1083" t="s">
        <v>269</v>
      </c>
      <c r="CF290" s="1083" t="s">
        <v>270</v>
      </c>
      <c r="CG290" s="1092" t="s">
        <v>268</v>
      </c>
      <c r="CH290" s="1085" t="s">
        <v>275</v>
      </c>
      <c r="CI290" s="1092" t="s">
        <v>268</v>
      </c>
      <c r="CJ290" s="1096">
        <v>10.9</v>
      </c>
      <c r="CK290" s="1089"/>
      <c r="CL290" s="123" t="s">
        <v>195</v>
      </c>
      <c r="CM290" s="1089" t="s">
        <v>274</v>
      </c>
      <c r="CN290" s="1112">
        <v>200</v>
      </c>
      <c r="CO290" s="1113" t="s">
        <v>269</v>
      </c>
      <c r="CP290" s="1114" t="s">
        <v>270</v>
      </c>
      <c r="CQ290" s="1113" t="s">
        <v>268</v>
      </c>
      <c r="CR290" s="1115" t="s">
        <v>275</v>
      </c>
      <c r="CS290" s="1113" t="s">
        <v>268</v>
      </c>
      <c r="CT290" s="1118">
        <v>2.6</v>
      </c>
      <c r="CU290" s="1119" t="s">
        <v>277</v>
      </c>
      <c r="CV290" s="1089" t="s">
        <v>274</v>
      </c>
      <c r="CW290" s="1104">
        <v>2690</v>
      </c>
      <c r="CX290" s="1089" t="s">
        <v>268</v>
      </c>
      <c r="CY290" s="1098">
        <v>20</v>
      </c>
      <c r="CZ290" s="1083" t="s">
        <v>269</v>
      </c>
      <c r="DA290" s="1083" t="s">
        <v>270</v>
      </c>
      <c r="DB290" s="1092" t="s">
        <v>268</v>
      </c>
      <c r="DC290" s="1085" t="s">
        <v>275</v>
      </c>
      <c r="DD290" s="1092" t="s">
        <v>268</v>
      </c>
      <c r="DE290" s="1096">
        <v>16.3</v>
      </c>
      <c r="DF290" s="1089" t="s">
        <v>274</v>
      </c>
      <c r="DG290" s="85">
        <v>1770</v>
      </c>
      <c r="DH290" s="1089" t="s">
        <v>268</v>
      </c>
      <c r="DI290" s="85">
        <v>10</v>
      </c>
      <c r="DJ290" s="1089" t="s">
        <v>274</v>
      </c>
      <c r="DK290" s="86">
        <v>10</v>
      </c>
      <c r="DL290" s="1089" t="s">
        <v>268</v>
      </c>
      <c r="DM290" s="85">
        <v>310</v>
      </c>
      <c r="DN290" s="1089" t="s">
        <v>268</v>
      </c>
      <c r="DO290" s="85">
        <v>3</v>
      </c>
      <c r="DP290" s="1089" t="s">
        <v>274</v>
      </c>
      <c r="DQ290" s="86">
        <v>3</v>
      </c>
      <c r="DR290" s="1145"/>
      <c r="DS290" s="124" t="s">
        <v>195</v>
      </c>
      <c r="DT290" s="1122" t="s">
        <v>278</v>
      </c>
      <c r="DU290" s="88">
        <v>255</v>
      </c>
      <c r="DV290" s="1089" t="s">
        <v>280</v>
      </c>
      <c r="DW290" s="1090">
        <v>5140</v>
      </c>
      <c r="DX290" s="1092" t="s">
        <v>268</v>
      </c>
      <c r="DY290" s="1094">
        <v>50</v>
      </c>
      <c r="DZ290" s="1081" t="s">
        <v>269</v>
      </c>
      <c r="EA290" s="1083" t="s">
        <v>270</v>
      </c>
      <c r="EB290" s="1081" t="s">
        <v>268</v>
      </c>
      <c r="EC290" s="1085" t="s">
        <v>275</v>
      </c>
      <c r="ED290" s="1081" t="s">
        <v>268</v>
      </c>
      <c r="EE290" s="1087">
        <v>7.5</v>
      </c>
      <c r="EF290" s="1123" t="s">
        <v>276</v>
      </c>
      <c r="EG290" s="1089" t="s">
        <v>280</v>
      </c>
      <c r="EH290" s="1090">
        <v>20830</v>
      </c>
      <c r="EI290" s="1092" t="s">
        <v>268</v>
      </c>
      <c r="EJ290" s="1094">
        <v>200</v>
      </c>
      <c r="EK290" s="1081" t="s">
        <v>269</v>
      </c>
      <c r="EL290" s="1083" t="s">
        <v>270</v>
      </c>
      <c r="EM290" s="1081" t="s">
        <v>268</v>
      </c>
      <c r="EN290" s="1085" t="s">
        <v>275</v>
      </c>
      <c r="EO290" s="1081" t="s">
        <v>268</v>
      </c>
      <c r="EP290" s="1087">
        <v>2.8</v>
      </c>
      <c r="EQ290" s="1126" t="s">
        <v>276</v>
      </c>
      <c r="ER290" s="1120" t="s">
        <v>281</v>
      </c>
      <c r="ES290" s="1089" t="s">
        <v>280</v>
      </c>
      <c r="ET290" s="89">
        <v>15360</v>
      </c>
      <c r="EU290" s="1125" t="s">
        <v>280</v>
      </c>
      <c r="EV290" s="1140"/>
      <c r="EW290" s="1114"/>
      <c r="EX290" s="1122"/>
      <c r="EY290" s="11"/>
      <c r="EZ290" s="1145"/>
    </row>
    <row r="291" spans="1:156" s="23" customFormat="1" ht="38.450000000000003" customHeight="1">
      <c r="A291" s="145" t="s">
        <v>629</v>
      </c>
      <c r="B291" s="145" t="s">
        <v>1029</v>
      </c>
      <c r="C291" s="1170"/>
      <c r="D291" s="1133"/>
      <c r="E291" s="1135"/>
      <c r="F291" s="127" t="s">
        <v>43</v>
      </c>
      <c r="G291" s="120"/>
      <c r="H291" s="91">
        <v>65160</v>
      </c>
      <c r="I291" s="92"/>
      <c r="J291" s="32" t="s">
        <v>268</v>
      </c>
      <c r="K291" s="93">
        <v>630</v>
      </c>
      <c r="L291" s="94"/>
      <c r="M291" s="95" t="s">
        <v>269</v>
      </c>
      <c r="N291" s="96" t="s">
        <v>270</v>
      </c>
      <c r="O291" s="97" t="s">
        <v>268</v>
      </c>
      <c r="P291" s="98" t="s">
        <v>275</v>
      </c>
      <c r="Q291" s="97" t="s">
        <v>268</v>
      </c>
      <c r="R291" s="99">
        <v>2.7</v>
      </c>
      <c r="S291" s="100"/>
      <c r="T291" s="1089"/>
      <c r="U291" s="1105"/>
      <c r="V291" s="1089"/>
      <c r="W291" s="1111"/>
      <c r="X291" s="1082"/>
      <c r="Y291" s="1084"/>
      <c r="Z291" s="1084"/>
      <c r="AA291" s="1101"/>
      <c r="AB291" s="1089"/>
      <c r="AC291" s="1105"/>
      <c r="AD291" s="1089"/>
      <c r="AE291" s="1099"/>
      <c r="AF291" s="1082"/>
      <c r="AG291" s="1084"/>
      <c r="AH291" s="1082"/>
      <c r="AI291" s="1086"/>
      <c r="AJ291" s="1082"/>
      <c r="AK291" s="1097"/>
      <c r="AL291" s="32" t="s">
        <v>268</v>
      </c>
      <c r="AM291" s="93">
        <v>8670</v>
      </c>
      <c r="AN291" s="1089"/>
      <c r="AO291" s="101">
        <v>80</v>
      </c>
      <c r="AP291" s="102" t="s">
        <v>269</v>
      </c>
      <c r="AQ291" s="96" t="s">
        <v>270</v>
      </c>
      <c r="AR291" s="103" t="s">
        <v>268</v>
      </c>
      <c r="AS291" s="104" t="s">
        <v>275</v>
      </c>
      <c r="AT291" s="103" t="s">
        <v>268</v>
      </c>
      <c r="AU291" s="105">
        <v>2.9</v>
      </c>
      <c r="AV291" s="106"/>
      <c r="AW291" s="75"/>
      <c r="AZ291" s="125"/>
      <c r="BG291" s="112" t="s">
        <v>274</v>
      </c>
      <c r="BH291" s="113">
        <v>60750</v>
      </c>
      <c r="BI291" s="112" t="s">
        <v>268</v>
      </c>
      <c r="BJ291" s="77">
        <v>600</v>
      </c>
      <c r="BK291" s="78" t="s">
        <v>269</v>
      </c>
      <c r="BL291" s="79" t="s">
        <v>270</v>
      </c>
      <c r="BM291" s="78" t="s">
        <v>268</v>
      </c>
      <c r="BN291" s="80" t="s">
        <v>275</v>
      </c>
      <c r="BO291" s="78" t="s">
        <v>268</v>
      </c>
      <c r="BP291" s="81">
        <v>2.5</v>
      </c>
      <c r="BQ291" s="46" t="s">
        <v>268</v>
      </c>
      <c r="BR291" s="113">
        <v>52080</v>
      </c>
      <c r="BS291" s="46" t="s">
        <v>274</v>
      </c>
      <c r="BT291" s="77">
        <v>520</v>
      </c>
      <c r="BU291" s="78" t="s">
        <v>269</v>
      </c>
      <c r="BV291" s="79" t="s">
        <v>270</v>
      </c>
      <c r="BW291" s="78" t="s">
        <v>268</v>
      </c>
      <c r="BX291" s="80" t="s">
        <v>275</v>
      </c>
      <c r="BY291" s="78" t="s">
        <v>268</v>
      </c>
      <c r="BZ291" s="81">
        <v>2.5</v>
      </c>
      <c r="CA291" s="1103"/>
      <c r="CB291" s="1117"/>
      <c r="CC291" s="1089"/>
      <c r="CD291" s="1099"/>
      <c r="CE291" s="1084"/>
      <c r="CF291" s="1084"/>
      <c r="CG291" s="1093"/>
      <c r="CH291" s="1086"/>
      <c r="CI291" s="1093"/>
      <c r="CJ291" s="1097"/>
      <c r="CK291" s="1089"/>
      <c r="CL291" s="114">
        <v>20830</v>
      </c>
      <c r="CM291" s="1089"/>
      <c r="CN291" s="1112"/>
      <c r="CO291" s="1113"/>
      <c r="CP291" s="1114"/>
      <c r="CQ291" s="1113"/>
      <c r="CR291" s="1115"/>
      <c r="CS291" s="1113"/>
      <c r="CT291" s="1118"/>
      <c r="CU291" s="1119"/>
      <c r="CV291" s="1089"/>
      <c r="CW291" s="1105"/>
      <c r="CX291" s="1089"/>
      <c r="CY291" s="1099"/>
      <c r="CZ291" s="1084"/>
      <c r="DA291" s="1084"/>
      <c r="DB291" s="1093"/>
      <c r="DC291" s="1086"/>
      <c r="DD291" s="1093"/>
      <c r="DE291" s="1097"/>
      <c r="DF291" s="1089"/>
      <c r="DG291" s="115" t="s">
        <v>282</v>
      </c>
      <c r="DH291" s="1089"/>
      <c r="DI291" s="115" t="s">
        <v>335</v>
      </c>
      <c r="DJ291" s="1089"/>
      <c r="DK291" s="116">
        <v>83.9</v>
      </c>
      <c r="DL291" s="1089"/>
      <c r="DM291" s="115" t="s">
        <v>282</v>
      </c>
      <c r="DN291" s="1089"/>
      <c r="DO291" s="115" t="s">
        <v>335</v>
      </c>
      <c r="DP291" s="1089"/>
      <c r="DQ291" s="116">
        <v>46.6</v>
      </c>
      <c r="DR291" s="1145"/>
      <c r="DS291" s="117">
        <v>16800</v>
      </c>
      <c r="DT291" s="1122"/>
      <c r="DU291" s="118" t="s">
        <v>284</v>
      </c>
      <c r="DV291" s="1089"/>
      <c r="DW291" s="1091"/>
      <c r="DX291" s="1093"/>
      <c r="DY291" s="1095"/>
      <c r="DZ291" s="1082"/>
      <c r="EA291" s="1084"/>
      <c r="EB291" s="1082"/>
      <c r="EC291" s="1086"/>
      <c r="ED291" s="1082"/>
      <c r="EE291" s="1088"/>
      <c r="EF291" s="1124"/>
      <c r="EG291" s="1089"/>
      <c r="EH291" s="1091">
        <v>0</v>
      </c>
      <c r="EI291" s="1093"/>
      <c r="EJ291" s="1095"/>
      <c r="EK291" s="1082"/>
      <c r="EL291" s="1084"/>
      <c r="EM291" s="1082"/>
      <c r="EN291" s="1086"/>
      <c r="EO291" s="1082"/>
      <c r="EP291" s="1088"/>
      <c r="EQ291" s="1127"/>
      <c r="ER291" s="1121"/>
      <c r="ES291" s="1089"/>
      <c r="ET291" s="119">
        <v>150</v>
      </c>
      <c r="EU291" s="1125"/>
      <c r="EV291" s="1140"/>
      <c r="EW291" s="1114"/>
      <c r="EX291" s="1122"/>
      <c r="EY291" s="11"/>
      <c r="EZ291" s="1145"/>
    </row>
    <row r="292" spans="1:156" s="23" customFormat="1" ht="38.450000000000003" customHeight="1">
      <c r="A292" s="145" t="s">
        <v>630</v>
      </c>
      <c r="B292" s="145" t="s">
        <v>1030</v>
      </c>
      <c r="C292" s="1170"/>
      <c r="D292" s="1132" t="s">
        <v>295</v>
      </c>
      <c r="E292" s="1134" t="s">
        <v>267</v>
      </c>
      <c r="F292" s="126" t="s">
        <v>42</v>
      </c>
      <c r="G292" s="120"/>
      <c r="H292" s="59">
        <v>47850</v>
      </c>
      <c r="I292" s="60">
        <v>56520</v>
      </c>
      <c r="J292" s="32" t="s">
        <v>268</v>
      </c>
      <c r="K292" s="61">
        <v>450</v>
      </c>
      <c r="L292" s="62">
        <v>540</v>
      </c>
      <c r="M292" s="63" t="s">
        <v>269</v>
      </c>
      <c r="N292" s="64" t="s">
        <v>270</v>
      </c>
      <c r="O292" s="65" t="s">
        <v>268</v>
      </c>
      <c r="P292" s="66" t="s">
        <v>271</v>
      </c>
      <c r="Q292" s="65" t="s">
        <v>268</v>
      </c>
      <c r="R292" s="67">
        <v>2.7</v>
      </c>
      <c r="S292" s="68">
        <v>2.7</v>
      </c>
      <c r="T292" s="1089" t="s">
        <v>268</v>
      </c>
      <c r="U292" s="1104">
        <v>2580</v>
      </c>
      <c r="V292" s="1089" t="s">
        <v>268</v>
      </c>
      <c r="W292" s="1110">
        <v>20</v>
      </c>
      <c r="X292" s="1081" t="s">
        <v>272</v>
      </c>
      <c r="Y292" s="1083" t="s">
        <v>270</v>
      </c>
      <c r="Z292" s="1083" t="s">
        <v>268</v>
      </c>
      <c r="AA292" s="1100" t="s">
        <v>273</v>
      </c>
      <c r="AB292" s="1089" t="s">
        <v>268</v>
      </c>
      <c r="AC292" s="1104">
        <v>17350</v>
      </c>
      <c r="AD292" s="1089" t="s">
        <v>274</v>
      </c>
      <c r="AE292" s="1098">
        <v>170</v>
      </c>
      <c r="AF292" s="1081" t="s">
        <v>269</v>
      </c>
      <c r="AG292" s="1083" t="s">
        <v>270</v>
      </c>
      <c r="AH292" s="1081" t="s">
        <v>268</v>
      </c>
      <c r="AI292" s="1085" t="s">
        <v>275</v>
      </c>
      <c r="AJ292" s="1081" t="s">
        <v>268</v>
      </c>
      <c r="AK292" s="1096">
        <v>2.5</v>
      </c>
      <c r="AL292" s="32" t="s">
        <v>268</v>
      </c>
      <c r="AM292" s="69">
        <v>8670</v>
      </c>
      <c r="AN292" s="1089" t="s">
        <v>268</v>
      </c>
      <c r="AO292" s="70">
        <v>80</v>
      </c>
      <c r="AP292" s="71" t="s">
        <v>272</v>
      </c>
      <c r="AQ292" s="64" t="s">
        <v>270</v>
      </c>
      <c r="AR292" s="72" t="s">
        <v>268</v>
      </c>
      <c r="AS292" s="66" t="s">
        <v>275</v>
      </c>
      <c r="AT292" s="72" t="s">
        <v>268</v>
      </c>
      <c r="AU292" s="73">
        <v>2.9</v>
      </c>
      <c r="AV292" s="74" t="s">
        <v>276</v>
      </c>
      <c r="AW292" s="75" t="s">
        <v>268</v>
      </c>
      <c r="AX292" s="76">
        <v>3470</v>
      </c>
      <c r="AY292" s="20" t="s">
        <v>274</v>
      </c>
      <c r="AZ292" s="77">
        <v>30</v>
      </c>
      <c r="BA292" s="78" t="s">
        <v>269</v>
      </c>
      <c r="BB292" s="79" t="s">
        <v>270</v>
      </c>
      <c r="BC292" s="78" t="s">
        <v>268</v>
      </c>
      <c r="BD292" s="80" t="s">
        <v>275</v>
      </c>
      <c r="BE292" s="78" t="s">
        <v>268</v>
      </c>
      <c r="BF292" s="81">
        <v>3.9</v>
      </c>
      <c r="BG292" s="75"/>
      <c r="BH292" s="82"/>
      <c r="BI292" s="112"/>
      <c r="BJ292" s="121"/>
      <c r="BK292" s="121"/>
      <c r="BL292" s="121"/>
      <c r="BM292" s="121"/>
      <c r="BN292" s="121"/>
      <c r="BO292" s="121"/>
      <c r="BP292" s="121"/>
      <c r="BQ292" s="112"/>
      <c r="BR292" s="82" t="s">
        <v>286</v>
      </c>
      <c r="BS292" s="112"/>
      <c r="BT292" s="122"/>
      <c r="BU292" s="121"/>
      <c r="BV292" s="121"/>
      <c r="BW292" s="121"/>
      <c r="BX292" s="121"/>
      <c r="BY292" s="121"/>
      <c r="BZ292" s="121"/>
      <c r="CA292" s="1102" t="s">
        <v>268</v>
      </c>
      <c r="CB292" s="1116">
        <v>3320</v>
      </c>
      <c r="CC292" s="1089" t="s">
        <v>268</v>
      </c>
      <c r="CD292" s="1098">
        <v>30</v>
      </c>
      <c r="CE292" s="1083" t="s">
        <v>269</v>
      </c>
      <c r="CF292" s="1083" t="s">
        <v>270</v>
      </c>
      <c r="CG292" s="1092" t="s">
        <v>268</v>
      </c>
      <c r="CH292" s="1085" t="s">
        <v>275</v>
      </c>
      <c r="CI292" s="1092" t="s">
        <v>268</v>
      </c>
      <c r="CJ292" s="1096">
        <v>9.1</v>
      </c>
      <c r="CK292" s="1089"/>
      <c r="CL292" s="123" t="s">
        <v>196</v>
      </c>
      <c r="CM292" s="1089" t="s">
        <v>274</v>
      </c>
      <c r="CN292" s="1112">
        <v>170</v>
      </c>
      <c r="CO292" s="1113" t="s">
        <v>269</v>
      </c>
      <c r="CP292" s="1114" t="s">
        <v>270</v>
      </c>
      <c r="CQ292" s="1113" t="s">
        <v>268</v>
      </c>
      <c r="CR292" s="1115" t="s">
        <v>275</v>
      </c>
      <c r="CS292" s="1113" t="s">
        <v>268</v>
      </c>
      <c r="CT292" s="1118">
        <v>2.5</v>
      </c>
      <c r="CU292" s="1119" t="s">
        <v>277</v>
      </c>
      <c r="CV292" s="1089" t="s">
        <v>274</v>
      </c>
      <c r="CW292" s="1104">
        <v>2380</v>
      </c>
      <c r="CX292" s="1089" t="s">
        <v>268</v>
      </c>
      <c r="CY292" s="1098">
        <v>20</v>
      </c>
      <c r="CZ292" s="1083" t="s">
        <v>269</v>
      </c>
      <c r="DA292" s="1083" t="s">
        <v>270</v>
      </c>
      <c r="DB292" s="1092" t="s">
        <v>268</v>
      </c>
      <c r="DC292" s="1085" t="s">
        <v>275</v>
      </c>
      <c r="DD292" s="1092" t="s">
        <v>268</v>
      </c>
      <c r="DE292" s="1096">
        <v>13.6</v>
      </c>
      <c r="DF292" s="1089" t="s">
        <v>274</v>
      </c>
      <c r="DG292" s="85">
        <v>1470</v>
      </c>
      <c r="DH292" s="1089" t="s">
        <v>268</v>
      </c>
      <c r="DI292" s="85">
        <v>10</v>
      </c>
      <c r="DJ292" s="1089" t="s">
        <v>274</v>
      </c>
      <c r="DK292" s="86">
        <v>10</v>
      </c>
      <c r="DL292" s="1089" t="s">
        <v>268</v>
      </c>
      <c r="DM292" s="85">
        <v>260</v>
      </c>
      <c r="DN292" s="1089" t="s">
        <v>268</v>
      </c>
      <c r="DO292" s="85">
        <v>2</v>
      </c>
      <c r="DP292" s="1089" t="s">
        <v>274</v>
      </c>
      <c r="DQ292" s="86">
        <v>2</v>
      </c>
      <c r="DR292" s="1145"/>
      <c r="DS292" s="124" t="s">
        <v>196</v>
      </c>
      <c r="DT292" s="1122" t="s">
        <v>278</v>
      </c>
      <c r="DU292" s="88">
        <v>255</v>
      </c>
      <c r="DV292" s="1089" t="s">
        <v>280</v>
      </c>
      <c r="DW292" s="1090">
        <v>4290</v>
      </c>
      <c r="DX292" s="1092" t="s">
        <v>268</v>
      </c>
      <c r="DY292" s="1094">
        <v>40</v>
      </c>
      <c r="DZ292" s="1081" t="s">
        <v>269</v>
      </c>
      <c r="EA292" s="1083" t="s">
        <v>270</v>
      </c>
      <c r="EB292" s="1081" t="s">
        <v>268</v>
      </c>
      <c r="EC292" s="1085" t="s">
        <v>275</v>
      </c>
      <c r="ED292" s="1081" t="s">
        <v>268</v>
      </c>
      <c r="EE292" s="1087">
        <v>7.8</v>
      </c>
      <c r="EF292" s="1123" t="s">
        <v>276</v>
      </c>
      <c r="EG292" s="1089" t="s">
        <v>280</v>
      </c>
      <c r="EH292" s="1090">
        <v>17350</v>
      </c>
      <c r="EI292" s="1092" t="s">
        <v>268</v>
      </c>
      <c r="EJ292" s="1094">
        <v>170</v>
      </c>
      <c r="EK292" s="1081" t="s">
        <v>269</v>
      </c>
      <c r="EL292" s="1083" t="s">
        <v>270</v>
      </c>
      <c r="EM292" s="1081" t="s">
        <v>268</v>
      </c>
      <c r="EN292" s="1085" t="s">
        <v>275</v>
      </c>
      <c r="EO292" s="1081" t="s">
        <v>268</v>
      </c>
      <c r="EP292" s="1087">
        <v>2.7</v>
      </c>
      <c r="EQ292" s="1126" t="s">
        <v>276</v>
      </c>
      <c r="ER292" s="1120" t="s">
        <v>281</v>
      </c>
      <c r="ES292" s="1089" t="s">
        <v>280</v>
      </c>
      <c r="ET292" s="89">
        <v>12800</v>
      </c>
      <c r="EU292" s="1125" t="s">
        <v>280</v>
      </c>
      <c r="EV292" s="1140"/>
      <c r="EW292" s="1114"/>
      <c r="EX292" s="1122"/>
      <c r="EY292" s="11"/>
      <c r="EZ292" s="1145"/>
    </row>
    <row r="293" spans="1:156" s="23" customFormat="1" ht="38.450000000000003" customHeight="1">
      <c r="A293" s="145" t="s">
        <v>631</v>
      </c>
      <c r="B293" s="145" t="s">
        <v>1031</v>
      </c>
      <c r="C293" s="1170"/>
      <c r="D293" s="1133"/>
      <c r="E293" s="1135"/>
      <c r="F293" s="127" t="s">
        <v>43</v>
      </c>
      <c r="G293" s="120"/>
      <c r="H293" s="91">
        <v>56520</v>
      </c>
      <c r="I293" s="92"/>
      <c r="J293" s="32" t="s">
        <v>268</v>
      </c>
      <c r="K293" s="93">
        <v>540</v>
      </c>
      <c r="L293" s="94"/>
      <c r="M293" s="95" t="s">
        <v>269</v>
      </c>
      <c r="N293" s="96" t="s">
        <v>270</v>
      </c>
      <c r="O293" s="97" t="s">
        <v>268</v>
      </c>
      <c r="P293" s="98" t="s">
        <v>275</v>
      </c>
      <c r="Q293" s="97" t="s">
        <v>268</v>
      </c>
      <c r="R293" s="99">
        <v>2.7</v>
      </c>
      <c r="S293" s="100"/>
      <c r="T293" s="1089"/>
      <c r="U293" s="1105"/>
      <c r="V293" s="1089"/>
      <c r="W293" s="1111"/>
      <c r="X293" s="1082"/>
      <c r="Y293" s="1084"/>
      <c r="Z293" s="1084"/>
      <c r="AA293" s="1101"/>
      <c r="AB293" s="1089"/>
      <c r="AC293" s="1105"/>
      <c r="AD293" s="1089"/>
      <c r="AE293" s="1099"/>
      <c r="AF293" s="1082"/>
      <c r="AG293" s="1084"/>
      <c r="AH293" s="1082"/>
      <c r="AI293" s="1086"/>
      <c r="AJ293" s="1082"/>
      <c r="AK293" s="1097"/>
      <c r="AL293" s="32" t="s">
        <v>268</v>
      </c>
      <c r="AM293" s="93">
        <v>8670</v>
      </c>
      <c r="AN293" s="1089"/>
      <c r="AO293" s="101">
        <v>80</v>
      </c>
      <c r="AP293" s="102" t="s">
        <v>269</v>
      </c>
      <c r="AQ293" s="96" t="s">
        <v>270</v>
      </c>
      <c r="AR293" s="103" t="s">
        <v>268</v>
      </c>
      <c r="AS293" s="104" t="s">
        <v>275</v>
      </c>
      <c r="AT293" s="103" t="s">
        <v>268</v>
      </c>
      <c r="AU293" s="105">
        <v>2.9</v>
      </c>
      <c r="AV293" s="106"/>
      <c r="AW293" s="75"/>
      <c r="AZ293" s="125"/>
      <c r="BG293" s="112" t="s">
        <v>274</v>
      </c>
      <c r="BH293" s="113">
        <v>60750</v>
      </c>
      <c r="BI293" s="112" t="s">
        <v>268</v>
      </c>
      <c r="BJ293" s="77">
        <v>600</v>
      </c>
      <c r="BK293" s="78" t="s">
        <v>269</v>
      </c>
      <c r="BL293" s="79" t="s">
        <v>270</v>
      </c>
      <c r="BM293" s="78" t="s">
        <v>268</v>
      </c>
      <c r="BN293" s="80" t="s">
        <v>275</v>
      </c>
      <c r="BO293" s="78" t="s">
        <v>268</v>
      </c>
      <c r="BP293" s="81">
        <v>2.5</v>
      </c>
      <c r="BQ293" s="46" t="s">
        <v>268</v>
      </c>
      <c r="BR293" s="113">
        <v>52080</v>
      </c>
      <c r="BS293" s="46" t="s">
        <v>274</v>
      </c>
      <c r="BT293" s="77">
        <v>520</v>
      </c>
      <c r="BU293" s="78" t="s">
        <v>269</v>
      </c>
      <c r="BV293" s="79" t="s">
        <v>270</v>
      </c>
      <c r="BW293" s="78" t="s">
        <v>268</v>
      </c>
      <c r="BX293" s="80" t="s">
        <v>275</v>
      </c>
      <c r="BY293" s="78" t="s">
        <v>268</v>
      </c>
      <c r="BZ293" s="81">
        <v>2.5</v>
      </c>
      <c r="CA293" s="1103"/>
      <c r="CB293" s="1117"/>
      <c r="CC293" s="1089"/>
      <c r="CD293" s="1099"/>
      <c r="CE293" s="1084"/>
      <c r="CF293" s="1084"/>
      <c r="CG293" s="1093"/>
      <c r="CH293" s="1086"/>
      <c r="CI293" s="1093"/>
      <c r="CJ293" s="1097"/>
      <c r="CK293" s="1089"/>
      <c r="CL293" s="114">
        <v>17350</v>
      </c>
      <c r="CM293" s="1089"/>
      <c r="CN293" s="1112"/>
      <c r="CO293" s="1113"/>
      <c r="CP293" s="1114"/>
      <c r="CQ293" s="1113"/>
      <c r="CR293" s="1115"/>
      <c r="CS293" s="1113"/>
      <c r="CT293" s="1118"/>
      <c r="CU293" s="1119"/>
      <c r="CV293" s="1089"/>
      <c r="CW293" s="1105"/>
      <c r="CX293" s="1089"/>
      <c r="CY293" s="1099"/>
      <c r="CZ293" s="1084"/>
      <c r="DA293" s="1084"/>
      <c r="DB293" s="1093"/>
      <c r="DC293" s="1086"/>
      <c r="DD293" s="1093"/>
      <c r="DE293" s="1097"/>
      <c r="DF293" s="1089"/>
      <c r="DG293" s="115" t="s">
        <v>282</v>
      </c>
      <c r="DH293" s="1089"/>
      <c r="DI293" s="115" t="s">
        <v>335</v>
      </c>
      <c r="DJ293" s="1089"/>
      <c r="DK293" s="116">
        <v>69.900000000000006</v>
      </c>
      <c r="DL293" s="1089"/>
      <c r="DM293" s="115" t="s">
        <v>282</v>
      </c>
      <c r="DN293" s="1089"/>
      <c r="DO293" s="115" t="s">
        <v>335</v>
      </c>
      <c r="DP293" s="1089"/>
      <c r="DQ293" s="116">
        <v>58.3</v>
      </c>
      <c r="DR293" s="1145"/>
      <c r="DS293" s="117">
        <v>14160</v>
      </c>
      <c r="DT293" s="1122"/>
      <c r="DU293" s="118" t="s">
        <v>284</v>
      </c>
      <c r="DV293" s="1089"/>
      <c r="DW293" s="1091"/>
      <c r="DX293" s="1093"/>
      <c r="DY293" s="1095"/>
      <c r="DZ293" s="1082"/>
      <c r="EA293" s="1084"/>
      <c r="EB293" s="1082"/>
      <c r="EC293" s="1086"/>
      <c r="ED293" s="1082"/>
      <c r="EE293" s="1088"/>
      <c r="EF293" s="1124"/>
      <c r="EG293" s="1089"/>
      <c r="EH293" s="1091">
        <v>0</v>
      </c>
      <c r="EI293" s="1093"/>
      <c r="EJ293" s="1095"/>
      <c r="EK293" s="1082"/>
      <c r="EL293" s="1084"/>
      <c r="EM293" s="1082"/>
      <c r="EN293" s="1086"/>
      <c r="EO293" s="1082"/>
      <c r="EP293" s="1088"/>
      <c r="EQ293" s="1127"/>
      <c r="ER293" s="1121"/>
      <c r="ES293" s="1089"/>
      <c r="ET293" s="119">
        <v>120</v>
      </c>
      <c r="EU293" s="1125"/>
      <c r="EV293" s="1140"/>
      <c r="EW293" s="1114"/>
      <c r="EX293" s="1122"/>
      <c r="EY293" s="11"/>
      <c r="EZ293" s="1145"/>
    </row>
    <row r="294" spans="1:156" s="23" customFormat="1" ht="38.450000000000003" customHeight="1">
      <c r="A294" s="145" t="s">
        <v>632</v>
      </c>
      <c r="B294" s="145" t="s">
        <v>1032</v>
      </c>
      <c r="C294" s="1170"/>
      <c r="D294" s="1132" t="s">
        <v>297</v>
      </c>
      <c r="E294" s="1134" t="s">
        <v>267</v>
      </c>
      <c r="F294" s="126" t="s">
        <v>42</v>
      </c>
      <c r="G294" s="120"/>
      <c r="H294" s="59">
        <v>44200</v>
      </c>
      <c r="I294" s="60">
        <v>52870</v>
      </c>
      <c r="J294" s="32" t="s">
        <v>268</v>
      </c>
      <c r="K294" s="61">
        <v>420</v>
      </c>
      <c r="L294" s="62">
        <v>500</v>
      </c>
      <c r="M294" s="63" t="s">
        <v>269</v>
      </c>
      <c r="N294" s="64" t="s">
        <v>270</v>
      </c>
      <c r="O294" s="65" t="s">
        <v>268</v>
      </c>
      <c r="P294" s="66" t="s">
        <v>271</v>
      </c>
      <c r="Q294" s="65" t="s">
        <v>268</v>
      </c>
      <c r="R294" s="67">
        <v>2.6</v>
      </c>
      <c r="S294" s="68">
        <v>2.7</v>
      </c>
      <c r="T294" s="1089" t="s">
        <v>268</v>
      </c>
      <c r="U294" s="1104">
        <v>2210</v>
      </c>
      <c r="V294" s="1089" t="s">
        <v>268</v>
      </c>
      <c r="W294" s="1110">
        <v>20</v>
      </c>
      <c r="X294" s="1081" t="s">
        <v>272</v>
      </c>
      <c r="Y294" s="1083" t="s">
        <v>270</v>
      </c>
      <c r="Z294" s="1083" t="s">
        <v>268</v>
      </c>
      <c r="AA294" s="1100" t="s">
        <v>273</v>
      </c>
      <c r="AB294" s="1089" t="s">
        <v>268</v>
      </c>
      <c r="AC294" s="1104">
        <v>14870</v>
      </c>
      <c r="AD294" s="1089" t="s">
        <v>274</v>
      </c>
      <c r="AE294" s="1098">
        <v>140</v>
      </c>
      <c r="AF294" s="1081" t="s">
        <v>269</v>
      </c>
      <c r="AG294" s="1083" t="s">
        <v>270</v>
      </c>
      <c r="AH294" s="1081" t="s">
        <v>268</v>
      </c>
      <c r="AI294" s="1085" t="s">
        <v>275</v>
      </c>
      <c r="AJ294" s="1081" t="s">
        <v>268</v>
      </c>
      <c r="AK294" s="1096">
        <v>2.6</v>
      </c>
      <c r="AL294" s="32" t="s">
        <v>268</v>
      </c>
      <c r="AM294" s="69">
        <v>8670</v>
      </c>
      <c r="AN294" s="1089" t="s">
        <v>268</v>
      </c>
      <c r="AO294" s="70">
        <v>80</v>
      </c>
      <c r="AP294" s="71" t="s">
        <v>272</v>
      </c>
      <c r="AQ294" s="64" t="s">
        <v>270</v>
      </c>
      <c r="AR294" s="72" t="s">
        <v>268</v>
      </c>
      <c r="AS294" s="66" t="s">
        <v>275</v>
      </c>
      <c r="AT294" s="72" t="s">
        <v>268</v>
      </c>
      <c r="AU294" s="73">
        <v>2.9</v>
      </c>
      <c r="AV294" s="74" t="s">
        <v>276</v>
      </c>
      <c r="AW294" s="75" t="s">
        <v>268</v>
      </c>
      <c r="AX294" s="76">
        <v>3470</v>
      </c>
      <c r="AY294" s="20" t="s">
        <v>274</v>
      </c>
      <c r="AZ294" s="77">
        <v>30</v>
      </c>
      <c r="BA294" s="78" t="s">
        <v>269</v>
      </c>
      <c r="BB294" s="79" t="s">
        <v>270</v>
      </c>
      <c r="BC294" s="78" t="s">
        <v>268</v>
      </c>
      <c r="BD294" s="80" t="s">
        <v>275</v>
      </c>
      <c r="BE294" s="78" t="s">
        <v>268</v>
      </c>
      <c r="BF294" s="81">
        <v>3.9</v>
      </c>
      <c r="BG294" s="75"/>
      <c r="BH294" s="82"/>
      <c r="BI294" s="112"/>
      <c r="BJ294" s="121"/>
      <c r="BK294" s="121"/>
      <c r="BL294" s="121"/>
      <c r="BM294" s="121"/>
      <c r="BN294" s="121"/>
      <c r="BO294" s="121"/>
      <c r="BP294" s="121"/>
      <c r="BQ294" s="112"/>
      <c r="BR294" s="82" t="s">
        <v>286</v>
      </c>
      <c r="BS294" s="112"/>
      <c r="BT294" s="122"/>
      <c r="BU294" s="121"/>
      <c r="BV294" s="121"/>
      <c r="BW294" s="121"/>
      <c r="BX294" s="121"/>
      <c r="BY294" s="121"/>
      <c r="BZ294" s="121"/>
      <c r="CA294" s="1102" t="s">
        <v>268</v>
      </c>
      <c r="CB294" s="1116">
        <v>2850</v>
      </c>
      <c r="CC294" s="1089" t="s">
        <v>268</v>
      </c>
      <c r="CD294" s="1098">
        <v>20</v>
      </c>
      <c r="CE294" s="1083" t="s">
        <v>269</v>
      </c>
      <c r="CF294" s="1083" t="s">
        <v>270</v>
      </c>
      <c r="CG294" s="1092" t="s">
        <v>268</v>
      </c>
      <c r="CH294" s="1085" t="s">
        <v>275</v>
      </c>
      <c r="CI294" s="1092" t="s">
        <v>268</v>
      </c>
      <c r="CJ294" s="1096">
        <v>11.7</v>
      </c>
      <c r="CK294" s="1089"/>
      <c r="CL294" s="123" t="s">
        <v>197</v>
      </c>
      <c r="CM294" s="1089" t="s">
        <v>274</v>
      </c>
      <c r="CN294" s="1112">
        <v>140</v>
      </c>
      <c r="CO294" s="1113" t="s">
        <v>269</v>
      </c>
      <c r="CP294" s="1114" t="s">
        <v>270</v>
      </c>
      <c r="CQ294" s="1113" t="s">
        <v>268</v>
      </c>
      <c r="CR294" s="1115" t="s">
        <v>275</v>
      </c>
      <c r="CS294" s="1113" t="s">
        <v>268</v>
      </c>
      <c r="CT294" s="1118">
        <v>2.6</v>
      </c>
      <c r="CU294" s="1119" t="s">
        <v>277</v>
      </c>
      <c r="CV294" s="1089" t="s">
        <v>274</v>
      </c>
      <c r="CW294" s="1104">
        <v>2160</v>
      </c>
      <c r="CX294" s="1089" t="s">
        <v>268</v>
      </c>
      <c r="CY294" s="1098">
        <v>20</v>
      </c>
      <c r="CZ294" s="1083" t="s">
        <v>269</v>
      </c>
      <c r="DA294" s="1083" t="s">
        <v>270</v>
      </c>
      <c r="DB294" s="1092" t="s">
        <v>268</v>
      </c>
      <c r="DC294" s="1085" t="s">
        <v>275</v>
      </c>
      <c r="DD294" s="1092" t="s">
        <v>268</v>
      </c>
      <c r="DE294" s="1096">
        <v>11.7</v>
      </c>
      <c r="DF294" s="1089" t="s">
        <v>274</v>
      </c>
      <c r="DG294" s="85">
        <v>1260</v>
      </c>
      <c r="DH294" s="1089" t="s">
        <v>268</v>
      </c>
      <c r="DI294" s="85">
        <v>10</v>
      </c>
      <c r="DJ294" s="1089" t="s">
        <v>274</v>
      </c>
      <c r="DK294" s="86">
        <v>10</v>
      </c>
      <c r="DL294" s="1089" t="s">
        <v>268</v>
      </c>
      <c r="DM294" s="85">
        <v>220</v>
      </c>
      <c r="DN294" s="1089" t="s">
        <v>268</v>
      </c>
      <c r="DO294" s="85">
        <v>2</v>
      </c>
      <c r="DP294" s="1089" t="s">
        <v>274</v>
      </c>
      <c r="DQ294" s="86">
        <v>2</v>
      </c>
      <c r="DR294" s="1145"/>
      <c r="DS294" s="124" t="s">
        <v>197</v>
      </c>
      <c r="DT294" s="1122" t="s">
        <v>278</v>
      </c>
      <c r="DU294" s="88">
        <v>255</v>
      </c>
      <c r="DV294" s="1089" t="s">
        <v>280</v>
      </c>
      <c r="DW294" s="1090">
        <v>3670</v>
      </c>
      <c r="DX294" s="1092" t="s">
        <v>268</v>
      </c>
      <c r="DY294" s="1094">
        <v>30</v>
      </c>
      <c r="DZ294" s="1081" t="s">
        <v>269</v>
      </c>
      <c r="EA294" s="1083" t="s">
        <v>270</v>
      </c>
      <c r="EB294" s="1081" t="s">
        <v>268</v>
      </c>
      <c r="EC294" s="1085" t="s">
        <v>275</v>
      </c>
      <c r="ED294" s="1081" t="s">
        <v>268</v>
      </c>
      <c r="EE294" s="1087">
        <v>8.9</v>
      </c>
      <c r="EF294" s="1123" t="s">
        <v>276</v>
      </c>
      <c r="EG294" s="1089" t="s">
        <v>280</v>
      </c>
      <c r="EH294" s="1090">
        <v>14870</v>
      </c>
      <c r="EI294" s="1092" t="s">
        <v>268</v>
      </c>
      <c r="EJ294" s="1094">
        <v>140</v>
      </c>
      <c r="EK294" s="1081" t="s">
        <v>269</v>
      </c>
      <c r="EL294" s="1083" t="s">
        <v>270</v>
      </c>
      <c r="EM294" s="1081" t="s">
        <v>268</v>
      </c>
      <c r="EN294" s="1085" t="s">
        <v>275</v>
      </c>
      <c r="EO294" s="1081" t="s">
        <v>268</v>
      </c>
      <c r="EP294" s="1087">
        <v>2.9</v>
      </c>
      <c r="EQ294" s="1126" t="s">
        <v>276</v>
      </c>
      <c r="ER294" s="1120" t="s">
        <v>281</v>
      </c>
      <c r="ES294" s="1089" t="s">
        <v>280</v>
      </c>
      <c r="ET294" s="89">
        <v>10970</v>
      </c>
      <c r="EU294" s="1125" t="s">
        <v>280</v>
      </c>
      <c r="EV294" s="1140"/>
      <c r="EW294" s="1114"/>
      <c r="EX294" s="1122"/>
      <c r="EY294" s="11"/>
      <c r="EZ294" s="1145"/>
    </row>
    <row r="295" spans="1:156" s="23" customFormat="1" ht="38.450000000000003" customHeight="1">
      <c r="A295" s="145" t="s">
        <v>633</v>
      </c>
      <c r="B295" s="145" t="s">
        <v>1033</v>
      </c>
      <c r="C295" s="1170"/>
      <c r="D295" s="1133"/>
      <c r="E295" s="1135"/>
      <c r="F295" s="127" t="s">
        <v>43</v>
      </c>
      <c r="G295" s="120"/>
      <c r="H295" s="91">
        <v>52870</v>
      </c>
      <c r="I295" s="92"/>
      <c r="J295" s="32" t="s">
        <v>268</v>
      </c>
      <c r="K295" s="93">
        <v>500</v>
      </c>
      <c r="L295" s="94"/>
      <c r="M295" s="95" t="s">
        <v>269</v>
      </c>
      <c r="N295" s="96" t="s">
        <v>270</v>
      </c>
      <c r="O295" s="97" t="s">
        <v>268</v>
      </c>
      <c r="P295" s="98" t="s">
        <v>275</v>
      </c>
      <c r="Q295" s="97" t="s">
        <v>268</v>
      </c>
      <c r="R295" s="99">
        <v>2.7</v>
      </c>
      <c r="S295" s="100"/>
      <c r="T295" s="1089"/>
      <c r="U295" s="1105"/>
      <c r="V295" s="1089"/>
      <c r="W295" s="1111"/>
      <c r="X295" s="1082"/>
      <c r="Y295" s="1084"/>
      <c r="Z295" s="1084"/>
      <c r="AA295" s="1101"/>
      <c r="AB295" s="1089"/>
      <c r="AC295" s="1105"/>
      <c r="AD295" s="1089"/>
      <c r="AE295" s="1099"/>
      <c r="AF295" s="1082"/>
      <c r="AG295" s="1084"/>
      <c r="AH295" s="1082"/>
      <c r="AI295" s="1086"/>
      <c r="AJ295" s="1082"/>
      <c r="AK295" s="1097"/>
      <c r="AL295" s="32" t="s">
        <v>268</v>
      </c>
      <c r="AM295" s="93">
        <v>8670</v>
      </c>
      <c r="AN295" s="1089"/>
      <c r="AO295" s="101">
        <v>80</v>
      </c>
      <c r="AP295" s="102" t="s">
        <v>269</v>
      </c>
      <c r="AQ295" s="96" t="s">
        <v>270</v>
      </c>
      <c r="AR295" s="103" t="s">
        <v>268</v>
      </c>
      <c r="AS295" s="104" t="s">
        <v>275</v>
      </c>
      <c r="AT295" s="103" t="s">
        <v>268</v>
      </c>
      <c r="AU295" s="105">
        <v>2.9</v>
      </c>
      <c r="AV295" s="106"/>
      <c r="AW295" s="75"/>
      <c r="AZ295" s="125"/>
      <c r="BG295" s="112" t="s">
        <v>274</v>
      </c>
      <c r="BH295" s="113">
        <v>60750</v>
      </c>
      <c r="BI295" s="112" t="s">
        <v>268</v>
      </c>
      <c r="BJ295" s="77">
        <v>600</v>
      </c>
      <c r="BK295" s="78" t="s">
        <v>269</v>
      </c>
      <c r="BL295" s="79" t="s">
        <v>270</v>
      </c>
      <c r="BM295" s="78" t="s">
        <v>268</v>
      </c>
      <c r="BN295" s="80" t="s">
        <v>275</v>
      </c>
      <c r="BO295" s="78" t="s">
        <v>268</v>
      </c>
      <c r="BP295" s="81">
        <v>2.5</v>
      </c>
      <c r="BQ295" s="46" t="s">
        <v>268</v>
      </c>
      <c r="BR295" s="113">
        <v>52080</v>
      </c>
      <c r="BS295" s="46" t="s">
        <v>274</v>
      </c>
      <c r="BT295" s="77">
        <v>520</v>
      </c>
      <c r="BU295" s="78" t="s">
        <v>269</v>
      </c>
      <c r="BV295" s="79" t="s">
        <v>270</v>
      </c>
      <c r="BW295" s="78" t="s">
        <v>268</v>
      </c>
      <c r="BX295" s="80" t="s">
        <v>275</v>
      </c>
      <c r="BY295" s="78" t="s">
        <v>268</v>
      </c>
      <c r="BZ295" s="81">
        <v>2.5</v>
      </c>
      <c r="CA295" s="1103"/>
      <c r="CB295" s="1117"/>
      <c r="CC295" s="1089"/>
      <c r="CD295" s="1099"/>
      <c r="CE295" s="1084"/>
      <c r="CF295" s="1084"/>
      <c r="CG295" s="1093"/>
      <c r="CH295" s="1086"/>
      <c r="CI295" s="1093"/>
      <c r="CJ295" s="1097"/>
      <c r="CK295" s="1089"/>
      <c r="CL295" s="114">
        <v>14870</v>
      </c>
      <c r="CM295" s="1089"/>
      <c r="CN295" s="1112"/>
      <c r="CO295" s="1113"/>
      <c r="CP295" s="1114"/>
      <c r="CQ295" s="1113"/>
      <c r="CR295" s="1115"/>
      <c r="CS295" s="1113"/>
      <c r="CT295" s="1118"/>
      <c r="CU295" s="1119"/>
      <c r="CV295" s="1089"/>
      <c r="CW295" s="1105"/>
      <c r="CX295" s="1089"/>
      <c r="CY295" s="1099"/>
      <c r="CZ295" s="1084"/>
      <c r="DA295" s="1084"/>
      <c r="DB295" s="1093"/>
      <c r="DC295" s="1086"/>
      <c r="DD295" s="1093"/>
      <c r="DE295" s="1097"/>
      <c r="DF295" s="1089"/>
      <c r="DG295" s="115" t="s">
        <v>282</v>
      </c>
      <c r="DH295" s="1089"/>
      <c r="DI295" s="115" t="s">
        <v>335</v>
      </c>
      <c r="DJ295" s="1089"/>
      <c r="DK295" s="116">
        <v>59.9</v>
      </c>
      <c r="DL295" s="1089"/>
      <c r="DM295" s="115" t="s">
        <v>282</v>
      </c>
      <c r="DN295" s="1089"/>
      <c r="DO295" s="115" t="s">
        <v>335</v>
      </c>
      <c r="DP295" s="1089"/>
      <c r="DQ295" s="116">
        <v>49.9</v>
      </c>
      <c r="DR295" s="1145"/>
      <c r="DS295" s="117">
        <v>12280</v>
      </c>
      <c r="DT295" s="1122"/>
      <c r="DU295" s="118" t="s">
        <v>284</v>
      </c>
      <c r="DV295" s="1089"/>
      <c r="DW295" s="1091"/>
      <c r="DX295" s="1093"/>
      <c r="DY295" s="1095"/>
      <c r="DZ295" s="1082"/>
      <c r="EA295" s="1084"/>
      <c r="EB295" s="1082"/>
      <c r="EC295" s="1086"/>
      <c r="ED295" s="1082"/>
      <c r="EE295" s="1088"/>
      <c r="EF295" s="1124"/>
      <c r="EG295" s="1089"/>
      <c r="EH295" s="1091">
        <v>0</v>
      </c>
      <c r="EI295" s="1093"/>
      <c r="EJ295" s="1095"/>
      <c r="EK295" s="1082"/>
      <c r="EL295" s="1084"/>
      <c r="EM295" s="1082"/>
      <c r="EN295" s="1086"/>
      <c r="EO295" s="1082"/>
      <c r="EP295" s="1088"/>
      <c r="EQ295" s="1127"/>
      <c r="ER295" s="1121"/>
      <c r="ES295" s="1089"/>
      <c r="ET295" s="119">
        <v>110</v>
      </c>
      <c r="EU295" s="1125"/>
      <c r="EV295" s="1140"/>
      <c r="EW295" s="1114"/>
      <c r="EX295" s="1122"/>
      <c r="EY295" s="11"/>
      <c r="EZ295" s="1145"/>
    </row>
    <row r="296" spans="1:156" s="23" customFormat="1" ht="38.450000000000003" customHeight="1">
      <c r="A296" s="145" t="s">
        <v>634</v>
      </c>
      <c r="B296" s="145" t="s">
        <v>1034</v>
      </c>
      <c r="C296" s="1170"/>
      <c r="D296" s="1132" t="s">
        <v>299</v>
      </c>
      <c r="E296" s="1134" t="s">
        <v>267</v>
      </c>
      <c r="F296" s="126" t="s">
        <v>42</v>
      </c>
      <c r="G296" s="120"/>
      <c r="H296" s="59">
        <v>41450</v>
      </c>
      <c r="I296" s="60">
        <v>50120</v>
      </c>
      <c r="J296" s="32" t="s">
        <v>268</v>
      </c>
      <c r="K296" s="61">
        <v>390</v>
      </c>
      <c r="L296" s="62">
        <v>480</v>
      </c>
      <c r="M296" s="63" t="s">
        <v>269</v>
      </c>
      <c r="N296" s="64" t="s">
        <v>270</v>
      </c>
      <c r="O296" s="65" t="s">
        <v>268</v>
      </c>
      <c r="P296" s="66" t="s">
        <v>271</v>
      </c>
      <c r="Q296" s="65" t="s">
        <v>268</v>
      </c>
      <c r="R296" s="67">
        <v>2.6</v>
      </c>
      <c r="S296" s="68">
        <v>2.6</v>
      </c>
      <c r="T296" s="1089" t="s">
        <v>268</v>
      </c>
      <c r="U296" s="1104">
        <v>1930</v>
      </c>
      <c r="V296" s="1089" t="s">
        <v>268</v>
      </c>
      <c r="W296" s="1110">
        <v>10</v>
      </c>
      <c r="X296" s="1081" t="s">
        <v>272</v>
      </c>
      <c r="Y296" s="1083" t="s">
        <v>270</v>
      </c>
      <c r="Z296" s="1083" t="s">
        <v>268</v>
      </c>
      <c r="AA296" s="1100" t="s">
        <v>273</v>
      </c>
      <c r="AB296" s="1089" t="s">
        <v>268</v>
      </c>
      <c r="AC296" s="1104">
        <v>13010</v>
      </c>
      <c r="AD296" s="1089" t="s">
        <v>274</v>
      </c>
      <c r="AE296" s="1098">
        <v>130</v>
      </c>
      <c r="AF296" s="1081" t="s">
        <v>269</v>
      </c>
      <c r="AG296" s="1083" t="s">
        <v>270</v>
      </c>
      <c r="AH296" s="1081" t="s">
        <v>268</v>
      </c>
      <c r="AI296" s="1085" t="s">
        <v>275</v>
      </c>
      <c r="AJ296" s="1081" t="s">
        <v>268</v>
      </c>
      <c r="AK296" s="1096">
        <v>2.5</v>
      </c>
      <c r="AL296" s="32" t="s">
        <v>268</v>
      </c>
      <c r="AM296" s="69">
        <v>8670</v>
      </c>
      <c r="AN296" s="1089" t="s">
        <v>268</v>
      </c>
      <c r="AO296" s="70">
        <v>80</v>
      </c>
      <c r="AP296" s="71" t="s">
        <v>272</v>
      </c>
      <c r="AQ296" s="64" t="s">
        <v>270</v>
      </c>
      <c r="AR296" s="72" t="s">
        <v>268</v>
      </c>
      <c r="AS296" s="66" t="s">
        <v>275</v>
      </c>
      <c r="AT296" s="72" t="s">
        <v>268</v>
      </c>
      <c r="AU296" s="73">
        <v>2.9</v>
      </c>
      <c r="AV296" s="74" t="s">
        <v>276</v>
      </c>
      <c r="AW296" s="75" t="s">
        <v>268</v>
      </c>
      <c r="AX296" s="76">
        <v>3470</v>
      </c>
      <c r="AY296" s="20" t="s">
        <v>274</v>
      </c>
      <c r="AZ296" s="77">
        <v>30</v>
      </c>
      <c r="BA296" s="78" t="s">
        <v>269</v>
      </c>
      <c r="BB296" s="79" t="s">
        <v>270</v>
      </c>
      <c r="BC296" s="78" t="s">
        <v>268</v>
      </c>
      <c r="BD296" s="80" t="s">
        <v>275</v>
      </c>
      <c r="BE296" s="78" t="s">
        <v>268</v>
      </c>
      <c r="BF296" s="81">
        <v>3.9</v>
      </c>
      <c r="BG296" s="75"/>
      <c r="BH296" s="82"/>
      <c r="BI296" s="112"/>
      <c r="BJ296" s="121"/>
      <c r="BK296" s="121"/>
      <c r="BL296" s="121"/>
      <c r="BM296" s="121"/>
      <c r="BN296" s="121"/>
      <c r="BO296" s="121"/>
      <c r="BP296" s="121"/>
      <c r="BQ296" s="112"/>
      <c r="BR296" s="82" t="s">
        <v>286</v>
      </c>
      <c r="BS296" s="112"/>
      <c r="BT296" s="122"/>
      <c r="BU296" s="121"/>
      <c r="BV296" s="121"/>
      <c r="BW296" s="121"/>
      <c r="BX296" s="121"/>
      <c r="BY296" s="121"/>
      <c r="BZ296" s="121"/>
      <c r="CA296" s="1102" t="s">
        <v>268</v>
      </c>
      <c r="CB296" s="1130" t="s">
        <v>203</v>
      </c>
      <c r="CC296" s="1089" t="s">
        <v>268</v>
      </c>
      <c r="CD296" s="1098"/>
      <c r="CE296" s="1083"/>
      <c r="CF296" s="1083"/>
      <c r="CG296" s="1092"/>
      <c r="CH296" s="1085"/>
      <c r="CI296" s="1092"/>
      <c r="CJ296" s="1128" t="s">
        <v>203</v>
      </c>
      <c r="CK296" s="1089"/>
      <c r="CL296" s="123" t="s">
        <v>198</v>
      </c>
      <c r="CM296" s="1089" t="s">
        <v>274</v>
      </c>
      <c r="CN296" s="1112">
        <v>130</v>
      </c>
      <c r="CO296" s="1113" t="s">
        <v>269</v>
      </c>
      <c r="CP296" s="1114" t="s">
        <v>270</v>
      </c>
      <c r="CQ296" s="1113" t="s">
        <v>268</v>
      </c>
      <c r="CR296" s="1115" t="s">
        <v>275</v>
      </c>
      <c r="CS296" s="1113" t="s">
        <v>268</v>
      </c>
      <c r="CT296" s="1118">
        <v>2.5</v>
      </c>
      <c r="CU296" s="1119" t="s">
        <v>277</v>
      </c>
      <c r="CV296" s="1089" t="s">
        <v>274</v>
      </c>
      <c r="CW296" s="1104">
        <v>2000</v>
      </c>
      <c r="CX296" s="1089" t="s">
        <v>268</v>
      </c>
      <c r="CY296" s="1098">
        <v>20</v>
      </c>
      <c r="CZ296" s="1083" t="s">
        <v>269</v>
      </c>
      <c r="DA296" s="1083" t="s">
        <v>270</v>
      </c>
      <c r="DB296" s="1092" t="s">
        <v>268</v>
      </c>
      <c r="DC296" s="1085" t="s">
        <v>275</v>
      </c>
      <c r="DD296" s="1092" t="s">
        <v>268</v>
      </c>
      <c r="DE296" s="1096">
        <v>10.199999999999999</v>
      </c>
      <c r="DF296" s="1089" t="s">
        <v>274</v>
      </c>
      <c r="DG296" s="85">
        <v>1100</v>
      </c>
      <c r="DH296" s="1089" t="s">
        <v>268</v>
      </c>
      <c r="DI296" s="85">
        <v>10</v>
      </c>
      <c r="DJ296" s="1089" t="s">
        <v>274</v>
      </c>
      <c r="DK296" s="86">
        <v>10</v>
      </c>
      <c r="DL296" s="1089" t="s">
        <v>268</v>
      </c>
      <c r="DM296" s="85">
        <v>190</v>
      </c>
      <c r="DN296" s="1089" t="s">
        <v>268</v>
      </c>
      <c r="DO296" s="85">
        <v>1</v>
      </c>
      <c r="DP296" s="1089" t="s">
        <v>274</v>
      </c>
      <c r="DQ296" s="86">
        <v>1</v>
      </c>
      <c r="DR296" s="1145"/>
      <c r="DS296" s="124" t="s">
        <v>198</v>
      </c>
      <c r="DT296" s="1122" t="s">
        <v>278</v>
      </c>
      <c r="DU296" s="88">
        <v>255</v>
      </c>
      <c r="DV296" s="1089" t="s">
        <v>280</v>
      </c>
      <c r="DW296" s="1090">
        <v>3210</v>
      </c>
      <c r="DX296" s="1092" t="s">
        <v>268</v>
      </c>
      <c r="DY296" s="1094">
        <v>30</v>
      </c>
      <c r="DZ296" s="1081" t="s">
        <v>269</v>
      </c>
      <c r="EA296" s="1083" t="s">
        <v>270</v>
      </c>
      <c r="EB296" s="1081" t="s">
        <v>268</v>
      </c>
      <c r="EC296" s="1085" t="s">
        <v>275</v>
      </c>
      <c r="ED296" s="1081" t="s">
        <v>268</v>
      </c>
      <c r="EE296" s="1087">
        <v>7.8</v>
      </c>
      <c r="EF296" s="1123" t="s">
        <v>276</v>
      </c>
      <c r="EG296" s="1089" t="s">
        <v>280</v>
      </c>
      <c r="EH296" s="1090">
        <v>13010</v>
      </c>
      <c r="EI296" s="1092" t="s">
        <v>268</v>
      </c>
      <c r="EJ296" s="1094">
        <v>130</v>
      </c>
      <c r="EK296" s="1081" t="s">
        <v>269</v>
      </c>
      <c r="EL296" s="1083" t="s">
        <v>270</v>
      </c>
      <c r="EM296" s="1081" t="s">
        <v>268</v>
      </c>
      <c r="EN296" s="1085" t="s">
        <v>275</v>
      </c>
      <c r="EO296" s="1081" t="s">
        <v>268</v>
      </c>
      <c r="EP296" s="1087">
        <v>2.7</v>
      </c>
      <c r="EQ296" s="1126" t="s">
        <v>276</v>
      </c>
      <c r="ER296" s="1120" t="s">
        <v>281</v>
      </c>
      <c r="ES296" s="1089" t="s">
        <v>280</v>
      </c>
      <c r="ET296" s="89">
        <v>9600</v>
      </c>
      <c r="EU296" s="1125" t="s">
        <v>280</v>
      </c>
      <c r="EV296" s="1140"/>
      <c r="EW296" s="1114"/>
      <c r="EX296" s="1122"/>
      <c r="EY296" s="11"/>
      <c r="EZ296" s="1145"/>
    </row>
    <row r="297" spans="1:156" s="23" customFormat="1" ht="38.450000000000003" customHeight="1">
      <c r="A297" s="145" t="s">
        <v>635</v>
      </c>
      <c r="B297" s="145" t="s">
        <v>1035</v>
      </c>
      <c r="C297" s="1170"/>
      <c r="D297" s="1133"/>
      <c r="E297" s="1135"/>
      <c r="F297" s="127" t="s">
        <v>43</v>
      </c>
      <c r="G297" s="120"/>
      <c r="H297" s="91">
        <v>50120</v>
      </c>
      <c r="I297" s="92"/>
      <c r="J297" s="32" t="s">
        <v>268</v>
      </c>
      <c r="K297" s="93">
        <v>480</v>
      </c>
      <c r="L297" s="94"/>
      <c r="M297" s="95" t="s">
        <v>269</v>
      </c>
      <c r="N297" s="96" t="s">
        <v>270</v>
      </c>
      <c r="O297" s="97" t="s">
        <v>268</v>
      </c>
      <c r="P297" s="98" t="s">
        <v>275</v>
      </c>
      <c r="Q297" s="97" t="s">
        <v>268</v>
      </c>
      <c r="R297" s="99">
        <v>2.6</v>
      </c>
      <c r="S297" s="100"/>
      <c r="T297" s="1089"/>
      <c r="U297" s="1105"/>
      <c r="V297" s="1089"/>
      <c r="W297" s="1111"/>
      <c r="X297" s="1082"/>
      <c r="Y297" s="1084"/>
      <c r="Z297" s="1084"/>
      <c r="AA297" s="1101"/>
      <c r="AB297" s="1089"/>
      <c r="AC297" s="1105"/>
      <c r="AD297" s="1089"/>
      <c r="AE297" s="1099"/>
      <c r="AF297" s="1082"/>
      <c r="AG297" s="1084"/>
      <c r="AH297" s="1082"/>
      <c r="AI297" s="1086"/>
      <c r="AJ297" s="1082"/>
      <c r="AK297" s="1097"/>
      <c r="AL297" s="32" t="s">
        <v>268</v>
      </c>
      <c r="AM297" s="93">
        <v>8670</v>
      </c>
      <c r="AN297" s="1089"/>
      <c r="AO297" s="101">
        <v>80</v>
      </c>
      <c r="AP297" s="102" t="s">
        <v>269</v>
      </c>
      <c r="AQ297" s="96" t="s">
        <v>270</v>
      </c>
      <c r="AR297" s="103" t="s">
        <v>268</v>
      </c>
      <c r="AS297" s="104" t="s">
        <v>275</v>
      </c>
      <c r="AT297" s="103" t="s">
        <v>268</v>
      </c>
      <c r="AU297" s="105">
        <v>2.9</v>
      </c>
      <c r="AV297" s="106"/>
      <c r="AW297" s="75"/>
      <c r="AZ297" s="125"/>
      <c r="BG297" s="112" t="s">
        <v>274</v>
      </c>
      <c r="BH297" s="113">
        <v>60750</v>
      </c>
      <c r="BI297" s="112" t="s">
        <v>268</v>
      </c>
      <c r="BJ297" s="77">
        <v>600</v>
      </c>
      <c r="BK297" s="78" t="s">
        <v>269</v>
      </c>
      <c r="BL297" s="79" t="s">
        <v>270</v>
      </c>
      <c r="BM297" s="78" t="s">
        <v>268</v>
      </c>
      <c r="BN297" s="80" t="s">
        <v>275</v>
      </c>
      <c r="BO297" s="78" t="s">
        <v>268</v>
      </c>
      <c r="BP297" s="81">
        <v>2.5</v>
      </c>
      <c r="BQ297" s="46" t="s">
        <v>268</v>
      </c>
      <c r="BR297" s="113">
        <v>52080</v>
      </c>
      <c r="BS297" s="46" t="s">
        <v>274</v>
      </c>
      <c r="BT297" s="77">
        <v>520</v>
      </c>
      <c r="BU297" s="78" t="s">
        <v>269</v>
      </c>
      <c r="BV297" s="79" t="s">
        <v>270</v>
      </c>
      <c r="BW297" s="78" t="s">
        <v>268</v>
      </c>
      <c r="BX297" s="80" t="s">
        <v>275</v>
      </c>
      <c r="BY297" s="78" t="s">
        <v>268</v>
      </c>
      <c r="BZ297" s="81">
        <v>2.5</v>
      </c>
      <c r="CA297" s="1103"/>
      <c r="CB297" s="1131"/>
      <c r="CC297" s="1089"/>
      <c r="CD297" s="1099"/>
      <c r="CE297" s="1084"/>
      <c r="CF297" s="1084"/>
      <c r="CG297" s="1093"/>
      <c r="CH297" s="1086"/>
      <c r="CI297" s="1093"/>
      <c r="CJ297" s="1129"/>
      <c r="CK297" s="1089"/>
      <c r="CL297" s="114">
        <v>13010</v>
      </c>
      <c r="CM297" s="1089"/>
      <c r="CN297" s="1112"/>
      <c r="CO297" s="1113"/>
      <c r="CP297" s="1114"/>
      <c r="CQ297" s="1113"/>
      <c r="CR297" s="1115"/>
      <c r="CS297" s="1113"/>
      <c r="CT297" s="1118"/>
      <c r="CU297" s="1119"/>
      <c r="CV297" s="1089"/>
      <c r="CW297" s="1105"/>
      <c r="CX297" s="1089"/>
      <c r="CY297" s="1099"/>
      <c r="CZ297" s="1084"/>
      <c r="DA297" s="1084"/>
      <c r="DB297" s="1093"/>
      <c r="DC297" s="1086"/>
      <c r="DD297" s="1093"/>
      <c r="DE297" s="1097"/>
      <c r="DF297" s="1089"/>
      <c r="DG297" s="115" t="s">
        <v>282</v>
      </c>
      <c r="DH297" s="1089"/>
      <c r="DI297" s="115" t="s">
        <v>335</v>
      </c>
      <c r="DJ297" s="1089"/>
      <c r="DK297" s="116">
        <v>52.4</v>
      </c>
      <c r="DL297" s="1089"/>
      <c r="DM297" s="115" t="s">
        <v>282</v>
      </c>
      <c r="DN297" s="1089"/>
      <c r="DO297" s="115" t="s">
        <v>335</v>
      </c>
      <c r="DP297" s="1089"/>
      <c r="DQ297" s="116">
        <v>87.4</v>
      </c>
      <c r="DR297" s="1145"/>
      <c r="DS297" s="117">
        <v>10870</v>
      </c>
      <c r="DT297" s="1122"/>
      <c r="DU297" s="118" t="s">
        <v>284</v>
      </c>
      <c r="DV297" s="1089"/>
      <c r="DW297" s="1091"/>
      <c r="DX297" s="1093"/>
      <c r="DY297" s="1095"/>
      <c r="DZ297" s="1082"/>
      <c r="EA297" s="1084"/>
      <c r="EB297" s="1082"/>
      <c r="EC297" s="1086"/>
      <c r="ED297" s="1082"/>
      <c r="EE297" s="1088"/>
      <c r="EF297" s="1124"/>
      <c r="EG297" s="1089"/>
      <c r="EH297" s="1091">
        <v>0</v>
      </c>
      <c r="EI297" s="1093"/>
      <c r="EJ297" s="1095"/>
      <c r="EK297" s="1082"/>
      <c r="EL297" s="1084"/>
      <c r="EM297" s="1082"/>
      <c r="EN297" s="1086"/>
      <c r="EO297" s="1082"/>
      <c r="EP297" s="1088"/>
      <c r="EQ297" s="1127"/>
      <c r="ER297" s="1121"/>
      <c r="ES297" s="1089"/>
      <c r="ET297" s="119">
        <v>90</v>
      </c>
      <c r="EU297" s="1125"/>
      <c r="EV297" s="1140"/>
      <c r="EW297" s="1114"/>
      <c r="EX297" s="1122"/>
      <c r="EY297" s="11"/>
      <c r="EZ297" s="1145"/>
    </row>
    <row r="298" spans="1:156" s="23" customFormat="1" ht="38.450000000000003" customHeight="1">
      <c r="A298" s="145" t="s">
        <v>636</v>
      </c>
      <c r="B298" s="145" t="s">
        <v>1036</v>
      </c>
      <c r="C298" s="1170"/>
      <c r="D298" s="1132" t="s">
        <v>302</v>
      </c>
      <c r="E298" s="1134" t="s">
        <v>267</v>
      </c>
      <c r="F298" s="126" t="s">
        <v>42</v>
      </c>
      <c r="G298" s="120"/>
      <c r="H298" s="59">
        <v>39320</v>
      </c>
      <c r="I298" s="60">
        <v>47990</v>
      </c>
      <c r="J298" s="32" t="s">
        <v>268</v>
      </c>
      <c r="K298" s="61">
        <v>370</v>
      </c>
      <c r="L298" s="62">
        <v>450</v>
      </c>
      <c r="M298" s="63" t="s">
        <v>269</v>
      </c>
      <c r="N298" s="64" t="s">
        <v>270</v>
      </c>
      <c r="O298" s="65" t="s">
        <v>268</v>
      </c>
      <c r="P298" s="66" t="s">
        <v>271</v>
      </c>
      <c r="Q298" s="65" t="s">
        <v>268</v>
      </c>
      <c r="R298" s="67">
        <v>2.6</v>
      </c>
      <c r="S298" s="68">
        <v>2.6</v>
      </c>
      <c r="T298" s="1089" t="s">
        <v>268</v>
      </c>
      <c r="U298" s="1104">
        <v>1720</v>
      </c>
      <c r="V298" s="1089" t="s">
        <v>268</v>
      </c>
      <c r="W298" s="1110">
        <v>10</v>
      </c>
      <c r="X298" s="1081" t="s">
        <v>272</v>
      </c>
      <c r="Y298" s="1083" t="s">
        <v>270</v>
      </c>
      <c r="Z298" s="1083" t="s">
        <v>268</v>
      </c>
      <c r="AA298" s="1100" t="s">
        <v>273</v>
      </c>
      <c r="AB298" s="1089" t="s">
        <v>268</v>
      </c>
      <c r="AC298" s="1104">
        <v>11570</v>
      </c>
      <c r="AD298" s="1089" t="s">
        <v>274</v>
      </c>
      <c r="AE298" s="1098">
        <v>110</v>
      </c>
      <c r="AF298" s="1081" t="s">
        <v>269</v>
      </c>
      <c r="AG298" s="1083" t="s">
        <v>270</v>
      </c>
      <c r="AH298" s="1081" t="s">
        <v>268</v>
      </c>
      <c r="AI298" s="1085" t="s">
        <v>275</v>
      </c>
      <c r="AJ298" s="1081" t="s">
        <v>268</v>
      </c>
      <c r="AK298" s="1096">
        <v>2.6</v>
      </c>
      <c r="AL298" s="32" t="s">
        <v>268</v>
      </c>
      <c r="AM298" s="69">
        <v>8670</v>
      </c>
      <c r="AN298" s="1089" t="s">
        <v>268</v>
      </c>
      <c r="AO298" s="70">
        <v>80</v>
      </c>
      <c r="AP298" s="71" t="s">
        <v>272</v>
      </c>
      <c r="AQ298" s="64" t="s">
        <v>270</v>
      </c>
      <c r="AR298" s="72" t="s">
        <v>268</v>
      </c>
      <c r="AS298" s="66" t="s">
        <v>275</v>
      </c>
      <c r="AT298" s="72" t="s">
        <v>268</v>
      </c>
      <c r="AU298" s="73">
        <v>2.9</v>
      </c>
      <c r="AV298" s="74" t="s">
        <v>276</v>
      </c>
      <c r="AW298" s="75" t="s">
        <v>268</v>
      </c>
      <c r="AX298" s="76">
        <v>3470</v>
      </c>
      <c r="AY298" s="20" t="s">
        <v>274</v>
      </c>
      <c r="AZ298" s="77">
        <v>30</v>
      </c>
      <c r="BA298" s="78" t="s">
        <v>269</v>
      </c>
      <c r="BB298" s="79" t="s">
        <v>270</v>
      </c>
      <c r="BC298" s="78" t="s">
        <v>268</v>
      </c>
      <c r="BD298" s="80" t="s">
        <v>275</v>
      </c>
      <c r="BE298" s="78" t="s">
        <v>268</v>
      </c>
      <c r="BF298" s="81">
        <v>3.9</v>
      </c>
      <c r="BG298" s="75"/>
      <c r="BH298" s="82"/>
      <c r="BI298" s="112"/>
      <c r="BJ298" s="121"/>
      <c r="BK298" s="121"/>
      <c r="BL298" s="121"/>
      <c r="BM298" s="121"/>
      <c r="BN298" s="121"/>
      <c r="BO298" s="121"/>
      <c r="BP298" s="121"/>
      <c r="BQ298" s="112"/>
      <c r="BR298" s="82" t="s">
        <v>286</v>
      </c>
      <c r="BS298" s="112"/>
      <c r="BT298" s="122"/>
      <c r="BU298" s="121"/>
      <c r="BV298" s="121"/>
      <c r="BW298" s="121"/>
      <c r="BX298" s="121"/>
      <c r="BY298" s="121"/>
      <c r="BZ298" s="121"/>
      <c r="CA298" s="1102" t="s">
        <v>268</v>
      </c>
      <c r="CB298" s="1130" t="s">
        <v>203</v>
      </c>
      <c r="CC298" s="1089" t="s">
        <v>268</v>
      </c>
      <c r="CD298" s="1098"/>
      <c r="CE298" s="1083"/>
      <c r="CF298" s="1083"/>
      <c r="CG298" s="1092"/>
      <c r="CH298" s="1085"/>
      <c r="CI298" s="1092"/>
      <c r="CJ298" s="1128" t="s">
        <v>203</v>
      </c>
      <c r="CK298" s="1089"/>
      <c r="CL298" s="123" t="s">
        <v>199</v>
      </c>
      <c r="CM298" s="1089" t="s">
        <v>274</v>
      </c>
      <c r="CN298" s="1112">
        <v>110</v>
      </c>
      <c r="CO298" s="1113" t="s">
        <v>269</v>
      </c>
      <c r="CP298" s="1114" t="s">
        <v>270</v>
      </c>
      <c r="CQ298" s="1113" t="s">
        <v>268</v>
      </c>
      <c r="CR298" s="1115" t="s">
        <v>275</v>
      </c>
      <c r="CS298" s="1113" t="s">
        <v>268</v>
      </c>
      <c r="CT298" s="1118">
        <v>2.6</v>
      </c>
      <c r="CU298" s="1119" t="s">
        <v>277</v>
      </c>
      <c r="CV298" s="1089" t="s">
        <v>274</v>
      </c>
      <c r="CW298" s="1104">
        <v>1870</v>
      </c>
      <c r="CX298" s="1089" t="s">
        <v>268</v>
      </c>
      <c r="CY298" s="1098">
        <v>10</v>
      </c>
      <c r="CZ298" s="1083" t="s">
        <v>269</v>
      </c>
      <c r="DA298" s="1083" t="s">
        <v>270</v>
      </c>
      <c r="DB298" s="1092" t="s">
        <v>268</v>
      </c>
      <c r="DC298" s="1085" t="s">
        <v>275</v>
      </c>
      <c r="DD298" s="1092" t="s">
        <v>268</v>
      </c>
      <c r="DE298" s="1096">
        <v>18.100000000000001</v>
      </c>
      <c r="DF298" s="1089" t="s">
        <v>274</v>
      </c>
      <c r="DG298" s="85">
        <v>980</v>
      </c>
      <c r="DH298" s="1089" t="s">
        <v>268</v>
      </c>
      <c r="DI298" s="85">
        <v>9</v>
      </c>
      <c r="DJ298" s="1089" t="s">
        <v>274</v>
      </c>
      <c r="DK298" s="86">
        <v>9</v>
      </c>
      <c r="DL298" s="1089" t="s">
        <v>268</v>
      </c>
      <c r="DM298" s="85">
        <v>170</v>
      </c>
      <c r="DN298" s="1089" t="s">
        <v>268</v>
      </c>
      <c r="DO298" s="85">
        <v>1</v>
      </c>
      <c r="DP298" s="1089" t="s">
        <v>274</v>
      </c>
      <c r="DQ298" s="86">
        <v>1</v>
      </c>
      <c r="DR298" s="1145"/>
      <c r="DS298" s="128" t="s">
        <v>199</v>
      </c>
      <c r="DT298" s="1122" t="s">
        <v>278</v>
      </c>
      <c r="DU298" s="88">
        <v>255</v>
      </c>
      <c r="DV298" s="1089" t="s">
        <v>280</v>
      </c>
      <c r="DW298" s="1090">
        <v>2860</v>
      </c>
      <c r="DX298" s="1092" t="s">
        <v>268</v>
      </c>
      <c r="DY298" s="1094">
        <v>20</v>
      </c>
      <c r="DZ298" s="1081" t="s">
        <v>269</v>
      </c>
      <c r="EA298" s="1083" t="s">
        <v>270</v>
      </c>
      <c r="EB298" s="1081" t="s">
        <v>268</v>
      </c>
      <c r="EC298" s="1085" t="s">
        <v>275</v>
      </c>
      <c r="ED298" s="1081" t="s">
        <v>268</v>
      </c>
      <c r="EE298" s="1087">
        <v>10.4</v>
      </c>
      <c r="EF298" s="1123" t="s">
        <v>276</v>
      </c>
      <c r="EG298" s="1089" t="s">
        <v>280</v>
      </c>
      <c r="EH298" s="1090">
        <v>11570</v>
      </c>
      <c r="EI298" s="1092" t="s">
        <v>268</v>
      </c>
      <c r="EJ298" s="1094">
        <v>110</v>
      </c>
      <c r="EK298" s="1081" t="s">
        <v>269</v>
      </c>
      <c r="EL298" s="1083" t="s">
        <v>270</v>
      </c>
      <c r="EM298" s="1081" t="s">
        <v>268</v>
      </c>
      <c r="EN298" s="1085" t="s">
        <v>275</v>
      </c>
      <c r="EO298" s="1081" t="s">
        <v>268</v>
      </c>
      <c r="EP298" s="1087">
        <v>2.8</v>
      </c>
      <c r="EQ298" s="1126" t="s">
        <v>276</v>
      </c>
      <c r="ER298" s="1120" t="s">
        <v>281</v>
      </c>
      <c r="ES298" s="1089" t="s">
        <v>280</v>
      </c>
      <c r="ET298" s="89">
        <v>8530</v>
      </c>
      <c r="EU298" s="1125" t="s">
        <v>280</v>
      </c>
      <c r="EV298" s="1140"/>
      <c r="EW298" s="1114"/>
      <c r="EX298" s="1122"/>
      <c r="EY298" s="11"/>
      <c r="EZ298" s="1145"/>
    </row>
    <row r="299" spans="1:156" s="23" customFormat="1" ht="38.450000000000003" customHeight="1">
      <c r="A299" s="145" t="s">
        <v>637</v>
      </c>
      <c r="B299" s="145" t="s">
        <v>1037</v>
      </c>
      <c r="C299" s="1170"/>
      <c r="D299" s="1133"/>
      <c r="E299" s="1135"/>
      <c r="F299" s="127" t="s">
        <v>43</v>
      </c>
      <c r="G299" s="120"/>
      <c r="H299" s="91">
        <v>47990</v>
      </c>
      <c r="I299" s="92"/>
      <c r="J299" s="32" t="s">
        <v>268</v>
      </c>
      <c r="K299" s="93">
        <v>450</v>
      </c>
      <c r="L299" s="94"/>
      <c r="M299" s="95" t="s">
        <v>269</v>
      </c>
      <c r="N299" s="96" t="s">
        <v>270</v>
      </c>
      <c r="O299" s="97" t="s">
        <v>268</v>
      </c>
      <c r="P299" s="98" t="s">
        <v>275</v>
      </c>
      <c r="Q299" s="97" t="s">
        <v>268</v>
      </c>
      <c r="R299" s="99">
        <v>2.6</v>
      </c>
      <c r="S299" s="100"/>
      <c r="T299" s="1089"/>
      <c r="U299" s="1105"/>
      <c r="V299" s="1089"/>
      <c r="W299" s="1111"/>
      <c r="X299" s="1082"/>
      <c r="Y299" s="1084"/>
      <c r="Z299" s="1084"/>
      <c r="AA299" s="1101"/>
      <c r="AB299" s="1089"/>
      <c r="AC299" s="1105"/>
      <c r="AD299" s="1089"/>
      <c r="AE299" s="1099"/>
      <c r="AF299" s="1082"/>
      <c r="AG299" s="1084"/>
      <c r="AH299" s="1082"/>
      <c r="AI299" s="1086"/>
      <c r="AJ299" s="1082"/>
      <c r="AK299" s="1097"/>
      <c r="AL299" s="32" t="s">
        <v>268</v>
      </c>
      <c r="AM299" s="93">
        <v>8670</v>
      </c>
      <c r="AN299" s="1089"/>
      <c r="AO299" s="101">
        <v>80</v>
      </c>
      <c r="AP299" s="102" t="s">
        <v>269</v>
      </c>
      <c r="AQ299" s="96" t="s">
        <v>270</v>
      </c>
      <c r="AR299" s="103" t="s">
        <v>268</v>
      </c>
      <c r="AS299" s="104" t="s">
        <v>275</v>
      </c>
      <c r="AT299" s="103" t="s">
        <v>268</v>
      </c>
      <c r="AU299" s="105">
        <v>2.9</v>
      </c>
      <c r="AV299" s="106"/>
      <c r="AW299" s="75"/>
      <c r="AZ299" s="125"/>
      <c r="BG299" s="112" t="s">
        <v>274</v>
      </c>
      <c r="BH299" s="113">
        <v>60750</v>
      </c>
      <c r="BI299" s="112" t="s">
        <v>268</v>
      </c>
      <c r="BJ299" s="77">
        <v>600</v>
      </c>
      <c r="BK299" s="78" t="s">
        <v>269</v>
      </c>
      <c r="BL299" s="79" t="s">
        <v>270</v>
      </c>
      <c r="BM299" s="78" t="s">
        <v>268</v>
      </c>
      <c r="BN299" s="80" t="s">
        <v>275</v>
      </c>
      <c r="BO299" s="78" t="s">
        <v>268</v>
      </c>
      <c r="BP299" s="81">
        <v>2.5</v>
      </c>
      <c r="BQ299" s="46" t="s">
        <v>268</v>
      </c>
      <c r="BR299" s="113">
        <v>52080</v>
      </c>
      <c r="BS299" s="46" t="s">
        <v>274</v>
      </c>
      <c r="BT299" s="77">
        <v>520</v>
      </c>
      <c r="BU299" s="78" t="s">
        <v>269</v>
      </c>
      <c r="BV299" s="79" t="s">
        <v>270</v>
      </c>
      <c r="BW299" s="78" t="s">
        <v>268</v>
      </c>
      <c r="BX299" s="80" t="s">
        <v>275</v>
      </c>
      <c r="BY299" s="78" t="s">
        <v>268</v>
      </c>
      <c r="BZ299" s="81">
        <v>2.5</v>
      </c>
      <c r="CA299" s="1103"/>
      <c r="CB299" s="1131"/>
      <c r="CC299" s="1089"/>
      <c r="CD299" s="1099"/>
      <c r="CE299" s="1084"/>
      <c r="CF299" s="1084"/>
      <c r="CG299" s="1093"/>
      <c r="CH299" s="1086"/>
      <c r="CI299" s="1093"/>
      <c r="CJ299" s="1129"/>
      <c r="CK299" s="1089"/>
      <c r="CL299" s="114">
        <v>11570</v>
      </c>
      <c r="CM299" s="1089"/>
      <c r="CN299" s="1112"/>
      <c r="CO299" s="1113"/>
      <c r="CP299" s="1114"/>
      <c r="CQ299" s="1113"/>
      <c r="CR299" s="1115"/>
      <c r="CS299" s="1113"/>
      <c r="CT299" s="1118"/>
      <c r="CU299" s="1119"/>
      <c r="CV299" s="1089"/>
      <c r="CW299" s="1105"/>
      <c r="CX299" s="1089"/>
      <c r="CY299" s="1099"/>
      <c r="CZ299" s="1084"/>
      <c r="DA299" s="1084"/>
      <c r="DB299" s="1093"/>
      <c r="DC299" s="1086"/>
      <c r="DD299" s="1093"/>
      <c r="DE299" s="1097"/>
      <c r="DF299" s="1089"/>
      <c r="DG299" s="115" t="s">
        <v>282</v>
      </c>
      <c r="DH299" s="1089"/>
      <c r="DI299" s="115" t="s">
        <v>335</v>
      </c>
      <c r="DJ299" s="1089"/>
      <c r="DK299" s="116">
        <v>51.8</v>
      </c>
      <c r="DL299" s="1089"/>
      <c r="DM299" s="115" t="s">
        <v>282</v>
      </c>
      <c r="DN299" s="1089"/>
      <c r="DO299" s="115" t="s">
        <v>335</v>
      </c>
      <c r="DP299" s="1089"/>
      <c r="DQ299" s="116">
        <v>77.7</v>
      </c>
      <c r="DR299" s="1145"/>
      <c r="DS299" s="117">
        <v>9770</v>
      </c>
      <c r="DT299" s="1122"/>
      <c r="DU299" s="118" t="s">
        <v>284</v>
      </c>
      <c r="DV299" s="1089"/>
      <c r="DW299" s="1091"/>
      <c r="DX299" s="1093"/>
      <c r="DY299" s="1095"/>
      <c r="DZ299" s="1082"/>
      <c r="EA299" s="1084"/>
      <c r="EB299" s="1082"/>
      <c r="EC299" s="1086"/>
      <c r="ED299" s="1082"/>
      <c r="EE299" s="1088"/>
      <c r="EF299" s="1124"/>
      <c r="EG299" s="1089"/>
      <c r="EH299" s="1091">
        <v>0</v>
      </c>
      <c r="EI299" s="1093"/>
      <c r="EJ299" s="1095"/>
      <c r="EK299" s="1082"/>
      <c r="EL299" s="1084"/>
      <c r="EM299" s="1082"/>
      <c r="EN299" s="1086"/>
      <c r="EO299" s="1082"/>
      <c r="EP299" s="1088"/>
      <c r="EQ299" s="1127"/>
      <c r="ER299" s="1121"/>
      <c r="ES299" s="1089"/>
      <c r="ET299" s="119">
        <v>80</v>
      </c>
      <c r="EU299" s="1125"/>
      <c r="EV299" s="1140"/>
      <c r="EW299" s="1114"/>
      <c r="EX299" s="1122"/>
      <c r="EY299" s="11"/>
      <c r="EZ299" s="1145"/>
    </row>
    <row r="300" spans="1:156" s="23" customFormat="1" ht="38.450000000000003" customHeight="1">
      <c r="A300" s="145" t="s">
        <v>638</v>
      </c>
      <c r="B300" s="145" t="s">
        <v>1038</v>
      </c>
      <c r="C300" s="1170"/>
      <c r="D300" s="1132" t="s">
        <v>304</v>
      </c>
      <c r="E300" s="1134" t="s">
        <v>267</v>
      </c>
      <c r="F300" s="126" t="s">
        <v>42</v>
      </c>
      <c r="G300" s="120"/>
      <c r="H300" s="59">
        <v>37620</v>
      </c>
      <c r="I300" s="60">
        <v>46290</v>
      </c>
      <c r="J300" s="32" t="s">
        <v>268</v>
      </c>
      <c r="K300" s="61">
        <v>350</v>
      </c>
      <c r="L300" s="62">
        <v>440</v>
      </c>
      <c r="M300" s="63" t="s">
        <v>269</v>
      </c>
      <c r="N300" s="64" t="s">
        <v>270</v>
      </c>
      <c r="O300" s="65" t="s">
        <v>268</v>
      </c>
      <c r="P300" s="66" t="s">
        <v>271</v>
      </c>
      <c r="Q300" s="65" t="s">
        <v>268</v>
      </c>
      <c r="R300" s="67">
        <v>2.6</v>
      </c>
      <c r="S300" s="68">
        <v>2.6</v>
      </c>
      <c r="T300" s="1089" t="s">
        <v>268</v>
      </c>
      <c r="U300" s="1104">
        <v>1540</v>
      </c>
      <c r="V300" s="1089" t="s">
        <v>268</v>
      </c>
      <c r="W300" s="1110">
        <v>10</v>
      </c>
      <c r="X300" s="1081" t="s">
        <v>272</v>
      </c>
      <c r="Y300" s="1083" t="s">
        <v>270</v>
      </c>
      <c r="Z300" s="1083" t="s">
        <v>268</v>
      </c>
      <c r="AA300" s="1100" t="s">
        <v>273</v>
      </c>
      <c r="AB300" s="1089" t="s">
        <v>268</v>
      </c>
      <c r="AC300" s="1104">
        <v>10410</v>
      </c>
      <c r="AD300" s="1089" t="s">
        <v>274</v>
      </c>
      <c r="AE300" s="1098">
        <v>100</v>
      </c>
      <c r="AF300" s="1081" t="s">
        <v>269</v>
      </c>
      <c r="AG300" s="1083" t="s">
        <v>270</v>
      </c>
      <c r="AH300" s="1081" t="s">
        <v>268</v>
      </c>
      <c r="AI300" s="1085" t="s">
        <v>275</v>
      </c>
      <c r="AJ300" s="1081" t="s">
        <v>268</v>
      </c>
      <c r="AK300" s="1096">
        <v>2.6</v>
      </c>
      <c r="AL300" s="32" t="s">
        <v>268</v>
      </c>
      <c r="AM300" s="69">
        <v>8670</v>
      </c>
      <c r="AN300" s="1089" t="s">
        <v>268</v>
      </c>
      <c r="AO300" s="70">
        <v>80</v>
      </c>
      <c r="AP300" s="71" t="s">
        <v>272</v>
      </c>
      <c r="AQ300" s="64" t="s">
        <v>270</v>
      </c>
      <c r="AR300" s="72" t="s">
        <v>268</v>
      </c>
      <c r="AS300" s="66" t="s">
        <v>275</v>
      </c>
      <c r="AT300" s="72" t="s">
        <v>268</v>
      </c>
      <c r="AU300" s="73">
        <v>2.9</v>
      </c>
      <c r="AV300" s="74" t="s">
        <v>276</v>
      </c>
      <c r="AW300" s="75" t="s">
        <v>268</v>
      </c>
      <c r="AX300" s="76">
        <v>3470</v>
      </c>
      <c r="AY300" s="20" t="s">
        <v>274</v>
      </c>
      <c r="AZ300" s="77">
        <v>30</v>
      </c>
      <c r="BA300" s="78" t="s">
        <v>269</v>
      </c>
      <c r="BB300" s="79" t="s">
        <v>270</v>
      </c>
      <c r="BC300" s="78" t="s">
        <v>268</v>
      </c>
      <c r="BD300" s="80" t="s">
        <v>275</v>
      </c>
      <c r="BE300" s="78" t="s">
        <v>268</v>
      </c>
      <c r="BF300" s="81">
        <v>3.9</v>
      </c>
      <c r="BG300" s="75"/>
      <c r="BH300" s="82"/>
      <c r="BI300" s="112"/>
      <c r="BJ300" s="121"/>
      <c r="BK300" s="121"/>
      <c r="BL300" s="121"/>
      <c r="BM300" s="121"/>
      <c r="BN300" s="121"/>
      <c r="BO300" s="121"/>
      <c r="BP300" s="121"/>
      <c r="BQ300" s="112"/>
      <c r="BR300" s="82" t="s">
        <v>286</v>
      </c>
      <c r="BS300" s="112"/>
      <c r="BT300" s="122"/>
      <c r="BU300" s="121"/>
      <c r="BV300" s="121"/>
      <c r="BW300" s="121"/>
      <c r="BX300" s="121"/>
      <c r="BY300" s="121"/>
      <c r="BZ300" s="121"/>
      <c r="CA300" s="1102" t="s">
        <v>268</v>
      </c>
      <c r="CB300" s="1130" t="s">
        <v>203</v>
      </c>
      <c r="CC300" s="1089" t="s">
        <v>268</v>
      </c>
      <c r="CD300" s="1098"/>
      <c r="CE300" s="1083"/>
      <c r="CF300" s="1083"/>
      <c r="CG300" s="1092"/>
      <c r="CH300" s="1085"/>
      <c r="CI300" s="1092"/>
      <c r="CJ300" s="1128" t="s">
        <v>203</v>
      </c>
      <c r="CK300" s="1089"/>
      <c r="CL300" s="123" t="s">
        <v>200</v>
      </c>
      <c r="CM300" s="1089" t="s">
        <v>274</v>
      </c>
      <c r="CN300" s="1112">
        <v>100</v>
      </c>
      <c r="CO300" s="1113" t="s">
        <v>269</v>
      </c>
      <c r="CP300" s="1114" t="s">
        <v>270</v>
      </c>
      <c r="CQ300" s="1113" t="s">
        <v>268</v>
      </c>
      <c r="CR300" s="1115" t="s">
        <v>275</v>
      </c>
      <c r="CS300" s="1113" t="s">
        <v>268</v>
      </c>
      <c r="CT300" s="1118">
        <v>2.6</v>
      </c>
      <c r="CU300" s="1119" t="s">
        <v>277</v>
      </c>
      <c r="CV300" s="1089" t="s">
        <v>274</v>
      </c>
      <c r="CW300" s="1104">
        <v>1680</v>
      </c>
      <c r="CX300" s="1089" t="s">
        <v>268</v>
      </c>
      <c r="CY300" s="1098">
        <v>10</v>
      </c>
      <c r="CZ300" s="1083" t="s">
        <v>269</v>
      </c>
      <c r="DA300" s="1083" t="s">
        <v>270</v>
      </c>
      <c r="DB300" s="1092" t="s">
        <v>268</v>
      </c>
      <c r="DC300" s="1085" t="s">
        <v>275</v>
      </c>
      <c r="DD300" s="1092" t="s">
        <v>268</v>
      </c>
      <c r="DE300" s="1096">
        <v>16.3</v>
      </c>
      <c r="DF300" s="1089" t="s">
        <v>274</v>
      </c>
      <c r="DG300" s="85">
        <v>880</v>
      </c>
      <c r="DH300" s="1089" t="s">
        <v>268</v>
      </c>
      <c r="DI300" s="85">
        <v>8</v>
      </c>
      <c r="DJ300" s="1089" t="s">
        <v>274</v>
      </c>
      <c r="DK300" s="86">
        <v>8</v>
      </c>
      <c r="DL300" s="1089" t="s">
        <v>268</v>
      </c>
      <c r="DM300" s="85">
        <v>150</v>
      </c>
      <c r="DN300" s="1089" t="s">
        <v>268</v>
      </c>
      <c r="DO300" s="85">
        <v>1</v>
      </c>
      <c r="DP300" s="1089" t="s">
        <v>274</v>
      </c>
      <c r="DQ300" s="86">
        <v>1</v>
      </c>
      <c r="DR300" s="1145"/>
      <c r="DS300" s="124" t="s">
        <v>200</v>
      </c>
      <c r="DT300" s="1122" t="s">
        <v>278</v>
      </c>
      <c r="DU300" s="88">
        <v>255</v>
      </c>
      <c r="DV300" s="1089" t="s">
        <v>280</v>
      </c>
      <c r="DW300" s="1090">
        <v>2570</v>
      </c>
      <c r="DX300" s="1092" t="s">
        <v>268</v>
      </c>
      <c r="DY300" s="1094">
        <v>20</v>
      </c>
      <c r="DZ300" s="1081" t="s">
        <v>269</v>
      </c>
      <c r="EA300" s="1083" t="s">
        <v>270</v>
      </c>
      <c r="EB300" s="1081" t="s">
        <v>268</v>
      </c>
      <c r="EC300" s="1085" t="s">
        <v>275</v>
      </c>
      <c r="ED300" s="1081" t="s">
        <v>268</v>
      </c>
      <c r="EE300" s="1087">
        <v>9.3000000000000007</v>
      </c>
      <c r="EF300" s="1123" t="s">
        <v>276</v>
      </c>
      <c r="EG300" s="1089" t="s">
        <v>280</v>
      </c>
      <c r="EH300" s="1090">
        <v>10410</v>
      </c>
      <c r="EI300" s="1092" t="s">
        <v>268</v>
      </c>
      <c r="EJ300" s="1094">
        <v>100</v>
      </c>
      <c r="EK300" s="1081" t="s">
        <v>269</v>
      </c>
      <c r="EL300" s="1083" t="s">
        <v>270</v>
      </c>
      <c r="EM300" s="1081" t="s">
        <v>268</v>
      </c>
      <c r="EN300" s="1085" t="s">
        <v>275</v>
      </c>
      <c r="EO300" s="1081" t="s">
        <v>268</v>
      </c>
      <c r="EP300" s="1087">
        <v>2.8</v>
      </c>
      <c r="EQ300" s="1126" t="s">
        <v>276</v>
      </c>
      <c r="ER300" s="1120" t="s">
        <v>281</v>
      </c>
      <c r="ES300" s="1089" t="s">
        <v>280</v>
      </c>
      <c r="ET300" s="89">
        <v>7680</v>
      </c>
      <c r="EU300" s="1125" t="s">
        <v>280</v>
      </c>
      <c r="EV300" s="1140"/>
      <c r="EW300" s="1114"/>
      <c r="EX300" s="1122"/>
      <c r="EY300" s="11"/>
      <c r="EZ300" s="1145"/>
    </row>
    <row r="301" spans="1:156" s="23" customFormat="1" ht="38.450000000000003" customHeight="1">
      <c r="A301" s="145" t="s">
        <v>639</v>
      </c>
      <c r="B301" s="145" t="s">
        <v>1039</v>
      </c>
      <c r="C301" s="1170"/>
      <c r="D301" s="1133"/>
      <c r="E301" s="1135"/>
      <c r="F301" s="127" t="s">
        <v>43</v>
      </c>
      <c r="G301" s="120"/>
      <c r="H301" s="91">
        <v>46290</v>
      </c>
      <c r="I301" s="92"/>
      <c r="J301" s="32" t="s">
        <v>268</v>
      </c>
      <c r="K301" s="93">
        <v>440</v>
      </c>
      <c r="L301" s="94"/>
      <c r="M301" s="95" t="s">
        <v>269</v>
      </c>
      <c r="N301" s="96" t="s">
        <v>270</v>
      </c>
      <c r="O301" s="97" t="s">
        <v>268</v>
      </c>
      <c r="P301" s="98" t="s">
        <v>275</v>
      </c>
      <c r="Q301" s="97" t="s">
        <v>268</v>
      </c>
      <c r="R301" s="99">
        <v>2.6</v>
      </c>
      <c r="S301" s="100"/>
      <c r="T301" s="1089"/>
      <c r="U301" s="1105"/>
      <c r="V301" s="1089"/>
      <c r="W301" s="1111"/>
      <c r="X301" s="1082"/>
      <c r="Y301" s="1084"/>
      <c r="Z301" s="1084"/>
      <c r="AA301" s="1101"/>
      <c r="AB301" s="1089"/>
      <c r="AC301" s="1105"/>
      <c r="AD301" s="1089"/>
      <c r="AE301" s="1099"/>
      <c r="AF301" s="1082"/>
      <c r="AG301" s="1084"/>
      <c r="AH301" s="1082"/>
      <c r="AI301" s="1086"/>
      <c r="AJ301" s="1082"/>
      <c r="AK301" s="1097"/>
      <c r="AL301" s="32" t="s">
        <v>268</v>
      </c>
      <c r="AM301" s="93">
        <v>8670</v>
      </c>
      <c r="AN301" s="1089"/>
      <c r="AO301" s="101">
        <v>80</v>
      </c>
      <c r="AP301" s="102" t="s">
        <v>269</v>
      </c>
      <c r="AQ301" s="96" t="s">
        <v>270</v>
      </c>
      <c r="AR301" s="103" t="s">
        <v>268</v>
      </c>
      <c r="AS301" s="104" t="s">
        <v>275</v>
      </c>
      <c r="AT301" s="103" t="s">
        <v>268</v>
      </c>
      <c r="AU301" s="105">
        <v>2.9</v>
      </c>
      <c r="AV301" s="106"/>
      <c r="AW301" s="75"/>
      <c r="AZ301" s="125"/>
      <c r="BG301" s="112" t="s">
        <v>274</v>
      </c>
      <c r="BH301" s="113">
        <v>60750</v>
      </c>
      <c r="BI301" s="112" t="s">
        <v>268</v>
      </c>
      <c r="BJ301" s="77">
        <v>600</v>
      </c>
      <c r="BK301" s="78" t="s">
        <v>269</v>
      </c>
      <c r="BL301" s="79" t="s">
        <v>270</v>
      </c>
      <c r="BM301" s="78" t="s">
        <v>268</v>
      </c>
      <c r="BN301" s="80" t="s">
        <v>275</v>
      </c>
      <c r="BO301" s="78" t="s">
        <v>268</v>
      </c>
      <c r="BP301" s="81">
        <v>2.5</v>
      </c>
      <c r="BQ301" s="46" t="s">
        <v>268</v>
      </c>
      <c r="BR301" s="113">
        <v>52080</v>
      </c>
      <c r="BS301" s="46" t="s">
        <v>274</v>
      </c>
      <c r="BT301" s="77">
        <v>520</v>
      </c>
      <c r="BU301" s="78" t="s">
        <v>269</v>
      </c>
      <c r="BV301" s="79" t="s">
        <v>270</v>
      </c>
      <c r="BW301" s="78" t="s">
        <v>268</v>
      </c>
      <c r="BX301" s="80" t="s">
        <v>275</v>
      </c>
      <c r="BY301" s="78" t="s">
        <v>268</v>
      </c>
      <c r="BZ301" s="81">
        <v>2.5</v>
      </c>
      <c r="CA301" s="1103"/>
      <c r="CB301" s="1131"/>
      <c r="CC301" s="1089"/>
      <c r="CD301" s="1099"/>
      <c r="CE301" s="1084"/>
      <c r="CF301" s="1084"/>
      <c r="CG301" s="1093"/>
      <c r="CH301" s="1086"/>
      <c r="CI301" s="1093"/>
      <c r="CJ301" s="1129"/>
      <c r="CK301" s="1089"/>
      <c r="CL301" s="114">
        <v>10410</v>
      </c>
      <c r="CM301" s="1089"/>
      <c r="CN301" s="1112"/>
      <c r="CO301" s="1113"/>
      <c r="CP301" s="1114"/>
      <c r="CQ301" s="1113"/>
      <c r="CR301" s="1115"/>
      <c r="CS301" s="1113"/>
      <c r="CT301" s="1118"/>
      <c r="CU301" s="1119"/>
      <c r="CV301" s="1089"/>
      <c r="CW301" s="1105"/>
      <c r="CX301" s="1089"/>
      <c r="CY301" s="1099"/>
      <c r="CZ301" s="1084"/>
      <c r="DA301" s="1084"/>
      <c r="DB301" s="1093"/>
      <c r="DC301" s="1086"/>
      <c r="DD301" s="1093"/>
      <c r="DE301" s="1097"/>
      <c r="DF301" s="1089"/>
      <c r="DG301" s="115" t="s">
        <v>282</v>
      </c>
      <c r="DH301" s="1089"/>
      <c r="DI301" s="115" t="s">
        <v>335</v>
      </c>
      <c r="DJ301" s="1089"/>
      <c r="DK301" s="116">
        <v>52.4</v>
      </c>
      <c r="DL301" s="1089"/>
      <c r="DM301" s="115" t="s">
        <v>282</v>
      </c>
      <c r="DN301" s="1089"/>
      <c r="DO301" s="115" t="s">
        <v>335</v>
      </c>
      <c r="DP301" s="1089"/>
      <c r="DQ301" s="116">
        <v>69.900000000000006</v>
      </c>
      <c r="DR301" s="1145"/>
      <c r="DS301" s="117">
        <v>8860</v>
      </c>
      <c r="DT301" s="1122"/>
      <c r="DU301" s="118" t="s">
        <v>284</v>
      </c>
      <c r="DV301" s="1089"/>
      <c r="DW301" s="1091"/>
      <c r="DX301" s="1093"/>
      <c r="DY301" s="1095"/>
      <c r="DZ301" s="1082"/>
      <c r="EA301" s="1084"/>
      <c r="EB301" s="1082"/>
      <c r="EC301" s="1086"/>
      <c r="ED301" s="1082"/>
      <c r="EE301" s="1088"/>
      <c r="EF301" s="1124"/>
      <c r="EG301" s="1089"/>
      <c r="EH301" s="1091">
        <v>0</v>
      </c>
      <c r="EI301" s="1093"/>
      <c r="EJ301" s="1095"/>
      <c r="EK301" s="1082"/>
      <c r="EL301" s="1084"/>
      <c r="EM301" s="1082"/>
      <c r="EN301" s="1086"/>
      <c r="EO301" s="1082"/>
      <c r="EP301" s="1088"/>
      <c r="EQ301" s="1127"/>
      <c r="ER301" s="1121"/>
      <c r="ES301" s="1089"/>
      <c r="ET301" s="119">
        <v>70</v>
      </c>
      <c r="EU301" s="1125"/>
      <c r="EV301" s="1140"/>
      <c r="EW301" s="1114"/>
      <c r="EX301" s="1122"/>
      <c r="EY301" s="11"/>
      <c r="EZ301" s="1145"/>
    </row>
    <row r="302" spans="1:156" s="23" customFormat="1" ht="38.450000000000003" customHeight="1">
      <c r="A302" s="145" t="s">
        <v>640</v>
      </c>
      <c r="B302" s="145" t="s">
        <v>1040</v>
      </c>
      <c r="C302" s="1170"/>
      <c r="D302" s="1132" t="s">
        <v>306</v>
      </c>
      <c r="E302" s="1134" t="s">
        <v>267</v>
      </c>
      <c r="F302" s="126" t="s">
        <v>42</v>
      </c>
      <c r="G302" s="120"/>
      <c r="H302" s="59">
        <v>36130</v>
      </c>
      <c r="I302" s="60">
        <v>44800</v>
      </c>
      <c r="J302" s="32" t="s">
        <v>268</v>
      </c>
      <c r="K302" s="61">
        <v>340</v>
      </c>
      <c r="L302" s="62">
        <v>420</v>
      </c>
      <c r="M302" s="63" t="s">
        <v>269</v>
      </c>
      <c r="N302" s="64" t="s">
        <v>270</v>
      </c>
      <c r="O302" s="65" t="s">
        <v>268</v>
      </c>
      <c r="P302" s="66" t="s">
        <v>271</v>
      </c>
      <c r="Q302" s="65" t="s">
        <v>268</v>
      </c>
      <c r="R302" s="67">
        <v>2.5</v>
      </c>
      <c r="S302" s="68">
        <v>2.6</v>
      </c>
      <c r="T302" s="1089" t="s">
        <v>268</v>
      </c>
      <c r="U302" s="1104">
        <v>1400</v>
      </c>
      <c r="V302" s="1089" t="s">
        <v>268</v>
      </c>
      <c r="W302" s="1110">
        <v>10</v>
      </c>
      <c r="X302" s="1081" t="s">
        <v>272</v>
      </c>
      <c r="Y302" s="1083" t="s">
        <v>270</v>
      </c>
      <c r="Z302" s="1083" t="s">
        <v>268</v>
      </c>
      <c r="AA302" s="1100" t="s">
        <v>273</v>
      </c>
      <c r="AB302" s="1089" t="s">
        <v>268</v>
      </c>
      <c r="AC302" s="1104">
        <v>9460</v>
      </c>
      <c r="AD302" s="1089" t="s">
        <v>274</v>
      </c>
      <c r="AE302" s="1098">
        <v>90</v>
      </c>
      <c r="AF302" s="1081" t="s">
        <v>269</v>
      </c>
      <c r="AG302" s="1083" t="s">
        <v>270</v>
      </c>
      <c r="AH302" s="1081" t="s">
        <v>268</v>
      </c>
      <c r="AI302" s="1085" t="s">
        <v>275</v>
      </c>
      <c r="AJ302" s="1081" t="s">
        <v>268</v>
      </c>
      <c r="AK302" s="1096">
        <v>2.6</v>
      </c>
      <c r="AL302" s="32" t="s">
        <v>268</v>
      </c>
      <c r="AM302" s="69">
        <v>8670</v>
      </c>
      <c r="AN302" s="1089" t="s">
        <v>268</v>
      </c>
      <c r="AO302" s="70">
        <v>80</v>
      </c>
      <c r="AP302" s="71" t="s">
        <v>272</v>
      </c>
      <c r="AQ302" s="64" t="s">
        <v>270</v>
      </c>
      <c r="AR302" s="72" t="s">
        <v>268</v>
      </c>
      <c r="AS302" s="66" t="s">
        <v>275</v>
      </c>
      <c r="AT302" s="72" t="s">
        <v>268</v>
      </c>
      <c r="AU302" s="73">
        <v>2.9</v>
      </c>
      <c r="AV302" s="74" t="s">
        <v>276</v>
      </c>
      <c r="AW302" s="75" t="s">
        <v>268</v>
      </c>
      <c r="AX302" s="76">
        <v>3470</v>
      </c>
      <c r="AY302" s="20" t="s">
        <v>274</v>
      </c>
      <c r="AZ302" s="77">
        <v>30</v>
      </c>
      <c r="BA302" s="78" t="s">
        <v>269</v>
      </c>
      <c r="BB302" s="79" t="s">
        <v>270</v>
      </c>
      <c r="BC302" s="78" t="s">
        <v>268</v>
      </c>
      <c r="BD302" s="80" t="s">
        <v>275</v>
      </c>
      <c r="BE302" s="78" t="s">
        <v>268</v>
      </c>
      <c r="BF302" s="81">
        <v>3.9</v>
      </c>
      <c r="BG302" s="75"/>
      <c r="BH302" s="82"/>
      <c r="BI302" s="112"/>
      <c r="BJ302" s="121"/>
      <c r="BK302" s="121"/>
      <c r="BL302" s="121"/>
      <c r="BM302" s="121"/>
      <c r="BN302" s="121"/>
      <c r="BO302" s="121"/>
      <c r="BP302" s="121"/>
      <c r="BQ302" s="112"/>
      <c r="BR302" s="82" t="s">
        <v>286</v>
      </c>
      <c r="BS302" s="112"/>
      <c r="BT302" s="122"/>
      <c r="BU302" s="121"/>
      <c r="BV302" s="121"/>
      <c r="BW302" s="121"/>
      <c r="BX302" s="121"/>
      <c r="BY302" s="121"/>
      <c r="BZ302" s="121"/>
      <c r="CA302" s="1102" t="s">
        <v>268</v>
      </c>
      <c r="CB302" s="1130" t="s">
        <v>203</v>
      </c>
      <c r="CC302" s="1089" t="s">
        <v>268</v>
      </c>
      <c r="CD302" s="1098"/>
      <c r="CE302" s="1083"/>
      <c r="CF302" s="1083"/>
      <c r="CG302" s="1092"/>
      <c r="CH302" s="1085"/>
      <c r="CI302" s="1092"/>
      <c r="CJ302" s="1128" t="s">
        <v>203</v>
      </c>
      <c r="CK302" s="1089"/>
      <c r="CL302" s="123" t="s">
        <v>201</v>
      </c>
      <c r="CM302" s="1089" t="s">
        <v>274</v>
      </c>
      <c r="CN302" s="1112">
        <v>90</v>
      </c>
      <c r="CO302" s="1113" t="s">
        <v>269</v>
      </c>
      <c r="CP302" s="1114" t="s">
        <v>270</v>
      </c>
      <c r="CQ302" s="1113" t="s">
        <v>268</v>
      </c>
      <c r="CR302" s="1115" t="s">
        <v>275</v>
      </c>
      <c r="CS302" s="1113" t="s">
        <v>268</v>
      </c>
      <c r="CT302" s="1118">
        <v>2.6</v>
      </c>
      <c r="CU302" s="1119" t="s">
        <v>277</v>
      </c>
      <c r="CV302" s="1089" t="s">
        <v>274</v>
      </c>
      <c r="CW302" s="1104">
        <v>1530</v>
      </c>
      <c r="CX302" s="1089" t="s">
        <v>268</v>
      </c>
      <c r="CY302" s="1098">
        <v>10</v>
      </c>
      <c r="CZ302" s="1083" t="s">
        <v>269</v>
      </c>
      <c r="DA302" s="1083" t="s">
        <v>270</v>
      </c>
      <c r="DB302" s="1092" t="s">
        <v>268</v>
      </c>
      <c r="DC302" s="1085" t="s">
        <v>275</v>
      </c>
      <c r="DD302" s="1092" t="s">
        <v>268</v>
      </c>
      <c r="DE302" s="1096">
        <v>14.8</v>
      </c>
      <c r="DF302" s="1089" t="s">
        <v>274</v>
      </c>
      <c r="DG302" s="85">
        <v>800</v>
      </c>
      <c r="DH302" s="1089" t="s">
        <v>268</v>
      </c>
      <c r="DI302" s="85">
        <v>8</v>
      </c>
      <c r="DJ302" s="1089" t="s">
        <v>274</v>
      </c>
      <c r="DK302" s="86">
        <v>8</v>
      </c>
      <c r="DL302" s="1089" t="s">
        <v>268</v>
      </c>
      <c r="DM302" s="85">
        <v>140</v>
      </c>
      <c r="DN302" s="1089" t="s">
        <v>268</v>
      </c>
      <c r="DO302" s="85">
        <v>1</v>
      </c>
      <c r="DP302" s="1089" t="s">
        <v>274</v>
      </c>
      <c r="DQ302" s="86">
        <v>1</v>
      </c>
      <c r="DR302" s="1145"/>
      <c r="DS302" s="124" t="s">
        <v>201</v>
      </c>
      <c r="DT302" s="1122" t="s">
        <v>278</v>
      </c>
      <c r="DU302" s="88">
        <v>255</v>
      </c>
      <c r="DV302" s="1089" t="s">
        <v>280</v>
      </c>
      <c r="DW302" s="1090">
        <v>2340</v>
      </c>
      <c r="DX302" s="1092" t="s">
        <v>268</v>
      </c>
      <c r="DY302" s="1094">
        <v>20</v>
      </c>
      <c r="DZ302" s="1081" t="s">
        <v>269</v>
      </c>
      <c r="EA302" s="1083" t="s">
        <v>270</v>
      </c>
      <c r="EB302" s="1081" t="s">
        <v>268</v>
      </c>
      <c r="EC302" s="1085" t="s">
        <v>275</v>
      </c>
      <c r="ED302" s="1081" t="s">
        <v>268</v>
      </c>
      <c r="EE302" s="1087">
        <v>8.5</v>
      </c>
      <c r="EF302" s="1123" t="s">
        <v>276</v>
      </c>
      <c r="EG302" s="1089" t="s">
        <v>280</v>
      </c>
      <c r="EH302" s="1090">
        <v>9460</v>
      </c>
      <c r="EI302" s="1092" t="s">
        <v>268</v>
      </c>
      <c r="EJ302" s="1094">
        <v>90</v>
      </c>
      <c r="EK302" s="1081" t="s">
        <v>269</v>
      </c>
      <c r="EL302" s="1083" t="s">
        <v>270</v>
      </c>
      <c r="EM302" s="1081" t="s">
        <v>268</v>
      </c>
      <c r="EN302" s="1085" t="s">
        <v>275</v>
      </c>
      <c r="EO302" s="1081" t="s">
        <v>268</v>
      </c>
      <c r="EP302" s="1087">
        <v>2.8</v>
      </c>
      <c r="EQ302" s="1126" t="s">
        <v>276</v>
      </c>
      <c r="ER302" s="1120" t="s">
        <v>281</v>
      </c>
      <c r="ES302" s="1089" t="s">
        <v>280</v>
      </c>
      <c r="ET302" s="89">
        <v>6980</v>
      </c>
      <c r="EU302" s="1125" t="s">
        <v>280</v>
      </c>
      <c r="EV302" s="1140"/>
      <c r="EW302" s="1114"/>
      <c r="EX302" s="1122"/>
      <c r="EY302" s="11"/>
      <c r="EZ302" s="1145"/>
    </row>
    <row r="303" spans="1:156" s="23" customFormat="1" ht="38.450000000000003" customHeight="1">
      <c r="A303" s="145" t="s">
        <v>641</v>
      </c>
      <c r="B303" s="145" t="s">
        <v>1041</v>
      </c>
      <c r="C303" s="1170"/>
      <c r="D303" s="1133"/>
      <c r="E303" s="1135"/>
      <c r="F303" s="127" t="s">
        <v>43</v>
      </c>
      <c r="G303" s="120"/>
      <c r="H303" s="91">
        <v>44800</v>
      </c>
      <c r="I303" s="92"/>
      <c r="J303" s="32" t="s">
        <v>268</v>
      </c>
      <c r="K303" s="93">
        <v>420</v>
      </c>
      <c r="L303" s="94"/>
      <c r="M303" s="95" t="s">
        <v>269</v>
      </c>
      <c r="N303" s="96" t="s">
        <v>270</v>
      </c>
      <c r="O303" s="97" t="s">
        <v>268</v>
      </c>
      <c r="P303" s="98" t="s">
        <v>275</v>
      </c>
      <c r="Q303" s="97" t="s">
        <v>268</v>
      </c>
      <c r="R303" s="99">
        <v>2.6</v>
      </c>
      <c r="S303" s="100"/>
      <c r="T303" s="1089"/>
      <c r="U303" s="1105"/>
      <c r="V303" s="1089"/>
      <c r="W303" s="1111"/>
      <c r="X303" s="1082"/>
      <c r="Y303" s="1084"/>
      <c r="Z303" s="1084"/>
      <c r="AA303" s="1101"/>
      <c r="AB303" s="1089"/>
      <c r="AC303" s="1105"/>
      <c r="AD303" s="1089"/>
      <c r="AE303" s="1099"/>
      <c r="AF303" s="1082"/>
      <c r="AG303" s="1084"/>
      <c r="AH303" s="1082"/>
      <c r="AI303" s="1086"/>
      <c r="AJ303" s="1082"/>
      <c r="AK303" s="1097"/>
      <c r="AL303" s="32" t="s">
        <v>268</v>
      </c>
      <c r="AM303" s="93">
        <v>8670</v>
      </c>
      <c r="AN303" s="1089"/>
      <c r="AO303" s="101">
        <v>80</v>
      </c>
      <c r="AP303" s="102" t="s">
        <v>269</v>
      </c>
      <c r="AQ303" s="96" t="s">
        <v>270</v>
      </c>
      <c r="AR303" s="103" t="s">
        <v>268</v>
      </c>
      <c r="AS303" s="104" t="s">
        <v>275</v>
      </c>
      <c r="AT303" s="103" t="s">
        <v>268</v>
      </c>
      <c r="AU303" s="105">
        <v>2.9</v>
      </c>
      <c r="AV303" s="106"/>
      <c r="AW303" s="75"/>
      <c r="AZ303" s="125"/>
      <c r="BG303" s="112" t="s">
        <v>274</v>
      </c>
      <c r="BH303" s="113">
        <v>60750</v>
      </c>
      <c r="BI303" s="112" t="s">
        <v>268</v>
      </c>
      <c r="BJ303" s="77">
        <v>600</v>
      </c>
      <c r="BK303" s="78" t="s">
        <v>269</v>
      </c>
      <c r="BL303" s="79" t="s">
        <v>270</v>
      </c>
      <c r="BM303" s="78" t="s">
        <v>268</v>
      </c>
      <c r="BN303" s="80" t="s">
        <v>275</v>
      </c>
      <c r="BO303" s="78" t="s">
        <v>268</v>
      </c>
      <c r="BP303" s="81">
        <v>2.5</v>
      </c>
      <c r="BQ303" s="46" t="s">
        <v>268</v>
      </c>
      <c r="BR303" s="113">
        <v>52080</v>
      </c>
      <c r="BS303" s="46" t="s">
        <v>274</v>
      </c>
      <c r="BT303" s="77">
        <v>520</v>
      </c>
      <c r="BU303" s="78" t="s">
        <v>269</v>
      </c>
      <c r="BV303" s="79" t="s">
        <v>270</v>
      </c>
      <c r="BW303" s="78" t="s">
        <v>268</v>
      </c>
      <c r="BX303" s="80" t="s">
        <v>275</v>
      </c>
      <c r="BY303" s="78" t="s">
        <v>268</v>
      </c>
      <c r="BZ303" s="81">
        <v>2.5</v>
      </c>
      <c r="CA303" s="1103"/>
      <c r="CB303" s="1131"/>
      <c r="CC303" s="1089"/>
      <c r="CD303" s="1099"/>
      <c r="CE303" s="1084"/>
      <c r="CF303" s="1084"/>
      <c r="CG303" s="1093"/>
      <c r="CH303" s="1086"/>
      <c r="CI303" s="1093"/>
      <c r="CJ303" s="1129"/>
      <c r="CK303" s="1089"/>
      <c r="CL303" s="114">
        <v>9460</v>
      </c>
      <c r="CM303" s="1089"/>
      <c r="CN303" s="1112"/>
      <c r="CO303" s="1113"/>
      <c r="CP303" s="1114"/>
      <c r="CQ303" s="1113"/>
      <c r="CR303" s="1115"/>
      <c r="CS303" s="1113"/>
      <c r="CT303" s="1118"/>
      <c r="CU303" s="1119"/>
      <c r="CV303" s="1089"/>
      <c r="CW303" s="1105"/>
      <c r="CX303" s="1089"/>
      <c r="CY303" s="1099"/>
      <c r="CZ303" s="1084"/>
      <c r="DA303" s="1084"/>
      <c r="DB303" s="1093"/>
      <c r="DC303" s="1086"/>
      <c r="DD303" s="1093"/>
      <c r="DE303" s="1097"/>
      <c r="DF303" s="1089"/>
      <c r="DG303" s="115" t="s">
        <v>282</v>
      </c>
      <c r="DH303" s="1089"/>
      <c r="DI303" s="115" t="s">
        <v>335</v>
      </c>
      <c r="DJ303" s="1089"/>
      <c r="DK303" s="116">
        <v>47.7</v>
      </c>
      <c r="DL303" s="1089"/>
      <c r="DM303" s="115" t="s">
        <v>282</v>
      </c>
      <c r="DN303" s="1089"/>
      <c r="DO303" s="115" t="s">
        <v>335</v>
      </c>
      <c r="DP303" s="1089"/>
      <c r="DQ303" s="116">
        <v>63.5</v>
      </c>
      <c r="DR303" s="1145"/>
      <c r="DS303" s="117">
        <v>8120</v>
      </c>
      <c r="DT303" s="1122"/>
      <c r="DU303" s="118" t="s">
        <v>284</v>
      </c>
      <c r="DV303" s="1089"/>
      <c r="DW303" s="1091"/>
      <c r="DX303" s="1093"/>
      <c r="DY303" s="1095"/>
      <c r="DZ303" s="1082"/>
      <c r="EA303" s="1084"/>
      <c r="EB303" s="1082"/>
      <c r="EC303" s="1086"/>
      <c r="ED303" s="1082"/>
      <c r="EE303" s="1088"/>
      <c r="EF303" s="1124"/>
      <c r="EG303" s="1089"/>
      <c r="EH303" s="1091">
        <v>0</v>
      </c>
      <c r="EI303" s="1093"/>
      <c r="EJ303" s="1095"/>
      <c r="EK303" s="1082"/>
      <c r="EL303" s="1084"/>
      <c r="EM303" s="1082"/>
      <c r="EN303" s="1086"/>
      <c r="EO303" s="1082"/>
      <c r="EP303" s="1088"/>
      <c r="EQ303" s="1127"/>
      <c r="ER303" s="1121"/>
      <c r="ES303" s="1089"/>
      <c r="ET303" s="119">
        <v>70</v>
      </c>
      <c r="EU303" s="1125"/>
      <c r="EV303" s="1140"/>
      <c r="EW303" s="1114"/>
      <c r="EX303" s="1122"/>
      <c r="EY303" s="11"/>
      <c r="EZ303" s="1145"/>
    </row>
    <row r="304" spans="1:156" s="23" customFormat="1" ht="38.450000000000003" customHeight="1">
      <c r="A304" s="145" t="s">
        <v>642</v>
      </c>
      <c r="B304" s="145" t="s">
        <v>1042</v>
      </c>
      <c r="C304" s="1170"/>
      <c r="D304" s="1132" t="s">
        <v>308</v>
      </c>
      <c r="E304" s="1134" t="s">
        <v>267</v>
      </c>
      <c r="F304" s="126" t="s">
        <v>42</v>
      </c>
      <c r="G304" s="120"/>
      <c r="H304" s="59">
        <v>34980</v>
      </c>
      <c r="I304" s="60">
        <v>43650</v>
      </c>
      <c r="J304" s="32" t="s">
        <v>268</v>
      </c>
      <c r="K304" s="61">
        <v>320</v>
      </c>
      <c r="L304" s="62">
        <v>410</v>
      </c>
      <c r="M304" s="63" t="s">
        <v>269</v>
      </c>
      <c r="N304" s="64" t="s">
        <v>270</v>
      </c>
      <c r="O304" s="65" t="s">
        <v>268</v>
      </c>
      <c r="P304" s="66" t="s">
        <v>271</v>
      </c>
      <c r="Q304" s="65" t="s">
        <v>268</v>
      </c>
      <c r="R304" s="67">
        <v>2.5</v>
      </c>
      <c r="S304" s="68">
        <v>2.6</v>
      </c>
      <c r="T304" s="1089" t="s">
        <v>268</v>
      </c>
      <c r="U304" s="1104">
        <v>1290</v>
      </c>
      <c r="V304" s="1089" t="s">
        <v>268</v>
      </c>
      <c r="W304" s="1110">
        <v>10</v>
      </c>
      <c r="X304" s="1081" t="s">
        <v>272</v>
      </c>
      <c r="Y304" s="1083" t="s">
        <v>270</v>
      </c>
      <c r="Z304" s="1083" t="s">
        <v>268</v>
      </c>
      <c r="AA304" s="1100" t="s">
        <v>273</v>
      </c>
      <c r="AB304" s="1089" t="s">
        <v>268</v>
      </c>
      <c r="AC304" s="1104">
        <v>8670</v>
      </c>
      <c r="AD304" s="1089" t="s">
        <v>274</v>
      </c>
      <c r="AE304" s="1098">
        <v>80</v>
      </c>
      <c r="AF304" s="1081" t="s">
        <v>269</v>
      </c>
      <c r="AG304" s="1083" t="s">
        <v>270</v>
      </c>
      <c r="AH304" s="1081" t="s">
        <v>268</v>
      </c>
      <c r="AI304" s="1085" t="s">
        <v>275</v>
      </c>
      <c r="AJ304" s="1081" t="s">
        <v>268</v>
      </c>
      <c r="AK304" s="1096">
        <v>2.7</v>
      </c>
      <c r="AL304" s="32" t="s">
        <v>268</v>
      </c>
      <c r="AM304" s="69">
        <v>8670</v>
      </c>
      <c r="AN304" s="1089" t="s">
        <v>268</v>
      </c>
      <c r="AO304" s="70">
        <v>80</v>
      </c>
      <c r="AP304" s="71" t="s">
        <v>272</v>
      </c>
      <c r="AQ304" s="64" t="s">
        <v>270</v>
      </c>
      <c r="AR304" s="72" t="s">
        <v>268</v>
      </c>
      <c r="AS304" s="66" t="s">
        <v>275</v>
      </c>
      <c r="AT304" s="72" t="s">
        <v>268</v>
      </c>
      <c r="AU304" s="73">
        <v>2.9</v>
      </c>
      <c r="AV304" s="74" t="s">
        <v>276</v>
      </c>
      <c r="AW304" s="75" t="s">
        <v>268</v>
      </c>
      <c r="AX304" s="76">
        <v>3470</v>
      </c>
      <c r="AY304" s="20" t="s">
        <v>274</v>
      </c>
      <c r="AZ304" s="77">
        <v>30</v>
      </c>
      <c r="BA304" s="78" t="s">
        <v>269</v>
      </c>
      <c r="BB304" s="79" t="s">
        <v>270</v>
      </c>
      <c r="BC304" s="78" t="s">
        <v>268</v>
      </c>
      <c r="BD304" s="80" t="s">
        <v>275</v>
      </c>
      <c r="BE304" s="78" t="s">
        <v>268</v>
      </c>
      <c r="BF304" s="81">
        <v>3.9</v>
      </c>
      <c r="BG304" s="75"/>
      <c r="BH304" s="82"/>
      <c r="BI304" s="112"/>
      <c r="BJ304" s="121"/>
      <c r="BK304" s="121"/>
      <c r="BL304" s="121"/>
      <c r="BM304" s="121"/>
      <c r="BN304" s="121"/>
      <c r="BO304" s="121"/>
      <c r="BP304" s="121"/>
      <c r="BQ304" s="112"/>
      <c r="BR304" s="82" t="s">
        <v>286</v>
      </c>
      <c r="BS304" s="112"/>
      <c r="BT304" s="122"/>
      <c r="BU304" s="121"/>
      <c r="BV304" s="121"/>
      <c r="BW304" s="121"/>
      <c r="BX304" s="121"/>
      <c r="BY304" s="121"/>
      <c r="BZ304" s="121"/>
      <c r="CA304" s="1102" t="s">
        <v>268</v>
      </c>
      <c r="CB304" s="1130" t="s">
        <v>203</v>
      </c>
      <c r="CC304" s="1089" t="s">
        <v>268</v>
      </c>
      <c r="CD304" s="1098"/>
      <c r="CE304" s="1083"/>
      <c r="CF304" s="1083"/>
      <c r="CG304" s="1092"/>
      <c r="CH304" s="1085"/>
      <c r="CI304" s="1092"/>
      <c r="CJ304" s="1128" t="s">
        <v>203</v>
      </c>
      <c r="CK304" s="1089"/>
      <c r="CL304" s="123" t="s">
        <v>202</v>
      </c>
      <c r="CM304" s="1089" t="s">
        <v>274</v>
      </c>
      <c r="CN304" s="1112">
        <v>80</v>
      </c>
      <c r="CO304" s="1113" t="s">
        <v>269</v>
      </c>
      <c r="CP304" s="1114" t="s">
        <v>270</v>
      </c>
      <c r="CQ304" s="1113" t="s">
        <v>268</v>
      </c>
      <c r="CR304" s="1115" t="s">
        <v>275</v>
      </c>
      <c r="CS304" s="1113" t="s">
        <v>268</v>
      </c>
      <c r="CT304" s="1118">
        <v>2.7</v>
      </c>
      <c r="CU304" s="1119" t="s">
        <v>277</v>
      </c>
      <c r="CV304" s="1089" t="s">
        <v>274</v>
      </c>
      <c r="CW304" s="1104">
        <v>1400</v>
      </c>
      <c r="CX304" s="1089" t="s">
        <v>268</v>
      </c>
      <c r="CY304" s="1098">
        <v>10</v>
      </c>
      <c r="CZ304" s="1083" t="s">
        <v>269</v>
      </c>
      <c r="DA304" s="1083" t="s">
        <v>270</v>
      </c>
      <c r="DB304" s="1092" t="s">
        <v>268</v>
      </c>
      <c r="DC304" s="1085" t="s">
        <v>275</v>
      </c>
      <c r="DD304" s="1092" t="s">
        <v>268</v>
      </c>
      <c r="DE304" s="1096">
        <v>13.6</v>
      </c>
      <c r="DF304" s="1089" t="s">
        <v>274</v>
      </c>
      <c r="DG304" s="85">
        <v>730</v>
      </c>
      <c r="DH304" s="1089" t="s">
        <v>268</v>
      </c>
      <c r="DI304" s="85">
        <v>7</v>
      </c>
      <c r="DJ304" s="1089" t="s">
        <v>274</v>
      </c>
      <c r="DK304" s="86">
        <v>7</v>
      </c>
      <c r="DL304" s="1089" t="s">
        <v>268</v>
      </c>
      <c r="DM304" s="85">
        <v>130</v>
      </c>
      <c r="DN304" s="1089" t="s">
        <v>268</v>
      </c>
      <c r="DO304" s="85">
        <v>1</v>
      </c>
      <c r="DP304" s="1089" t="s">
        <v>274</v>
      </c>
      <c r="DQ304" s="86">
        <v>1</v>
      </c>
      <c r="DR304" s="1145"/>
      <c r="DS304" s="128" t="s">
        <v>202</v>
      </c>
      <c r="DT304" s="1122" t="s">
        <v>278</v>
      </c>
      <c r="DU304" s="88">
        <v>255</v>
      </c>
      <c r="DV304" s="1089" t="s">
        <v>280</v>
      </c>
      <c r="DW304" s="1090">
        <v>2140</v>
      </c>
      <c r="DX304" s="1092" t="s">
        <v>268</v>
      </c>
      <c r="DY304" s="1094">
        <v>20</v>
      </c>
      <c r="DZ304" s="1081" t="s">
        <v>269</v>
      </c>
      <c r="EA304" s="1083" t="s">
        <v>270</v>
      </c>
      <c r="EB304" s="1081" t="s">
        <v>268</v>
      </c>
      <c r="EC304" s="1085" t="s">
        <v>275</v>
      </c>
      <c r="ED304" s="1081" t="s">
        <v>268</v>
      </c>
      <c r="EE304" s="1087">
        <v>7.8</v>
      </c>
      <c r="EF304" s="1123" t="s">
        <v>276</v>
      </c>
      <c r="EG304" s="1089" t="s">
        <v>280</v>
      </c>
      <c r="EH304" s="1090">
        <v>8670</v>
      </c>
      <c r="EI304" s="1092" t="s">
        <v>268</v>
      </c>
      <c r="EJ304" s="1094">
        <v>80</v>
      </c>
      <c r="EK304" s="1081" t="s">
        <v>269</v>
      </c>
      <c r="EL304" s="1083" t="s">
        <v>270</v>
      </c>
      <c r="EM304" s="1081" t="s">
        <v>268</v>
      </c>
      <c r="EN304" s="1085" t="s">
        <v>275</v>
      </c>
      <c r="EO304" s="1081" t="s">
        <v>268</v>
      </c>
      <c r="EP304" s="1087">
        <v>2.9</v>
      </c>
      <c r="EQ304" s="1126" t="s">
        <v>276</v>
      </c>
      <c r="ER304" s="1120" t="s">
        <v>281</v>
      </c>
      <c r="ES304" s="1089" t="s">
        <v>280</v>
      </c>
      <c r="ET304" s="89">
        <v>6400</v>
      </c>
      <c r="EU304" s="1125" t="s">
        <v>280</v>
      </c>
      <c r="EV304" s="1140"/>
      <c r="EW304" s="1114"/>
      <c r="EX304" s="1122"/>
      <c r="EY304" s="11"/>
      <c r="EZ304" s="1145"/>
    </row>
    <row r="305" spans="1:156" s="23" customFormat="1" ht="38.450000000000003" customHeight="1">
      <c r="A305" s="145" t="s">
        <v>643</v>
      </c>
      <c r="B305" s="145" t="s">
        <v>1043</v>
      </c>
      <c r="C305" s="1170"/>
      <c r="D305" s="1133"/>
      <c r="E305" s="1135"/>
      <c r="F305" s="127" t="s">
        <v>43</v>
      </c>
      <c r="G305" s="120"/>
      <c r="H305" s="91">
        <v>43650</v>
      </c>
      <c r="I305" s="92"/>
      <c r="J305" s="32" t="s">
        <v>268</v>
      </c>
      <c r="K305" s="93">
        <v>410</v>
      </c>
      <c r="L305" s="94"/>
      <c r="M305" s="95" t="s">
        <v>269</v>
      </c>
      <c r="N305" s="96" t="s">
        <v>270</v>
      </c>
      <c r="O305" s="97" t="s">
        <v>268</v>
      </c>
      <c r="P305" s="98" t="s">
        <v>275</v>
      </c>
      <c r="Q305" s="97" t="s">
        <v>268</v>
      </c>
      <c r="R305" s="99">
        <v>2.6</v>
      </c>
      <c r="S305" s="100"/>
      <c r="T305" s="1089"/>
      <c r="U305" s="1105"/>
      <c r="V305" s="1089"/>
      <c r="W305" s="1111"/>
      <c r="X305" s="1082"/>
      <c r="Y305" s="1084"/>
      <c r="Z305" s="1084"/>
      <c r="AA305" s="1101"/>
      <c r="AB305" s="1089"/>
      <c r="AC305" s="1105"/>
      <c r="AD305" s="1089"/>
      <c r="AE305" s="1099"/>
      <c r="AF305" s="1082"/>
      <c r="AG305" s="1084"/>
      <c r="AH305" s="1082"/>
      <c r="AI305" s="1086"/>
      <c r="AJ305" s="1082"/>
      <c r="AK305" s="1097"/>
      <c r="AL305" s="32" t="s">
        <v>268</v>
      </c>
      <c r="AM305" s="93">
        <v>8670</v>
      </c>
      <c r="AN305" s="1089"/>
      <c r="AO305" s="101">
        <v>80</v>
      </c>
      <c r="AP305" s="102" t="s">
        <v>269</v>
      </c>
      <c r="AQ305" s="96" t="s">
        <v>270</v>
      </c>
      <c r="AR305" s="103" t="s">
        <v>268</v>
      </c>
      <c r="AS305" s="104" t="s">
        <v>275</v>
      </c>
      <c r="AT305" s="103" t="s">
        <v>268</v>
      </c>
      <c r="AU305" s="105">
        <v>2.9</v>
      </c>
      <c r="AV305" s="106"/>
      <c r="AW305" s="75"/>
      <c r="AZ305" s="125"/>
      <c r="BG305" s="112" t="s">
        <v>274</v>
      </c>
      <c r="BH305" s="113">
        <v>60750</v>
      </c>
      <c r="BI305" s="112" t="s">
        <v>268</v>
      </c>
      <c r="BJ305" s="77">
        <v>600</v>
      </c>
      <c r="BK305" s="78" t="s">
        <v>269</v>
      </c>
      <c r="BL305" s="79" t="s">
        <v>270</v>
      </c>
      <c r="BM305" s="78" t="s">
        <v>268</v>
      </c>
      <c r="BN305" s="80" t="s">
        <v>275</v>
      </c>
      <c r="BO305" s="78" t="s">
        <v>268</v>
      </c>
      <c r="BP305" s="81">
        <v>2.5</v>
      </c>
      <c r="BQ305" s="46" t="s">
        <v>268</v>
      </c>
      <c r="BR305" s="113">
        <v>52080</v>
      </c>
      <c r="BS305" s="46" t="s">
        <v>274</v>
      </c>
      <c r="BT305" s="77">
        <v>520</v>
      </c>
      <c r="BU305" s="78" t="s">
        <v>269</v>
      </c>
      <c r="BV305" s="79" t="s">
        <v>270</v>
      </c>
      <c r="BW305" s="78" t="s">
        <v>268</v>
      </c>
      <c r="BX305" s="80" t="s">
        <v>275</v>
      </c>
      <c r="BY305" s="78" t="s">
        <v>268</v>
      </c>
      <c r="BZ305" s="81">
        <v>2.5</v>
      </c>
      <c r="CA305" s="1103"/>
      <c r="CB305" s="1131"/>
      <c r="CC305" s="1089"/>
      <c r="CD305" s="1099"/>
      <c r="CE305" s="1084"/>
      <c r="CF305" s="1084"/>
      <c r="CG305" s="1093"/>
      <c r="CH305" s="1086"/>
      <c r="CI305" s="1093"/>
      <c r="CJ305" s="1129"/>
      <c r="CK305" s="1089"/>
      <c r="CL305" s="114">
        <v>8670</v>
      </c>
      <c r="CM305" s="1089"/>
      <c r="CN305" s="1112"/>
      <c r="CO305" s="1113"/>
      <c r="CP305" s="1114"/>
      <c r="CQ305" s="1113"/>
      <c r="CR305" s="1115"/>
      <c r="CS305" s="1113"/>
      <c r="CT305" s="1118"/>
      <c r="CU305" s="1119"/>
      <c r="CV305" s="1089"/>
      <c r="CW305" s="1105"/>
      <c r="CX305" s="1089"/>
      <c r="CY305" s="1099"/>
      <c r="CZ305" s="1084"/>
      <c r="DA305" s="1084"/>
      <c r="DB305" s="1093"/>
      <c r="DC305" s="1086"/>
      <c r="DD305" s="1093"/>
      <c r="DE305" s="1097"/>
      <c r="DF305" s="1089"/>
      <c r="DG305" s="115" t="s">
        <v>282</v>
      </c>
      <c r="DH305" s="1089"/>
      <c r="DI305" s="115" t="s">
        <v>335</v>
      </c>
      <c r="DJ305" s="1089"/>
      <c r="DK305" s="116">
        <v>49.9</v>
      </c>
      <c r="DL305" s="1089"/>
      <c r="DM305" s="115" t="s">
        <v>282</v>
      </c>
      <c r="DN305" s="1089"/>
      <c r="DO305" s="115" t="s">
        <v>335</v>
      </c>
      <c r="DP305" s="1089"/>
      <c r="DQ305" s="116">
        <v>58.3</v>
      </c>
      <c r="DR305" s="1145"/>
      <c r="DS305" s="117">
        <v>7500</v>
      </c>
      <c r="DT305" s="1122"/>
      <c r="DU305" s="118" t="s">
        <v>284</v>
      </c>
      <c r="DV305" s="1089"/>
      <c r="DW305" s="1091"/>
      <c r="DX305" s="1093"/>
      <c r="DY305" s="1095"/>
      <c r="DZ305" s="1082"/>
      <c r="EA305" s="1084"/>
      <c r="EB305" s="1082"/>
      <c r="EC305" s="1086"/>
      <c r="ED305" s="1082"/>
      <c r="EE305" s="1088"/>
      <c r="EF305" s="1124"/>
      <c r="EG305" s="1089"/>
      <c r="EH305" s="1091">
        <v>0</v>
      </c>
      <c r="EI305" s="1093"/>
      <c r="EJ305" s="1095"/>
      <c r="EK305" s="1082"/>
      <c r="EL305" s="1084"/>
      <c r="EM305" s="1082"/>
      <c r="EN305" s="1086"/>
      <c r="EO305" s="1082"/>
      <c r="EP305" s="1088"/>
      <c r="EQ305" s="1127"/>
      <c r="ER305" s="1121"/>
      <c r="ES305" s="1089"/>
      <c r="ET305" s="119">
        <v>60</v>
      </c>
      <c r="EU305" s="1125"/>
      <c r="EV305" s="1140"/>
      <c r="EW305" s="1114"/>
      <c r="EX305" s="1122"/>
      <c r="EY305" s="11"/>
      <c r="EZ305" s="1145"/>
    </row>
    <row r="306" spans="1:156" s="23" customFormat="1" ht="38.450000000000003" customHeight="1">
      <c r="A306" s="145" t="s">
        <v>644</v>
      </c>
      <c r="B306" s="145" t="s">
        <v>1044</v>
      </c>
      <c r="C306" s="1170"/>
      <c r="D306" s="1106" t="s">
        <v>310</v>
      </c>
      <c r="E306" s="1108" t="s">
        <v>267</v>
      </c>
      <c r="F306" s="57" t="s">
        <v>42</v>
      </c>
      <c r="G306" s="120"/>
      <c r="H306" s="59">
        <v>32420</v>
      </c>
      <c r="I306" s="60">
        <v>41090</v>
      </c>
      <c r="J306" s="32" t="s">
        <v>268</v>
      </c>
      <c r="K306" s="61">
        <v>300</v>
      </c>
      <c r="L306" s="62">
        <v>390</v>
      </c>
      <c r="M306" s="63" t="s">
        <v>269</v>
      </c>
      <c r="N306" s="64" t="s">
        <v>270</v>
      </c>
      <c r="O306" s="65" t="s">
        <v>268</v>
      </c>
      <c r="P306" s="66" t="s">
        <v>271</v>
      </c>
      <c r="Q306" s="65" t="s">
        <v>268</v>
      </c>
      <c r="R306" s="67">
        <v>2.5</v>
      </c>
      <c r="S306" s="68">
        <v>2.5</v>
      </c>
      <c r="T306" s="1089" t="s">
        <v>268</v>
      </c>
      <c r="U306" s="1104">
        <v>1030</v>
      </c>
      <c r="V306" s="1089" t="s">
        <v>268</v>
      </c>
      <c r="W306" s="1110">
        <v>10</v>
      </c>
      <c r="X306" s="1081" t="s">
        <v>272</v>
      </c>
      <c r="Y306" s="1083" t="s">
        <v>270</v>
      </c>
      <c r="Z306" s="1083" t="s">
        <v>268</v>
      </c>
      <c r="AA306" s="1100" t="s">
        <v>273</v>
      </c>
      <c r="AB306" s="1089" t="s">
        <v>268</v>
      </c>
      <c r="AC306" s="1104">
        <v>6940</v>
      </c>
      <c r="AD306" s="1089" t="s">
        <v>274</v>
      </c>
      <c r="AE306" s="1098">
        <v>60</v>
      </c>
      <c r="AF306" s="1081" t="s">
        <v>269</v>
      </c>
      <c r="AG306" s="1083" t="s">
        <v>270</v>
      </c>
      <c r="AH306" s="1081" t="s">
        <v>268</v>
      </c>
      <c r="AI306" s="1085" t="s">
        <v>275</v>
      </c>
      <c r="AJ306" s="1081" t="s">
        <v>268</v>
      </c>
      <c r="AK306" s="1096">
        <v>2.8</v>
      </c>
      <c r="AL306" s="32" t="s">
        <v>268</v>
      </c>
      <c r="AM306" s="69">
        <v>8670</v>
      </c>
      <c r="AN306" s="1089" t="s">
        <v>268</v>
      </c>
      <c r="AO306" s="70">
        <v>80</v>
      </c>
      <c r="AP306" s="71" t="s">
        <v>272</v>
      </c>
      <c r="AQ306" s="64" t="s">
        <v>270</v>
      </c>
      <c r="AR306" s="72" t="s">
        <v>268</v>
      </c>
      <c r="AS306" s="66" t="s">
        <v>275</v>
      </c>
      <c r="AT306" s="72" t="s">
        <v>268</v>
      </c>
      <c r="AU306" s="73">
        <v>2.9</v>
      </c>
      <c r="AV306" s="74" t="s">
        <v>276</v>
      </c>
      <c r="AW306" s="75" t="s">
        <v>268</v>
      </c>
      <c r="AX306" s="76">
        <v>3470</v>
      </c>
      <c r="AY306" s="20" t="s">
        <v>274</v>
      </c>
      <c r="AZ306" s="77">
        <v>30</v>
      </c>
      <c r="BA306" s="78" t="s">
        <v>269</v>
      </c>
      <c r="BB306" s="79" t="s">
        <v>270</v>
      </c>
      <c r="BC306" s="78" t="s">
        <v>268</v>
      </c>
      <c r="BD306" s="80" t="s">
        <v>275</v>
      </c>
      <c r="BE306" s="78" t="s">
        <v>268</v>
      </c>
      <c r="BF306" s="81">
        <v>3.9</v>
      </c>
      <c r="BG306" s="75"/>
      <c r="BH306" s="82"/>
      <c r="BI306" s="112"/>
      <c r="BJ306" s="121"/>
      <c r="BK306" s="121"/>
      <c r="BL306" s="121"/>
      <c r="BM306" s="121"/>
      <c r="BN306" s="121"/>
      <c r="BO306" s="121"/>
      <c r="BP306" s="121"/>
      <c r="BQ306" s="112"/>
      <c r="BR306" s="82" t="s">
        <v>286</v>
      </c>
      <c r="BS306" s="112"/>
      <c r="BT306" s="122"/>
      <c r="BU306" s="121"/>
      <c r="BV306" s="121"/>
      <c r="BW306" s="121"/>
      <c r="BX306" s="121"/>
      <c r="BY306" s="121"/>
      <c r="BZ306" s="121"/>
      <c r="CA306" s="1102" t="s">
        <v>268</v>
      </c>
      <c r="CB306" s="1130" t="s">
        <v>203</v>
      </c>
      <c r="CC306" s="1089" t="s">
        <v>268</v>
      </c>
      <c r="CD306" s="1098"/>
      <c r="CE306" s="1083"/>
      <c r="CF306" s="1083"/>
      <c r="CG306" s="1092"/>
      <c r="CH306" s="1085"/>
      <c r="CI306" s="1092"/>
      <c r="CJ306" s="1128" t="s">
        <v>203</v>
      </c>
      <c r="CK306" s="1089"/>
      <c r="CL306" s="123" t="s">
        <v>167</v>
      </c>
      <c r="CM306" s="1089" t="s">
        <v>274</v>
      </c>
      <c r="CN306" s="1112">
        <v>60</v>
      </c>
      <c r="CO306" s="1113" t="s">
        <v>269</v>
      </c>
      <c r="CP306" s="1114" t="s">
        <v>270</v>
      </c>
      <c r="CQ306" s="1113" t="s">
        <v>268</v>
      </c>
      <c r="CR306" s="1115" t="s">
        <v>275</v>
      </c>
      <c r="CS306" s="1113" t="s">
        <v>268</v>
      </c>
      <c r="CT306" s="1118">
        <v>2.8</v>
      </c>
      <c r="CU306" s="1119" t="s">
        <v>277</v>
      </c>
      <c r="CV306" s="1089" t="s">
        <v>274</v>
      </c>
      <c r="CW306" s="1104">
        <v>1120</v>
      </c>
      <c r="CX306" s="1089" t="s">
        <v>268</v>
      </c>
      <c r="CY306" s="1098">
        <v>10</v>
      </c>
      <c r="CZ306" s="1083" t="s">
        <v>269</v>
      </c>
      <c r="DA306" s="1083" t="s">
        <v>270</v>
      </c>
      <c r="DB306" s="1092" t="s">
        <v>268</v>
      </c>
      <c r="DC306" s="1085" t="s">
        <v>275</v>
      </c>
      <c r="DD306" s="1092" t="s">
        <v>268</v>
      </c>
      <c r="DE306" s="1096">
        <v>10.9</v>
      </c>
      <c r="DF306" s="1089" t="s">
        <v>274</v>
      </c>
      <c r="DG306" s="85">
        <v>620</v>
      </c>
      <c r="DH306" s="1089" t="s">
        <v>268</v>
      </c>
      <c r="DI306" s="85">
        <v>6</v>
      </c>
      <c r="DJ306" s="1089" t="s">
        <v>274</v>
      </c>
      <c r="DK306" s="86">
        <v>6</v>
      </c>
      <c r="DL306" s="1089" t="s">
        <v>268</v>
      </c>
      <c r="DM306" s="85">
        <v>110</v>
      </c>
      <c r="DN306" s="1089" t="s">
        <v>268</v>
      </c>
      <c r="DO306" s="85">
        <v>1</v>
      </c>
      <c r="DP306" s="1089" t="s">
        <v>274</v>
      </c>
      <c r="DQ306" s="86">
        <v>1</v>
      </c>
      <c r="DR306" s="1145"/>
      <c r="DS306" s="128" t="s">
        <v>167</v>
      </c>
      <c r="DT306" s="1122" t="s">
        <v>278</v>
      </c>
      <c r="DU306" s="88">
        <v>255</v>
      </c>
      <c r="DV306" s="1089" t="s">
        <v>280</v>
      </c>
      <c r="DW306" s="1090">
        <v>1710</v>
      </c>
      <c r="DX306" s="1092" t="s">
        <v>268</v>
      </c>
      <c r="DY306" s="1094">
        <v>10</v>
      </c>
      <c r="DZ306" s="1081" t="s">
        <v>269</v>
      </c>
      <c r="EA306" s="1083" t="s">
        <v>270</v>
      </c>
      <c r="EB306" s="1081" t="s">
        <v>268</v>
      </c>
      <c r="EC306" s="1085" t="s">
        <v>275</v>
      </c>
      <c r="ED306" s="1081" t="s">
        <v>268</v>
      </c>
      <c r="EE306" s="1087">
        <v>12.4</v>
      </c>
      <c r="EF306" s="1123" t="s">
        <v>276</v>
      </c>
      <c r="EG306" s="1089" t="s">
        <v>280</v>
      </c>
      <c r="EH306" s="1090">
        <v>6940</v>
      </c>
      <c r="EI306" s="1092" t="s">
        <v>268</v>
      </c>
      <c r="EJ306" s="1094">
        <v>60</v>
      </c>
      <c r="EK306" s="1081" t="s">
        <v>269</v>
      </c>
      <c r="EL306" s="1083" t="s">
        <v>270</v>
      </c>
      <c r="EM306" s="1081" t="s">
        <v>268</v>
      </c>
      <c r="EN306" s="1085" t="s">
        <v>275</v>
      </c>
      <c r="EO306" s="1081" t="s">
        <v>268</v>
      </c>
      <c r="EP306" s="1087">
        <v>3.1</v>
      </c>
      <c r="EQ306" s="1126" t="s">
        <v>276</v>
      </c>
      <c r="ER306" s="1120" t="s">
        <v>281</v>
      </c>
      <c r="ES306" s="1089" t="s">
        <v>280</v>
      </c>
      <c r="ET306" s="89">
        <v>5120</v>
      </c>
      <c r="EU306" s="1125" t="s">
        <v>280</v>
      </c>
      <c r="EV306" s="1140"/>
      <c r="EW306" s="1114"/>
      <c r="EX306" s="1122"/>
      <c r="EY306" s="11"/>
      <c r="EZ306" s="1145"/>
    </row>
    <row r="307" spans="1:156" s="23" customFormat="1" ht="38.450000000000003" customHeight="1">
      <c r="A307" s="145" t="s">
        <v>645</v>
      </c>
      <c r="B307" s="145" t="s">
        <v>1045</v>
      </c>
      <c r="C307" s="1170"/>
      <c r="D307" s="1107"/>
      <c r="E307" s="1109"/>
      <c r="F307" s="90" t="s">
        <v>43</v>
      </c>
      <c r="G307" s="120"/>
      <c r="H307" s="91">
        <v>41090</v>
      </c>
      <c r="I307" s="92"/>
      <c r="J307" s="32" t="s">
        <v>268</v>
      </c>
      <c r="K307" s="93">
        <v>390</v>
      </c>
      <c r="L307" s="94"/>
      <c r="M307" s="95" t="s">
        <v>269</v>
      </c>
      <c r="N307" s="96" t="s">
        <v>270</v>
      </c>
      <c r="O307" s="97" t="s">
        <v>268</v>
      </c>
      <c r="P307" s="98" t="s">
        <v>275</v>
      </c>
      <c r="Q307" s="97" t="s">
        <v>268</v>
      </c>
      <c r="R307" s="99">
        <v>2.5</v>
      </c>
      <c r="S307" s="100"/>
      <c r="T307" s="1089"/>
      <c r="U307" s="1105"/>
      <c r="V307" s="1089"/>
      <c r="W307" s="1111"/>
      <c r="X307" s="1082"/>
      <c r="Y307" s="1084"/>
      <c r="Z307" s="1084"/>
      <c r="AA307" s="1101"/>
      <c r="AB307" s="1089"/>
      <c r="AC307" s="1105"/>
      <c r="AD307" s="1089"/>
      <c r="AE307" s="1099"/>
      <c r="AF307" s="1082"/>
      <c r="AG307" s="1084"/>
      <c r="AH307" s="1082"/>
      <c r="AI307" s="1086"/>
      <c r="AJ307" s="1082"/>
      <c r="AK307" s="1097"/>
      <c r="AL307" s="32" t="s">
        <v>268</v>
      </c>
      <c r="AM307" s="93">
        <v>8670</v>
      </c>
      <c r="AN307" s="1089"/>
      <c r="AO307" s="101">
        <v>80</v>
      </c>
      <c r="AP307" s="102" t="s">
        <v>269</v>
      </c>
      <c r="AQ307" s="96" t="s">
        <v>270</v>
      </c>
      <c r="AR307" s="103" t="s">
        <v>268</v>
      </c>
      <c r="AS307" s="104" t="s">
        <v>275</v>
      </c>
      <c r="AT307" s="103" t="s">
        <v>268</v>
      </c>
      <c r="AU307" s="105">
        <v>2.9</v>
      </c>
      <c r="AV307" s="106"/>
      <c r="AW307" s="75"/>
      <c r="AZ307" s="125"/>
      <c r="BG307" s="112" t="s">
        <v>274</v>
      </c>
      <c r="BH307" s="113">
        <v>60750</v>
      </c>
      <c r="BI307" s="112" t="s">
        <v>268</v>
      </c>
      <c r="BJ307" s="77">
        <v>600</v>
      </c>
      <c r="BK307" s="78" t="s">
        <v>269</v>
      </c>
      <c r="BL307" s="79" t="s">
        <v>270</v>
      </c>
      <c r="BM307" s="78" t="s">
        <v>268</v>
      </c>
      <c r="BN307" s="80" t="s">
        <v>275</v>
      </c>
      <c r="BO307" s="78" t="s">
        <v>268</v>
      </c>
      <c r="BP307" s="81">
        <v>2.5</v>
      </c>
      <c r="BQ307" s="46" t="s">
        <v>268</v>
      </c>
      <c r="BR307" s="113">
        <v>52080</v>
      </c>
      <c r="BS307" s="46" t="s">
        <v>274</v>
      </c>
      <c r="BT307" s="77">
        <v>520</v>
      </c>
      <c r="BU307" s="78" t="s">
        <v>269</v>
      </c>
      <c r="BV307" s="79" t="s">
        <v>270</v>
      </c>
      <c r="BW307" s="78" t="s">
        <v>268</v>
      </c>
      <c r="BX307" s="80" t="s">
        <v>275</v>
      </c>
      <c r="BY307" s="78" t="s">
        <v>268</v>
      </c>
      <c r="BZ307" s="81">
        <v>2.5</v>
      </c>
      <c r="CA307" s="1103"/>
      <c r="CB307" s="1131"/>
      <c r="CC307" s="1089"/>
      <c r="CD307" s="1099"/>
      <c r="CE307" s="1084"/>
      <c r="CF307" s="1084"/>
      <c r="CG307" s="1093"/>
      <c r="CH307" s="1086"/>
      <c r="CI307" s="1093"/>
      <c r="CJ307" s="1129"/>
      <c r="CK307" s="1089"/>
      <c r="CL307" s="114">
        <v>6940</v>
      </c>
      <c r="CM307" s="1089"/>
      <c r="CN307" s="1112"/>
      <c r="CO307" s="1113"/>
      <c r="CP307" s="1114"/>
      <c r="CQ307" s="1113"/>
      <c r="CR307" s="1115"/>
      <c r="CS307" s="1113"/>
      <c r="CT307" s="1118"/>
      <c r="CU307" s="1119"/>
      <c r="CV307" s="1089"/>
      <c r="CW307" s="1105"/>
      <c r="CX307" s="1089"/>
      <c r="CY307" s="1099"/>
      <c r="CZ307" s="1084"/>
      <c r="DA307" s="1084"/>
      <c r="DB307" s="1093"/>
      <c r="DC307" s="1086"/>
      <c r="DD307" s="1093"/>
      <c r="DE307" s="1097"/>
      <c r="DF307" s="1089"/>
      <c r="DG307" s="115" t="s">
        <v>282</v>
      </c>
      <c r="DH307" s="1089"/>
      <c r="DI307" s="115" t="s">
        <v>335</v>
      </c>
      <c r="DJ307" s="1089"/>
      <c r="DK307" s="116">
        <v>46.6</v>
      </c>
      <c r="DL307" s="1089"/>
      <c r="DM307" s="115" t="s">
        <v>282</v>
      </c>
      <c r="DN307" s="1089"/>
      <c r="DO307" s="115" t="s">
        <v>335</v>
      </c>
      <c r="DP307" s="1089"/>
      <c r="DQ307" s="116">
        <v>46.6</v>
      </c>
      <c r="DR307" s="1145"/>
      <c r="DS307" s="117">
        <v>6130</v>
      </c>
      <c r="DT307" s="1122"/>
      <c r="DU307" s="118" t="s">
        <v>284</v>
      </c>
      <c r="DV307" s="1089"/>
      <c r="DW307" s="1091"/>
      <c r="DX307" s="1093"/>
      <c r="DY307" s="1095"/>
      <c r="DZ307" s="1082"/>
      <c r="EA307" s="1084"/>
      <c r="EB307" s="1082"/>
      <c r="EC307" s="1086"/>
      <c r="ED307" s="1082"/>
      <c r="EE307" s="1088"/>
      <c r="EF307" s="1124"/>
      <c r="EG307" s="1089"/>
      <c r="EH307" s="1091">
        <v>0</v>
      </c>
      <c r="EI307" s="1093"/>
      <c r="EJ307" s="1095"/>
      <c r="EK307" s="1082"/>
      <c r="EL307" s="1084"/>
      <c r="EM307" s="1082"/>
      <c r="EN307" s="1086"/>
      <c r="EO307" s="1082"/>
      <c r="EP307" s="1088"/>
      <c r="EQ307" s="1127"/>
      <c r="ER307" s="1121"/>
      <c r="ES307" s="1089"/>
      <c r="ET307" s="119">
        <v>50</v>
      </c>
      <c r="EU307" s="1125"/>
      <c r="EV307" s="1140"/>
      <c r="EW307" s="1114"/>
      <c r="EX307" s="1122"/>
      <c r="EZ307" s="1145"/>
    </row>
    <row r="308" spans="1:156" s="58" customFormat="1" ht="38.450000000000003" customHeight="1">
      <c r="A308" s="132" t="s">
        <v>646</v>
      </c>
      <c r="B308" s="132" t="s">
        <v>1046</v>
      </c>
      <c r="C308" s="1170"/>
      <c r="D308" s="1106" t="s">
        <v>312</v>
      </c>
      <c r="E308" s="1108" t="s">
        <v>267</v>
      </c>
      <c r="F308" s="57" t="s">
        <v>42</v>
      </c>
      <c r="G308" s="120"/>
      <c r="H308" s="59">
        <v>30670</v>
      </c>
      <c r="I308" s="60">
        <v>39340</v>
      </c>
      <c r="J308" s="32" t="s">
        <v>268</v>
      </c>
      <c r="K308" s="61">
        <v>280</v>
      </c>
      <c r="L308" s="62">
        <v>370</v>
      </c>
      <c r="M308" s="63" t="s">
        <v>269</v>
      </c>
      <c r="N308" s="64" t="s">
        <v>270</v>
      </c>
      <c r="O308" s="65" t="s">
        <v>268</v>
      </c>
      <c r="P308" s="66" t="s">
        <v>271</v>
      </c>
      <c r="Q308" s="65" t="s">
        <v>268</v>
      </c>
      <c r="R308" s="67">
        <v>2.5</v>
      </c>
      <c r="S308" s="68">
        <v>2.5</v>
      </c>
      <c r="T308" s="1089" t="s">
        <v>268</v>
      </c>
      <c r="U308" s="1104">
        <v>860</v>
      </c>
      <c r="V308" s="1089" t="s">
        <v>268</v>
      </c>
      <c r="W308" s="1110">
        <v>8</v>
      </c>
      <c r="X308" s="1081" t="s">
        <v>272</v>
      </c>
      <c r="Y308" s="1083" t="s">
        <v>270</v>
      </c>
      <c r="Z308" s="1083" t="s">
        <v>268</v>
      </c>
      <c r="AA308" s="1100" t="s">
        <v>273</v>
      </c>
      <c r="AB308" s="1089" t="s">
        <v>268</v>
      </c>
      <c r="AC308" s="1104">
        <v>5780</v>
      </c>
      <c r="AD308" s="1089" t="s">
        <v>274</v>
      </c>
      <c r="AE308" s="1098">
        <v>50</v>
      </c>
      <c r="AF308" s="1081" t="s">
        <v>269</v>
      </c>
      <c r="AG308" s="1083" t="s">
        <v>270</v>
      </c>
      <c r="AH308" s="1081" t="s">
        <v>268</v>
      </c>
      <c r="AI308" s="1085" t="s">
        <v>275</v>
      </c>
      <c r="AJ308" s="1081" t="s">
        <v>268</v>
      </c>
      <c r="AK308" s="1096">
        <v>2.8</v>
      </c>
      <c r="AL308" s="32" t="s">
        <v>268</v>
      </c>
      <c r="AM308" s="69">
        <v>8670</v>
      </c>
      <c r="AN308" s="1089" t="s">
        <v>268</v>
      </c>
      <c r="AO308" s="70">
        <v>80</v>
      </c>
      <c r="AP308" s="71" t="s">
        <v>272</v>
      </c>
      <c r="AQ308" s="64" t="s">
        <v>270</v>
      </c>
      <c r="AR308" s="72" t="s">
        <v>268</v>
      </c>
      <c r="AS308" s="66" t="s">
        <v>275</v>
      </c>
      <c r="AT308" s="72" t="s">
        <v>268</v>
      </c>
      <c r="AU308" s="73">
        <v>2.9</v>
      </c>
      <c r="AV308" s="74" t="s">
        <v>276</v>
      </c>
      <c r="AW308" s="75" t="s">
        <v>268</v>
      </c>
      <c r="AX308" s="76">
        <v>3470</v>
      </c>
      <c r="AY308" s="20" t="s">
        <v>274</v>
      </c>
      <c r="AZ308" s="77">
        <v>30</v>
      </c>
      <c r="BA308" s="78" t="s">
        <v>269</v>
      </c>
      <c r="BB308" s="79" t="s">
        <v>270</v>
      </c>
      <c r="BC308" s="78" t="s">
        <v>268</v>
      </c>
      <c r="BD308" s="80" t="s">
        <v>275</v>
      </c>
      <c r="BE308" s="78" t="s">
        <v>268</v>
      </c>
      <c r="BF308" s="81">
        <v>3.9</v>
      </c>
      <c r="BG308" s="75"/>
      <c r="BH308" s="82"/>
      <c r="BI308" s="112"/>
      <c r="BJ308" s="121"/>
      <c r="BK308" s="121"/>
      <c r="BL308" s="121"/>
      <c r="BM308" s="121"/>
      <c r="BN308" s="121"/>
      <c r="BO308" s="121"/>
      <c r="BP308" s="121"/>
      <c r="BQ308" s="112"/>
      <c r="BR308" s="82" t="s">
        <v>286</v>
      </c>
      <c r="BS308" s="112"/>
      <c r="BT308" s="122"/>
      <c r="BU308" s="121"/>
      <c r="BV308" s="121"/>
      <c r="BW308" s="121"/>
      <c r="BX308" s="121"/>
      <c r="BY308" s="121"/>
      <c r="BZ308" s="121"/>
      <c r="CA308" s="1102" t="s">
        <v>268</v>
      </c>
      <c r="CB308" s="1130" t="s">
        <v>203</v>
      </c>
      <c r="CC308" s="1089" t="s">
        <v>268</v>
      </c>
      <c r="CD308" s="1098"/>
      <c r="CE308" s="1083"/>
      <c r="CF308" s="1083"/>
      <c r="CG308" s="1092"/>
      <c r="CH308" s="1085"/>
      <c r="CI308" s="1092"/>
      <c r="CJ308" s="1128" t="s">
        <v>203</v>
      </c>
      <c r="CK308" s="1089"/>
      <c r="CL308" s="123" t="s">
        <v>168</v>
      </c>
      <c r="CM308" s="1089" t="s">
        <v>274</v>
      </c>
      <c r="CN308" s="1112">
        <v>50</v>
      </c>
      <c r="CO308" s="1113" t="s">
        <v>269</v>
      </c>
      <c r="CP308" s="1114" t="s">
        <v>270</v>
      </c>
      <c r="CQ308" s="1113" t="s">
        <v>268</v>
      </c>
      <c r="CR308" s="1115" t="s">
        <v>275</v>
      </c>
      <c r="CS308" s="1113" t="s">
        <v>268</v>
      </c>
      <c r="CT308" s="1118">
        <v>2.8</v>
      </c>
      <c r="CU308" s="1119" t="s">
        <v>277</v>
      </c>
      <c r="CV308" s="1089" t="s">
        <v>274</v>
      </c>
      <c r="CW308" s="1104">
        <v>930</v>
      </c>
      <c r="CX308" s="1089" t="s">
        <v>268</v>
      </c>
      <c r="CY308" s="1098">
        <v>9</v>
      </c>
      <c r="CZ308" s="1083" t="s">
        <v>269</v>
      </c>
      <c r="DA308" s="1083" t="s">
        <v>270</v>
      </c>
      <c r="DB308" s="1092" t="s">
        <v>268</v>
      </c>
      <c r="DC308" s="1085" t="s">
        <v>275</v>
      </c>
      <c r="DD308" s="1092" t="s">
        <v>268</v>
      </c>
      <c r="DE308" s="1096">
        <v>10.1</v>
      </c>
      <c r="DF308" s="1089" t="s">
        <v>274</v>
      </c>
      <c r="DG308" s="85">
        <v>540</v>
      </c>
      <c r="DH308" s="1089" t="s">
        <v>268</v>
      </c>
      <c r="DI308" s="85">
        <v>5</v>
      </c>
      <c r="DJ308" s="1089" t="s">
        <v>274</v>
      </c>
      <c r="DK308" s="86">
        <v>5</v>
      </c>
      <c r="DL308" s="1089" t="s">
        <v>268</v>
      </c>
      <c r="DM308" s="85">
        <v>90</v>
      </c>
      <c r="DN308" s="1089" t="s">
        <v>268</v>
      </c>
      <c r="DO308" s="85">
        <v>1</v>
      </c>
      <c r="DP308" s="1089" t="s">
        <v>274</v>
      </c>
      <c r="DQ308" s="86">
        <v>1</v>
      </c>
      <c r="DR308" s="1145"/>
      <c r="DS308" s="128" t="s">
        <v>168</v>
      </c>
      <c r="DT308" s="1122" t="s">
        <v>278</v>
      </c>
      <c r="DU308" s="88">
        <v>255</v>
      </c>
      <c r="DV308" s="1089" t="s">
        <v>280</v>
      </c>
      <c r="DW308" s="1090">
        <v>1430</v>
      </c>
      <c r="DX308" s="1092" t="s">
        <v>268</v>
      </c>
      <c r="DY308" s="1094">
        <v>10</v>
      </c>
      <c r="DZ308" s="1081" t="s">
        <v>269</v>
      </c>
      <c r="EA308" s="1083" t="s">
        <v>270</v>
      </c>
      <c r="EB308" s="1081" t="s">
        <v>268</v>
      </c>
      <c r="EC308" s="1085" t="s">
        <v>275</v>
      </c>
      <c r="ED308" s="1081" t="s">
        <v>268</v>
      </c>
      <c r="EE308" s="1087">
        <v>10.4</v>
      </c>
      <c r="EF308" s="1123" t="s">
        <v>276</v>
      </c>
      <c r="EG308" s="1089" t="s">
        <v>280</v>
      </c>
      <c r="EH308" s="1090">
        <v>5780</v>
      </c>
      <c r="EI308" s="1092" t="s">
        <v>268</v>
      </c>
      <c r="EJ308" s="1094">
        <v>50</v>
      </c>
      <c r="EK308" s="1081" t="s">
        <v>269</v>
      </c>
      <c r="EL308" s="1083" t="s">
        <v>270</v>
      </c>
      <c r="EM308" s="1081" t="s">
        <v>268</v>
      </c>
      <c r="EN308" s="1085" t="s">
        <v>275</v>
      </c>
      <c r="EO308" s="1081" t="s">
        <v>268</v>
      </c>
      <c r="EP308" s="1087">
        <v>3.1</v>
      </c>
      <c r="EQ308" s="1126" t="s">
        <v>276</v>
      </c>
      <c r="ER308" s="1120" t="s">
        <v>281</v>
      </c>
      <c r="ES308" s="1089" t="s">
        <v>280</v>
      </c>
      <c r="ET308" s="89">
        <v>4260</v>
      </c>
      <c r="EU308" s="1125" t="s">
        <v>280</v>
      </c>
      <c r="EV308" s="1140"/>
      <c r="EW308" s="1114"/>
      <c r="EX308" s="1122"/>
      <c r="EY308" s="5"/>
      <c r="EZ308" s="1145"/>
    </row>
    <row r="309" spans="1:156" s="58" customFormat="1" ht="38.450000000000003" customHeight="1">
      <c r="A309" s="132" t="s">
        <v>647</v>
      </c>
      <c r="B309" s="132" t="s">
        <v>1047</v>
      </c>
      <c r="C309" s="1170"/>
      <c r="D309" s="1107"/>
      <c r="E309" s="1109"/>
      <c r="F309" s="90" t="s">
        <v>43</v>
      </c>
      <c r="G309" s="120"/>
      <c r="H309" s="91">
        <v>39340</v>
      </c>
      <c r="I309" s="92"/>
      <c r="J309" s="32" t="s">
        <v>268</v>
      </c>
      <c r="K309" s="93">
        <v>370</v>
      </c>
      <c r="L309" s="94"/>
      <c r="M309" s="95" t="s">
        <v>269</v>
      </c>
      <c r="N309" s="96" t="s">
        <v>270</v>
      </c>
      <c r="O309" s="97" t="s">
        <v>268</v>
      </c>
      <c r="P309" s="98" t="s">
        <v>275</v>
      </c>
      <c r="Q309" s="97" t="s">
        <v>268</v>
      </c>
      <c r="R309" s="99">
        <v>2.5</v>
      </c>
      <c r="S309" s="100"/>
      <c r="T309" s="1089"/>
      <c r="U309" s="1105"/>
      <c r="V309" s="1089"/>
      <c r="W309" s="1111"/>
      <c r="X309" s="1082"/>
      <c r="Y309" s="1084"/>
      <c r="Z309" s="1084"/>
      <c r="AA309" s="1101"/>
      <c r="AB309" s="1089"/>
      <c r="AC309" s="1105"/>
      <c r="AD309" s="1089"/>
      <c r="AE309" s="1099"/>
      <c r="AF309" s="1082"/>
      <c r="AG309" s="1084"/>
      <c r="AH309" s="1082"/>
      <c r="AI309" s="1086"/>
      <c r="AJ309" s="1082"/>
      <c r="AK309" s="1097"/>
      <c r="AL309" s="32" t="s">
        <v>268</v>
      </c>
      <c r="AM309" s="93">
        <v>8670</v>
      </c>
      <c r="AN309" s="1089"/>
      <c r="AO309" s="101">
        <v>80</v>
      </c>
      <c r="AP309" s="102" t="s">
        <v>269</v>
      </c>
      <c r="AQ309" s="96" t="s">
        <v>270</v>
      </c>
      <c r="AR309" s="103" t="s">
        <v>268</v>
      </c>
      <c r="AS309" s="104" t="s">
        <v>275</v>
      </c>
      <c r="AT309" s="103" t="s">
        <v>268</v>
      </c>
      <c r="AU309" s="105">
        <v>2.9</v>
      </c>
      <c r="AV309" s="106"/>
      <c r="AW309" s="75"/>
      <c r="AX309" s="23"/>
      <c r="AY309" s="23"/>
      <c r="AZ309" s="125"/>
      <c r="BA309" s="23"/>
      <c r="BB309" s="23"/>
      <c r="BC309" s="23"/>
      <c r="BD309" s="23"/>
      <c r="BE309" s="23"/>
      <c r="BF309" s="23"/>
      <c r="BG309" s="112" t="s">
        <v>274</v>
      </c>
      <c r="BH309" s="113">
        <v>60750</v>
      </c>
      <c r="BI309" s="112" t="s">
        <v>268</v>
      </c>
      <c r="BJ309" s="77">
        <v>600</v>
      </c>
      <c r="BK309" s="78" t="s">
        <v>269</v>
      </c>
      <c r="BL309" s="79" t="s">
        <v>270</v>
      </c>
      <c r="BM309" s="78" t="s">
        <v>268</v>
      </c>
      <c r="BN309" s="80" t="s">
        <v>275</v>
      </c>
      <c r="BO309" s="78" t="s">
        <v>268</v>
      </c>
      <c r="BP309" s="81">
        <v>2.5</v>
      </c>
      <c r="BQ309" s="46" t="s">
        <v>268</v>
      </c>
      <c r="BR309" s="113">
        <v>52080</v>
      </c>
      <c r="BS309" s="46" t="s">
        <v>274</v>
      </c>
      <c r="BT309" s="77">
        <v>520</v>
      </c>
      <c r="BU309" s="78" t="s">
        <v>269</v>
      </c>
      <c r="BV309" s="79" t="s">
        <v>270</v>
      </c>
      <c r="BW309" s="78" t="s">
        <v>268</v>
      </c>
      <c r="BX309" s="80" t="s">
        <v>275</v>
      </c>
      <c r="BY309" s="78" t="s">
        <v>268</v>
      </c>
      <c r="BZ309" s="81">
        <v>2.5</v>
      </c>
      <c r="CA309" s="1103"/>
      <c r="CB309" s="1131"/>
      <c r="CC309" s="1089"/>
      <c r="CD309" s="1099"/>
      <c r="CE309" s="1084"/>
      <c r="CF309" s="1084"/>
      <c r="CG309" s="1093"/>
      <c r="CH309" s="1086"/>
      <c r="CI309" s="1093"/>
      <c r="CJ309" s="1129"/>
      <c r="CK309" s="1089"/>
      <c r="CL309" s="114">
        <v>5780</v>
      </c>
      <c r="CM309" s="1089"/>
      <c r="CN309" s="1112"/>
      <c r="CO309" s="1113"/>
      <c r="CP309" s="1114"/>
      <c r="CQ309" s="1113"/>
      <c r="CR309" s="1115"/>
      <c r="CS309" s="1113"/>
      <c r="CT309" s="1118"/>
      <c r="CU309" s="1119"/>
      <c r="CV309" s="1089"/>
      <c r="CW309" s="1105"/>
      <c r="CX309" s="1089"/>
      <c r="CY309" s="1099"/>
      <c r="CZ309" s="1084"/>
      <c r="DA309" s="1084"/>
      <c r="DB309" s="1093"/>
      <c r="DC309" s="1086"/>
      <c r="DD309" s="1093"/>
      <c r="DE309" s="1097"/>
      <c r="DF309" s="1089"/>
      <c r="DG309" s="115" t="s">
        <v>282</v>
      </c>
      <c r="DH309" s="1089"/>
      <c r="DI309" s="115" t="s">
        <v>335</v>
      </c>
      <c r="DJ309" s="1089"/>
      <c r="DK309" s="116">
        <v>46.6</v>
      </c>
      <c r="DL309" s="1089"/>
      <c r="DM309" s="115" t="s">
        <v>282</v>
      </c>
      <c r="DN309" s="1089"/>
      <c r="DO309" s="115" t="s">
        <v>335</v>
      </c>
      <c r="DP309" s="1089"/>
      <c r="DQ309" s="116">
        <v>38.799999999999997</v>
      </c>
      <c r="DR309" s="1145"/>
      <c r="DS309" s="117">
        <v>5220</v>
      </c>
      <c r="DT309" s="1122"/>
      <c r="DU309" s="118" t="s">
        <v>284</v>
      </c>
      <c r="DV309" s="1089"/>
      <c r="DW309" s="1091"/>
      <c r="DX309" s="1093"/>
      <c r="DY309" s="1095"/>
      <c r="DZ309" s="1082"/>
      <c r="EA309" s="1084"/>
      <c r="EB309" s="1082"/>
      <c r="EC309" s="1086"/>
      <c r="ED309" s="1082"/>
      <c r="EE309" s="1088"/>
      <c r="EF309" s="1124"/>
      <c r="EG309" s="1089"/>
      <c r="EH309" s="1091">
        <v>0</v>
      </c>
      <c r="EI309" s="1093"/>
      <c r="EJ309" s="1095"/>
      <c r="EK309" s="1082"/>
      <c r="EL309" s="1084"/>
      <c r="EM309" s="1082"/>
      <c r="EN309" s="1086"/>
      <c r="EO309" s="1082"/>
      <c r="EP309" s="1088"/>
      <c r="EQ309" s="1127"/>
      <c r="ER309" s="1121"/>
      <c r="ES309" s="1089"/>
      <c r="ET309" s="119">
        <v>40</v>
      </c>
      <c r="EU309" s="1125"/>
      <c r="EV309" s="1140"/>
      <c r="EW309" s="1114"/>
      <c r="EX309" s="1122"/>
      <c r="EY309" s="5"/>
      <c r="EZ309" s="1145"/>
    </row>
    <row r="310" spans="1:156" s="58" customFormat="1" ht="38.450000000000003" customHeight="1">
      <c r="A310" s="132" t="s">
        <v>648</v>
      </c>
      <c r="B310" s="132" t="s">
        <v>1048</v>
      </c>
      <c r="C310" s="1170"/>
      <c r="D310" s="1106" t="s">
        <v>314</v>
      </c>
      <c r="E310" s="1108" t="s">
        <v>267</v>
      </c>
      <c r="F310" s="57" t="s">
        <v>42</v>
      </c>
      <c r="G310" s="120"/>
      <c r="H310" s="59">
        <v>30100</v>
      </c>
      <c r="I310" s="60">
        <v>38770</v>
      </c>
      <c r="J310" s="32" t="s">
        <v>268</v>
      </c>
      <c r="K310" s="61">
        <v>280</v>
      </c>
      <c r="L310" s="62">
        <v>360</v>
      </c>
      <c r="M310" s="63" t="s">
        <v>269</v>
      </c>
      <c r="N310" s="64" t="s">
        <v>270</v>
      </c>
      <c r="O310" s="65" t="s">
        <v>268</v>
      </c>
      <c r="P310" s="66" t="s">
        <v>271</v>
      </c>
      <c r="Q310" s="65" t="s">
        <v>268</v>
      </c>
      <c r="R310" s="67">
        <v>2.6</v>
      </c>
      <c r="S310" s="68">
        <v>2.7</v>
      </c>
      <c r="T310" s="1089" t="s">
        <v>268</v>
      </c>
      <c r="U310" s="1104">
        <v>730</v>
      </c>
      <c r="V310" s="1089" t="s">
        <v>268</v>
      </c>
      <c r="W310" s="1110">
        <v>7</v>
      </c>
      <c r="X310" s="1081" t="s">
        <v>272</v>
      </c>
      <c r="Y310" s="1083" t="s">
        <v>270</v>
      </c>
      <c r="Z310" s="1083" t="s">
        <v>268</v>
      </c>
      <c r="AA310" s="1100" t="s">
        <v>273</v>
      </c>
      <c r="AB310" s="1089" t="s">
        <v>268</v>
      </c>
      <c r="AC310" s="1104">
        <v>4950</v>
      </c>
      <c r="AD310" s="1089" t="s">
        <v>274</v>
      </c>
      <c r="AE310" s="1098">
        <v>40</v>
      </c>
      <c r="AF310" s="1081" t="s">
        <v>269</v>
      </c>
      <c r="AG310" s="1083" t="s">
        <v>270</v>
      </c>
      <c r="AH310" s="1081" t="s">
        <v>268</v>
      </c>
      <c r="AI310" s="1085" t="s">
        <v>275</v>
      </c>
      <c r="AJ310" s="1081" t="s">
        <v>268</v>
      </c>
      <c r="AK310" s="1096">
        <v>3.1</v>
      </c>
      <c r="AL310" s="32" t="s">
        <v>268</v>
      </c>
      <c r="AM310" s="69">
        <v>8670</v>
      </c>
      <c r="AN310" s="1089" t="s">
        <v>268</v>
      </c>
      <c r="AO310" s="70">
        <v>80</v>
      </c>
      <c r="AP310" s="71" t="s">
        <v>272</v>
      </c>
      <c r="AQ310" s="64" t="s">
        <v>270</v>
      </c>
      <c r="AR310" s="72" t="s">
        <v>268</v>
      </c>
      <c r="AS310" s="66" t="s">
        <v>275</v>
      </c>
      <c r="AT310" s="72" t="s">
        <v>268</v>
      </c>
      <c r="AU310" s="73">
        <v>2.9</v>
      </c>
      <c r="AV310" s="74" t="s">
        <v>276</v>
      </c>
      <c r="AW310" s="75" t="s">
        <v>268</v>
      </c>
      <c r="AX310" s="76">
        <v>3470</v>
      </c>
      <c r="AY310" s="20" t="s">
        <v>274</v>
      </c>
      <c r="AZ310" s="77">
        <v>30</v>
      </c>
      <c r="BA310" s="78" t="s">
        <v>269</v>
      </c>
      <c r="BB310" s="79" t="s">
        <v>270</v>
      </c>
      <c r="BC310" s="78" t="s">
        <v>268</v>
      </c>
      <c r="BD310" s="80" t="s">
        <v>275</v>
      </c>
      <c r="BE310" s="78" t="s">
        <v>268</v>
      </c>
      <c r="BF310" s="81">
        <v>3.9</v>
      </c>
      <c r="BG310" s="75"/>
      <c r="BH310" s="82"/>
      <c r="BI310" s="112"/>
      <c r="BJ310" s="121"/>
      <c r="BK310" s="121"/>
      <c r="BL310" s="121"/>
      <c r="BM310" s="121"/>
      <c r="BN310" s="121"/>
      <c r="BO310" s="121"/>
      <c r="BP310" s="121"/>
      <c r="BQ310" s="112"/>
      <c r="BR310" s="82" t="s">
        <v>286</v>
      </c>
      <c r="BS310" s="112"/>
      <c r="BT310" s="122"/>
      <c r="BU310" s="121"/>
      <c r="BV310" s="121"/>
      <c r="BW310" s="121"/>
      <c r="BX310" s="121"/>
      <c r="BY310" s="121"/>
      <c r="BZ310" s="121"/>
      <c r="CA310" s="1102" t="s">
        <v>268</v>
      </c>
      <c r="CB310" s="1130" t="s">
        <v>203</v>
      </c>
      <c r="CC310" s="1089" t="s">
        <v>268</v>
      </c>
      <c r="CD310" s="1098"/>
      <c r="CE310" s="1083"/>
      <c r="CF310" s="1083"/>
      <c r="CG310" s="1092"/>
      <c r="CH310" s="1085"/>
      <c r="CI310" s="1092"/>
      <c r="CJ310" s="1128" t="s">
        <v>203</v>
      </c>
      <c r="CK310" s="1089"/>
      <c r="CL310" s="123" t="s">
        <v>169</v>
      </c>
      <c r="CM310" s="1089" t="s">
        <v>274</v>
      </c>
      <c r="CN310" s="1112">
        <v>40</v>
      </c>
      <c r="CO310" s="1113" t="s">
        <v>269</v>
      </c>
      <c r="CP310" s="1114" t="s">
        <v>270</v>
      </c>
      <c r="CQ310" s="1113" t="s">
        <v>268</v>
      </c>
      <c r="CR310" s="1115" t="s">
        <v>275</v>
      </c>
      <c r="CS310" s="1113" t="s">
        <v>268</v>
      </c>
      <c r="CT310" s="1118">
        <v>3.1</v>
      </c>
      <c r="CU310" s="1119" t="s">
        <v>277</v>
      </c>
      <c r="CV310" s="1089" t="s">
        <v>274</v>
      </c>
      <c r="CW310" s="1104">
        <v>800</v>
      </c>
      <c r="CX310" s="1089" t="s">
        <v>268</v>
      </c>
      <c r="CY310" s="1098">
        <v>8</v>
      </c>
      <c r="CZ310" s="1083" t="s">
        <v>269</v>
      </c>
      <c r="DA310" s="1083" t="s">
        <v>270</v>
      </c>
      <c r="DB310" s="1092" t="s">
        <v>268</v>
      </c>
      <c r="DC310" s="1085" t="s">
        <v>275</v>
      </c>
      <c r="DD310" s="1092" t="s">
        <v>268</v>
      </c>
      <c r="DE310" s="1096">
        <v>9.6999999999999993</v>
      </c>
      <c r="DF310" s="1089" t="s">
        <v>274</v>
      </c>
      <c r="DG310" s="85">
        <v>480</v>
      </c>
      <c r="DH310" s="1089" t="s">
        <v>268</v>
      </c>
      <c r="DI310" s="85">
        <v>4</v>
      </c>
      <c r="DJ310" s="1089" t="s">
        <v>274</v>
      </c>
      <c r="DK310" s="86">
        <v>4</v>
      </c>
      <c r="DL310" s="1089" t="s">
        <v>268</v>
      </c>
      <c r="DM310" s="85">
        <v>80</v>
      </c>
      <c r="DN310" s="1089" t="s">
        <v>268</v>
      </c>
      <c r="DO310" s="85">
        <v>1</v>
      </c>
      <c r="DP310" s="1089" t="s">
        <v>274</v>
      </c>
      <c r="DQ310" s="86">
        <v>1</v>
      </c>
      <c r="DR310" s="1145"/>
      <c r="DS310" s="128" t="s">
        <v>169</v>
      </c>
      <c r="DT310" s="1122" t="s">
        <v>278</v>
      </c>
      <c r="DU310" s="88">
        <v>255</v>
      </c>
      <c r="DV310" s="1089" t="s">
        <v>280</v>
      </c>
      <c r="DW310" s="1090">
        <v>1220</v>
      </c>
      <c r="DX310" s="1092" t="s">
        <v>268</v>
      </c>
      <c r="DY310" s="1094">
        <v>10</v>
      </c>
      <c r="DZ310" s="1081" t="s">
        <v>269</v>
      </c>
      <c r="EA310" s="1083" t="s">
        <v>270</v>
      </c>
      <c r="EB310" s="1081" t="s">
        <v>268</v>
      </c>
      <c r="EC310" s="1085" t="s">
        <v>275</v>
      </c>
      <c r="ED310" s="1081" t="s">
        <v>268</v>
      </c>
      <c r="EE310" s="1087">
        <v>8.9</v>
      </c>
      <c r="EF310" s="1123" t="s">
        <v>276</v>
      </c>
      <c r="EG310" s="1089" t="s">
        <v>280</v>
      </c>
      <c r="EH310" s="1090">
        <v>4960</v>
      </c>
      <c r="EI310" s="1092" t="s">
        <v>268</v>
      </c>
      <c r="EJ310" s="1094">
        <v>50</v>
      </c>
      <c r="EK310" s="1081" t="s">
        <v>269</v>
      </c>
      <c r="EL310" s="1083" t="s">
        <v>270</v>
      </c>
      <c r="EM310" s="1081" t="s">
        <v>268</v>
      </c>
      <c r="EN310" s="1085" t="s">
        <v>275</v>
      </c>
      <c r="EO310" s="1081" t="s">
        <v>268</v>
      </c>
      <c r="EP310" s="1087">
        <v>2.7</v>
      </c>
      <c r="EQ310" s="1126" t="s">
        <v>276</v>
      </c>
      <c r="ER310" s="1120" t="s">
        <v>281</v>
      </c>
      <c r="ES310" s="1089" t="s">
        <v>280</v>
      </c>
      <c r="ET310" s="89">
        <v>3650</v>
      </c>
      <c r="EU310" s="1125" t="s">
        <v>280</v>
      </c>
      <c r="EV310" s="1140"/>
      <c r="EW310" s="1114"/>
      <c r="EX310" s="1122"/>
      <c r="EY310" s="5"/>
      <c r="EZ310" s="1145"/>
    </row>
    <row r="311" spans="1:156" s="58" customFormat="1" ht="38.450000000000003" customHeight="1">
      <c r="A311" s="132" t="s">
        <v>649</v>
      </c>
      <c r="B311" s="132" t="s">
        <v>1049</v>
      </c>
      <c r="C311" s="1170"/>
      <c r="D311" s="1107"/>
      <c r="E311" s="1109"/>
      <c r="F311" s="90" t="s">
        <v>43</v>
      </c>
      <c r="G311" s="120"/>
      <c r="H311" s="91">
        <v>38770</v>
      </c>
      <c r="I311" s="92"/>
      <c r="J311" s="32" t="s">
        <v>268</v>
      </c>
      <c r="K311" s="93">
        <v>360</v>
      </c>
      <c r="L311" s="94"/>
      <c r="M311" s="95" t="s">
        <v>269</v>
      </c>
      <c r="N311" s="96" t="s">
        <v>270</v>
      </c>
      <c r="O311" s="97" t="s">
        <v>268</v>
      </c>
      <c r="P311" s="98" t="s">
        <v>275</v>
      </c>
      <c r="Q311" s="97" t="s">
        <v>268</v>
      </c>
      <c r="R311" s="99">
        <v>2.7</v>
      </c>
      <c r="S311" s="100"/>
      <c r="T311" s="1089"/>
      <c r="U311" s="1105"/>
      <c r="V311" s="1089"/>
      <c r="W311" s="1111"/>
      <c r="X311" s="1082"/>
      <c r="Y311" s="1084"/>
      <c r="Z311" s="1084"/>
      <c r="AA311" s="1101"/>
      <c r="AB311" s="1089"/>
      <c r="AC311" s="1105"/>
      <c r="AD311" s="1089"/>
      <c r="AE311" s="1099"/>
      <c r="AF311" s="1082"/>
      <c r="AG311" s="1084"/>
      <c r="AH311" s="1082"/>
      <c r="AI311" s="1086"/>
      <c r="AJ311" s="1082"/>
      <c r="AK311" s="1097"/>
      <c r="AL311" s="32" t="s">
        <v>268</v>
      </c>
      <c r="AM311" s="93">
        <v>8670</v>
      </c>
      <c r="AN311" s="1089"/>
      <c r="AO311" s="101">
        <v>80</v>
      </c>
      <c r="AP311" s="102" t="s">
        <v>269</v>
      </c>
      <c r="AQ311" s="96" t="s">
        <v>270</v>
      </c>
      <c r="AR311" s="103" t="s">
        <v>268</v>
      </c>
      <c r="AS311" s="104" t="s">
        <v>275</v>
      </c>
      <c r="AT311" s="103" t="s">
        <v>268</v>
      </c>
      <c r="AU311" s="105">
        <v>2.9</v>
      </c>
      <c r="AV311" s="106"/>
      <c r="AW311" s="75"/>
      <c r="AX311" s="23"/>
      <c r="AY311" s="23"/>
      <c r="AZ311" s="125"/>
      <c r="BA311" s="23"/>
      <c r="BB311" s="23"/>
      <c r="BC311" s="23"/>
      <c r="BD311" s="23"/>
      <c r="BE311" s="23"/>
      <c r="BF311" s="23"/>
      <c r="BG311" s="112" t="s">
        <v>274</v>
      </c>
      <c r="BH311" s="113">
        <v>60750</v>
      </c>
      <c r="BI311" s="112" t="s">
        <v>268</v>
      </c>
      <c r="BJ311" s="77">
        <v>600</v>
      </c>
      <c r="BK311" s="78" t="s">
        <v>269</v>
      </c>
      <c r="BL311" s="79" t="s">
        <v>270</v>
      </c>
      <c r="BM311" s="78" t="s">
        <v>268</v>
      </c>
      <c r="BN311" s="80" t="s">
        <v>275</v>
      </c>
      <c r="BO311" s="78" t="s">
        <v>268</v>
      </c>
      <c r="BP311" s="81">
        <v>2.5</v>
      </c>
      <c r="BQ311" s="46" t="s">
        <v>268</v>
      </c>
      <c r="BR311" s="113">
        <v>52080</v>
      </c>
      <c r="BS311" s="46" t="s">
        <v>274</v>
      </c>
      <c r="BT311" s="77">
        <v>520</v>
      </c>
      <c r="BU311" s="78" t="s">
        <v>269</v>
      </c>
      <c r="BV311" s="79" t="s">
        <v>270</v>
      </c>
      <c r="BW311" s="78" t="s">
        <v>268</v>
      </c>
      <c r="BX311" s="80" t="s">
        <v>275</v>
      </c>
      <c r="BY311" s="78" t="s">
        <v>268</v>
      </c>
      <c r="BZ311" s="81">
        <v>2.5</v>
      </c>
      <c r="CA311" s="1103"/>
      <c r="CB311" s="1131"/>
      <c r="CC311" s="1089"/>
      <c r="CD311" s="1099"/>
      <c r="CE311" s="1084"/>
      <c r="CF311" s="1084"/>
      <c r="CG311" s="1093"/>
      <c r="CH311" s="1086"/>
      <c r="CI311" s="1093"/>
      <c r="CJ311" s="1129"/>
      <c r="CK311" s="1089"/>
      <c r="CL311" s="114">
        <v>4950</v>
      </c>
      <c r="CM311" s="1089"/>
      <c r="CN311" s="1112"/>
      <c r="CO311" s="1113"/>
      <c r="CP311" s="1114"/>
      <c r="CQ311" s="1113"/>
      <c r="CR311" s="1115"/>
      <c r="CS311" s="1113"/>
      <c r="CT311" s="1118"/>
      <c r="CU311" s="1119"/>
      <c r="CV311" s="1089"/>
      <c r="CW311" s="1105"/>
      <c r="CX311" s="1089"/>
      <c r="CY311" s="1099"/>
      <c r="CZ311" s="1084"/>
      <c r="DA311" s="1084"/>
      <c r="DB311" s="1093"/>
      <c r="DC311" s="1086"/>
      <c r="DD311" s="1093"/>
      <c r="DE311" s="1097"/>
      <c r="DF311" s="1089"/>
      <c r="DG311" s="115" t="s">
        <v>282</v>
      </c>
      <c r="DH311" s="1089"/>
      <c r="DI311" s="115" t="s">
        <v>335</v>
      </c>
      <c r="DJ311" s="1089"/>
      <c r="DK311" s="116">
        <v>49.9</v>
      </c>
      <c r="DL311" s="1089"/>
      <c r="DM311" s="115" t="s">
        <v>282</v>
      </c>
      <c r="DN311" s="1089"/>
      <c r="DO311" s="115" t="s">
        <v>335</v>
      </c>
      <c r="DP311" s="1089"/>
      <c r="DQ311" s="116">
        <v>33.299999999999997</v>
      </c>
      <c r="DR311" s="1145"/>
      <c r="DS311" s="117">
        <v>4660</v>
      </c>
      <c r="DT311" s="1122"/>
      <c r="DU311" s="118" t="s">
        <v>284</v>
      </c>
      <c r="DV311" s="1089"/>
      <c r="DW311" s="1091"/>
      <c r="DX311" s="1093"/>
      <c r="DY311" s="1095"/>
      <c r="DZ311" s="1082"/>
      <c r="EA311" s="1084"/>
      <c r="EB311" s="1082"/>
      <c r="EC311" s="1086"/>
      <c r="ED311" s="1082"/>
      <c r="EE311" s="1088"/>
      <c r="EF311" s="1124"/>
      <c r="EG311" s="1089"/>
      <c r="EH311" s="1091">
        <v>0</v>
      </c>
      <c r="EI311" s="1093"/>
      <c r="EJ311" s="1095"/>
      <c r="EK311" s="1082"/>
      <c r="EL311" s="1084"/>
      <c r="EM311" s="1082"/>
      <c r="EN311" s="1086"/>
      <c r="EO311" s="1082"/>
      <c r="EP311" s="1088"/>
      <c r="EQ311" s="1127"/>
      <c r="ER311" s="1121"/>
      <c r="ES311" s="1089"/>
      <c r="ET311" s="119">
        <v>30</v>
      </c>
      <c r="EU311" s="1125"/>
      <c r="EV311" s="1140"/>
      <c r="EW311" s="1114"/>
      <c r="EX311" s="1122"/>
      <c r="EY311" s="5"/>
      <c r="EZ311" s="1145"/>
    </row>
    <row r="312" spans="1:156" s="58" customFormat="1" ht="38.450000000000003" customHeight="1">
      <c r="A312" s="132" t="s">
        <v>650</v>
      </c>
      <c r="B312" s="132" t="s">
        <v>1050</v>
      </c>
      <c r="C312" s="1170"/>
      <c r="D312" s="1106" t="s">
        <v>316</v>
      </c>
      <c r="E312" s="1108" t="s">
        <v>267</v>
      </c>
      <c r="F312" s="57" t="s">
        <v>42</v>
      </c>
      <c r="G312" s="120"/>
      <c r="H312" s="59">
        <v>29110</v>
      </c>
      <c r="I312" s="60">
        <v>37780</v>
      </c>
      <c r="J312" s="32" t="s">
        <v>268</v>
      </c>
      <c r="K312" s="61">
        <v>270</v>
      </c>
      <c r="L312" s="62">
        <v>350</v>
      </c>
      <c r="M312" s="63" t="s">
        <v>269</v>
      </c>
      <c r="N312" s="64" t="s">
        <v>270</v>
      </c>
      <c r="O312" s="65" t="s">
        <v>268</v>
      </c>
      <c r="P312" s="66" t="s">
        <v>271</v>
      </c>
      <c r="Q312" s="65" t="s">
        <v>268</v>
      </c>
      <c r="R312" s="67">
        <v>2.6</v>
      </c>
      <c r="S312" s="68">
        <v>2.6</v>
      </c>
      <c r="T312" s="1089" t="s">
        <v>268</v>
      </c>
      <c r="U312" s="1104">
        <v>640</v>
      </c>
      <c r="V312" s="1089" t="s">
        <v>268</v>
      </c>
      <c r="W312" s="1110">
        <v>6</v>
      </c>
      <c r="X312" s="1081" t="s">
        <v>272</v>
      </c>
      <c r="Y312" s="1083" t="s">
        <v>270</v>
      </c>
      <c r="Z312" s="1083" t="s">
        <v>268</v>
      </c>
      <c r="AA312" s="1100" t="s">
        <v>273</v>
      </c>
      <c r="AB312" s="1089" t="s">
        <v>268</v>
      </c>
      <c r="AC312" s="1104">
        <v>4330</v>
      </c>
      <c r="AD312" s="1089" t="s">
        <v>274</v>
      </c>
      <c r="AE312" s="1098">
        <v>40</v>
      </c>
      <c r="AF312" s="1081" t="s">
        <v>269</v>
      </c>
      <c r="AG312" s="1083" t="s">
        <v>270</v>
      </c>
      <c r="AH312" s="1081" t="s">
        <v>268</v>
      </c>
      <c r="AI312" s="1085" t="s">
        <v>275</v>
      </c>
      <c r="AJ312" s="1081" t="s">
        <v>268</v>
      </c>
      <c r="AK312" s="1096">
        <v>2.7</v>
      </c>
      <c r="AL312" s="32" t="s">
        <v>268</v>
      </c>
      <c r="AM312" s="69">
        <v>8670</v>
      </c>
      <c r="AN312" s="1089" t="s">
        <v>268</v>
      </c>
      <c r="AO312" s="70">
        <v>80</v>
      </c>
      <c r="AP312" s="71" t="s">
        <v>272</v>
      </c>
      <c r="AQ312" s="64" t="s">
        <v>270</v>
      </c>
      <c r="AR312" s="72" t="s">
        <v>268</v>
      </c>
      <c r="AS312" s="66" t="s">
        <v>275</v>
      </c>
      <c r="AT312" s="72" t="s">
        <v>268</v>
      </c>
      <c r="AU312" s="73">
        <v>2.9</v>
      </c>
      <c r="AV312" s="74" t="s">
        <v>276</v>
      </c>
      <c r="AW312" s="75" t="s">
        <v>268</v>
      </c>
      <c r="AX312" s="76">
        <v>3470</v>
      </c>
      <c r="AY312" s="20" t="s">
        <v>274</v>
      </c>
      <c r="AZ312" s="77">
        <v>30</v>
      </c>
      <c r="BA312" s="78" t="s">
        <v>269</v>
      </c>
      <c r="BB312" s="79" t="s">
        <v>270</v>
      </c>
      <c r="BC312" s="78" t="s">
        <v>268</v>
      </c>
      <c r="BD312" s="80" t="s">
        <v>275</v>
      </c>
      <c r="BE312" s="78" t="s">
        <v>268</v>
      </c>
      <c r="BF312" s="81">
        <v>3.9</v>
      </c>
      <c r="BG312" s="75"/>
      <c r="BH312" s="82"/>
      <c r="BI312" s="112"/>
      <c r="BJ312" s="121"/>
      <c r="BK312" s="121"/>
      <c r="BL312" s="121"/>
      <c r="BM312" s="121"/>
      <c r="BN312" s="121"/>
      <c r="BO312" s="121"/>
      <c r="BP312" s="121"/>
      <c r="BQ312" s="112"/>
      <c r="BR312" s="82" t="s">
        <v>286</v>
      </c>
      <c r="BS312" s="112"/>
      <c r="BT312" s="122"/>
      <c r="BU312" s="121"/>
      <c r="BV312" s="121"/>
      <c r="BW312" s="121"/>
      <c r="BX312" s="121"/>
      <c r="BY312" s="121"/>
      <c r="BZ312" s="121"/>
      <c r="CA312" s="1102" t="s">
        <v>268</v>
      </c>
      <c r="CB312" s="1130" t="s">
        <v>203</v>
      </c>
      <c r="CC312" s="1089" t="s">
        <v>268</v>
      </c>
      <c r="CD312" s="1098"/>
      <c r="CE312" s="1083"/>
      <c r="CF312" s="1083"/>
      <c r="CG312" s="1092"/>
      <c r="CH312" s="1085"/>
      <c r="CI312" s="1092"/>
      <c r="CJ312" s="1128" t="s">
        <v>203</v>
      </c>
      <c r="CK312" s="1089"/>
      <c r="CL312" s="123" t="s">
        <v>170</v>
      </c>
      <c r="CM312" s="1089" t="s">
        <v>274</v>
      </c>
      <c r="CN312" s="1112">
        <v>40</v>
      </c>
      <c r="CO312" s="1113" t="s">
        <v>269</v>
      </c>
      <c r="CP312" s="1114" t="s">
        <v>270</v>
      </c>
      <c r="CQ312" s="1113" t="s">
        <v>268</v>
      </c>
      <c r="CR312" s="1115" t="s">
        <v>275</v>
      </c>
      <c r="CS312" s="1113" t="s">
        <v>268</v>
      </c>
      <c r="CT312" s="1118">
        <v>2.7</v>
      </c>
      <c r="CU312" s="1119" t="s">
        <v>277</v>
      </c>
      <c r="CV312" s="1089" t="s">
        <v>274</v>
      </c>
      <c r="CW312" s="1104">
        <v>700</v>
      </c>
      <c r="CX312" s="1089" t="s">
        <v>268</v>
      </c>
      <c r="CY312" s="1098">
        <v>7</v>
      </c>
      <c r="CZ312" s="1083" t="s">
        <v>269</v>
      </c>
      <c r="DA312" s="1083" t="s">
        <v>270</v>
      </c>
      <c r="DB312" s="1092" t="s">
        <v>268</v>
      </c>
      <c r="DC312" s="1085" t="s">
        <v>275</v>
      </c>
      <c r="DD312" s="1092" t="s">
        <v>268</v>
      </c>
      <c r="DE312" s="1096">
        <v>9.6999999999999993</v>
      </c>
      <c r="DF312" s="1089" t="s">
        <v>274</v>
      </c>
      <c r="DG312" s="85">
        <v>440</v>
      </c>
      <c r="DH312" s="1089" t="s">
        <v>268</v>
      </c>
      <c r="DI312" s="85">
        <v>4</v>
      </c>
      <c r="DJ312" s="1089" t="s">
        <v>274</v>
      </c>
      <c r="DK312" s="86">
        <v>4</v>
      </c>
      <c r="DL312" s="1089" t="s">
        <v>268</v>
      </c>
      <c r="DM312" s="85">
        <v>70</v>
      </c>
      <c r="DN312" s="1089" t="s">
        <v>268</v>
      </c>
      <c r="DO312" s="85">
        <v>1</v>
      </c>
      <c r="DP312" s="1089" t="s">
        <v>274</v>
      </c>
      <c r="DQ312" s="86">
        <v>1</v>
      </c>
      <c r="DR312" s="1145"/>
      <c r="DS312" s="128" t="s">
        <v>170</v>
      </c>
      <c r="DT312" s="1122" t="s">
        <v>278</v>
      </c>
      <c r="DU312" s="88">
        <v>255</v>
      </c>
      <c r="DV312" s="1089" t="s">
        <v>280</v>
      </c>
      <c r="DW312" s="1090">
        <v>1070</v>
      </c>
      <c r="DX312" s="1092" t="s">
        <v>268</v>
      </c>
      <c r="DY312" s="1094">
        <v>11</v>
      </c>
      <c r="DZ312" s="1081" t="s">
        <v>269</v>
      </c>
      <c r="EA312" s="1083" t="s">
        <v>270</v>
      </c>
      <c r="EB312" s="1081" t="s">
        <v>268</v>
      </c>
      <c r="EC312" s="1085" t="s">
        <v>275</v>
      </c>
      <c r="ED312" s="1081" t="s">
        <v>268</v>
      </c>
      <c r="EE312" s="1087">
        <v>7.1</v>
      </c>
      <c r="EF312" s="1123" t="s">
        <v>276</v>
      </c>
      <c r="EG312" s="1089" t="s">
        <v>280</v>
      </c>
      <c r="EH312" s="1090">
        <v>4340</v>
      </c>
      <c r="EI312" s="1092" t="s">
        <v>268</v>
      </c>
      <c r="EJ312" s="1094">
        <v>40</v>
      </c>
      <c r="EK312" s="1081" t="s">
        <v>269</v>
      </c>
      <c r="EL312" s="1083" t="s">
        <v>270</v>
      </c>
      <c r="EM312" s="1081" t="s">
        <v>268</v>
      </c>
      <c r="EN312" s="1085" t="s">
        <v>275</v>
      </c>
      <c r="EO312" s="1081" t="s">
        <v>268</v>
      </c>
      <c r="EP312" s="1087">
        <v>2.9</v>
      </c>
      <c r="EQ312" s="1126" t="s">
        <v>276</v>
      </c>
      <c r="ER312" s="1120" t="s">
        <v>281</v>
      </c>
      <c r="ES312" s="1089" t="s">
        <v>280</v>
      </c>
      <c r="ET312" s="89">
        <v>3200</v>
      </c>
      <c r="EU312" s="1125" t="s">
        <v>280</v>
      </c>
      <c r="EV312" s="1140"/>
      <c r="EW312" s="1114"/>
      <c r="EX312" s="1122"/>
      <c r="EY312" s="5"/>
      <c r="EZ312" s="1145"/>
    </row>
    <row r="313" spans="1:156" s="58" customFormat="1" ht="38.450000000000003" customHeight="1">
      <c r="A313" s="132" t="s">
        <v>651</v>
      </c>
      <c r="B313" s="132" t="s">
        <v>1051</v>
      </c>
      <c r="C313" s="1170"/>
      <c r="D313" s="1107"/>
      <c r="E313" s="1109"/>
      <c r="F313" s="90" t="s">
        <v>43</v>
      </c>
      <c r="G313" s="120"/>
      <c r="H313" s="91">
        <v>37780</v>
      </c>
      <c r="I313" s="92"/>
      <c r="J313" s="32" t="s">
        <v>268</v>
      </c>
      <c r="K313" s="93">
        <v>350</v>
      </c>
      <c r="L313" s="94"/>
      <c r="M313" s="95" t="s">
        <v>269</v>
      </c>
      <c r="N313" s="96" t="s">
        <v>270</v>
      </c>
      <c r="O313" s="97" t="s">
        <v>268</v>
      </c>
      <c r="P313" s="98" t="s">
        <v>275</v>
      </c>
      <c r="Q313" s="97" t="s">
        <v>268</v>
      </c>
      <c r="R313" s="99">
        <v>2.6</v>
      </c>
      <c r="S313" s="100"/>
      <c r="T313" s="1089"/>
      <c r="U313" s="1105"/>
      <c r="V313" s="1089"/>
      <c r="W313" s="1111"/>
      <c r="X313" s="1082"/>
      <c r="Y313" s="1084"/>
      <c r="Z313" s="1084"/>
      <c r="AA313" s="1101"/>
      <c r="AB313" s="1089"/>
      <c r="AC313" s="1105"/>
      <c r="AD313" s="1089"/>
      <c r="AE313" s="1099"/>
      <c r="AF313" s="1082"/>
      <c r="AG313" s="1084"/>
      <c r="AH313" s="1082"/>
      <c r="AI313" s="1086"/>
      <c r="AJ313" s="1082"/>
      <c r="AK313" s="1097"/>
      <c r="AL313" s="32" t="s">
        <v>268</v>
      </c>
      <c r="AM313" s="93">
        <v>8670</v>
      </c>
      <c r="AN313" s="1089"/>
      <c r="AO313" s="101">
        <v>80</v>
      </c>
      <c r="AP313" s="102" t="s">
        <v>269</v>
      </c>
      <c r="AQ313" s="96" t="s">
        <v>270</v>
      </c>
      <c r="AR313" s="103" t="s">
        <v>268</v>
      </c>
      <c r="AS313" s="104" t="s">
        <v>275</v>
      </c>
      <c r="AT313" s="103" t="s">
        <v>268</v>
      </c>
      <c r="AU313" s="105">
        <v>2.9</v>
      </c>
      <c r="AV313" s="106"/>
      <c r="AW313" s="75"/>
      <c r="AX313" s="23"/>
      <c r="AY313" s="23"/>
      <c r="AZ313" s="125"/>
      <c r="BA313" s="23"/>
      <c r="BB313" s="23"/>
      <c r="BC313" s="23"/>
      <c r="BD313" s="23"/>
      <c r="BE313" s="23"/>
      <c r="BF313" s="23"/>
      <c r="BG313" s="112" t="s">
        <v>274</v>
      </c>
      <c r="BH313" s="113">
        <v>60750</v>
      </c>
      <c r="BI313" s="112" t="s">
        <v>268</v>
      </c>
      <c r="BJ313" s="77">
        <v>600</v>
      </c>
      <c r="BK313" s="78" t="s">
        <v>269</v>
      </c>
      <c r="BL313" s="79" t="s">
        <v>270</v>
      </c>
      <c r="BM313" s="78" t="s">
        <v>268</v>
      </c>
      <c r="BN313" s="80" t="s">
        <v>275</v>
      </c>
      <c r="BO313" s="78" t="s">
        <v>268</v>
      </c>
      <c r="BP313" s="81">
        <v>2.5</v>
      </c>
      <c r="BQ313" s="46" t="s">
        <v>268</v>
      </c>
      <c r="BR313" s="113">
        <v>52080</v>
      </c>
      <c r="BS313" s="46" t="s">
        <v>274</v>
      </c>
      <c r="BT313" s="77">
        <v>520</v>
      </c>
      <c r="BU313" s="78" t="s">
        <v>269</v>
      </c>
      <c r="BV313" s="79" t="s">
        <v>270</v>
      </c>
      <c r="BW313" s="78" t="s">
        <v>268</v>
      </c>
      <c r="BX313" s="80" t="s">
        <v>275</v>
      </c>
      <c r="BY313" s="78" t="s">
        <v>268</v>
      </c>
      <c r="BZ313" s="81">
        <v>2.5</v>
      </c>
      <c r="CA313" s="1103"/>
      <c r="CB313" s="1131"/>
      <c r="CC313" s="1089"/>
      <c r="CD313" s="1099"/>
      <c r="CE313" s="1084"/>
      <c r="CF313" s="1084"/>
      <c r="CG313" s="1093"/>
      <c r="CH313" s="1086"/>
      <c r="CI313" s="1093"/>
      <c r="CJ313" s="1129"/>
      <c r="CK313" s="1089"/>
      <c r="CL313" s="114">
        <v>4330</v>
      </c>
      <c r="CM313" s="1089"/>
      <c r="CN313" s="1112"/>
      <c r="CO313" s="1113"/>
      <c r="CP313" s="1114"/>
      <c r="CQ313" s="1113"/>
      <c r="CR313" s="1115"/>
      <c r="CS313" s="1113"/>
      <c r="CT313" s="1118"/>
      <c r="CU313" s="1119"/>
      <c r="CV313" s="1089"/>
      <c r="CW313" s="1105"/>
      <c r="CX313" s="1089"/>
      <c r="CY313" s="1099"/>
      <c r="CZ313" s="1084"/>
      <c r="DA313" s="1084"/>
      <c r="DB313" s="1093"/>
      <c r="DC313" s="1086"/>
      <c r="DD313" s="1093"/>
      <c r="DE313" s="1097"/>
      <c r="DF313" s="1089"/>
      <c r="DG313" s="115" t="s">
        <v>282</v>
      </c>
      <c r="DH313" s="1089"/>
      <c r="DI313" s="115" t="s">
        <v>335</v>
      </c>
      <c r="DJ313" s="1089"/>
      <c r="DK313" s="116">
        <v>43.7</v>
      </c>
      <c r="DL313" s="1089"/>
      <c r="DM313" s="115" t="s">
        <v>282</v>
      </c>
      <c r="DN313" s="1089"/>
      <c r="DO313" s="115" t="s">
        <v>335</v>
      </c>
      <c r="DP313" s="1089"/>
      <c r="DQ313" s="116">
        <v>29.1</v>
      </c>
      <c r="DR313" s="1145"/>
      <c r="DS313" s="117">
        <v>4250</v>
      </c>
      <c r="DT313" s="1122"/>
      <c r="DU313" s="118" t="s">
        <v>284</v>
      </c>
      <c r="DV313" s="1089"/>
      <c r="DW313" s="1091"/>
      <c r="DX313" s="1093"/>
      <c r="DY313" s="1095"/>
      <c r="DZ313" s="1082"/>
      <c r="EA313" s="1084"/>
      <c r="EB313" s="1082"/>
      <c r="EC313" s="1086"/>
      <c r="ED313" s="1082"/>
      <c r="EE313" s="1088"/>
      <c r="EF313" s="1124"/>
      <c r="EG313" s="1089"/>
      <c r="EH313" s="1091">
        <v>0</v>
      </c>
      <c r="EI313" s="1093"/>
      <c r="EJ313" s="1095"/>
      <c r="EK313" s="1082"/>
      <c r="EL313" s="1084"/>
      <c r="EM313" s="1082"/>
      <c r="EN313" s="1086"/>
      <c r="EO313" s="1082"/>
      <c r="EP313" s="1088"/>
      <c r="EQ313" s="1127"/>
      <c r="ER313" s="1121"/>
      <c r="ES313" s="1089"/>
      <c r="ET313" s="119">
        <v>30</v>
      </c>
      <c r="EU313" s="1125"/>
      <c r="EV313" s="1140"/>
      <c r="EW313" s="1114"/>
      <c r="EX313" s="1122"/>
      <c r="EY313" s="5"/>
      <c r="EZ313" s="1145"/>
    </row>
    <row r="314" spans="1:156" s="58" customFormat="1" ht="38.450000000000003" customHeight="1">
      <c r="A314" s="132" t="s">
        <v>652</v>
      </c>
      <c r="B314" s="132" t="s">
        <v>1052</v>
      </c>
      <c r="C314" s="1170"/>
      <c r="D314" s="1106" t="s">
        <v>318</v>
      </c>
      <c r="E314" s="1108" t="s">
        <v>267</v>
      </c>
      <c r="F314" s="57" t="s">
        <v>42</v>
      </c>
      <c r="G314" s="120"/>
      <c r="H314" s="59">
        <v>28320</v>
      </c>
      <c r="I314" s="60">
        <v>36990</v>
      </c>
      <c r="J314" s="32" t="s">
        <v>268</v>
      </c>
      <c r="K314" s="61">
        <v>260</v>
      </c>
      <c r="L314" s="62">
        <v>340</v>
      </c>
      <c r="M314" s="63" t="s">
        <v>269</v>
      </c>
      <c r="N314" s="64" t="s">
        <v>270</v>
      </c>
      <c r="O314" s="65" t="s">
        <v>268</v>
      </c>
      <c r="P314" s="66" t="s">
        <v>271</v>
      </c>
      <c r="Q314" s="65" t="s">
        <v>268</v>
      </c>
      <c r="R314" s="67">
        <v>2.5</v>
      </c>
      <c r="S314" s="68">
        <v>2.6</v>
      </c>
      <c r="T314" s="1089" t="s">
        <v>268</v>
      </c>
      <c r="U314" s="1104">
        <v>570</v>
      </c>
      <c r="V314" s="1089" t="s">
        <v>268</v>
      </c>
      <c r="W314" s="1110">
        <v>5</v>
      </c>
      <c r="X314" s="1081" t="s">
        <v>272</v>
      </c>
      <c r="Y314" s="1083" t="s">
        <v>270</v>
      </c>
      <c r="Z314" s="1083" t="s">
        <v>268</v>
      </c>
      <c r="AA314" s="1100" t="s">
        <v>273</v>
      </c>
      <c r="AB314" s="1089" t="s">
        <v>268</v>
      </c>
      <c r="AC314" s="1104">
        <v>3850</v>
      </c>
      <c r="AD314" s="1089" t="s">
        <v>274</v>
      </c>
      <c r="AE314" s="1098">
        <v>30</v>
      </c>
      <c r="AF314" s="1081" t="s">
        <v>269</v>
      </c>
      <c r="AG314" s="1083" t="s">
        <v>270</v>
      </c>
      <c r="AH314" s="1081" t="s">
        <v>268</v>
      </c>
      <c r="AI314" s="1085" t="s">
        <v>275</v>
      </c>
      <c r="AJ314" s="1081" t="s">
        <v>268</v>
      </c>
      <c r="AK314" s="1096">
        <v>3.2</v>
      </c>
      <c r="AL314" s="32" t="s">
        <v>268</v>
      </c>
      <c r="AM314" s="69">
        <v>8670</v>
      </c>
      <c r="AN314" s="1089" t="s">
        <v>268</v>
      </c>
      <c r="AO314" s="70">
        <v>80</v>
      </c>
      <c r="AP314" s="71" t="s">
        <v>272</v>
      </c>
      <c r="AQ314" s="64" t="s">
        <v>270</v>
      </c>
      <c r="AR314" s="72" t="s">
        <v>268</v>
      </c>
      <c r="AS314" s="66" t="s">
        <v>275</v>
      </c>
      <c r="AT314" s="72" t="s">
        <v>268</v>
      </c>
      <c r="AU314" s="73">
        <v>2.9</v>
      </c>
      <c r="AV314" s="74" t="s">
        <v>276</v>
      </c>
      <c r="AW314" s="75" t="s">
        <v>268</v>
      </c>
      <c r="AX314" s="76">
        <v>3470</v>
      </c>
      <c r="AY314" s="20" t="s">
        <v>274</v>
      </c>
      <c r="AZ314" s="77">
        <v>30</v>
      </c>
      <c r="BA314" s="78" t="s">
        <v>269</v>
      </c>
      <c r="BB314" s="79" t="s">
        <v>270</v>
      </c>
      <c r="BC314" s="78" t="s">
        <v>268</v>
      </c>
      <c r="BD314" s="80" t="s">
        <v>275</v>
      </c>
      <c r="BE314" s="78" t="s">
        <v>268</v>
      </c>
      <c r="BF314" s="81">
        <v>3.9</v>
      </c>
      <c r="BG314" s="75"/>
      <c r="BH314" s="82"/>
      <c r="BI314" s="112"/>
      <c r="BJ314" s="121"/>
      <c r="BK314" s="121"/>
      <c r="BL314" s="121"/>
      <c r="BM314" s="121"/>
      <c r="BN314" s="121"/>
      <c r="BO314" s="121"/>
      <c r="BP314" s="121"/>
      <c r="BQ314" s="112"/>
      <c r="BR314" s="82" t="s">
        <v>286</v>
      </c>
      <c r="BS314" s="112"/>
      <c r="BT314" s="122"/>
      <c r="BU314" s="121"/>
      <c r="BV314" s="121"/>
      <c r="BW314" s="121"/>
      <c r="BX314" s="121"/>
      <c r="BY314" s="121"/>
      <c r="BZ314" s="121"/>
      <c r="CA314" s="1102" t="s">
        <v>268</v>
      </c>
      <c r="CB314" s="1116">
        <v>730</v>
      </c>
      <c r="CC314" s="1089" t="s">
        <v>268</v>
      </c>
      <c r="CD314" s="1098">
        <v>7</v>
      </c>
      <c r="CE314" s="1083" t="s">
        <v>269</v>
      </c>
      <c r="CF314" s="1083" t="s">
        <v>270</v>
      </c>
      <c r="CG314" s="1092" t="s">
        <v>268</v>
      </c>
      <c r="CH314" s="1085" t="s">
        <v>275</v>
      </c>
      <c r="CI314" s="1092" t="s">
        <v>268</v>
      </c>
      <c r="CJ314" s="1096">
        <v>8.6</v>
      </c>
      <c r="CK314" s="1089"/>
      <c r="CL314" s="123" t="s">
        <v>171</v>
      </c>
      <c r="CM314" s="1089" t="s">
        <v>274</v>
      </c>
      <c r="CN314" s="1112">
        <v>30</v>
      </c>
      <c r="CO314" s="1113" t="s">
        <v>269</v>
      </c>
      <c r="CP314" s="1114" t="s">
        <v>270</v>
      </c>
      <c r="CQ314" s="1113" t="s">
        <v>268</v>
      </c>
      <c r="CR314" s="1115" t="s">
        <v>275</v>
      </c>
      <c r="CS314" s="1113" t="s">
        <v>268</v>
      </c>
      <c r="CT314" s="1118">
        <v>3.2</v>
      </c>
      <c r="CU314" s="1119" t="s">
        <v>277</v>
      </c>
      <c r="CV314" s="1089" t="s">
        <v>274</v>
      </c>
      <c r="CW314" s="1104">
        <v>620</v>
      </c>
      <c r="CX314" s="1089" t="s">
        <v>268</v>
      </c>
      <c r="CY314" s="1098">
        <v>6</v>
      </c>
      <c r="CZ314" s="1083" t="s">
        <v>269</v>
      </c>
      <c r="DA314" s="1083" t="s">
        <v>270</v>
      </c>
      <c r="DB314" s="1092" t="s">
        <v>268</v>
      </c>
      <c r="DC314" s="1085" t="s">
        <v>275</v>
      </c>
      <c r="DD314" s="1092" t="s">
        <v>268</v>
      </c>
      <c r="DE314" s="1096">
        <v>10.1</v>
      </c>
      <c r="DF314" s="1089" t="s">
        <v>274</v>
      </c>
      <c r="DG314" s="85">
        <v>410</v>
      </c>
      <c r="DH314" s="1089" t="s">
        <v>268</v>
      </c>
      <c r="DI314" s="85">
        <v>4</v>
      </c>
      <c r="DJ314" s="1089" t="s">
        <v>274</v>
      </c>
      <c r="DK314" s="86">
        <v>4</v>
      </c>
      <c r="DL314" s="1089" t="s">
        <v>268</v>
      </c>
      <c r="DM314" s="85">
        <v>70</v>
      </c>
      <c r="DN314" s="1089" t="s">
        <v>268</v>
      </c>
      <c r="DO314" s="85">
        <v>1</v>
      </c>
      <c r="DP314" s="1089" t="s">
        <v>274</v>
      </c>
      <c r="DQ314" s="86">
        <v>1</v>
      </c>
      <c r="DR314" s="1145"/>
      <c r="DS314" s="128" t="s">
        <v>171</v>
      </c>
      <c r="DT314" s="1122" t="s">
        <v>278</v>
      </c>
      <c r="DU314" s="88">
        <v>255</v>
      </c>
      <c r="DV314" s="1089" t="s">
        <v>280</v>
      </c>
      <c r="DW314" s="1090">
        <v>950</v>
      </c>
      <c r="DX314" s="1092" t="s">
        <v>268</v>
      </c>
      <c r="DY314" s="1094">
        <v>10</v>
      </c>
      <c r="DZ314" s="1081" t="s">
        <v>269</v>
      </c>
      <c r="EA314" s="1083" t="s">
        <v>270</v>
      </c>
      <c r="EB314" s="1081" t="s">
        <v>268</v>
      </c>
      <c r="EC314" s="1085" t="s">
        <v>275</v>
      </c>
      <c r="ED314" s="1081" t="s">
        <v>268</v>
      </c>
      <c r="EE314" s="1087">
        <v>6.9</v>
      </c>
      <c r="EF314" s="1123" t="s">
        <v>276</v>
      </c>
      <c r="EG314" s="1089" t="s">
        <v>280</v>
      </c>
      <c r="EH314" s="1090">
        <v>3850</v>
      </c>
      <c r="EI314" s="1092" t="s">
        <v>268</v>
      </c>
      <c r="EJ314" s="1094">
        <v>30</v>
      </c>
      <c r="EK314" s="1081" t="s">
        <v>269</v>
      </c>
      <c r="EL314" s="1083" t="s">
        <v>270</v>
      </c>
      <c r="EM314" s="1081" t="s">
        <v>268</v>
      </c>
      <c r="EN314" s="1085" t="s">
        <v>275</v>
      </c>
      <c r="EO314" s="1081" t="s">
        <v>268</v>
      </c>
      <c r="EP314" s="1087">
        <v>3.5</v>
      </c>
      <c r="EQ314" s="1126" t="s">
        <v>276</v>
      </c>
      <c r="ER314" s="1120" t="s">
        <v>281</v>
      </c>
      <c r="ES314" s="1089" t="s">
        <v>280</v>
      </c>
      <c r="ET314" s="89">
        <v>2840</v>
      </c>
      <c r="EU314" s="1125" t="s">
        <v>280</v>
      </c>
      <c r="EV314" s="1140"/>
      <c r="EW314" s="1114"/>
      <c r="EX314" s="1122"/>
      <c r="EY314" s="5"/>
      <c r="EZ314" s="1145"/>
    </row>
    <row r="315" spans="1:156" s="58" customFormat="1" ht="38.450000000000003" customHeight="1">
      <c r="A315" s="132" t="s">
        <v>653</v>
      </c>
      <c r="B315" s="132" t="s">
        <v>1053</v>
      </c>
      <c r="C315" s="1170"/>
      <c r="D315" s="1107"/>
      <c r="E315" s="1109"/>
      <c r="F315" s="90" t="s">
        <v>43</v>
      </c>
      <c r="G315" s="120"/>
      <c r="H315" s="91">
        <v>36990</v>
      </c>
      <c r="I315" s="92"/>
      <c r="J315" s="32" t="s">
        <v>268</v>
      </c>
      <c r="K315" s="93">
        <v>340</v>
      </c>
      <c r="L315" s="94"/>
      <c r="M315" s="95" t="s">
        <v>269</v>
      </c>
      <c r="N315" s="96" t="s">
        <v>270</v>
      </c>
      <c r="O315" s="97" t="s">
        <v>268</v>
      </c>
      <c r="P315" s="98" t="s">
        <v>275</v>
      </c>
      <c r="Q315" s="97" t="s">
        <v>268</v>
      </c>
      <c r="R315" s="99">
        <v>2.6</v>
      </c>
      <c r="S315" s="100"/>
      <c r="T315" s="1089"/>
      <c r="U315" s="1105"/>
      <c r="V315" s="1089"/>
      <c r="W315" s="1111"/>
      <c r="X315" s="1082"/>
      <c r="Y315" s="1084"/>
      <c r="Z315" s="1084"/>
      <c r="AA315" s="1101"/>
      <c r="AB315" s="1089"/>
      <c r="AC315" s="1105"/>
      <c r="AD315" s="1089"/>
      <c r="AE315" s="1099"/>
      <c r="AF315" s="1082"/>
      <c r="AG315" s="1084"/>
      <c r="AH315" s="1082"/>
      <c r="AI315" s="1086"/>
      <c r="AJ315" s="1082"/>
      <c r="AK315" s="1097"/>
      <c r="AL315" s="32" t="s">
        <v>268</v>
      </c>
      <c r="AM315" s="93">
        <v>8670</v>
      </c>
      <c r="AN315" s="1089"/>
      <c r="AO315" s="101">
        <v>80</v>
      </c>
      <c r="AP315" s="102" t="s">
        <v>269</v>
      </c>
      <c r="AQ315" s="96" t="s">
        <v>270</v>
      </c>
      <c r="AR315" s="103" t="s">
        <v>268</v>
      </c>
      <c r="AS315" s="104" t="s">
        <v>275</v>
      </c>
      <c r="AT315" s="103" t="s">
        <v>268</v>
      </c>
      <c r="AU315" s="105">
        <v>2.9</v>
      </c>
      <c r="AV315" s="106"/>
      <c r="AW315" s="75"/>
      <c r="AX315" s="23"/>
      <c r="AY315" s="23"/>
      <c r="AZ315" s="125"/>
      <c r="BA315" s="23"/>
      <c r="BB315" s="23"/>
      <c r="BC315" s="23"/>
      <c r="BD315" s="23"/>
      <c r="BE315" s="23"/>
      <c r="BF315" s="23"/>
      <c r="BG315" s="112" t="s">
        <v>274</v>
      </c>
      <c r="BH315" s="113">
        <v>60750</v>
      </c>
      <c r="BI315" s="112" t="s">
        <v>268</v>
      </c>
      <c r="BJ315" s="77">
        <v>600</v>
      </c>
      <c r="BK315" s="78" t="s">
        <v>269</v>
      </c>
      <c r="BL315" s="79" t="s">
        <v>270</v>
      </c>
      <c r="BM315" s="78" t="s">
        <v>268</v>
      </c>
      <c r="BN315" s="80" t="s">
        <v>275</v>
      </c>
      <c r="BO315" s="78" t="s">
        <v>268</v>
      </c>
      <c r="BP315" s="81">
        <v>2.5</v>
      </c>
      <c r="BQ315" s="46" t="s">
        <v>268</v>
      </c>
      <c r="BR315" s="113">
        <v>52080</v>
      </c>
      <c r="BS315" s="46" t="s">
        <v>274</v>
      </c>
      <c r="BT315" s="77">
        <v>520</v>
      </c>
      <c r="BU315" s="78" t="s">
        <v>269</v>
      </c>
      <c r="BV315" s="79" t="s">
        <v>270</v>
      </c>
      <c r="BW315" s="78" t="s">
        <v>268</v>
      </c>
      <c r="BX315" s="80" t="s">
        <v>275</v>
      </c>
      <c r="BY315" s="78" t="s">
        <v>268</v>
      </c>
      <c r="BZ315" s="81">
        <v>2.5</v>
      </c>
      <c r="CA315" s="1103"/>
      <c r="CB315" s="1117"/>
      <c r="CC315" s="1089"/>
      <c r="CD315" s="1099"/>
      <c r="CE315" s="1084"/>
      <c r="CF315" s="1084"/>
      <c r="CG315" s="1093"/>
      <c r="CH315" s="1086"/>
      <c r="CI315" s="1093"/>
      <c r="CJ315" s="1097"/>
      <c r="CK315" s="1089"/>
      <c r="CL315" s="114">
        <v>3850</v>
      </c>
      <c r="CM315" s="1089"/>
      <c r="CN315" s="1112"/>
      <c r="CO315" s="1113"/>
      <c r="CP315" s="1114"/>
      <c r="CQ315" s="1113"/>
      <c r="CR315" s="1115"/>
      <c r="CS315" s="1113"/>
      <c r="CT315" s="1118"/>
      <c r="CU315" s="1119"/>
      <c r="CV315" s="1089"/>
      <c r="CW315" s="1105"/>
      <c r="CX315" s="1089"/>
      <c r="CY315" s="1099"/>
      <c r="CZ315" s="1084"/>
      <c r="DA315" s="1084"/>
      <c r="DB315" s="1093"/>
      <c r="DC315" s="1086"/>
      <c r="DD315" s="1093"/>
      <c r="DE315" s="1097"/>
      <c r="DF315" s="1089"/>
      <c r="DG315" s="115" t="s">
        <v>282</v>
      </c>
      <c r="DH315" s="1089"/>
      <c r="DI315" s="115" t="s">
        <v>335</v>
      </c>
      <c r="DJ315" s="1089"/>
      <c r="DK315" s="116">
        <v>38.799999999999997</v>
      </c>
      <c r="DL315" s="1089"/>
      <c r="DM315" s="115" t="s">
        <v>282</v>
      </c>
      <c r="DN315" s="1089"/>
      <c r="DO315" s="115" t="s">
        <v>335</v>
      </c>
      <c r="DP315" s="1089"/>
      <c r="DQ315" s="116">
        <v>25.9</v>
      </c>
      <c r="DR315" s="1145"/>
      <c r="DS315" s="117">
        <v>3920</v>
      </c>
      <c r="DT315" s="1122"/>
      <c r="DU315" s="118" t="s">
        <v>284</v>
      </c>
      <c r="DV315" s="1089"/>
      <c r="DW315" s="1091"/>
      <c r="DX315" s="1093"/>
      <c r="DY315" s="1095"/>
      <c r="DZ315" s="1082"/>
      <c r="EA315" s="1084"/>
      <c r="EB315" s="1082"/>
      <c r="EC315" s="1086"/>
      <c r="ED315" s="1082"/>
      <c r="EE315" s="1088"/>
      <c r="EF315" s="1124"/>
      <c r="EG315" s="1089"/>
      <c r="EH315" s="1091">
        <v>0</v>
      </c>
      <c r="EI315" s="1093"/>
      <c r="EJ315" s="1095"/>
      <c r="EK315" s="1082"/>
      <c r="EL315" s="1084"/>
      <c r="EM315" s="1082"/>
      <c r="EN315" s="1086"/>
      <c r="EO315" s="1082"/>
      <c r="EP315" s="1088"/>
      <c r="EQ315" s="1127"/>
      <c r="ER315" s="1121"/>
      <c r="ES315" s="1089"/>
      <c r="ET315" s="119">
        <v>20</v>
      </c>
      <c r="EU315" s="1125"/>
      <c r="EV315" s="1140"/>
      <c r="EW315" s="1114"/>
      <c r="EX315" s="1122"/>
      <c r="EY315" s="5"/>
      <c r="EZ315" s="1145"/>
    </row>
    <row r="316" spans="1:156" s="58" customFormat="1" ht="38.450000000000003" customHeight="1">
      <c r="A316" s="132" t="s">
        <v>654</v>
      </c>
      <c r="B316" s="132" t="s">
        <v>1054</v>
      </c>
      <c r="C316" s="1170"/>
      <c r="D316" s="1106" t="s">
        <v>320</v>
      </c>
      <c r="E316" s="1108" t="s">
        <v>267</v>
      </c>
      <c r="F316" s="57" t="s">
        <v>42</v>
      </c>
      <c r="G316" s="120"/>
      <c r="H316" s="59">
        <v>27700</v>
      </c>
      <c r="I316" s="60">
        <v>36370</v>
      </c>
      <c r="J316" s="32" t="s">
        <v>268</v>
      </c>
      <c r="K316" s="61">
        <v>250</v>
      </c>
      <c r="L316" s="62">
        <v>340</v>
      </c>
      <c r="M316" s="63" t="s">
        <v>269</v>
      </c>
      <c r="N316" s="64" t="s">
        <v>270</v>
      </c>
      <c r="O316" s="65" t="s">
        <v>268</v>
      </c>
      <c r="P316" s="66" t="s">
        <v>271</v>
      </c>
      <c r="Q316" s="65" t="s">
        <v>268</v>
      </c>
      <c r="R316" s="67">
        <v>2.5</v>
      </c>
      <c r="S316" s="68">
        <v>2.6</v>
      </c>
      <c r="T316" s="1089" t="s">
        <v>268</v>
      </c>
      <c r="U316" s="1104">
        <v>510</v>
      </c>
      <c r="V316" s="1089" t="s">
        <v>268</v>
      </c>
      <c r="W316" s="1110">
        <v>5</v>
      </c>
      <c r="X316" s="1081" t="s">
        <v>272</v>
      </c>
      <c r="Y316" s="1083" t="s">
        <v>270</v>
      </c>
      <c r="Z316" s="1083" t="s">
        <v>268</v>
      </c>
      <c r="AA316" s="1100" t="s">
        <v>273</v>
      </c>
      <c r="AB316" s="1089" t="s">
        <v>268</v>
      </c>
      <c r="AC316" s="1104">
        <v>3470</v>
      </c>
      <c r="AD316" s="1089" t="s">
        <v>274</v>
      </c>
      <c r="AE316" s="1098">
        <v>30</v>
      </c>
      <c r="AF316" s="1081" t="s">
        <v>269</v>
      </c>
      <c r="AG316" s="1083" t="s">
        <v>270</v>
      </c>
      <c r="AH316" s="1081" t="s">
        <v>268</v>
      </c>
      <c r="AI316" s="1085" t="s">
        <v>275</v>
      </c>
      <c r="AJ316" s="1081" t="s">
        <v>268</v>
      </c>
      <c r="AK316" s="1096">
        <v>2.8</v>
      </c>
      <c r="AL316" s="32" t="s">
        <v>268</v>
      </c>
      <c r="AM316" s="69">
        <v>8670</v>
      </c>
      <c r="AN316" s="1089" t="s">
        <v>268</v>
      </c>
      <c r="AO316" s="70">
        <v>80</v>
      </c>
      <c r="AP316" s="71" t="s">
        <v>272</v>
      </c>
      <c r="AQ316" s="64" t="s">
        <v>270</v>
      </c>
      <c r="AR316" s="72" t="s">
        <v>268</v>
      </c>
      <c r="AS316" s="66" t="s">
        <v>275</v>
      </c>
      <c r="AT316" s="72" t="s">
        <v>268</v>
      </c>
      <c r="AU316" s="73">
        <v>2.9</v>
      </c>
      <c r="AV316" s="74" t="s">
        <v>276</v>
      </c>
      <c r="AW316" s="75" t="s">
        <v>268</v>
      </c>
      <c r="AX316" s="76">
        <v>3470</v>
      </c>
      <c r="AY316" s="20" t="s">
        <v>274</v>
      </c>
      <c r="AZ316" s="77">
        <v>30</v>
      </c>
      <c r="BA316" s="78" t="s">
        <v>269</v>
      </c>
      <c r="BB316" s="79" t="s">
        <v>270</v>
      </c>
      <c r="BC316" s="78" t="s">
        <v>268</v>
      </c>
      <c r="BD316" s="80" t="s">
        <v>275</v>
      </c>
      <c r="BE316" s="78" t="s">
        <v>268</v>
      </c>
      <c r="BF316" s="81">
        <v>3.9</v>
      </c>
      <c r="BG316" s="75"/>
      <c r="BH316" s="82"/>
      <c r="BI316" s="112"/>
      <c r="BJ316" s="121"/>
      <c r="BK316" s="121"/>
      <c r="BL316" s="121"/>
      <c r="BM316" s="121"/>
      <c r="BN316" s="121"/>
      <c r="BO316" s="121"/>
      <c r="BP316" s="121"/>
      <c r="BQ316" s="112"/>
      <c r="BR316" s="82" t="s">
        <v>286</v>
      </c>
      <c r="BS316" s="112"/>
      <c r="BT316" s="122"/>
      <c r="BU316" s="121"/>
      <c r="BV316" s="121"/>
      <c r="BW316" s="121"/>
      <c r="BX316" s="121"/>
      <c r="BY316" s="121"/>
      <c r="BZ316" s="121"/>
      <c r="CA316" s="1102" t="s">
        <v>268</v>
      </c>
      <c r="CB316" s="1116">
        <v>660</v>
      </c>
      <c r="CC316" s="1089" t="s">
        <v>268</v>
      </c>
      <c r="CD316" s="1098">
        <v>6</v>
      </c>
      <c r="CE316" s="1083" t="s">
        <v>269</v>
      </c>
      <c r="CF316" s="1083" t="s">
        <v>270</v>
      </c>
      <c r="CG316" s="1092" t="s">
        <v>268</v>
      </c>
      <c r="CH316" s="1085" t="s">
        <v>275</v>
      </c>
      <c r="CI316" s="1092" t="s">
        <v>268</v>
      </c>
      <c r="CJ316" s="1096">
        <v>9.1</v>
      </c>
      <c r="CK316" s="1089"/>
      <c r="CL316" s="123" t="s">
        <v>172</v>
      </c>
      <c r="CM316" s="1089" t="s">
        <v>274</v>
      </c>
      <c r="CN316" s="1112">
        <v>30</v>
      </c>
      <c r="CO316" s="1113" t="s">
        <v>269</v>
      </c>
      <c r="CP316" s="1114" t="s">
        <v>270</v>
      </c>
      <c r="CQ316" s="1113" t="s">
        <v>268</v>
      </c>
      <c r="CR316" s="1115" t="s">
        <v>275</v>
      </c>
      <c r="CS316" s="1113" t="s">
        <v>268</v>
      </c>
      <c r="CT316" s="1118">
        <v>2.8</v>
      </c>
      <c r="CU316" s="1119" t="s">
        <v>277</v>
      </c>
      <c r="CV316" s="1089" t="s">
        <v>274</v>
      </c>
      <c r="CW316" s="1104">
        <v>560</v>
      </c>
      <c r="CX316" s="1089" t="s">
        <v>268</v>
      </c>
      <c r="CY316" s="1098">
        <v>5</v>
      </c>
      <c r="CZ316" s="1083" t="s">
        <v>269</v>
      </c>
      <c r="DA316" s="1083" t="s">
        <v>270</v>
      </c>
      <c r="DB316" s="1092" t="s">
        <v>268</v>
      </c>
      <c r="DC316" s="1085" t="s">
        <v>275</v>
      </c>
      <c r="DD316" s="1092" t="s">
        <v>268</v>
      </c>
      <c r="DE316" s="1096">
        <v>10.9</v>
      </c>
      <c r="DF316" s="1089" t="s">
        <v>274</v>
      </c>
      <c r="DG316" s="85">
        <v>380</v>
      </c>
      <c r="DH316" s="1089" t="s">
        <v>268</v>
      </c>
      <c r="DI316" s="85">
        <v>3</v>
      </c>
      <c r="DJ316" s="1089" t="s">
        <v>274</v>
      </c>
      <c r="DK316" s="86">
        <v>3</v>
      </c>
      <c r="DL316" s="1089" t="s">
        <v>268</v>
      </c>
      <c r="DM316" s="85">
        <v>60</v>
      </c>
      <c r="DN316" s="1089" t="s">
        <v>268</v>
      </c>
      <c r="DO316" s="85">
        <v>1</v>
      </c>
      <c r="DP316" s="1089" t="s">
        <v>274</v>
      </c>
      <c r="DQ316" s="86">
        <v>1</v>
      </c>
      <c r="DR316" s="1145"/>
      <c r="DS316" s="128" t="s">
        <v>172</v>
      </c>
      <c r="DT316" s="1122" t="s">
        <v>278</v>
      </c>
      <c r="DU316" s="88">
        <v>255</v>
      </c>
      <c r="DV316" s="1089" t="s">
        <v>280</v>
      </c>
      <c r="DW316" s="1090">
        <v>850</v>
      </c>
      <c r="DX316" s="1092" t="s">
        <v>268</v>
      </c>
      <c r="DY316" s="1094">
        <v>9</v>
      </c>
      <c r="DZ316" s="1081" t="s">
        <v>269</v>
      </c>
      <c r="EA316" s="1083" t="s">
        <v>270</v>
      </c>
      <c r="EB316" s="1081" t="s">
        <v>268</v>
      </c>
      <c r="EC316" s="1085" t="s">
        <v>275</v>
      </c>
      <c r="ED316" s="1081" t="s">
        <v>268</v>
      </c>
      <c r="EE316" s="1087">
        <v>6.9</v>
      </c>
      <c r="EF316" s="1123" t="s">
        <v>276</v>
      </c>
      <c r="EG316" s="1089" t="s">
        <v>280</v>
      </c>
      <c r="EH316" s="1090">
        <v>3470</v>
      </c>
      <c r="EI316" s="1092" t="s">
        <v>268</v>
      </c>
      <c r="EJ316" s="1094">
        <v>30</v>
      </c>
      <c r="EK316" s="1081" t="s">
        <v>269</v>
      </c>
      <c r="EL316" s="1083" t="s">
        <v>270</v>
      </c>
      <c r="EM316" s="1081" t="s">
        <v>268</v>
      </c>
      <c r="EN316" s="1085" t="s">
        <v>275</v>
      </c>
      <c r="EO316" s="1081" t="s">
        <v>268</v>
      </c>
      <c r="EP316" s="1087">
        <v>3.1</v>
      </c>
      <c r="EQ316" s="1126" t="s">
        <v>276</v>
      </c>
      <c r="ER316" s="1120" t="s">
        <v>281</v>
      </c>
      <c r="ES316" s="1089" t="s">
        <v>280</v>
      </c>
      <c r="ET316" s="89">
        <v>2560</v>
      </c>
      <c r="EU316" s="1125" t="s">
        <v>280</v>
      </c>
      <c r="EV316" s="1140"/>
      <c r="EW316" s="1114"/>
      <c r="EX316" s="1122"/>
      <c r="EY316" s="5"/>
      <c r="EZ316" s="1145"/>
    </row>
    <row r="317" spans="1:156" s="58" customFormat="1" ht="38.450000000000003" customHeight="1">
      <c r="A317" s="132" t="s">
        <v>655</v>
      </c>
      <c r="B317" s="132" t="s">
        <v>1055</v>
      </c>
      <c r="C317" s="1170"/>
      <c r="D317" s="1107"/>
      <c r="E317" s="1109"/>
      <c r="F317" s="90" t="s">
        <v>43</v>
      </c>
      <c r="G317" s="120"/>
      <c r="H317" s="91">
        <v>36370</v>
      </c>
      <c r="I317" s="92"/>
      <c r="J317" s="32" t="s">
        <v>268</v>
      </c>
      <c r="K317" s="93">
        <v>340</v>
      </c>
      <c r="L317" s="94"/>
      <c r="M317" s="95" t="s">
        <v>269</v>
      </c>
      <c r="N317" s="96" t="s">
        <v>270</v>
      </c>
      <c r="O317" s="97" t="s">
        <v>268</v>
      </c>
      <c r="P317" s="98" t="s">
        <v>275</v>
      </c>
      <c r="Q317" s="97" t="s">
        <v>268</v>
      </c>
      <c r="R317" s="99">
        <v>2.6</v>
      </c>
      <c r="S317" s="100"/>
      <c r="T317" s="1089"/>
      <c r="U317" s="1105"/>
      <c r="V317" s="1089"/>
      <c r="W317" s="1111"/>
      <c r="X317" s="1082"/>
      <c r="Y317" s="1084"/>
      <c r="Z317" s="1084"/>
      <c r="AA317" s="1101"/>
      <c r="AB317" s="1089"/>
      <c r="AC317" s="1105"/>
      <c r="AD317" s="1089"/>
      <c r="AE317" s="1099"/>
      <c r="AF317" s="1082"/>
      <c r="AG317" s="1084"/>
      <c r="AH317" s="1082"/>
      <c r="AI317" s="1086"/>
      <c r="AJ317" s="1082"/>
      <c r="AK317" s="1097"/>
      <c r="AL317" s="32" t="s">
        <v>268</v>
      </c>
      <c r="AM317" s="93">
        <v>8670</v>
      </c>
      <c r="AN317" s="1089"/>
      <c r="AO317" s="101">
        <v>80</v>
      </c>
      <c r="AP317" s="102" t="s">
        <v>269</v>
      </c>
      <c r="AQ317" s="96" t="s">
        <v>270</v>
      </c>
      <c r="AR317" s="103" t="s">
        <v>268</v>
      </c>
      <c r="AS317" s="104" t="s">
        <v>275</v>
      </c>
      <c r="AT317" s="103" t="s">
        <v>268</v>
      </c>
      <c r="AU317" s="105">
        <v>2.9</v>
      </c>
      <c r="AV317" s="106"/>
      <c r="AW317" s="75"/>
      <c r="AX317" s="23"/>
      <c r="AY317" s="23"/>
      <c r="AZ317" s="125"/>
      <c r="BA317" s="23"/>
      <c r="BB317" s="23"/>
      <c r="BC317" s="23"/>
      <c r="BD317" s="23"/>
      <c r="BE317" s="23"/>
      <c r="BF317" s="23"/>
      <c r="BG317" s="112" t="s">
        <v>274</v>
      </c>
      <c r="BH317" s="113">
        <v>60750</v>
      </c>
      <c r="BI317" s="112" t="s">
        <v>268</v>
      </c>
      <c r="BJ317" s="77">
        <v>600</v>
      </c>
      <c r="BK317" s="78" t="s">
        <v>269</v>
      </c>
      <c r="BL317" s="79" t="s">
        <v>270</v>
      </c>
      <c r="BM317" s="78" t="s">
        <v>268</v>
      </c>
      <c r="BN317" s="80" t="s">
        <v>275</v>
      </c>
      <c r="BO317" s="78" t="s">
        <v>268</v>
      </c>
      <c r="BP317" s="81">
        <v>2.5</v>
      </c>
      <c r="BQ317" s="46" t="s">
        <v>268</v>
      </c>
      <c r="BR317" s="113">
        <v>52080</v>
      </c>
      <c r="BS317" s="46" t="s">
        <v>274</v>
      </c>
      <c r="BT317" s="77">
        <v>520</v>
      </c>
      <c r="BU317" s="78" t="s">
        <v>269</v>
      </c>
      <c r="BV317" s="79" t="s">
        <v>270</v>
      </c>
      <c r="BW317" s="78" t="s">
        <v>268</v>
      </c>
      <c r="BX317" s="80" t="s">
        <v>275</v>
      </c>
      <c r="BY317" s="78" t="s">
        <v>268</v>
      </c>
      <c r="BZ317" s="81">
        <v>2.5</v>
      </c>
      <c r="CA317" s="1103"/>
      <c r="CB317" s="1117"/>
      <c r="CC317" s="1089"/>
      <c r="CD317" s="1099"/>
      <c r="CE317" s="1084"/>
      <c r="CF317" s="1084"/>
      <c r="CG317" s="1093"/>
      <c r="CH317" s="1086"/>
      <c r="CI317" s="1093"/>
      <c r="CJ317" s="1097"/>
      <c r="CK317" s="1089"/>
      <c r="CL317" s="114">
        <v>3470</v>
      </c>
      <c r="CM317" s="1089"/>
      <c r="CN317" s="1112"/>
      <c r="CO317" s="1113"/>
      <c r="CP317" s="1114"/>
      <c r="CQ317" s="1113"/>
      <c r="CR317" s="1115"/>
      <c r="CS317" s="1113"/>
      <c r="CT317" s="1118"/>
      <c r="CU317" s="1119"/>
      <c r="CV317" s="1089"/>
      <c r="CW317" s="1105"/>
      <c r="CX317" s="1089"/>
      <c r="CY317" s="1099"/>
      <c r="CZ317" s="1084"/>
      <c r="DA317" s="1084"/>
      <c r="DB317" s="1093"/>
      <c r="DC317" s="1086"/>
      <c r="DD317" s="1093"/>
      <c r="DE317" s="1097"/>
      <c r="DF317" s="1089"/>
      <c r="DG317" s="115" t="s">
        <v>282</v>
      </c>
      <c r="DH317" s="1089"/>
      <c r="DI317" s="115" t="s">
        <v>335</v>
      </c>
      <c r="DJ317" s="1089"/>
      <c r="DK317" s="116">
        <v>46.6</v>
      </c>
      <c r="DL317" s="1089"/>
      <c r="DM317" s="115" t="s">
        <v>282</v>
      </c>
      <c r="DN317" s="1089"/>
      <c r="DO317" s="115" t="s">
        <v>335</v>
      </c>
      <c r="DP317" s="1089"/>
      <c r="DQ317" s="116">
        <v>23.3</v>
      </c>
      <c r="DR317" s="1145"/>
      <c r="DS317" s="117">
        <v>3660</v>
      </c>
      <c r="DT317" s="1122"/>
      <c r="DU317" s="118" t="s">
        <v>284</v>
      </c>
      <c r="DV317" s="1089"/>
      <c r="DW317" s="1091"/>
      <c r="DX317" s="1093"/>
      <c r="DY317" s="1095"/>
      <c r="DZ317" s="1082"/>
      <c r="EA317" s="1084"/>
      <c r="EB317" s="1082"/>
      <c r="EC317" s="1086"/>
      <c r="ED317" s="1082"/>
      <c r="EE317" s="1088"/>
      <c r="EF317" s="1124"/>
      <c r="EG317" s="1089"/>
      <c r="EH317" s="1091">
        <v>0</v>
      </c>
      <c r="EI317" s="1093"/>
      <c r="EJ317" s="1095"/>
      <c r="EK317" s="1082"/>
      <c r="EL317" s="1084"/>
      <c r="EM317" s="1082"/>
      <c r="EN317" s="1086"/>
      <c r="EO317" s="1082"/>
      <c r="EP317" s="1088"/>
      <c r="EQ317" s="1127"/>
      <c r="ER317" s="1121"/>
      <c r="ES317" s="1089"/>
      <c r="ET317" s="119">
        <v>20</v>
      </c>
      <c r="EU317" s="1125"/>
      <c r="EV317" s="1140"/>
      <c r="EW317" s="1114"/>
      <c r="EX317" s="1122"/>
      <c r="EY317" s="5"/>
      <c r="EZ317" s="1145"/>
    </row>
    <row r="318" spans="1:156" s="58" customFormat="1" ht="38.450000000000003" customHeight="1">
      <c r="A318" s="132" t="s">
        <v>656</v>
      </c>
      <c r="B318" s="132" t="s">
        <v>1056</v>
      </c>
      <c r="C318" s="1170"/>
      <c r="D318" s="1106" t="s">
        <v>322</v>
      </c>
      <c r="E318" s="1108" t="s">
        <v>267</v>
      </c>
      <c r="F318" s="57" t="s">
        <v>42</v>
      </c>
      <c r="G318" s="120"/>
      <c r="H318" s="59">
        <v>26760</v>
      </c>
      <c r="I318" s="60">
        <v>35430</v>
      </c>
      <c r="J318" s="32" t="s">
        <v>268</v>
      </c>
      <c r="K318" s="61">
        <v>240</v>
      </c>
      <c r="L318" s="62">
        <v>330</v>
      </c>
      <c r="M318" s="63" t="s">
        <v>269</v>
      </c>
      <c r="N318" s="64" t="s">
        <v>270</v>
      </c>
      <c r="O318" s="65" t="s">
        <v>268</v>
      </c>
      <c r="P318" s="66" t="s">
        <v>271</v>
      </c>
      <c r="Q318" s="65" t="s">
        <v>268</v>
      </c>
      <c r="R318" s="67">
        <v>2.5</v>
      </c>
      <c r="S318" s="68">
        <v>2.5</v>
      </c>
      <c r="T318" s="1089" t="s">
        <v>268</v>
      </c>
      <c r="U318" s="1104">
        <v>430</v>
      </c>
      <c r="V318" s="1089" t="s">
        <v>268</v>
      </c>
      <c r="W318" s="1110">
        <v>4</v>
      </c>
      <c r="X318" s="1081" t="s">
        <v>272</v>
      </c>
      <c r="Y318" s="1083" t="s">
        <v>270</v>
      </c>
      <c r="Z318" s="1083" t="s">
        <v>268</v>
      </c>
      <c r="AA318" s="1100" t="s">
        <v>273</v>
      </c>
      <c r="AB318" s="1089" t="s">
        <v>268</v>
      </c>
      <c r="AC318" s="1104">
        <v>2890</v>
      </c>
      <c r="AD318" s="1089" t="s">
        <v>274</v>
      </c>
      <c r="AE318" s="1098">
        <v>20</v>
      </c>
      <c r="AF318" s="1081" t="s">
        <v>269</v>
      </c>
      <c r="AG318" s="1083" t="s">
        <v>270</v>
      </c>
      <c r="AH318" s="1081" t="s">
        <v>268</v>
      </c>
      <c r="AI318" s="1085" t="s">
        <v>275</v>
      </c>
      <c r="AJ318" s="1081" t="s">
        <v>268</v>
      </c>
      <c r="AK318" s="1096">
        <v>3.6</v>
      </c>
      <c r="AL318" s="32" t="s">
        <v>268</v>
      </c>
      <c r="AM318" s="69">
        <v>8670</v>
      </c>
      <c r="AN318" s="1089" t="s">
        <v>268</v>
      </c>
      <c r="AO318" s="70">
        <v>80</v>
      </c>
      <c r="AP318" s="71" t="s">
        <v>272</v>
      </c>
      <c r="AQ318" s="64" t="s">
        <v>270</v>
      </c>
      <c r="AR318" s="72" t="s">
        <v>268</v>
      </c>
      <c r="AS318" s="66" t="s">
        <v>275</v>
      </c>
      <c r="AT318" s="72" t="s">
        <v>268</v>
      </c>
      <c r="AU318" s="73">
        <v>2.9</v>
      </c>
      <c r="AV318" s="74" t="s">
        <v>276</v>
      </c>
      <c r="AW318" s="75" t="s">
        <v>268</v>
      </c>
      <c r="AX318" s="76">
        <v>3470</v>
      </c>
      <c r="AY318" s="20" t="s">
        <v>274</v>
      </c>
      <c r="AZ318" s="77">
        <v>30</v>
      </c>
      <c r="BA318" s="78" t="s">
        <v>269</v>
      </c>
      <c r="BB318" s="79" t="s">
        <v>270</v>
      </c>
      <c r="BC318" s="78" t="s">
        <v>268</v>
      </c>
      <c r="BD318" s="80" t="s">
        <v>275</v>
      </c>
      <c r="BE318" s="78" t="s">
        <v>268</v>
      </c>
      <c r="BF318" s="81">
        <v>3.9</v>
      </c>
      <c r="BG318" s="75"/>
      <c r="BH318" s="82"/>
      <c r="BI318" s="112"/>
      <c r="BJ318" s="121"/>
      <c r="BK318" s="121"/>
      <c r="BL318" s="121"/>
      <c r="BM318" s="121"/>
      <c r="BN318" s="121"/>
      <c r="BO318" s="121"/>
      <c r="BP318" s="121"/>
      <c r="BQ318" s="112"/>
      <c r="BR318" s="82" t="s">
        <v>286</v>
      </c>
      <c r="BS318" s="112"/>
      <c r="BT318" s="122"/>
      <c r="BU318" s="121"/>
      <c r="BV318" s="121"/>
      <c r="BW318" s="121"/>
      <c r="BX318" s="121"/>
      <c r="BY318" s="121"/>
      <c r="BZ318" s="121"/>
      <c r="CA318" s="1102" t="s">
        <v>268</v>
      </c>
      <c r="CB318" s="1116">
        <v>550</v>
      </c>
      <c r="CC318" s="1089" t="s">
        <v>268</v>
      </c>
      <c r="CD318" s="1098">
        <v>5</v>
      </c>
      <c r="CE318" s="1083" t="s">
        <v>269</v>
      </c>
      <c r="CF318" s="1083" t="s">
        <v>270</v>
      </c>
      <c r="CG318" s="1092" t="s">
        <v>268</v>
      </c>
      <c r="CH318" s="1085" t="s">
        <v>275</v>
      </c>
      <c r="CI318" s="1092" t="s">
        <v>268</v>
      </c>
      <c r="CJ318" s="1096">
        <v>9.1</v>
      </c>
      <c r="CK318" s="1089"/>
      <c r="CL318" s="123" t="s">
        <v>173</v>
      </c>
      <c r="CM318" s="1089" t="s">
        <v>274</v>
      </c>
      <c r="CN318" s="1112">
        <v>20</v>
      </c>
      <c r="CO318" s="1113" t="s">
        <v>269</v>
      </c>
      <c r="CP318" s="1114" t="s">
        <v>270</v>
      </c>
      <c r="CQ318" s="1113" t="s">
        <v>268</v>
      </c>
      <c r="CR318" s="1115" t="s">
        <v>275</v>
      </c>
      <c r="CS318" s="1113" t="s">
        <v>268</v>
      </c>
      <c r="CT318" s="1118">
        <v>3.6</v>
      </c>
      <c r="CU318" s="1119" t="s">
        <v>277</v>
      </c>
      <c r="CV318" s="1089" t="s">
        <v>274</v>
      </c>
      <c r="CW318" s="1104">
        <v>540</v>
      </c>
      <c r="CX318" s="1089" t="s">
        <v>268</v>
      </c>
      <c r="CY318" s="1098">
        <v>5</v>
      </c>
      <c r="CZ318" s="1083" t="s">
        <v>269</v>
      </c>
      <c r="DA318" s="1083" t="s">
        <v>270</v>
      </c>
      <c r="DB318" s="1092" t="s">
        <v>268</v>
      </c>
      <c r="DC318" s="1085" t="s">
        <v>275</v>
      </c>
      <c r="DD318" s="1092" t="s">
        <v>268</v>
      </c>
      <c r="DE318" s="1096">
        <v>16.8</v>
      </c>
      <c r="DF318" s="1089" t="s">
        <v>274</v>
      </c>
      <c r="DG318" s="85">
        <v>330</v>
      </c>
      <c r="DH318" s="1089" t="s">
        <v>268</v>
      </c>
      <c r="DI318" s="85">
        <v>3</v>
      </c>
      <c r="DJ318" s="1089" t="s">
        <v>274</v>
      </c>
      <c r="DK318" s="86">
        <v>3</v>
      </c>
      <c r="DL318" s="1089" t="s">
        <v>268</v>
      </c>
      <c r="DM318" s="85">
        <v>50</v>
      </c>
      <c r="DN318" s="1089" t="s">
        <v>268</v>
      </c>
      <c r="DO318" s="85">
        <v>1</v>
      </c>
      <c r="DP318" s="1089" t="s">
        <v>274</v>
      </c>
      <c r="DQ318" s="86">
        <v>1</v>
      </c>
      <c r="DR318" s="1145"/>
      <c r="DS318" s="128" t="s">
        <v>173</v>
      </c>
      <c r="DT318" s="1122" t="s">
        <v>278</v>
      </c>
      <c r="DU318" s="88">
        <v>255</v>
      </c>
      <c r="DV318" s="1089" t="s">
        <v>280</v>
      </c>
      <c r="DW318" s="1090">
        <v>710</v>
      </c>
      <c r="DX318" s="1092" t="s">
        <v>268</v>
      </c>
      <c r="DY318" s="1094">
        <v>7</v>
      </c>
      <c r="DZ318" s="1081" t="s">
        <v>269</v>
      </c>
      <c r="EA318" s="1083" t="s">
        <v>270</v>
      </c>
      <c r="EB318" s="1081" t="s">
        <v>268</v>
      </c>
      <c r="EC318" s="1085" t="s">
        <v>275</v>
      </c>
      <c r="ED318" s="1081" t="s">
        <v>268</v>
      </c>
      <c r="EE318" s="1087">
        <v>7.4</v>
      </c>
      <c r="EF318" s="1123" t="s">
        <v>276</v>
      </c>
      <c r="EG318" s="1089" t="s">
        <v>280</v>
      </c>
      <c r="EH318" s="1090">
        <v>2890</v>
      </c>
      <c r="EI318" s="1092" t="s">
        <v>268</v>
      </c>
      <c r="EJ318" s="1094">
        <v>20</v>
      </c>
      <c r="EK318" s="1081" t="s">
        <v>269</v>
      </c>
      <c r="EL318" s="1083" t="s">
        <v>270</v>
      </c>
      <c r="EM318" s="1081" t="s">
        <v>268</v>
      </c>
      <c r="EN318" s="1085" t="s">
        <v>275</v>
      </c>
      <c r="EO318" s="1081" t="s">
        <v>268</v>
      </c>
      <c r="EP318" s="1087">
        <v>3.9</v>
      </c>
      <c r="EQ318" s="1126" t="s">
        <v>276</v>
      </c>
      <c r="ER318" s="1120" t="s">
        <v>281</v>
      </c>
      <c r="ES318" s="1089" t="s">
        <v>280</v>
      </c>
      <c r="ET318" s="89">
        <v>2130</v>
      </c>
      <c r="EU318" s="1125" t="s">
        <v>280</v>
      </c>
      <c r="EV318" s="1140"/>
      <c r="EW318" s="1114"/>
      <c r="EX318" s="1122"/>
      <c r="EY318" s="5"/>
      <c r="EZ318" s="1145"/>
    </row>
    <row r="319" spans="1:156" s="58" customFormat="1" ht="38.450000000000003" customHeight="1">
      <c r="A319" s="132" t="s">
        <v>657</v>
      </c>
      <c r="B319" s="132" t="s">
        <v>1057</v>
      </c>
      <c r="C319" s="1170"/>
      <c r="D319" s="1107"/>
      <c r="E319" s="1109"/>
      <c r="F319" s="90" t="s">
        <v>43</v>
      </c>
      <c r="G319" s="120"/>
      <c r="H319" s="91">
        <v>35430</v>
      </c>
      <c r="I319" s="92"/>
      <c r="J319" s="32" t="s">
        <v>268</v>
      </c>
      <c r="K319" s="93">
        <v>330</v>
      </c>
      <c r="L319" s="94"/>
      <c r="M319" s="95" t="s">
        <v>269</v>
      </c>
      <c r="N319" s="96" t="s">
        <v>270</v>
      </c>
      <c r="O319" s="97" t="s">
        <v>268</v>
      </c>
      <c r="P319" s="98" t="s">
        <v>275</v>
      </c>
      <c r="Q319" s="97" t="s">
        <v>268</v>
      </c>
      <c r="R319" s="99">
        <v>2.5</v>
      </c>
      <c r="S319" s="100"/>
      <c r="T319" s="1089"/>
      <c r="U319" s="1105"/>
      <c r="V319" s="1089"/>
      <c r="W319" s="1111"/>
      <c r="X319" s="1082"/>
      <c r="Y319" s="1084"/>
      <c r="Z319" s="1084"/>
      <c r="AA319" s="1101"/>
      <c r="AB319" s="1089"/>
      <c r="AC319" s="1105"/>
      <c r="AD319" s="1089"/>
      <c r="AE319" s="1099"/>
      <c r="AF319" s="1082"/>
      <c r="AG319" s="1084"/>
      <c r="AH319" s="1082"/>
      <c r="AI319" s="1086"/>
      <c r="AJ319" s="1082"/>
      <c r="AK319" s="1097"/>
      <c r="AL319" s="32" t="s">
        <v>268</v>
      </c>
      <c r="AM319" s="93">
        <v>8670</v>
      </c>
      <c r="AN319" s="1089"/>
      <c r="AO319" s="101">
        <v>80</v>
      </c>
      <c r="AP319" s="102" t="s">
        <v>269</v>
      </c>
      <c r="AQ319" s="96" t="s">
        <v>270</v>
      </c>
      <c r="AR319" s="103" t="s">
        <v>268</v>
      </c>
      <c r="AS319" s="104" t="s">
        <v>275</v>
      </c>
      <c r="AT319" s="103" t="s">
        <v>268</v>
      </c>
      <c r="AU319" s="105">
        <v>2.9</v>
      </c>
      <c r="AV319" s="106"/>
      <c r="AW319" s="75"/>
      <c r="AX319" s="23"/>
      <c r="AY319" s="23"/>
      <c r="AZ319" s="125"/>
      <c r="BA319" s="23"/>
      <c r="BB319" s="23"/>
      <c r="BC319" s="23"/>
      <c r="BD319" s="23"/>
      <c r="BE319" s="23"/>
      <c r="BF319" s="23"/>
      <c r="BG319" s="112" t="s">
        <v>274</v>
      </c>
      <c r="BH319" s="113">
        <v>60750</v>
      </c>
      <c r="BI319" s="112" t="s">
        <v>268</v>
      </c>
      <c r="BJ319" s="77">
        <v>600</v>
      </c>
      <c r="BK319" s="78" t="s">
        <v>269</v>
      </c>
      <c r="BL319" s="79" t="s">
        <v>270</v>
      </c>
      <c r="BM319" s="78" t="s">
        <v>268</v>
      </c>
      <c r="BN319" s="80" t="s">
        <v>275</v>
      </c>
      <c r="BO319" s="78" t="s">
        <v>268</v>
      </c>
      <c r="BP319" s="81">
        <v>2.5</v>
      </c>
      <c r="BQ319" s="46" t="s">
        <v>268</v>
      </c>
      <c r="BR319" s="113">
        <v>52080</v>
      </c>
      <c r="BS319" s="46" t="s">
        <v>274</v>
      </c>
      <c r="BT319" s="77">
        <v>520</v>
      </c>
      <c r="BU319" s="78" t="s">
        <v>269</v>
      </c>
      <c r="BV319" s="79" t="s">
        <v>270</v>
      </c>
      <c r="BW319" s="78" t="s">
        <v>268</v>
      </c>
      <c r="BX319" s="80" t="s">
        <v>275</v>
      </c>
      <c r="BY319" s="78" t="s">
        <v>268</v>
      </c>
      <c r="BZ319" s="81">
        <v>2.5</v>
      </c>
      <c r="CA319" s="1103"/>
      <c r="CB319" s="1117"/>
      <c r="CC319" s="1089"/>
      <c r="CD319" s="1099"/>
      <c r="CE319" s="1084"/>
      <c r="CF319" s="1084"/>
      <c r="CG319" s="1093"/>
      <c r="CH319" s="1086"/>
      <c r="CI319" s="1093"/>
      <c r="CJ319" s="1097"/>
      <c r="CK319" s="1089"/>
      <c r="CL319" s="114">
        <v>2890</v>
      </c>
      <c r="CM319" s="1089"/>
      <c r="CN319" s="1112"/>
      <c r="CO319" s="1113"/>
      <c r="CP319" s="1114"/>
      <c r="CQ319" s="1113"/>
      <c r="CR319" s="1115"/>
      <c r="CS319" s="1113"/>
      <c r="CT319" s="1118"/>
      <c r="CU319" s="1119"/>
      <c r="CV319" s="1089"/>
      <c r="CW319" s="1105"/>
      <c r="CX319" s="1089"/>
      <c r="CY319" s="1099"/>
      <c r="CZ319" s="1084"/>
      <c r="DA319" s="1084"/>
      <c r="DB319" s="1093"/>
      <c r="DC319" s="1086"/>
      <c r="DD319" s="1093"/>
      <c r="DE319" s="1097"/>
      <c r="DF319" s="1089"/>
      <c r="DG319" s="115" t="s">
        <v>282</v>
      </c>
      <c r="DH319" s="1089"/>
      <c r="DI319" s="115" t="s">
        <v>335</v>
      </c>
      <c r="DJ319" s="1089"/>
      <c r="DK319" s="116">
        <v>58.3</v>
      </c>
      <c r="DL319" s="1089"/>
      <c r="DM319" s="115" t="s">
        <v>282</v>
      </c>
      <c r="DN319" s="1089"/>
      <c r="DO319" s="115" t="s">
        <v>335</v>
      </c>
      <c r="DP319" s="1089"/>
      <c r="DQ319" s="116">
        <v>32.4</v>
      </c>
      <c r="DR319" s="1145"/>
      <c r="DS319" s="117">
        <v>3160</v>
      </c>
      <c r="DT319" s="1122"/>
      <c r="DU319" s="118" t="s">
        <v>284</v>
      </c>
      <c r="DV319" s="1089"/>
      <c r="DW319" s="1091"/>
      <c r="DX319" s="1093"/>
      <c r="DY319" s="1095"/>
      <c r="DZ319" s="1082"/>
      <c r="EA319" s="1084"/>
      <c r="EB319" s="1082"/>
      <c r="EC319" s="1086"/>
      <c r="ED319" s="1082"/>
      <c r="EE319" s="1088"/>
      <c r="EF319" s="1124"/>
      <c r="EG319" s="1089"/>
      <c r="EH319" s="1091">
        <v>0</v>
      </c>
      <c r="EI319" s="1093"/>
      <c r="EJ319" s="1095"/>
      <c r="EK319" s="1082"/>
      <c r="EL319" s="1084"/>
      <c r="EM319" s="1082"/>
      <c r="EN319" s="1086"/>
      <c r="EO319" s="1082"/>
      <c r="EP319" s="1088"/>
      <c r="EQ319" s="1127"/>
      <c r="ER319" s="1121"/>
      <c r="ES319" s="1089"/>
      <c r="ET319" s="119">
        <v>20</v>
      </c>
      <c r="EU319" s="1125"/>
      <c r="EV319" s="1140"/>
      <c r="EW319" s="1114"/>
      <c r="EX319" s="1122"/>
      <c r="EY319" s="5"/>
      <c r="EZ319" s="1145"/>
    </row>
    <row r="320" spans="1:156" s="58" customFormat="1" ht="38.450000000000003" customHeight="1">
      <c r="A320" s="132" t="s">
        <v>658</v>
      </c>
      <c r="B320" s="132" t="s">
        <v>1058</v>
      </c>
      <c r="C320" s="1170"/>
      <c r="D320" s="1106" t="s">
        <v>324</v>
      </c>
      <c r="E320" s="1108" t="s">
        <v>267</v>
      </c>
      <c r="F320" s="57" t="s">
        <v>42</v>
      </c>
      <c r="G320" s="120"/>
      <c r="H320" s="59">
        <v>26080</v>
      </c>
      <c r="I320" s="60">
        <v>34750</v>
      </c>
      <c r="J320" s="32" t="s">
        <v>268</v>
      </c>
      <c r="K320" s="61">
        <v>240</v>
      </c>
      <c r="L320" s="62">
        <v>320</v>
      </c>
      <c r="M320" s="63" t="s">
        <v>269</v>
      </c>
      <c r="N320" s="64" t="s">
        <v>270</v>
      </c>
      <c r="O320" s="65" t="s">
        <v>268</v>
      </c>
      <c r="P320" s="66" t="s">
        <v>271</v>
      </c>
      <c r="Q320" s="65" t="s">
        <v>268</v>
      </c>
      <c r="R320" s="67">
        <v>2.4</v>
      </c>
      <c r="S320" s="68">
        <v>2.5</v>
      </c>
      <c r="T320" s="1089" t="s">
        <v>268</v>
      </c>
      <c r="U320" s="1104">
        <v>360</v>
      </c>
      <c r="V320" s="1089" t="s">
        <v>268</v>
      </c>
      <c r="W320" s="1110">
        <v>3</v>
      </c>
      <c r="X320" s="1081" t="s">
        <v>272</v>
      </c>
      <c r="Y320" s="1083" t="s">
        <v>270</v>
      </c>
      <c r="Z320" s="1083" t="s">
        <v>268</v>
      </c>
      <c r="AA320" s="1100" t="s">
        <v>273</v>
      </c>
      <c r="AB320" s="1089" t="s">
        <v>268</v>
      </c>
      <c r="AC320" s="1104">
        <v>2470</v>
      </c>
      <c r="AD320" s="1089" t="s">
        <v>274</v>
      </c>
      <c r="AE320" s="1098">
        <v>20</v>
      </c>
      <c r="AF320" s="1081" t="s">
        <v>269</v>
      </c>
      <c r="AG320" s="1083" t="s">
        <v>270</v>
      </c>
      <c r="AH320" s="1081" t="s">
        <v>268</v>
      </c>
      <c r="AI320" s="1085" t="s">
        <v>275</v>
      </c>
      <c r="AJ320" s="1081" t="s">
        <v>268</v>
      </c>
      <c r="AK320" s="1096">
        <v>3.1</v>
      </c>
      <c r="AL320" s="32" t="s">
        <v>268</v>
      </c>
      <c r="AM320" s="69">
        <v>8670</v>
      </c>
      <c r="AN320" s="1089" t="s">
        <v>268</v>
      </c>
      <c r="AO320" s="70">
        <v>80</v>
      </c>
      <c r="AP320" s="71" t="s">
        <v>272</v>
      </c>
      <c r="AQ320" s="64" t="s">
        <v>270</v>
      </c>
      <c r="AR320" s="72" t="s">
        <v>268</v>
      </c>
      <c r="AS320" s="66" t="s">
        <v>275</v>
      </c>
      <c r="AT320" s="72" t="s">
        <v>268</v>
      </c>
      <c r="AU320" s="73">
        <v>2.9</v>
      </c>
      <c r="AV320" s="74" t="s">
        <v>276</v>
      </c>
      <c r="AW320" s="75" t="s">
        <v>268</v>
      </c>
      <c r="AX320" s="76">
        <v>3470</v>
      </c>
      <c r="AY320" s="20" t="s">
        <v>274</v>
      </c>
      <c r="AZ320" s="77">
        <v>30</v>
      </c>
      <c r="BA320" s="78" t="s">
        <v>269</v>
      </c>
      <c r="BB320" s="79" t="s">
        <v>270</v>
      </c>
      <c r="BC320" s="78" t="s">
        <v>268</v>
      </c>
      <c r="BD320" s="80" t="s">
        <v>275</v>
      </c>
      <c r="BE320" s="78" t="s">
        <v>268</v>
      </c>
      <c r="BF320" s="81">
        <v>3.9</v>
      </c>
      <c r="BG320" s="75"/>
      <c r="BH320" s="82"/>
      <c r="BI320" s="112"/>
      <c r="BJ320" s="121"/>
      <c r="BK320" s="121"/>
      <c r="BL320" s="121"/>
      <c r="BM320" s="121"/>
      <c r="BN320" s="121"/>
      <c r="BO320" s="121"/>
      <c r="BP320" s="121"/>
      <c r="BQ320" s="112"/>
      <c r="BR320" s="82" t="s">
        <v>286</v>
      </c>
      <c r="BS320" s="112"/>
      <c r="BT320" s="122"/>
      <c r="BU320" s="121"/>
      <c r="BV320" s="121"/>
      <c r="BW320" s="121"/>
      <c r="BX320" s="121"/>
      <c r="BY320" s="121"/>
      <c r="BZ320" s="121"/>
      <c r="CA320" s="1102" t="s">
        <v>268</v>
      </c>
      <c r="CB320" s="1116">
        <v>470</v>
      </c>
      <c r="CC320" s="1089" t="s">
        <v>268</v>
      </c>
      <c r="CD320" s="1098">
        <v>4</v>
      </c>
      <c r="CE320" s="1083" t="s">
        <v>269</v>
      </c>
      <c r="CF320" s="1083" t="s">
        <v>270</v>
      </c>
      <c r="CG320" s="1092" t="s">
        <v>268</v>
      </c>
      <c r="CH320" s="1085" t="s">
        <v>275</v>
      </c>
      <c r="CI320" s="1092" t="s">
        <v>268</v>
      </c>
      <c r="CJ320" s="1096">
        <v>9.6999999999999993</v>
      </c>
      <c r="CK320" s="1089"/>
      <c r="CL320" s="123" t="s">
        <v>174</v>
      </c>
      <c r="CM320" s="1089" t="s">
        <v>274</v>
      </c>
      <c r="CN320" s="1112">
        <v>20</v>
      </c>
      <c r="CO320" s="1113" t="s">
        <v>269</v>
      </c>
      <c r="CP320" s="1114" t="s">
        <v>270</v>
      </c>
      <c r="CQ320" s="1113" t="s">
        <v>268</v>
      </c>
      <c r="CR320" s="1115" t="s">
        <v>275</v>
      </c>
      <c r="CS320" s="1113" t="s">
        <v>268</v>
      </c>
      <c r="CT320" s="1118">
        <v>3.1</v>
      </c>
      <c r="CU320" s="1119" t="s">
        <v>277</v>
      </c>
      <c r="CV320" s="1089" t="s">
        <v>274</v>
      </c>
      <c r="CW320" s="1104">
        <v>540</v>
      </c>
      <c r="CX320" s="1089" t="s">
        <v>268</v>
      </c>
      <c r="CY320" s="1098">
        <v>5</v>
      </c>
      <c r="CZ320" s="1083" t="s">
        <v>269</v>
      </c>
      <c r="DA320" s="1083" t="s">
        <v>270</v>
      </c>
      <c r="DB320" s="1092" t="s">
        <v>268</v>
      </c>
      <c r="DC320" s="1085" t="s">
        <v>275</v>
      </c>
      <c r="DD320" s="1092" t="s">
        <v>268</v>
      </c>
      <c r="DE320" s="1096">
        <v>14.4</v>
      </c>
      <c r="DF320" s="1089" t="s">
        <v>274</v>
      </c>
      <c r="DG320" s="85">
        <v>290</v>
      </c>
      <c r="DH320" s="1089" t="s">
        <v>268</v>
      </c>
      <c r="DI320" s="85">
        <v>2</v>
      </c>
      <c r="DJ320" s="1089" t="s">
        <v>274</v>
      </c>
      <c r="DK320" s="86">
        <v>2</v>
      </c>
      <c r="DL320" s="1089" t="s">
        <v>268</v>
      </c>
      <c r="DM320" s="85">
        <v>50</v>
      </c>
      <c r="DN320" s="1089" t="s">
        <v>268</v>
      </c>
      <c r="DO320" s="85">
        <v>1</v>
      </c>
      <c r="DP320" s="1089" t="s">
        <v>274</v>
      </c>
      <c r="DQ320" s="86">
        <v>1</v>
      </c>
      <c r="DR320" s="1145"/>
      <c r="DS320" s="128" t="s">
        <v>174</v>
      </c>
      <c r="DT320" s="1122" t="s">
        <v>278</v>
      </c>
      <c r="DU320" s="88">
        <v>255</v>
      </c>
      <c r="DV320" s="1089" t="s">
        <v>280</v>
      </c>
      <c r="DW320" s="1090">
        <v>610</v>
      </c>
      <c r="DX320" s="1092" t="s">
        <v>268</v>
      </c>
      <c r="DY320" s="1094">
        <v>6</v>
      </c>
      <c r="DZ320" s="1081" t="s">
        <v>269</v>
      </c>
      <c r="EA320" s="1083" t="s">
        <v>270</v>
      </c>
      <c r="EB320" s="1081" t="s">
        <v>268</v>
      </c>
      <c r="EC320" s="1085" t="s">
        <v>275</v>
      </c>
      <c r="ED320" s="1081" t="s">
        <v>268</v>
      </c>
      <c r="EE320" s="1087">
        <v>7.4</v>
      </c>
      <c r="EF320" s="1123" t="s">
        <v>276</v>
      </c>
      <c r="EG320" s="1089" t="s">
        <v>280</v>
      </c>
      <c r="EH320" s="1090">
        <v>2480</v>
      </c>
      <c r="EI320" s="1092" t="s">
        <v>268</v>
      </c>
      <c r="EJ320" s="1094">
        <v>20</v>
      </c>
      <c r="EK320" s="1081" t="s">
        <v>269</v>
      </c>
      <c r="EL320" s="1083" t="s">
        <v>270</v>
      </c>
      <c r="EM320" s="1081" t="s">
        <v>268</v>
      </c>
      <c r="EN320" s="1085" t="s">
        <v>275</v>
      </c>
      <c r="EO320" s="1081" t="s">
        <v>268</v>
      </c>
      <c r="EP320" s="1087">
        <v>3.3</v>
      </c>
      <c r="EQ320" s="1126" t="s">
        <v>276</v>
      </c>
      <c r="ER320" s="1120" t="s">
        <v>281</v>
      </c>
      <c r="ES320" s="1089" t="s">
        <v>280</v>
      </c>
      <c r="ET320" s="89">
        <v>1820</v>
      </c>
      <c r="EU320" s="1125" t="s">
        <v>280</v>
      </c>
      <c r="EV320" s="1140"/>
      <c r="EW320" s="1114"/>
      <c r="EX320" s="1122"/>
      <c r="EY320" s="5"/>
      <c r="EZ320" s="1145"/>
    </row>
    <row r="321" spans="1:156" s="58" customFormat="1" ht="38.450000000000003" customHeight="1">
      <c r="A321" s="132" t="s">
        <v>659</v>
      </c>
      <c r="B321" s="132" t="s">
        <v>1059</v>
      </c>
      <c r="C321" s="1170"/>
      <c r="D321" s="1107"/>
      <c r="E321" s="1109"/>
      <c r="F321" s="90" t="s">
        <v>43</v>
      </c>
      <c r="G321" s="120"/>
      <c r="H321" s="91">
        <v>34750</v>
      </c>
      <c r="I321" s="92"/>
      <c r="J321" s="32" t="s">
        <v>268</v>
      </c>
      <c r="K321" s="93">
        <v>320</v>
      </c>
      <c r="L321" s="94"/>
      <c r="M321" s="95" t="s">
        <v>269</v>
      </c>
      <c r="N321" s="96" t="s">
        <v>270</v>
      </c>
      <c r="O321" s="97" t="s">
        <v>268</v>
      </c>
      <c r="P321" s="98" t="s">
        <v>275</v>
      </c>
      <c r="Q321" s="97" t="s">
        <v>268</v>
      </c>
      <c r="R321" s="99">
        <v>2.5</v>
      </c>
      <c r="S321" s="100"/>
      <c r="T321" s="1089"/>
      <c r="U321" s="1105"/>
      <c r="V321" s="1089"/>
      <c r="W321" s="1111"/>
      <c r="X321" s="1082"/>
      <c r="Y321" s="1084"/>
      <c r="Z321" s="1084"/>
      <c r="AA321" s="1101"/>
      <c r="AB321" s="1089"/>
      <c r="AC321" s="1105"/>
      <c r="AD321" s="1089"/>
      <c r="AE321" s="1099"/>
      <c r="AF321" s="1082"/>
      <c r="AG321" s="1084"/>
      <c r="AH321" s="1082"/>
      <c r="AI321" s="1086"/>
      <c r="AJ321" s="1082"/>
      <c r="AK321" s="1097"/>
      <c r="AL321" s="32" t="s">
        <v>268</v>
      </c>
      <c r="AM321" s="93">
        <v>8670</v>
      </c>
      <c r="AN321" s="1089"/>
      <c r="AO321" s="101">
        <v>80</v>
      </c>
      <c r="AP321" s="102" t="s">
        <v>269</v>
      </c>
      <c r="AQ321" s="96" t="s">
        <v>270</v>
      </c>
      <c r="AR321" s="103" t="s">
        <v>268</v>
      </c>
      <c r="AS321" s="104" t="s">
        <v>275</v>
      </c>
      <c r="AT321" s="103" t="s">
        <v>268</v>
      </c>
      <c r="AU321" s="105">
        <v>2.9</v>
      </c>
      <c r="AV321" s="106"/>
      <c r="AW321" s="75"/>
      <c r="AX321" s="23"/>
      <c r="AY321" s="23"/>
      <c r="AZ321" s="125"/>
      <c r="BA321" s="23"/>
      <c r="BB321" s="23"/>
      <c r="BC321" s="23"/>
      <c r="BD321" s="23"/>
      <c r="BE321" s="23"/>
      <c r="BF321" s="23"/>
      <c r="BG321" s="112" t="s">
        <v>274</v>
      </c>
      <c r="BH321" s="113">
        <v>60750</v>
      </c>
      <c r="BI321" s="112" t="s">
        <v>268</v>
      </c>
      <c r="BJ321" s="77">
        <v>600</v>
      </c>
      <c r="BK321" s="78" t="s">
        <v>269</v>
      </c>
      <c r="BL321" s="79" t="s">
        <v>270</v>
      </c>
      <c r="BM321" s="78" t="s">
        <v>268</v>
      </c>
      <c r="BN321" s="80" t="s">
        <v>275</v>
      </c>
      <c r="BO321" s="78" t="s">
        <v>268</v>
      </c>
      <c r="BP321" s="81">
        <v>2.5</v>
      </c>
      <c r="BQ321" s="46" t="s">
        <v>268</v>
      </c>
      <c r="BR321" s="113">
        <v>52080</v>
      </c>
      <c r="BS321" s="46" t="s">
        <v>274</v>
      </c>
      <c r="BT321" s="77">
        <v>520</v>
      </c>
      <c r="BU321" s="78" t="s">
        <v>269</v>
      </c>
      <c r="BV321" s="79" t="s">
        <v>270</v>
      </c>
      <c r="BW321" s="78" t="s">
        <v>268</v>
      </c>
      <c r="BX321" s="80" t="s">
        <v>275</v>
      </c>
      <c r="BY321" s="78" t="s">
        <v>268</v>
      </c>
      <c r="BZ321" s="81">
        <v>2.5</v>
      </c>
      <c r="CA321" s="1103"/>
      <c r="CB321" s="1117"/>
      <c r="CC321" s="1089"/>
      <c r="CD321" s="1099"/>
      <c r="CE321" s="1084"/>
      <c r="CF321" s="1084"/>
      <c r="CG321" s="1093"/>
      <c r="CH321" s="1086"/>
      <c r="CI321" s="1093"/>
      <c r="CJ321" s="1097"/>
      <c r="CK321" s="1089"/>
      <c r="CL321" s="114">
        <v>2470</v>
      </c>
      <c r="CM321" s="1089"/>
      <c r="CN321" s="1112"/>
      <c r="CO321" s="1113"/>
      <c r="CP321" s="1114"/>
      <c r="CQ321" s="1113"/>
      <c r="CR321" s="1115"/>
      <c r="CS321" s="1113"/>
      <c r="CT321" s="1118"/>
      <c r="CU321" s="1119"/>
      <c r="CV321" s="1089"/>
      <c r="CW321" s="1105"/>
      <c r="CX321" s="1089"/>
      <c r="CY321" s="1099"/>
      <c r="CZ321" s="1084"/>
      <c r="DA321" s="1084"/>
      <c r="DB321" s="1093"/>
      <c r="DC321" s="1086"/>
      <c r="DD321" s="1093"/>
      <c r="DE321" s="1097"/>
      <c r="DF321" s="1089"/>
      <c r="DG321" s="115" t="s">
        <v>282</v>
      </c>
      <c r="DH321" s="1089"/>
      <c r="DI321" s="115" t="s">
        <v>335</v>
      </c>
      <c r="DJ321" s="1089"/>
      <c r="DK321" s="116">
        <v>74.900000000000006</v>
      </c>
      <c r="DL321" s="1089"/>
      <c r="DM321" s="115" t="s">
        <v>282</v>
      </c>
      <c r="DN321" s="1089"/>
      <c r="DO321" s="115" t="s">
        <v>335</v>
      </c>
      <c r="DP321" s="1089"/>
      <c r="DQ321" s="116">
        <v>27.7</v>
      </c>
      <c r="DR321" s="1145"/>
      <c r="DS321" s="117">
        <v>2810</v>
      </c>
      <c r="DT321" s="1122"/>
      <c r="DU321" s="118" t="s">
        <v>284</v>
      </c>
      <c r="DV321" s="1089"/>
      <c r="DW321" s="1091"/>
      <c r="DX321" s="1093"/>
      <c r="DY321" s="1095"/>
      <c r="DZ321" s="1082"/>
      <c r="EA321" s="1084"/>
      <c r="EB321" s="1082"/>
      <c r="EC321" s="1086"/>
      <c r="ED321" s="1082"/>
      <c r="EE321" s="1088"/>
      <c r="EF321" s="1124"/>
      <c r="EG321" s="1089"/>
      <c r="EH321" s="1091">
        <v>0</v>
      </c>
      <c r="EI321" s="1093"/>
      <c r="EJ321" s="1095"/>
      <c r="EK321" s="1082"/>
      <c r="EL321" s="1084"/>
      <c r="EM321" s="1082"/>
      <c r="EN321" s="1086"/>
      <c r="EO321" s="1082"/>
      <c r="EP321" s="1088"/>
      <c r="EQ321" s="1127"/>
      <c r="ER321" s="1121"/>
      <c r="ES321" s="1089"/>
      <c r="ET321" s="119">
        <v>10</v>
      </c>
      <c r="EU321" s="1125"/>
      <c r="EV321" s="1140"/>
      <c r="EW321" s="1114"/>
      <c r="EX321" s="1122"/>
      <c r="EY321" s="5"/>
      <c r="EZ321" s="1145"/>
    </row>
    <row r="322" spans="1:156" s="58" customFormat="1" ht="38.450000000000003" customHeight="1">
      <c r="A322" s="132" t="s">
        <v>660</v>
      </c>
      <c r="B322" s="132" t="s">
        <v>1060</v>
      </c>
      <c r="C322" s="1170"/>
      <c r="D322" s="1106" t="s">
        <v>326</v>
      </c>
      <c r="E322" s="1108" t="s">
        <v>267</v>
      </c>
      <c r="F322" s="57" t="s">
        <v>42</v>
      </c>
      <c r="G322" s="120"/>
      <c r="H322" s="59">
        <v>25580</v>
      </c>
      <c r="I322" s="60">
        <v>34250</v>
      </c>
      <c r="J322" s="32" t="s">
        <v>268</v>
      </c>
      <c r="K322" s="61">
        <v>230</v>
      </c>
      <c r="L322" s="62">
        <v>320</v>
      </c>
      <c r="M322" s="63" t="s">
        <v>269</v>
      </c>
      <c r="N322" s="64" t="s">
        <v>270</v>
      </c>
      <c r="O322" s="65" t="s">
        <v>268</v>
      </c>
      <c r="P322" s="66" t="s">
        <v>271</v>
      </c>
      <c r="Q322" s="65" t="s">
        <v>268</v>
      </c>
      <c r="R322" s="67">
        <v>2.4</v>
      </c>
      <c r="S322" s="68">
        <v>2.5</v>
      </c>
      <c r="T322" s="1089" t="s">
        <v>268</v>
      </c>
      <c r="U322" s="1104">
        <v>320</v>
      </c>
      <c r="V322" s="1089" t="s">
        <v>268</v>
      </c>
      <c r="W322" s="1110">
        <v>3</v>
      </c>
      <c r="X322" s="1081" t="s">
        <v>272</v>
      </c>
      <c r="Y322" s="1083" t="s">
        <v>270</v>
      </c>
      <c r="Z322" s="1083" t="s">
        <v>268</v>
      </c>
      <c r="AA322" s="1100" t="s">
        <v>273</v>
      </c>
      <c r="AB322" s="1089" t="s">
        <v>268</v>
      </c>
      <c r="AC322" s="1104">
        <v>2160</v>
      </c>
      <c r="AD322" s="1089" t="s">
        <v>274</v>
      </c>
      <c r="AE322" s="1098">
        <v>20</v>
      </c>
      <c r="AF322" s="1081" t="s">
        <v>269</v>
      </c>
      <c r="AG322" s="1083" t="s">
        <v>270</v>
      </c>
      <c r="AH322" s="1081" t="s">
        <v>268</v>
      </c>
      <c r="AI322" s="1085" t="s">
        <v>275</v>
      </c>
      <c r="AJ322" s="1081" t="s">
        <v>268</v>
      </c>
      <c r="AK322" s="1096">
        <v>2.7</v>
      </c>
      <c r="AL322" s="32" t="s">
        <v>268</v>
      </c>
      <c r="AM322" s="69">
        <v>8670</v>
      </c>
      <c r="AN322" s="1089" t="s">
        <v>268</v>
      </c>
      <c r="AO322" s="70">
        <v>80</v>
      </c>
      <c r="AP322" s="71" t="s">
        <v>272</v>
      </c>
      <c r="AQ322" s="64" t="s">
        <v>270</v>
      </c>
      <c r="AR322" s="72" t="s">
        <v>268</v>
      </c>
      <c r="AS322" s="66" t="s">
        <v>275</v>
      </c>
      <c r="AT322" s="72" t="s">
        <v>268</v>
      </c>
      <c r="AU322" s="73">
        <v>2.9</v>
      </c>
      <c r="AV322" s="74" t="s">
        <v>276</v>
      </c>
      <c r="AW322" s="75" t="s">
        <v>268</v>
      </c>
      <c r="AX322" s="76">
        <v>3470</v>
      </c>
      <c r="AY322" s="20" t="s">
        <v>274</v>
      </c>
      <c r="AZ322" s="77">
        <v>30</v>
      </c>
      <c r="BA322" s="78" t="s">
        <v>269</v>
      </c>
      <c r="BB322" s="79" t="s">
        <v>270</v>
      </c>
      <c r="BC322" s="78" t="s">
        <v>268</v>
      </c>
      <c r="BD322" s="80" t="s">
        <v>275</v>
      </c>
      <c r="BE322" s="78" t="s">
        <v>268</v>
      </c>
      <c r="BF322" s="81">
        <v>3.9</v>
      </c>
      <c r="BG322" s="75"/>
      <c r="BH322" s="82"/>
      <c r="BI322" s="112"/>
      <c r="BJ322" s="121"/>
      <c r="BK322" s="121"/>
      <c r="BL322" s="121"/>
      <c r="BM322" s="121"/>
      <c r="BN322" s="121"/>
      <c r="BO322" s="121"/>
      <c r="BP322" s="121"/>
      <c r="BQ322" s="112"/>
      <c r="BR322" s="82" t="s">
        <v>286</v>
      </c>
      <c r="BS322" s="112"/>
      <c r="BT322" s="122"/>
      <c r="BU322" s="121"/>
      <c r="BV322" s="121"/>
      <c r="BW322" s="121"/>
      <c r="BX322" s="121"/>
      <c r="BY322" s="121"/>
      <c r="BZ322" s="121"/>
      <c r="CA322" s="1102" t="s">
        <v>268</v>
      </c>
      <c r="CB322" s="1116">
        <v>410</v>
      </c>
      <c r="CC322" s="1089" t="s">
        <v>268</v>
      </c>
      <c r="CD322" s="1098">
        <v>4</v>
      </c>
      <c r="CE322" s="1083" t="s">
        <v>269</v>
      </c>
      <c r="CF322" s="1083" t="s">
        <v>270</v>
      </c>
      <c r="CG322" s="1092" t="s">
        <v>268</v>
      </c>
      <c r="CH322" s="1085" t="s">
        <v>275</v>
      </c>
      <c r="CI322" s="1092" t="s">
        <v>268</v>
      </c>
      <c r="CJ322" s="1096">
        <v>8.5</v>
      </c>
      <c r="CK322" s="1089"/>
      <c r="CL322" s="123" t="s">
        <v>175</v>
      </c>
      <c r="CM322" s="1089" t="s">
        <v>274</v>
      </c>
      <c r="CN322" s="1112">
        <v>20</v>
      </c>
      <c r="CO322" s="1113" t="s">
        <v>269</v>
      </c>
      <c r="CP322" s="1114" t="s">
        <v>270</v>
      </c>
      <c r="CQ322" s="1113" t="s">
        <v>268</v>
      </c>
      <c r="CR322" s="1115" t="s">
        <v>275</v>
      </c>
      <c r="CS322" s="1113" t="s">
        <v>268</v>
      </c>
      <c r="CT322" s="1118">
        <v>2.7</v>
      </c>
      <c r="CU322" s="1119" t="s">
        <v>277</v>
      </c>
      <c r="CV322" s="1089" t="s">
        <v>274</v>
      </c>
      <c r="CW322" s="1104">
        <v>540</v>
      </c>
      <c r="CX322" s="1089" t="s">
        <v>268</v>
      </c>
      <c r="CY322" s="1098">
        <v>5</v>
      </c>
      <c r="CZ322" s="1083" t="s">
        <v>269</v>
      </c>
      <c r="DA322" s="1083" t="s">
        <v>270</v>
      </c>
      <c r="DB322" s="1092" t="s">
        <v>268</v>
      </c>
      <c r="DC322" s="1085" t="s">
        <v>275</v>
      </c>
      <c r="DD322" s="1092" t="s">
        <v>268</v>
      </c>
      <c r="DE322" s="1096">
        <v>12.6</v>
      </c>
      <c r="DF322" s="1089" t="s">
        <v>274</v>
      </c>
      <c r="DG322" s="85">
        <v>270</v>
      </c>
      <c r="DH322" s="1089" t="s">
        <v>268</v>
      </c>
      <c r="DI322" s="85">
        <v>2</v>
      </c>
      <c r="DJ322" s="1089" t="s">
        <v>274</v>
      </c>
      <c r="DK322" s="86">
        <v>2</v>
      </c>
      <c r="DL322" s="1089" t="s">
        <v>268</v>
      </c>
      <c r="DM322" s="85">
        <v>40</v>
      </c>
      <c r="DN322" s="1089" t="s">
        <v>268</v>
      </c>
      <c r="DO322" s="85">
        <v>1</v>
      </c>
      <c r="DP322" s="1089" t="s">
        <v>274</v>
      </c>
      <c r="DQ322" s="86">
        <v>1</v>
      </c>
      <c r="DR322" s="1145"/>
      <c r="DS322" s="128" t="s">
        <v>175</v>
      </c>
      <c r="DT322" s="1122" t="s">
        <v>278</v>
      </c>
      <c r="DU322" s="88">
        <v>255</v>
      </c>
      <c r="DV322" s="1089" t="s">
        <v>280</v>
      </c>
      <c r="DW322" s="1090">
        <v>530</v>
      </c>
      <c r="DX322" s="1092" t="s">
        <v>268</v>
      </c>
      <c r="DY322" s="1094">
        <v>5</v>
      </c>
      <c r="DZ322" s="1081" t="s">
        <v>269</v>
      </c>
      <c r="EA322" s="1083" t="s">
        <v>270</v>
      </c>
      <c r="EB322" s="1081" t="s">
        <v>268</v>
      </c>
      <c r="EC322" s="1085" t="s">
        <v>275</v>
      </c>
      <c r="ED322" s="1081" t="s">
        <v>268</v>
      </c>
      <c r="EE322" s="1087">
        <v>7.8</v>
      </c>
      <c r="EF322" s="1123" t="s">
        <v>276</v>
      </c>
      <c r="EG322" s="1089" t="s">
        <v>280</v>
      </c>
      <c r="EH322" s="1090">
        <v>2170</v>
      </c>
      <c r="EI322" s="1092" t="s">
        <v>268</v>
      </c>
      <c r="EJ322" s="1094">
        <v>20</v>
      </c>
      <c r="EK322" s="1081" t="s">
        <v>269</v>
      </c>
      <c r="EL322" s="1083" t="s">
        <v>270</v>
      </c>
      <c r="EM322" s="1081" t="s">
        <v>268</v>
      </c>
      <c r="EN322" s="1085" t="s">
        <v>275</v>
      </c>
      <c r="EO322" s="1081" t="s">
        <v>268</v>
      </c>
      <c r="EP322" s="1087">
        <v>2.9</v>
      </c>
      <c r="EQ322" s="1126" t="s">
        <v>276</v>
      </c>
      <c r="ER322" s="1120" t="s">
        <v>281</v>
      </c>
      <c r="ES322" s="1089" t="s">
        <v>280</v>
      </c>
      <c r="ET322" s="89">
        <v>1600</v>
      </c>
      <c r="EU322" s="1125" t="s">
        <v>280</v>
      </c>
      <c r="EV322" s="1140"/>
      <c r="EW322" s="1114"/>
      <c r="EX322" s="1122"/>
      <c r="EY322" s="5"/>
      <c r="EZ322" s="1145"/>
    </row>
    <row r="323" spans="1:156" s="58" customFormat="1" ht="38.450000000000003" customHeight="1">
      <c r="A323" s="132" t="s">
        <v>661</v>
      </c>
      <c r="B323" s="132" t="s">
        <v>1061</v>
      </c>
      <c r="C323" s="1170"/>
      <c r="D323" s="1107"/>
      <c r="E323" s="1109"/>
      <c r="F323" s="90" t="s">
        <v>43</v>
      </c>
      <c r="G323" s="120"/>
      <c r="H323" s="91">
        <v>34250</v>
      </c>
      <c r="I323" s="92"/>
      <c r="J323" s="32" t="s">
        <v>268</v>
      </c>
      <c r="K323" s="93">
        <v>320</v>
      </c>
      <c r="L323" s="94"/>
      <c r="M323" s="95" t="s">
        <v>269</v>
      </c>
      <c r="N323" s="96" t="s">
        <v>270</v>
      </c>
      <c r="O323" s="97" t="s">
        <v>268</v>
      </c>
      <c r="P323" s="98" t="s">
        <v>275</v>
      </c>
      <c r="Q323" s="97" t="s">
        <v>268</v>
      </c>
      <c r="R323" s="99">
        <v>2.5</v>
      </c>
      <c r="S323" s="100"/>
      <c r="T323" s="1089"/>
      <c r="U323" s="1105"/>
      <c r="V323" s="1089"/>
      <c r="W323" s="1111"/>
      <c r="X323" s="1082"/>
      <c r="Y323" s="1084"/>
      <c r="Z323" s="1084"/>
      <c r="AA323" s="1101"/>
      <c r="AB323" s="1089"/>
      <c r="AC323" s="1105"/>
      <c r="AD323" s="1089"/>
      <c r="AE323" s="1099"/>
      <c r="AF323" s="1082"/>
      <c r="AG323" s="1084"/>
      <c r="AH323" s="1082"/>
      <c r="AI323" s="1086"/>
      <c r="AJ323" s="1082"/>
      <c r="AK323" s="1097"/>
      <c r="AL323" s="32" t="s">
        <v>268</v>
      </c>
      <c r="AM323" s="93">
        <v>8670</v>
      </c>
      <c r="AN323" s="1089"/>
      <c r="AO323" s="101">
        <v>80</v>
      </c>
      <c r="AP323" s="102" t="s">
        <v>269</v>
      </c>
      <c r="AQ323" s="96" t="s">
        <v>270</v>
      </c>
      <c r="AR323" s="103" t="s">
        <v>268</v>
      </c>
      <c r="AS323" s="104" t="s">
        <v>275</v>
      </c>
      <c r="AT323" s="103" t="s">
        <v>268</v>
      </c>
      <c r="AU323" s="105">
        <v>2.9</v>
      </c>
      <c r="AV323" s="106"/>
      <c r="AW323" s="75"/>
      <c r="AX323" s="23"/>
      <c r="AY323" s="23"/>
      <c r="AZ323" s="125"/>
      <c r="BA323" s="23"/>
      <c r="BB323" s="23"/>
      <c r="BC323" s="23"/>
      <c r="BD323" s="23"/>
      <c r="BE323" s="23"/>
      <c r="BF323" s="23"/>
      <c r="BG323" s="112" t="s">
        <v>274</v>
      </c>
      <c r="BH323" s="113">
        <v>60750</v>
      </c>
      <c r="BI323" s="112" t="s">
        <v>268</v>
      </c>
      <c r="BJ323" s="77">
        <v>600</v>
      </c>
      <c r="BK323" s="78" t="s">
        <v>269</v>
      </c>
      <c r="BL323" s="79" t="s">
        <v>270</v>
      </c>
      <c r="BM323" s="78" t="s">
        <v>268</v>
      </c>
      <c r="BN323" s="80" t="s">
        <v>275</v>
      </c>
      <c r="BO323" s="78" t="s">
        <v>268</v>
      </c>
      <c r="BP323" s="81">
        <v>2.5</v>
      </c>
      <c r="BQ323" s="46" t="s">
        <v>268</v>
      </c>
      <c r="BR323" s="113">
        <v>52080</v>
      </c>
      <c r="BS323" s="46" t="s">
        <v>274</v>
      </c>
      <c r="BT323" s="77">
        <v>520</v>
      </c>
      <c r="BU323" s="78" t="s">
        <v>269</v>
      </c>
      <c r="BV323" s="79" t="s">
        <v>270</v>
      </c>
      <c r="BW323" s="78" t="s">
        <v>268</v>
      </c>
      <c r="BX323" s="80" t="s">
        <v>275</v>
      </c>
      <c r="BY323" s="78" t="s">
        <v>268</v>
      </c>
      <c r="BZ323" s="81">
        <v>2.5</v>
      </c>
      <c r="CA323" s="1103"/>
      <c r="CB323" s="1117"/>
      <c r="CC323" s="1089"/>
      <c r="CD323" s="1099"/>
      <c r="CE323" s="1084"/>
      <c r="CF323" s="1084"/>
      <c r="CG323" s="1093"/>
      <c r="CH323" s="1086"/>
      <c r="CI323" s="1093"/>
      <c r="CJ323" s="1097"/>
      <c r="CK323" s="1089"/>
      <c r="CL323" s="114">
        <v>2160</v>
      </c>
      <c r="CM323" s="1089"/>
      <c r="CN323" s="1112"/>
      <c r="CO323" s="1113"/>
      <c r="CP323" s="1114"/>
      <c r="CQ323" s="1113"/>
      <c r="CR323" s="1115"/>
      <c r="CS323" s="1113"/>
      <c r="CT323" s="1118"/>
      <c r="CU323" s="1119"/>
      <c r="CV323" s="1089"/>
      <c r="CW323" s="1105"/>
      <c r="CX323" s="1089"/>
      <c r="CY323" s="1099"/>
      <c r="CZ323" s="1084"/>
      <c r="DA323" s="1084"/>
      <c r="DB323" s="1093"/>
      <c r="DC323" s="1086"/>
      <c r="DD323" s="1093"/>
      <c r="DE323" s="1097"/>
      <c r="DF323" s="1089"/>
      <c r="DG323" s="115" t="s">
        <v>282</v>
      </c>
      <c r="DH323" s="1089"/>
      <c r="DI323" s="115" t="s">
        <v>335</v>
      </c>
      <c r="DJ323" s="1089"/>
      <c r="DK323" s="116">
        <v>65.5</v>
      </c>
      <c r="DL323" s="1089"/>
      <c r="DM323" s="115" t="s">
        <v>282</v>
      </c>
      <c r="DN323" s="1089"/>
      <c r="DO323" s="115" t="s">
        <v>335</v>
      </c>
      <c r="DP323" s="1089"/>
      <c r="DQ323" s="116">
        <v>24.3</v>
      </c>
      <c r="DR323" s="1145"/>
      <c r="DS323" s="117">
        <v>2540</v>
      </c>
      <c r="DT323" s="1122"/>
      <c r="DU323" s="118" t="s">
        <v>284</v>
      </c>
      <c r="DV323" s="1089"/>
      <c r="DW323" s="1091"/>
      <c r="DX323" s="1093"/>
      <c r="DY323" s="1095"/>
      <c r="DZ323" s="1082"/>
      <c r="EA323" s="1084"/>
      <c r="EB323" s="1082"/>
      <c r="EC323" s="1086"/>
      <c r="ED323" s="1082"/>
      <c r="EE323" s="1088"/>
      <c r="EF323" s="1124"/>
      <c r="EG323" s="1089"/>
      <c r="EH323" s="1091">
        <v>0</v>
      </c>
      <c r="EI323" s="1093"/>
      <c r="EJ323" s="1095"/>
      <c r="EK323" s="1082"/>
      <c r="EL323" s="1084"/>
      <c r="EM323" s="1082"/>
      <c r="EN323" s="1086"/>
      <c r="EO323" s="1082"/>
      <c r="EP323" s="1088"/>
      <c r="EQ323" s="1127"/>
      <c r="ER323" s="1121"/>
      <c r="ES323" s="1089"/>
      <c r="ET323" s="119">
        <v>10</v>
      </c>
      <c r="EU323" s="1125"/>
      <c r="EV323" s="1140"/>
      <c r="EW323" s="1114"/>
      <c r="EX323" s="1122"/>
      <c r="EY323" s="5"/>
      <c r="EZ323" s="1145"/>
    </row>
    <row r="324" spans="1:156" s="58" customFormat="1" ht="38.450000000000003" customHeight="1">
      <c r="A324" s="132" t="s">
        <v>662</v>
      </c>
      <c r="B324" s="132" t="s">
        <v>1062</v>
      </c>
      <c r="C324" s="1170"/>
      <c r="D324" s="1106" t="s">
        <v>328</v>
      </c>
      <c r="E324" s="1108" t="s">
        <v>267</v>
      </c>
      <c r="F324" s="57" t="s">
        <v>42</v>
      </c>
      <c r="G324" s="120"/>
      <c r="H324" s="59">
        <v>25190</v>
      </c>
      <c r="I324" s="60">
        <v>33860</v>
      </c>
      <c r="J324" s="32" t="s">
        <v>268</v>
      </c>
      <c r="K324" s="61">
        <v>230</v>
      </c>
      <c r="L324" s="62">
        <v>310</v>
      </c>
      <c r="M324" s="63" t="s">
        <v>269</v>
      </c>
      <c r="N324" s="64" t="s">
        <v>270</v>
      </c>
      <c r="O324" s="65" t="s">
        <v>268</v>
      </c>
      <c r="P324" s="66" t="s">
        <v>271</v>
      </c>
      <c r="Q324" s="65" t="s">
        <v>268</v>
      </c>
      <c r="R324" s="67">
        <v>2.4</v>
      </c>
      <c r="S324" s="68">
        <v>2.5</v>
      </c>
      <c r="T324" s="1089" t="s">
        <v>268</v>
      </c>
      <c r="U324" s="1104">
        <v>280</v>
      </c>
      <c r="V324" s="1089" t="s">
        <v>268</v>
      </c>
      <c r="W324" s="1110">
        <v>2</v>
      </c>
      <c r="X324" s="1081" t="s">
        <v>272</v>
      </c>
      <c r="Y324" s="1083" t="s">
        <v>270</v>
      </c>
      <c r="Z324" s="1083" t="s">
        <v>268</v>
      </c>
      <c r="AA324" s="1100" t="s">
        <v>273</v>
      </c>
      <c r="AB324" s="1089" t="s">
        <v>268</v>
      </c>
      <c r="AC324" s="1104">
        <v>1920</v>
      </c>
      <c r="AD324" s="1089" t="s">
        <v>274</v>
      </c>
      <c r="AE324" s="1098">
        <v>10</v>
      </c>
      <c r="AF324" s="1081" t="s">
        <v>269</v>
      </c>
      <c r="AG324" s="1083" t="s">
        <v>270</v>
      </c>
      <c r="AH324" s="1081" t="s">
        <v>268</v>
      </c>
      <c r="AI324" s="1085" t="s">
        <v>275</v>
      </c>
      <c r="AJ324" s="1081" t="s">
        <v>268</v>
      </c>
      <c r="AK324" s="1096">
        <v>4.7</v>
      </c>
      <c r="AL324" s="32" t="s">
        <v>268</v>
      </c>
      <c r="AM324" s="69">
        <v>8670</v>
      </c>
      <c r="AN324" s="1089" t="s">
        <v>268</v>
      </c>
      <c r="AO324" s="70">
        <v>80</v>
      </c>
      <c r="AP324" s="71" t="s">
        <v>272</v>
      </c>
      <c r="AQ324" s="64" t="s">
        <v>270</v>
      </c>
      <c r="AR324" s="72" t="s">
        <v>268</v>
      </c>
      <c r="AS324" s="66" t="s">
        <v>275</v>
      </c>
      <c r="AT324" s="72" t="s">
        <v>268</v>
      </c>
      <c r="AU324" s="73">
        <v>2.9</v>
      </c>
      <c r="AV324" s="74" t="s">
        <v>276</v>
      </c>
      <c r="AW324" s="75" t="s">
        <v>268</v>
      </c>
      <c r="AX324" s="76">
        <v>3470</v>
      </c>
      <c r="AY324" s="20" t="s">
        <v>274</v>
      </c>
      <c r="AZ324" s="77">
        <v>30</v>
      </c>
      <c r="BA324" s="78" t="s">
        <v>269</v>
      </c>
      <c r="BB324" s="79" t="s">
        <v>270</v>
      </c>
      <c r="BC324" s="78" t="s">
        <v>268</v>
      </c>
      <c r="BD324" s="80" t="s">
        <v>275</v>
      </c>
      <c r="BE324" s="78" t="s">
        <v>268</v>
      </c>
      <c r="BF324" s="81">
        <v>3.9</v>
      </c>
      <c r="BG324" s="75"/>
      <c r="BH324" s="82"/>
      <c r="BI324" s="112"/>
      <c r="BJ324" s="121"/>
      <c r="BK324" s="121"/>
      <c r="BL324" s="121"/>
      <c r="BM324" s="121"/>
      <c r="BN324" s="121"/>
      <c r="BO324" s="121"/>
      <c r="BP324" s="121"/>
      <c r="BQ324" s="112"/>
      <c r="BR324" s="82" t="s">
        <v>286</v>
      </c>
      <c r="BS324" s="112"/>
      <c r="BT324" s="122"/>
      <c r="BU324" s="121"/>
      <c r="BV324" s="121"/>
      <c r="BW324" s="121"/>
      <c r="BX324" s="121"/>
      <c r="BY324" s="121"/>
      <c r="BZ324" s="121"/>
      <c r="CA324" s="1102" t="s">
        <v>268</v>
      </c>
      <c r="CB324" s="1116">
        <v>360</v>
      </c>
      <c r="CC324" s="1089" t="s">
        <v>268</v>
      </c>
      <c r="CD324" s="1098">
        <v>3</v>
      </c>
      <c r="CE324" s="1083" t="s">
        <v>269</v>
      </c>
      <c r="CF324" s="1083" t="s">
        <v>270</v>
      </c>
      <c r="CG324" s="1092" t="s">
        <v>268</v>
      </c>
      <c r="CH324" s="1085" t="s">
        <v>275</v>
      </c>
      <c r="CI324" s="1092" t="s">
        <v>268</v>
      </c>
      <c r="CJ324" s="1096">
        <v>10.1</v>
      </c>
      <c r="CK324" s="1089"/>
      <c r="CL324" s="123" t="s">
        <v>176</v>
      </c>
      <c r="CM324" s="1089" t="s">
        <v>274</v>
      </c>
      <c r="CN324" s="1112">
        <v>10</v>
      </c>
      <c r="CO324" s="1113" t="s">
        <v>269</v>
      </c>
      <c r="CP324" s="1114" t="s">
        <v>270</v>
      </c>
      <c r="CQ324" s="1113" t="s">
        <v>268</v>
      </c>
      <c r="CR324" s="1115" t="s">
        <v>275</v>
      </c>
      <c r="CS324" s="1113" t="s">
        <v>268</v>
      </c>
      <c r="CT324" s="1118">
        <v>4.7</v>
      </c>
      <c r="CU324" s="1119" t="s">
        <v>277</v>
      </c>
      <c r="CV324" s="1089" t="s">
        <v>274</v>
      </c>
      <c r="CW324" s="1104">
        <v>540</v>
      </c>
      <c r="CX324" s="1089" t="s">
        <v>268</v>
      </c>
      <c r="CY324" s="1098">
        <v>5</v>
      </c>
      <c r="CZ324" s="1083" t="s">
        <v>269</v>
      </c>
      <c r="DA324" s="1083" t="s">
        <v>270</v>
      </c>
      <c r="DB324" s="1092" t="s">
        <v>268</v>
      </c>
      <c r="DC324" s="1085" t="s">
        <v>275</v>
      </c>
      <c r="DD324" s="1092" t="s">
        <v>268</v>
      </c>
      <c r="DE324" s="1096">
        <v>11.2</v>
      </c>
      <c r="DF324" s="1089" t="s">
        <v>274</v>
      </c>
      <c r="DG324" s="85">
        <v>240</v>
      </c>
      <c r="DH324" s="1089" t="s">
        <v>268</v>
      </c>
      <c r="DI324" s="85">
        <v>2</v>
      </c>
      <c r="DJ324" s="1089" t="s">
        <v>274</v>
      </c>
      <c r="DK324" s="86">
        <v>2</v>
      </c>
      <c r="DL324" s="1089" t="s">
        <v>268</v>
      </c>
      <c r="DM324" s="85">
        <v>40</v>
      </c>
      <c r="DN324" s="1089" t="s">
        <v>268</v>
      </c>
      <c r="DO324" s="85">
        <v>1</v>
      </c>
      <c r="DP324" s="1089" t="s">
        <v>274</v>
      </c>
      <c r="DQ324" s="86">
        <v>1</v>
      </c>
      <c r="DR324" s="1145"/>
      <c r="DS324" s="128" t="s">
        <v>176</v>
      </c>
      <c r="DT324" s="1122" t="s">
        <v>278</v>
      </c>
      <c r="DU324" s="88">
        <v>255</v>
      </c>
      <c r="DV324" s="1089" t="s">
        <v>280</v>
      </c>
      <c r="DW324" s="1090">
        <v>470</v>
      </c>
      <c r="DX324" s="1092" t="s">
        <v>268</v>
      </c>
      <c r="DY324" s="1094">
        <v>5</v>
      </c>
      <c r="DZ324" s="1081" t="s">
        <v>269</v>
      </c>
      <c r="EA324" s="1083" t="s">
        <v>270</v>
      </c>
      <c r="EB324" s="1081" t="s">
        <v>268</v>
      </c>
      <c r="EC324" s="1085" t="s">
        <v>275</v>
      </c>
      <c r="ED324" s="1081" t="s">
        <v>268</v>
      </c>
      <c r="EE324" s="1087">
        <v>6.9</v>
      </c>
      <c r="EF324" s="1123" t="s">
        <v>276</v>
      </c>
      <c r="EG324" s="1089" t="s">
        <v>280</v>
      </c>
      <c r="EH324" s="1090">
        <v>1920</v>
      </c>
      <c r="EI324" s="1092" t="s">
        <v>268</v>
      </c>
      <c r="EJ324" s="1094">
        <v>10</v>
      </c>
      <c r="EK324" s="1081" t="s">
        <v>269</v>
      </c>
      <c r="EL324" s="1083" t="s">
        <v>270</v>
      </c>
      <c r="EM324" s="1081" t="s">
        <v>268</v>
      </c>
      <c r="EN324" s="1085" t="s">
        <v>275</v>
      </c>
      <c r="EO324" s="1081" t="s">
        <v>268</v>
      </c>
      <c r="EP324" s="1087">
        <v>5.2</v>
      </c>
      <c r="EQ324" s="1126" t="s">
        <v>276</v>
      </c>
      <c r="ER324" s="1120" t="s">
        <v>281</v>
      </c>
      <c r="ES324" s="1089" t="s">
        <v>280</v>
      </c>
      <c r="ET324" s="89">
        <v>1420</v>
      </c>
      <c r="EU324" s="1125" t="s">
        <v>280</v>
      </c>
      <c r="EV324" s="1140"/>
      <c r="EW324" s="1114"/>
      <c r="EX324" s="1122"/>
      <c r="EY324" s="5"/>
      <c r="EZ324" s="1145"/>
    </row>
    <row r="325" spans="1:156" s="58" customFormat="1" ht="38.450000000000003" customHeight="1">
      <c r="A325" s="132" t="s">
        <v>663</v>
      </c>
      <c r="B325" s="132" t="s">
        <v>1063</v>
      </c>
      <c r="C325" s="1170"/>
      <c r="D325" s="1107"/>
      <c r="E325" s="1109"/>
      <c r="F325" s="90" t="s">
        <v>43</v>
      </c>
      <c r="G325" s="120"/>
      <c r="H325" s="91">
        <v>33860</v>
      </c>
      <c r="I325" s="92"/>
      <c r="J325" s="32" t="s">
        <v>268</v>
      </c>
      <c r="K325" s="93">
        <v>310</v>
      </c>
      <c r="L325" s="94"/>
      <c r="M325" s="95" t="s">
        <v>269</v>
      </c>
      <c r="N325" s="96" t="s">
        <v>270</v>
      </c>
      <c r="O325" s="97" t="s">
        <v>268</v>
      </c>
      <c r="P325" s="98" t="s">
        <v>275</v>
      </c>
      <c r="Q325" s="97" t="s">
        <v>268</v>
      </c>
      <c r="R325" s="99">
        <v>2.5</v>
      </c>
      <c r="S325" s="100"/>
      <c r="T325" s="1089"/>
      <c r="U325" s="1105"/>
      <c r="V325" s="1089"/>
      <c r="W325" s="1111"/>
      <c r="X325" s="1082"/>
      <c r="Y325" s="1084"/>
      <c r="Z325" s="1084"/>
      <c r="AA325" s="1101"/>
      <c r="AB325" s="1089"/>
      <c r="AC325" s="1105"/>
      <c r="AD325" s="1089"/>
      <c r="AE325" s="1099"/>
      <c r="AF325" s="1082"/>
      <c r="AG325" s="1084"/>
      <c r="AH325" s="1082"/>
      <c r="AI325" s="1086"/>
      <c r="AJ325" s="1082"/>
      <c r="AK325" s="1097"/>
      <c r="AL325" s="32" t="s">
        <v>268</v>
      </c>
      <c r="AM325" s="93">
        <v>8670</v>
      </c>
      <c r="AN325" s="1089"/>
      <c r="AO325" s="101">
        <v>80</v>
      </c>
      <c r="AP325" s="102" t="s">
        <v>269</v>
      </c>
      <c r="AQ325" s="96" t="s">
        <v>270</v>
      </c>
      <c r="AR325" s="103" t="s">
        <v>268</v>
      </c>
      <c r="AS325" s="104" t="s">
        <v>275</v>
      </c>
      <c r="AT325" s="103" t="s">
        <v>268</v>
      </c>
      <c r="AU325" s="105">
        <v>2.9</v>
      </c>
      <c r="AV325" s="106"/>
      <c r="AW325" s="75"/>
      <c r="AX325" s="23"/>
      <c r="AY325" s="23"/>
      <c r="AZ325" s="125"/>
      <c r="BA325" s="23"/>
      <c r="BB325" s="23"/>
      <c r="BC325" s="23"/>
      <c r="BD325" s="23"/>
      <c r="BE325" s="23"/>
      <c r="BF325" s="23"/>
      <c r="BG325" s="112" t="s">
        <v>274</v>
      </c>
      <c r="BH325" s="113">
        <v>60750</v>
      </c>
      <c r="BI325" s="112" t="s">
        <v>268</v>
      </c>
      <c r="BJ325" s="77">
        <v>600</v>
      </c>
      <c r="BK325" s="78" t="s">
        <v>269</v>
      </c>
      <c r="BL325" s="79" t="s">
        <v>270</v>
      </c>
      <c r="BM325" s="78" t="s">
        <v>268</v>
      </c>
      <c r="BN325" s="80" t="s">
        <v>275</v>
      </c>
      <c r="BO325" s="78" t="s">
        <v>268</v>
      </c>
      <c r="BP325" s="81">
        <v>2.5</v>
      </c>
      <c r="BQ325" s="46" t="s">
        <v>268</v>
      </c>
      <c r="BR325" s="113">
        <v>52080</v>
      </c>
      <c r="BS325" s="46" t="s">
        <v>274</v>
      </c>
      <c r="BT325" s="77">
        <v>520</v>
      </c>
      <c r="BU325" s="78" t="s">
        <v>269</v>
      </c>
      <c r="BV325" s="79" t="s">
        <v>270</v>
      </c>
      <c r="BW325" s="78" t="s">
        <v>268</v>
      </c>
      <c r="BX325" s="80" t="s">
        <v>275</v>
      </c>
      <c r="BY325" s="78" t="s">
        <v>268</v>
      </c>
      <c r="BZ325" s="81">
        <v>2.5</v>
      </c>
      <c r="CA325" s="1103"/>
      <c r="CB325" s="1117"/>
      <c r="CC325" s="1089"/>
      <c r="CD325" s="1099"/>
      <c r="CE325" s="1084"/>
      <c r="CF325" s="1084"/>
      <c r="CG325" s="1093"/>
      <c r="CH325" s="1086"/>
      <c r="CI325" s="1093"/>
      <c r="CJ325" s="1097"/>
      <c r="CK325" s="1089"/>
      <c r="CL325" s="114">
        <v>1920</v>
      </c>
      <c r="CM325" s="1089"/>
      <c r="CN325" s="1112"/>
      <c r="CO325" s="1113"/>
      <c r="CP325" s="1114"/>
      <c r="CQ325" s="1113"/>
      <c r="CR325" s="1115"/>
      <c r="CS325" s="1113"/>
      <c r="CT325" s="1118"/>
      <c r="CU325" s="1119"/>
      <c r="CV325" s="1089"/>
      <c r="CW325" s="1105"/>
      <c r="CX325" s="1089"/>
      <c r="CY325" s="1099"/>
      <c r="CZ325" s="1084"/>
      <c r="DA325" s="1084"/>
      <c r="DB325" s="1093"/>
      <c r="DC325" s="1086"/>
      <c r="DD325" s="1093"/>
      <c r="DE325" s="1097"/>
      <c r="DF325" s="1089"/>
      <c r="DG325" s="115" t="s">
        <v>282</v>
      </c>
      <c r="DH325" s="1089"/>
      <c r="DI325" s="115" t="s">
        <v>335</v>
      </c>
      <c r="DJ325" s="1089"/>
      <c r="DK325" s="116">
        <v>58.3</v>
      </c>
      <c r="DL325" s="1089"/>
      <c r="DM325" s="115" t="s">
        <v>282</v>
      </c>
      <c r="DN325" s="1089"/>
      <c r="DO325" s="115" t="s">
        <v>335</v>
      </c>
      <c r="DP325" s="1089"/>
      <c r="DQ325" s="116">
        <v>21.6</v>
      </c>
      <c r="DR325" s="1145"/>
      <c r="DS325" s="117">
        <v>2440</v>
      </c>
      <c r="DT325" s="1122"/>
      <c r="DU325" s="118" t="s">
        <v>284</v>
      </c>
      <c r="DV325" s="1089"/>
      <c r="DW325" s="1091"/>
      <c r="DX325" s="1093"/>
      <c r="DY325" s="1095"/>
      <c r="DZ325" s="1082"/>
      <c r="EA325" s="1084"/>
      <c r="EB325" s="1082"/>
      <c r="EC325" s="1086"/>
      <c r="ED325" s="1082"/>
      <c r="EE325" s="1088"/>
      <c r="EF325" s="1124"/>
      <c r="EG325" s="1089"/>
      <c r="EH325" s="1091">
        <v>0</v>
      </c>
      <c r="EI325" s="1093"/>
      <c r="EJ325" s="1095"/>
      <c r="EK325" s="1082"/>
      <c r="EL325" s="1084"/>
      <c r="EM325" s="1082"/>
      <c r="EN325" s="1086"/>
      <c r="EO325" s="1082"/>
      <c r="EP325" s="1088"/>
      <c r="EQ325" s="1127"/>
      <c r="ER325" s="1121"/>
      <c r="ES325" s="1089"/>
      <c r="ET325" s="119">
        <v>10</v>
      </c>
      <c r="EU325" s="1125"/>
      <c r="EV325" s="1140"/>
      <c r="EW325" s="1114"/>
      <c r="EX325" s="1122"/>
      <c r="EY325" s="5"/>
      <c r="EZ325" s="1145"/>
    </row>
    <row r="326" spans="1:156" s="58" customFormat="1" ht="38.450000000000003" customHeight="1">
      <c r="A326" s="132" t="s">
        <v>664</v>
      </c>
      <c r="B326" s="132" t="s">
        <v>1064</v>
      </c>
      <c r="C326" s="1170"/>
      <c r="D326" s="1106" t="s">
        <v>330</v>
      </c>
      <c r="E326" s="1108" t="s">
        <v>267</v>
      </c>
      <c r="F326" s="57" t="s">
        <v>42</v>
      </c>
      <c r="G326" s="120"/>
      <c r="H326" s="59">
        <v>24870</v>
      </c>
      <c r="I326" s="60">
        <v>33540</v>
      </c>
      <c r="J326" s="32" t="s">
        <v>268</v>
      </c>
      <c r="K326" s="61">
        <v>220</v>
      </c>
      <c r="L326" s="62">
        <v>310</v>
      </c>
      <c r="M326" s="63" t="s">
        <v>269</v>
      </c>
      <c r="N326" s="64" t="s">
        <v>270</v>
      </c>
      <c r="O326" s="65" t="s">
        <v>268</v>
      </c>
      <c r="P326" s="66" t="s">
        <v>271</v>
      </c>
      <c r="Q326" s="65" t="s">
        <v>268</v>
      </c>
      <c r="R326" s="67">
        <v>2.4</v>
      </c>
      <c r="S326" s="68">
        <v>2.5</v>
      </c>
      <c r="T326" s="1089" t="s">
        <v>268</v>
      </c>
      <c r="U326" s="1104">
        <v>250</v>
      </c>
      <c r="V326" s="1089" t="s">
        <v>268</v>
      </c>
      <c r="W326" s="1110">
        <v>2</v>
      </c>
      <c r="X326" s="1081" t="s">
        <v>272</v>
      </c>
      <c r="Y326" s="1083" t="s">
        <v>270</v>
      </c>
      <c r="Z326" s="1083" t="s">
        <v>268</v>
      </c>
      <c r="AA326" s="1100" t="s">
        <v>273</v>
      </c>
      <c r="AB326" s="1089" t="s">
        <v>268</v>
      </c>
      <c r="AC326" s="1104">
        <v>1730</v>
      </c>
      <c r="AD326" s="1089" t="s">
        <v>274</v>
      </c>
      <c r="AE326" s="1098">
        <v>10</v>
      </c>
      <c r="AF326" s="1081" t="s">
        <v>269</v>
      </c>
      <c r="AG326" s="1083" t="s">
        <v>270</v>
      </c>
      <c r="AH326" s="1081" t="s">
        <v>268</v>
      </c>
      <c r="AI326" s="1085" t="s">
        <v>275</v>
      </c>
      <c r="AJ326" s="1081" t="s">
        <v>268</v>
      </c>
      <c r="AK326" s="1096">
        <v>4.3</v>
      </c>
      <c r="AL326" s="32" t="s">
        <v>268</v>
      </c>
      <c r="AM326" s="69">
        <v>8670</v>
      </c>
      <c r="AN326" s="1089" t="s">
        <v>268</v>
      </c>
      <c r="AO326" s="70">
        <v>80</v>
      </c>
      <c r="AP326" s="71" t="s">
        <v>272</v>
      </c>
      <c r="AQ326" s="64" t="s">
        <v>270</v>
      </c>
      <c r="AR326" s="72" t="s">
        <v>268</v>
      </c>
      <c r="AS326" s="66" t="s">
        <v>275</v>
      </c>
      <c r="AT326" s="72" t="s">
        <v>268</v>
      </c>
      <c r="AU326" s="73">
        <v>2.9</v>
      </c>
      <c r="AV326" s="74" t="s">
        <v>276</v>
      </c>
      <c r="AW326" s="75" t="s">
        <v>268</v>
      </c>
      <c r="AX326" s="76">
        <v>3470</v>
      </c>
      <c r="AY326" s="20" t="s">
        <v>274</v>
      </c>
      <c r="AZ326" s="77">
        <v>30</v>
      </c>
      <c r="BA326" s="78" t="s">
        <v>269</v>
      </c>
      <c r="BB326" s="79" t="s">
        <v>270</v>
      </c>
      <c r="BC326" s="78" t="s">
        <v>268</v>
      </c>
      <c r="BD326" s="80" t="s">
        <v>275</v>
      </c>
      <c r="BE326" s="78" t="s">
        <v>268</v>
      </c>
      <c r="BF326" s="81">
        <v>3.9</v>
      </c>
      <c r="BG326" s="75"/>
      <c r="BH326" s="82"/>
      <c r="BI326" s="112"/>
      <c r="BJ326" s="121"/>
      <c r="BK326" s="121"/>
      <c r="BL326" s="121"/>
      <c r="BM326" s="121"/>
      <c r="BN326" s="121"/>
      <c r="BO326" s="121"/>
      <c r="BP326" s="121"/>
      <c r="BQ326" s="112"/>
      <c r="BR326" s="82" t="s">
        <v>286</v>
      </c>
      <c r="BS326" s="112"/>
      <c r="BT326" s="122"/>
      <c r="BU326" s="121"/>
      <c r="BV326" s="121"/>
      <c r="BW326" s="121"/>
      <c r="BX326" s="121"/>
      <c r="BY326" s="121"/>
      <c r="BZ326" s="121"/>
      <c r="CA326" s="1102" t="s">
        <v>268</v>
      </c>
      <c r="CB326" s="1116">
        <v>330</v>
      </c>
      <c r="CC326" s="1089" t="s">
        <v>268</v>
      </c>
      <c r="CD326" s="1098">
        <v>3</v>
      </c>
      <c r="CE326" s="1083" t="s">
        <v>269</v>
      </c>
      <c r="CF326" s="1083" t="s">
        <v>270</v>
      </c>
      <c r="CG326" s="1092" t="s">
        <v>268</v>
      </c>
      <c r="CH326" s="1085" t="s">
        <v>275</v>
      </c>
      <c r="CI326" s="1092" t="s">
        <v>268</v>
      </c>
      <c r="CJ326" s="1096">
        <v>9.1</v>
      </c>
      <c r="CK326" s="1089"/>
      <c r="CL326" s="123" t="s">
        <v>177</v>
      </c>
      <c r="CM326" s="1089" t="s">
        <v>274</v>
      </c>
      <c r="CN326" s="1112">
        <v>10</v>
      </c>
      <c r="CO326" s="1113" t="s">
        <v>269</v>
      </c>
      <c r="CP326" s="1114" t="s">
        <v>270</v>
      </c>
      <c r="CQ326" s="1113" t="s">
        <v>268</v>
      </c>
      <c r="CR326" s="1115" t="s">
        <v>275</v>
      </c>
      <c r="CS326" s="1113" t="s">
        <v>268</v>
      </c>
      <c r="CT326" s="1118">
        <v>4.3</v>
      </c>
      <c r="CU326" s="1119" t="s">
        <v>277</v>
      </c>
      <c r="CV326" s="1089" t="s">
        <v>274</v>
      </c>
      <c r="CW326" s="1104">
        <v>540</v>
      </c>
      <c r="CX326" s="1089" t="s">
        <v>268</v>
      </c>
      <c r="CY326" s="1098">
        <v>5</v>
      </c>
      <c r="CZ326" s="1083" t="s">
        <v>269</v>
      </c>
      <c r="DA326" s="1083" t="s">
        <v>270</v>
      </c>
      <c r="DB326" s="1092" t="s">
        <v>268</v>
      </c>
      <c r="DC326" s="1085" t="s">
        <v>275</v>
      </c>
      <c r="DD326" s="1092" t="s">
        <v>268</v>
      </c>
      <c r="DE326" s="1096">
        <v>10.1</v>
      </c>
      <c r="DF326" s="1089" t="s">
        <v>274</v>
      </c>
      <c r="DG326" s="85">
        <v>220</v>
      </c>
      <c r="DH326" s="1089" t="s">
        <v>268</v>
      </c>
      <c r="DI326" s="85">
        <v>2</v>
      </c>
      <c r="DJ326" s="1089" t="s">
        <v>274</v>
      </c>
      <c r="DK326" s="86">
        <v>2</v>
      </c>
      <c r="DL326" s="1089" t="s">
        <v>268</v>
      </c>
      <c r="DM326" s="85">
        <v>40</v>
      </c>
      <c r="DN326" s="1089" t="s">
        <v>268</v>
      </c>
      <c r="DO326" s="85">
        <v>1</v>
      </c>
      <c r="DP326" s="1089" t="s">
        <v>274</v>
      </c>
      <c r="DQ326" s="86">
        <v>1</v>
      </c>
      <c r="DR326" s="1145"/>
      <c r="DS326" s="128" t="s">
        <v>177</v>
      </c>
      <c r="DT326" s="1122" t="s">
        <v>278</v>
      </c>
      <c r="DU326" s="88">
        <v>255</v>
      </c>
      <c r="DV326" s="1089" t="s">
        <v>280</v>
      </c>
      <c r="DW326" s="1090">
        <v>420</v>
      </c>
      <c r="DX326" s="1092" t="s">
        <v>268</v>
      </c>
      <c r="DY326" s="1094">
        <v>4</v>
      </c>
      <c r="DZ326" s="1081" t="s">
        <v>269</v>
      </c>
      <c r="EA326" s="1083" t="s">
        <v>270</v>
      </c>
      <c r="EB326" s="1081" t="s">
        <v>268</v>
      </c>
      <c r="EC326" s="1085" t="s">
        <v>275</v>
      </c>
      <c r="ED326" s="1081" t="s">
        <v>268</v>
      </c>
      <c r="EE326" s="1087">
        <v>7.8</v>
      </c>
      <c r="EF326" s="1123" t="s">
        <v>276</v>
      </c>
      <c r="EG326" s="1089" t="s">
        <v>280</v>
      </c>
      <c r="EH326" s="1090">
        <v>1730</v>
      </c>
      <c r="EI326" s="1092" t="s">
        <v>268</v>
      </c>
      <c r="EJ326" s="1094">
        <v>10</v>
      </c>
      <c r="EK326" s="1081" t="s">
        <v>269</v>
      </c>
      <c r="EL326" s="1083" t="s">
        <v>270</v>
      </c>
      <c r="EM326" s="1081" t="s">
        <v>268</v>
      </c>
      <c r="EN326" s="1085" t="s">
        <v>275</v>
      </c>
      <c r="EO326" s="1081" t="s">
        <v>268</v>
      </c>
      <c r="EP326" s="1087">
        <v>4.7</v>
      </c>
      <c r="EQ326" s="1126" t="s">
        <v>276</v>
      </c>
      <c r="ER326" s="1120" t="s">
        <v>281</v>
      </c>
      <c r="ES326" s="1089" t="s">
        <v>280</v>
      </c>
      <c r="ET326" s="89">
        <v>1280</v>
      </c>
      <c r="EU326" s="1125" t="s">
        <v>280</v>
      </c>
      <c r="EV326" s="1140"/>
      <c r="EW326" s="1114"/>
      <c r="EX326" s="1122"/>
      <c r="EY326" s="5"/>
      <c r="EZ326" s="1145"/>
    </row>
    <row r="327" spans="1:156" s="58" customFormat="1" ht="38.450000000000003" customHeight="1">
      <c r="A327" s="132" t="s">
        <v>665</v>
      </c>
      <c r="B327" s="132" t="s">
        <v>1065</v>
      </c>
      <c r="C327" s="1170"/>
      <c r="D327" s="1107"/>
      <c r="E327" s="1109"/>
      <c r="F327" s="90" t="s">
        <v>43</v>
      </c>
      <c r="G327" s="120"/>
      <c r="H327" s="91">
        <v>33540</v>
      </c>
      <c r="I327" s="92"/>
      <c r="J327" s="32" t="s">
        <v>268</v>
      </c>
      <c r="K327" s="93">
        <v>310</v>
      </c>
      <c r="L327" s="94"/>
      <c r="M327" s="95" t="s">
        <v>269</v>
      </c>
      <c r="N327" s="96" t="s">
        <v>270</v>
      </c>
      <c r="O327" s="97" t="s">
        <v>268</v>
      </c>
      <c r="P327" s="98" t="s">
        <v>275</v>
      </c>
      <c r="Q327" s="97" t="s">
        <v>268</v>
      </c>
      <c r="R327" s="99">
        <v>2.5</v>
      </c>
      <c r="S327" s="100"/>
      <c r="T327" s="1089"/>
      <c r="U327" s="1105"/>
      <c r="V327" s="1089"/>
      <c r="W327" s="1111"/>
      <c r="X327" s="1082"/>
      <c r="Y327" s="1084"/>
      <c r="Z327" s="1084"/>
      <c r="AA327" s="1101"/>
      <c r="AB327" s="1089"/>
      <c r="AC327" s="1105"/>
      <c r="AD327" s="1089"/>
      <c r="AE327" s="1099"/>
      <c r="AF327" s="1082"/>
      <c r="AG327" s="1084"/>
      <c r="AH327" s="1082"/>
      <c r="AI327" s="1086"/>
      <c r="AJ327" s="1082"/>
      <c r="AK327" s="1097"/>
      <c r="AL327" s="32" t="s">
        <v>268</v>
      </c>
      <c r="AM327" s="93">
        <v>8670</v>
      </c>
      <c r="AN327" s="1089"/>
      <c r="AO327" s="101">
        <v>80</v>
      </c>
      <c r="AP327" s="102" t="s">
        <v>269</v>
      </c>
      <c r="AQ327" s="96" t="s">
        <v>270</v>
      </c>
      <c r="AR327" s="103" t="s">
        <v>268</v>
      </c>
      <c r="AS327" s="104" t="s">
        <v>275</v>
      </c>
      <c r="AT327" s="103" t="s">
        <v>268</v>
      </c>
      <c r="AU327" s="105">
        <v>2.9</v>
      </c>
      <c r="AV327" s="106"/>
      <c r="AW327" s="75"/>
      <c r="AX327" s="23"/>
      <c r="AY327" s="23"/>
      <c r="AZ327" s="125"/>
      <c r="BA327" s="23"/>
      <c r="BB327" s="23"/>
      <c r="BC327" s="23"/>
      <c r="BD327" s="23"/>
      <c r="BE327" s="23"/>
      <c r="BF327" s="23"/>
      <c r="BG327" s="112" t="s">
        <v>274</v>
      </c>
      <c r="BH327" s="113">
        <v>60750</v>
      </c>
      <c r="BI327" s="112" t="s">
        <v>268</v>
      </c>
      <c r="BJ327" s="77">
        <v>600</v>
      </c>
      <c r="BK327" s="78" t="s">
        <v>269</v>
      </c>
      <c r="BL327" s="79" t="s">
        <v>270</v>
      </c>
      <c r="BM327" s="78" t="s">
        <v>268</v>
      </c>
      <c r="BN327" s="80" t="s">
        <v>275</v>
      </c>
      <c r="BO327" s="78" t="s">
        <v>268</v>
      </c>
      <c r="BP327" s="81">
        <v>2.5</v>
      </c>
      <c r="BQ327" s="46" t="s">
        <v>268</v>
      </c>
      <c r="BR327" s="113">
        <v>52080</v>
      </c>
      <c r="BS327" s="46" t="s">
        <v>274</v>
      </c>
      <c r="BT327" s="77">
        <v>520</v>
      </c>
      <c r="BU327" s="78" t="s">
        <v>269</v>
      </c>
      <c r="BV327" s="79" t="s">
        <v>270</v>
      </c>
      <c r="BW327" s="78" t="s">
        <v>268</v>
      </c>
      <c r="BX327" s="80" t="s">
        <v>275</v>
      </c>
      <c r="BY327" s="78" t="s">
        <v>268</v>
      </c>
      <c r="BZ327" s="81">
        <v>2.5</v>
      </c>
      <c r="CA327" s="1103"/>
      <c r="CB327" s="1117"/>
      <c r="CC327" s="1089"/>
      <c r="CD327" s="1099"/>
      <c r="CE327" s="1084"/>
      <c r="CF327" s="1084"/>
      <c r="CG327" s="1093"/>
      <c r="CH327" s="1086"/>
      <c r="CI327" s="1093"/>
      <c r="CJ327" s="1097"/>
      <c r="CK327" s="1089"/>
      <c r="CL327" s="114">
        <v>1730</v>
      </c>
      <c r="CM327" s="1089"/>
      <c r="CN327" s="1112"/>
      <c r="CO327" s="1113"/>
      <c r="CP327" s="1114"/>
      <c r="CQ327" s="1113"/>
      <c r="CR327" s="1115"/>
      <c r="CS327" s="1113"/>
      <c r="CT327" s="1118"/>
      <c r="CU327" s="1119"/>
      <c r="CV327" s="1089"/>
      <c r="CW327" s="1105"/>
      <c r="CX327" s="1089"/>
      <c r="CY327" s="1099"/>
      <c r="CZ327" s="1084"/>
      <c r="DA327" s="1084"/>
      <c r="DB327" s="1093"/>
      <c r="DC327" s="1086"/>
      <c r="DD327" s="1093"/>
      <c r="DE327" s="1097"/>
      <c r="DF327" s="1089"/>
      <c r="DG327" s="115" t="s">
        <v>282</v>
      </c>
      <c r="DH327" s="1089"/>
      <c r="DI327" s="115" t="s">
        <v>335</v>
      </c>
      <c r="DJ327" s="1089"/>
      <c r="DK327" s="116">
        <v>52.4</v>
      </c>
      <c r="DL327" s="1089"/>
      <c r="DM327" s="115" t="s">
        <v>282</v>
      </c>
      <c r="DN327" s="1089"/>
      <c r="DO327" s="115" t="s">
        <v>335</v>
      </c>
      <c r="DP327" s="1089"/>
      <c r="DQ327" s="116">
        <v>19.399999999999999</v>
      </c>
      <c r="DR327" s="1145"/>
      <c r="DS327" s="117">
        <v>2360</v>
      </c>
      <c r="DT327" s="1122"/>
      <c r="DU327" s="118" t="s">
        <v>284</v>
      </c>
      <c r="DV327" s="1089"/>
      <c r="DW327" s="1091"/>
      <c r="DX327" s="1093"/>
      <c r="DY327" s="1095"/>
      <c r="DZ327" s="1082"/>
      <c r="EA327" s="1084"/>
      <c r="EB327" s="1082"/>
      <c r="EC327" s="1086"/>
      <c r="ED327" s="1082"/>
      <c r="EE327" s="1088"/>
      <c r="EF327" s="1124"/>
      <c r="EG327" s="1089"/>
      <c r="EH327" s="1091">
        <v>0</v>
      </c>
      <c r="EI327" s="1093"/>
      <c r="EJ327" s="1095"/>
      <c r="EK327" s="1082"/>
      <c r="EL327" s="1084"/>
      <c r="EM327" s="1082"/>
      <c r="EN327" s="1086"/>
      <c r="EO327" s="1082"/>
      <c r="EP327" s="1088"/>
      <c r="EQ327" s="1127"/>
      <c r="ER327" s="1121"/>
      <c r="ES327" s="1089"/>
      <c r="ET327" s="119">
        <v>10</v>
      </c>
      <c r="EU327" s="1125"/>
      <c r="EV327" s="1140"/>
      <c r="EW327" s="1114"/>
      <c r="EX327" s="1122"/>
      <c r="EY327" s="5"/>
      <c r="EZ327" s="1145"/>
    </row>
    <row r="328" spans="1:156" s="58" customFormat="1" ht="38.450000000000003" customHeight="1">
      <c r="A328" s="132" t="s">
        <v>666</v>
      </c>
      <c r="B328" s="132" t="s">
        <v>1066</v>
      </c>
      <c r="C328" s="1170"/>
      <c r="D328" s="1106" t="s">
        <v>332</v>
      </c>
      <c r="E328" s="1108" t="s">
        <v>267</v>
      </c>
      <c r="F328" s="57" t="s">
        <v>42</v>
      </c>
      <c r="G328" s="120"/>
      <c r="H328" s="59">
        <v>24620</v>
      </c>
      <c r="I328" s="60">
        <v>33290</v>
      </c>
      <c r="J328" s="32" t="s">
        <v>268</v>
      </c>
      <c r="K328" s="61">
        <v>220</v>
      </c>
      <c r="L328" s="62">
        <v>310</v>
      </c>
      <c r="M328" s="63" t="s">
        <v>269</v>
      </c>
      <c r="N328" s="64" t="s">
        <v>270</v>
      </c>
      <c r="O328" s="65" t="s">
        <v>268</v>
      </c>
      <c r="P328" s="66" t="s">
        <v>271</v>
      </c>
      <c r="Q328" s="65" t="s">
        <v>268</v>
      </c>
      <c r="R328" s="67">
        <v>2.4</v>
      </c>
      <c r="S328" s="68">
        <v>2.4</v>
      </c>
      <c r="T328" s="1089" t="s">
        <v>268</v>
      </c>
      <c r="U328" s="1104">
        <v>230</v>
      </c>
      <c r="V328" s="1089" t="s">
        <v>268</v>
      </c>
      <c r="W328" s="1110">
        <v>2</v>
      </c>
      <c r="X328" s="1081" t="s">
        <v>272</v>
      </c>
      <c r="Y328" s="1083" t="s">
        <v>270</v>
      </c>
      <c r="Z328" s="1083" t="s">
        <v>268</v>
      </c>
      <c r="AA328" s="1100" t="s">
        <v>273</v>
      </c>
      <c r="AB328" s="129"/>
      <c r="AC328" s="129"/>
      <c r="AD328" s="129"/>
      <c r="AE328" s="129"/>
      <c r="AF328" s="129"/>
      <c r="AG328" s="129"/>
      <c r="AH328" s="129"/>
      <c r="AI328" s="129"/>
      <c r="AJ328" s="129"/>
      <c r="AK328" s="129"/>
      <c r="AL328" s="32" t="s">
        <v>268</v>
      </c>
      <c r="AM328" s="69">
        <v>8670</v>
      </c>
      <c r="AN328" s="1089" t="s">
        <v>268</v>
      </c>
      <c r="AO328" s="70">
        <v>80</v>
      </c>
      <c r="AP328" s="71" t="s">
        <v>272</v>
      </c>
      <c r="AQ328" s="64" t="s">
        <v>270</v>
      </c>
      <c r="AR328" s="72" t="s">
        <v>268</v>
      </c>
      <c r="AS328" s="66" t="s">
        <v>275</v>
      </c>
      <c r="AT328" s="72" t="s">
        <v>268</v>
      </c>
      <c r="AU328" s="73">
        <v>2.9</v>
      </c>
      <c r="AV328" s="74" t="s">
        <v>276</v>
      </c>
      <c r="AW328" s="75" t="s">
        <v>268</v>
      </c>
      <c r="AX328" s="76">
        <v>3470</v>
      </c>
      <c r="AY328" s="20" t="s">
        <v>274</v>
      </c>
      <c r="AZ328" s="77">
        <v>30</v>
      </c>
      <c r="BA328" s="78" t="s">
        <v>269</v>
      </c>
      <c r="BB328" s="79" t="s">
        <v>270</v>
      </c>
      <c r="BC328" s="78" t="s">
        <v>268</v>
      </c>
      <c r="BD328" s="80" t="s">
        <v>275</v>
      </c>
      <c r="BE328" s="78" t="s">
        <v>268</v>
      </c>
      <c r="BF328" s="81">
        <v>3.9</v>
      </c>
      <c r="BG328" s="75"/>
      <c r="BH328" s="82"/>
      <c r="BI328" s="112"/>
      <c r="BJ328" s="121"/>
      <c r="BK328" s="121"/>
      <c r="BL328" s="121"/>
      <c r="BM328" s="121"/>
      <c r="BN328" s="121"/>
      <c r="BO328" s="121"/>
      <c r="BP328" s="121"/>
      <c r="BQ328" s="112"/>
      <c r="BR328" s="82" t="s">
        <v>286</v>
      </c>
      <c r="BS328" s="112"/>
      <c r="BT328" s="122"/>
      <c r="BU328" s="121"/>
      <c r="BV328" s="121"/>
      <c r="BW328" s="121"/>
      <c r="BX328" s="121"/>
      <c r="BY328" s="121"/>
      <c r="BZ328" s="121"/>
      <c r="CA328" s="1102" t="s">
        <v>268</v>
      </c>
      <c r="CB328" s="1116">
        <v>300</v>
      </c>
      <c r="CC328" s="1089" t="s">
        <v>268</v>
      </c>
      <c r="CD328" s="1098">
        <v>3</v>
      </c>
      <c r="CE328" s="1083" t="s">
        <v>269</v>
      </c>
      <c r="CF328" s="1083" t="s">
        <v>270</v>
      </c>
      <c r="CG328" s="1092" t="s">
        <v>268</v>
      </c>
      <c r="CH328" s="1085" t="s">
        <v>275</v>
      </c>
      <c r="CI328" s="1092" t="s">
        <v>268</v>
      </c>
      <c r="CJ328" s="1096">
        <v>8.1999999999999993</v>
      </c>
      <c r="CK328" s="1089"/>
      <c r="CL328" s="123" t="s">
        <v>178</v>
      </c>
      <c r="CM328" s="1089" t="s">
        <v>274</v>
      </c>
      <c r="CN328" s="1112">
        <v>10</v>
      </c>
      <c r="CO328" s="1113" t="s">
        <v>269</v>
      </c>
      <c r="CP328" s="1114" t="s">
        <v>270</v>
      </c>
      <c r="CQ328" s="1113" t="s">
        <v>268</v>
      </c>
      <c r="CR328" s="1115" t="s">
        <v>275</v>
      </c>
      <c r="CS328" s="1113" t="s">
        <v>268</v>
      </c>
      <c r="CT328" s="1118">
        <v>3.9</v>
      </c>
      <c r="CU328" s="1119" t="s">
        <v>277</v>
      </c>
      <c r="CV328" s="1089" t="s">
        <v>274</v>
      </c>
      <c r="CW328" s="1104">
        <v>540</v>
      </c>
      <c r="CX328" s="1089" t="s">
        <v>268</v>
      </c>
      <c r="CY328" s="1098">
        <v>5</v>
      </c>
      <c r="CZ328" s="1083" t="s">
        <v>269</v>
      </c>
      <c r="DA328" s="1083" t="s">
        <v>270</v>
      </c>
      <c r="DB328" s="1092" t="s">
        <v>268</v>
      </c>
      <c r="DC328" s="1085" t="s">
        <v>275</v>
      </c>
      <c r="DD328" s="1092" t="s">
        <v>268</v>
      </c>
      <c r="DE328" s="1096">
        <v>9.1999999999999993</v>
      </c>
      <c r="DF328" s="1089" t="s">
        <v>274</v>
      </c>
      <c r="DG328" s="85">
        <v>200</v>
      </c>
      <c r="DH328" s="1089" t="s">
        <v>268</v>
      </c>
      <c r="DI328" s="85">
        <v>2</v>
      </c>
      <c r="DJ328" s="1089" t="s">
        <v>274</v>
      </c>
      <c r="DK328" s="86">
        <v>2</v>
      </c>
      <c r="DL328" s="1089" t="s">
        <v>268</v>
      </c>
      <c r="DM328" s="85">
        <v>30</v>
      </c>
      <c r="DN328" s="1089" t="s">
        <v>268</v>
      </c>
      <c r="DO328" s="85">
        <v>1</v>
      </c>
      <c r="DP328" s="1089" t="s">
        <v>274</v>
      </c>
      <c r="DQ328" s="86">
        <v>1</v>
      </c>
      <c r="DR328" s="1145"/>
      <c r="DS328" s="128" t="s">
        <v>178</v>
      </c>
      <c r="DT328" s="1122" t="s">
        <v>278</v>
      </c>
      <c r="DU328" s="88">
        <v>255</v>
      </c>
      <c r="DV328" s="1089" t="s">
        <v>280</v>
      </c>
      <c r="DW328" s="1090">
        <v>390</v>
      </c>
      <c r="DX328" s="1092" t="s">
        <v>268</v>
      </c>
      <c r="DY328" s="1094">
        <v>4</v>
      </c>
      <c r="DZ328" s="1081" t="s">
        <v>269</v>
      </c>
      <c r="EA328" s="1083" t="s">
        <v>270</v>
      </c>
      <c r="EB328" s="1081" t="s">
        <v>268</v>
      </c>
      <c r="EC328" s="1085" t="s">
        <v>275</v>
      </c>
      <c r="ED328" s="1081" t="s">
        <v>268</v>
      </c>
      <c r="EE328" s="1087">
        <v>7.1</v>
      </c>
      <c r="EF328" s="1123" t="s">
        <v>276</v>
      </c>
      <c r="EG328" s="1089" t="s">
        <v>280</v>
      </c>
      <c r="EH328" s="1090">
        <v>1570</v>
      </c>
      <c r="EI328" s="1092" t="s">
        <v>268</v>
      </c>
      <c r="EJ328" s="1094">
        <v>10</v>
      </c>
      <c r="EK328" s="1081" t="s">
        <v>269</v>
      </c>
      <c r="EL328" s="1083" t="s">
        <v>270</v>
      </c>
      <c r="EM328" s="1081" t="s">
        <v>268</v>
      </c>
      <c r="EN328" s="1085" t="s">
        <v>275</v>
      </c>
      <c r="EO328" s="1081" t="s">
        <v>268</v>
      </c>
      <c r="EP328" s="1087">
        <v>4.2</v>
      </c>
      <c r="EQ328" s="1126" t="s">
        <v>276</v>
      </c>
      <c r="ER328" s="1120" t="s">
        <v>281</v>
      </c>
      <c r="ES328" s="1089" t="s">
        <v>280</v>
      </c>
      <c r="ET328" s="89">
        <v>1160</v>
      </c>
      <c r="EU328" s="1125" t="s">
        <v>280</v>
      </c>
      <c r="EV328" s="1140"/>
      <c r="EW328" s="1114"/>
      <c r="EX328" s="1122"/>
      <c r="EY328" s="5"/>
      <c r="EZ328" s="1145"/>
    </row>
    <row r="329" spans="1:156" s="58" customFormat="1" ht="38.450000000000003" customHeight="1">
      <c r="A329" s="132" t="s">
        <v>667</v>
      </c>
      <c r="B329" s="132" t="s">
        <v>1067</v>
      </c>
      <c r="C329" s="1107"/>
      <c r="D329" s="1107"/>
      <c r="E329" s="1138"/>
      <c r="F329" s="90" t="s">
        <v>43</v>
      </c>
      <c r="G329" s="120"/>
      <c r="H329" s="91">
        <v>33290</v>
      </c>
      <c r="I329" s="92"/>
      <c r="J329" s="32" t="s">
        <v>268</v>
      </c>
      <c r="K329" s="93">
        <v>310</v>
      </c>
      <c r="L329" s="94"/>
      <c r="M329" s="95" t="s">
        <v>269</v>
      </c>
      <c r="N329" s="96" t="s">
        <v>270</v>
      </c>
      <c r="O329" s="97" t="s">
        <v>268</v>
      </c>
      <c r="P329" s="104" t="s">
        <v>275</v>
      </c>
      <c r="Q329" s="97" t="s">
        <v>268</v>
      </c>
      <c r="R329" s="99">
        <v>2.4</v>
      </c>
      <c r="S329" s="100"/>
      <c r="T329" s="1089"/>
      <c r="U329" s="1105"/>
      <c r="V329" s="1089"/>
      <c r="W329" s="1111"/>
      <c r="X329" s="1082"/>
      <c r="Y329" s="1084"/>
      <c r="Z329" s="1084"/>
      <c r="AA329" s="1101"/>
      <c r="AB329" s="129"/>
      <c r="AC329" s="129"/>
      <c r="AD329" s="129"/>
      <c r="AE329" s="129"/>
      <c r="AF329" s="129"/>
      <c r="AG329" s="129"/>
      <c r="AH329" s="129"/>
      <c r="AI329" s="129"/>
      <c r="AJ329" s="129"/>
      <c r="AK329" s="129"/>
      <c r="AL329" s="32" t="s">
        <v>268</v>
      </c>
      <c r="AM329" s="93">
        <v>8670</v>
      </c>
      <c r="AN329" s="1089"/>
      <c r="AO329" s="101">
        <v>80</v>
      </c>
      <c r="AP329" s="102" t="s">
        <v>269</v>
      </c>
      <c r="AQ329" s="96" t="s">
        <v>270</v>
      </c>
      <c r="AR329" s="103" t="s">
        <v>268</v>
      </c>
      <c r="AS329" s="104" t="s">
        <v>275</v>
      </c>
      <c r="AT329" s="103" t="s">
        <v>268</v>
      </c>
      <c r="AU329" s="105">
        <v>2.9</v>
      </c>
      <c r="AV329" s="106"/>
      <c r="AW329" s="129"/>
      <c r="AX329" s="129"/>
      <c r="AY329" s="129"/>
      <c r="AZ329" s="129"/>
      <c r="BA329" s="129"/>
      <c r="BB329" s="129"/>
      <c r="BC329" s="129"/>
      <c r="BD329" s="129"/>
      <c r="BE329" s="129"/>
      <c r="BF329" s="129"/>
      <c r="BG329" s="112" t="s">
        <v>274</v>
      </c>
      <c r="BH329" s="113">
        <v>60750</v>
      </c>
      <c r="BI329" s="112" t="s">
        <v>268</v>
      </c>
      <c r="BJ329" s="77">
        <v>600</v>
      </c>
      <c r="BK329" s="78" t="s">
        <v>269</v>
      </c>
      <c r="BL329" s="79" t="s">
        <v>270</v>
      </c>
      <c r="BM329" s="78" t="s">
        <v>268</v>
      </c>
      <c r="BN329" s="80" t="s">
        <v>275</v>
      </c>
      <c r="BO329" s="78" t="s">
        <v>268</v>
      </c>
      <c r="BP329" s="81">
        <v>2.5</v>
      </c>
      <c r="BQ329" s="46" t="s">
        <v>268</v>
      </c>
      <c r="BR329" s="113">
        <v>52080</v>
      </c>
      <c r="BS329" s="46" t="s">
        <v>274</v>
      </c>
      <c r="BT329" s="77">
        <v>520</v>
      </c>
      <c r="BU329" s="78" t="s">
        <v>269</v>
      </c>
      <c r="BV329" s="79" t="s">
        <v>270</v>
      </c>
      <c r="BW329" s="78" t="s">
        <v>268</v>
      </c>
      <c r="BX329" s="80" t="s">
        <v>275</v>
      </c>
      <c r="BY329" s="78" t="s">
        <v>268</v>
      </c>
      <c r="BZ329" s="81">
        <v>2.5</v>
      </c>
      <c r="CA329" s="1103"/>
      <c r="CB329" s="1117"/>
      <c r="CC329" s="1089"/>
      <c r="CD329" s="1099"/>
      <c r="CE329" s="1084"/>
      <c r="CF329" s="1084"/>
      <c r="CG329" s="1093"/>
      <c r="CH329" s="1086"/>
      <c r="CI329" s="1093"/>
      <c r="CJ329" s="1097"/>
      <c r="CK329" s="1089"/>
      <c r="CL329" s="130">
        <v>1570</v>
      </c>
      <c r="CM329" s="1089"/>
      <c r="CN329" s="1099"/>
      <c r="CO329" s="1093"/>
      <c r="CP329" s="1084"/>
      <c r="CQ329" s="1093"/>
      <c r="CR329" s="1086"/>
      <c r="CS329" s="1093"/>
      <c r="CT329" s="1088"/>
      <c r="CU329" s="1121"/>
      <c r="CV329" s="1089"/>
      <c r="CW329" s="1105"/>
      <c r="CX329" s="1089"/>
      <c r="CY329" s="1099"/>
      <c r="CZ329" s="1084"/>
      <c r="DA329" s="1084"/>
      <c r="DB329" s="1093"/>
      <c r="DC329" s="1086"/>
      <c r="DD329" s="1093"/>
      <c r="DE329" s="1097"/>
      <c r="DF329" s="1089"/>
      <c r="DG329" s="115" t="s">
        <v>282</v>
      </c>
      <c r="DH329" s="1089"/>
      <c r="DI329" s="115" t="s">
        <v>335</v>
      </c>
      <c r="DJ329" s="1089"/>
      <c r="DK329" s="116">
        <v>47.7</v>
      </c>
      <c r="DL329" s="1089"/>
      <c r="DM329" s="115" t="s">
        <v>282</v>
      </c>
      <c r="DN329" s="1089"/>
      <c r="DO329" s="115" t="s">
        <v>335</v>
      </c>
      <c r="DP329" s="1089"/>
      <c r="DQ329" s="116">
        <v>17.7</v>
      </c>
      <c r="DR329" s="1145"/>
      <c r="DS329" s="131">
        <v>2150</v>
      </c>
      <c r="DT329" s="1122"/>
      <c r="DU329" s="118" t="s">
        <v>284</v>
      </c>
      <c r="DV329" s="1089"/>
      <c r="DW329" s="1091"/>
      <c r="DX329" s="1093"/>
      <c r="DY329" s="1095"/>
      <c r="DZ329" s="1082"/>
      <c r="EA329" s="1084"/>
      <c r="EB329" s="1082"/>
      <c r="EC329" s="1086"/>
      <c r="ED329" s="1082"/>
      <c r="EE329" s="1088"/>
      <c r="EF329" s="1124"/>
      <c r="EG329" s="1089"/>
      <c r="EH329" s="1091">
        <v>0</v>
      </c>
      <c r="EI329" s="1093"/>
      <c r="EJ329" s="1095"/>
      <c r="EK329" s="1082"/>
      <c r="EL329" s="1084"/>
      <c r="EM329" s="1082"/>
      <c r="EN329" s="1086"/>
      <c r="EO329" s="1082"/>
      <c r="EP329" s="1088"/>
      <c r="EQ329" s="1127"/>
      <c r="ER329" s="1121"/>
      <c r="ES329" s="1089"/>
      <c r="ET329" s="119">
        <v>10</v>
      </c>
      <c r="EU329" s="1125"/>
      <c r="EV329" s="1141"/>
      <c r="EW329" s="1114"/>
      <c r="EX329" s="1143"/>
      <c r="EY329" s="5"/>
      <c r="EZ329" s="1146"/>
    </row>
    <row r="330" spans="1:156" s="58" customFormat="1" ht="38.450000000000003" customHeight="1">
      <c r="A330" s="132" t="s">
        <v>668</v>
      </c>
      <c r="B330" s="132" t="s">
        <v>1068</v>
      </c>
      <c r="C330" s="1106" t="s">
        <v>345</v>
      </c>
      <c r="D330" s="1136" t="s">
        <v>266</v>
      </c>
      <c r="E330" s="1108" t="s">
        <v>267</v>
      </c>
      <c r="F330" s="57" t="s">
        <v>42</v>
      </c>
      <c r="H330" s="59">
        <v>130280</v>
      </c>
      <c r="I330" s="60">
        <v>138720</v>
      </c>
      <c r="J330" s="5" t="s">
        <v>268</v>
      </c>
      <c r="K330" s="61">
        <v>1280</v>
      </c>
      <c r="L330" s="62">
        <v>1360</v>
      </c>
      <c r="M330" s="63" t="s">
        <v>269</v>
      </c>
      <c r="N330" s="64" t="s">
        <v>270</v>
      </c>
      <c r="O330" s="65" t="s">
        <v>268</v>
      </c>
      <c r="P330" s="66" t="s">
        <v>271</v>
      </c>
      <c r="Q330" s="65" t="s">
        <v>268</v>
      </c>
      <c r="R330" s="67">
        <v>2.8</v>
      </c>
      <c r="S330" s="68">
        <v>2.8</v>
      </c>
      <c r="T330" s="1089" t="s">
        <v>268</v>
      </c>
      <c r="U330" s="1104">
        <v>7480</v>
      </c>
      <c r="V330" s="1089" t="s">
        <v>268</v>
      </c>
      <c r="W330" s="1110">
        <v>70</v>
      </c>
      <c r="X330" s="1081" t="s">
        <v>272</v>
      </c>
      <c r="Y330" s="1083" t="s">
        <v>270</v>
      </c>
      <c r="Z330" s="1083" t="s">
        <v>268</v>
      </c>
      <c r="AA330" s="1100" t="s">
        <v>273</v>
      </c>
      <c r="AB330" s="1089" t="s">
        <v>268</v>
      </c>
      <c r="AC330" s="1104">
        <v>50690</v>
      </c>
      <c r="AD330" s="1089" t="s">
        <v>274</v>
      </c>
      <c r="AE330" s="1098">
        <v>500</v>
      </c>
      <c r="AF330" s="1081" t="s">
        <v>269</v>
      </c>
      <c r="AG330" s="1083" t="s">
        <v>270</v>
      </c>
      <c r="AH330" s="1081" t="s">
        <v>268</v>
      </c>
      <c r="AI330" s="1085" t="s">
        <v>275</v>
      </c>
      <c r="AJ330" s="1081" t="s">
        <v>268</v>
      </c>
      <c r="AK330" s="1096">
        <v>2.6</v>
      </c>
      <c r="AL330" s="32" t="s">
        <v>268</v>
      </c>
      <c r="AM330" s="69">
        <v>8440</v>
      </c>
      <c r="AN330" s="1089" t="s">
        <v>268</v>
      </c>
      <c r="AO330" s="70">
        <v>80</v>
      </c>
      <c r="AP330" s="71" t="s">
        <v>272</v>
      </c>
      <c r="AQ330" s="64" t="s">
        <v>270</v>
      </c>
      <c r="AR330" s="72" t="s">
        <v>268</v>
      </c>
      <c r="AS330" s="66" t="s">
        <v>275</v>
      </c>
      <c r="AT330" s="72" t="s">
        <v>268</v>
      </c>
      <c r="AU330" s="73">
        <v>2.9</v>
      </c>
      <c r="AV330" s="74" t="s">
        <v>276</v>
      </c>
      <c r="AW330" s="75" t="s">
        <v>268</v>
      </c>
      <c r="AX330" s="76">
        <v>3370</v>
      </c>
      <c r="AY330" s="20" t="s">
        <v>274</v>
      </c>
      <c r="AZ330" s="77">
        <v>30</v>
      </c>
      <c r="BA330" s="78" t="s">
        <v>269</v>
      </c>
      <c r="BB330" s="79" t="s">
        <v>270</v>
      </c>
      <c r="BC330" s="78" t="s">
        <v>268</v>
      </c>
      <c r="BD330" s="80" t="s">
        <v>275</v>
      </c>
      <c r="BE330" s="78" t="s">
        <v>268</v>
      </c>
      <c r="BF330" s="81">
        <v>3.9</v>
      </c>
      <c r="BG330" s="11"/>
      <c r="BH330" s="82"/>
      <c r="BI330" s="5"/>
      <c r="BJ330" s="83"/>
      <c r="BK330" s="83"/>
      <c r="BL330" s="83"/>
      <c r="BM330" s="83"/>
      <c r="BN330" s="83"/>
      <c r="BO330" s="83"/>
      <c r="BP330" s="83"/>
      <c r="BQ330" s="11"/>
      <c r="BR330" s="82"/>
      <c r="BS330" s="5"/>
      <c r="BT330" s="83"/>
      <c r="BU330" s="83"/>
      <c r="BV330" s="83"/>
      <c r="BW330" s="83"/>
      <c r="BX330" s="83"/>
      <c r="BY330" s="83"/>
      <c r="BZ330" s="83"/>
      <c r="CA330" s="1102" t="s">
        <v>268</v>
      </c>
      <c r="CB330" s="1116">
        <v>9970</v>
      </c>
      <c r="CC330" s="1089" t="s">
        <v>268</v>
      </c>
      <c r="CD330" s="1098">
        <v>90</v>
      </c>
      <c r="CE330" s="1083" t="s">
        <v>269</v>
      </c>
      <c r="CF330" s="1083" t="s">
        <v>270</v>
      </c>
      <c r="CG330" s="1092" t="s">
        <v>268</v>
      </c>
      <c r="CH330" s="1085" t="s">
        <v>275</v>
      </c>
      <c r="CI330" s="1092" t="s">
        <v>268</v>
      </c>
      <c r="CJ330" s="1096">
        <v>9.1</v>
      </c>
      <c r="CK330" s="11"/>
      <c r="CL330" s="84" t="s">
        <v>193</v>
      </c>
      <c r="CM330" s="1089" t="s">
        <v>274</v>
      </c>
      <c r="CN330" s="1098">
        <v>500</v>
      </c>
      <c r="CO330" s="1092" t="s">
        <v>269</v>
      </c>
      <c r="CP330" s="1083" t="s">
        <v>270</v>
      </c>
      <c r="CQ330" s="1092" t="s">
        <v>268</v>
      </c>
      <c r="CR330" s="1085" t="s">
        <v>275</v>
      </c>
      <c r="CS330" s="1092" t="s">
        <v>268</v>
      </c>
      <c r="CT330" s="1087">
        <v>2.6</v>
      </c>
      <c r="CU330" s="1120" t="s">
        <v>277</v>
      </c>
      <c r="CV330" s="1089" t="s">
        <v>274</v>
      </c>
      <c r="CW330" s="1104">
        <v>5480</v>
      </c>
      <c r="CX330" s="1089" t="s">
        <v>268</v>
      </c>
      <c r="CY330" s="1098">
        <v>50</v>
      </c>
      <c r="CZ330" s="1083" t="s">
        <v>269</v>
      </c>
      <c r="DA330" s="1083" t="s">
        <v>270</v>
      </c>
      <c r="DB330" s="1092" t="s">
        <v>268</v>
      </c>
      <c r="DC330" s="1085" t="s">
        <v>275</v>
      </c>
      <c r="DD330" s="1092" t="s">
        <v>268</v>
      </c>
      <c r="DE330" s="1096">
        <v>16.3</v>
      </c>
      <c r="DF330" s="1089" t="s">
        <v>274</v>
      </c>
      <c r="DG330" s="85">
        <v>4420</v>
      </c>
      <c r="DH330" s="1089" t="s">
        <v>268</v>
      </c>
      <c r="DI330" s="85">
        <v>40</v>
      </c>
      <c r="DJ330" s="1089" t="s">
        <v>274</v>
      </c>
      <c r="DK330" s="86">
        <v>40</v>
      </c>
      <c r="DL330" s="1089" t="s">
        <v>268</v>
      </c>
      <c r="DM330" s="85">
        <v>790</v>
      </c>
      <c r="DN330" s="1089" t="s">
        <v>268</v>
      </c>
      <c r="DO330" s="85">
        <v>7</v>
      </c>
      <c r="DP330" s="1089" t="s">
        <v>274</v>
      </c>
      <c r="DQ330" s="86">
        <v>7</v>
      </c>
      <c r="DR330" s="1145"/>
      <c r="DS330" s="87" t="s">
        <v>193</v>
      </c>
      <c r="DT330" s="1122" t="s">
        <v>278</v>
      </c>
      <c r="DU330" s="88">
        <v>255</v>
      </c>
      <c r="DV330" s="1089" t="s">
        <v>280</v>
      </c>
      <c r="DW330" s="1090">
        <v>12870</v>
      </c>
      <c r="DX330" s="1092" t="s">
        <v>268</v>
      </c>
      <c r="DY330" s="1094">
        <v>120</v>
      </c>
      <c r="DZ330" s="1081" t="s">
        <v>269</v>
      </c>
      <c r="EA330" s="1083" t="s">
        <v>270</v>
      </c>
      <c r="EB330" s="1081" t="s">
        <v>268</v>
      </c>
      <c r="EC330" s="1085" t="s">
        <v>275</v>
      </c>
      <c r="ED330" s="1081" t="s">
        <v>268</v>
      </c>
      <c r="EE330" s="1087">
        <v>7.8</v>
      </c>
      <c r="EF330" s="1123" t="s">
        <v>276</v>
      </c>
      <c r="EG330" s="1089" t="s">
        <v>280</v>
      </c>
      <c r="EH330" s="1090">
        <v>50690</v>
      </c>
      <c r="EI330" s="1092" t="s">
        <v>268</v>
      </c>
      <c r="EJ330" s="1094">
        <v>500</v>
      </c>
      <c r="EK330" s="1081" t="s">
        <v>269</v>
      </c>
      <c r="EL330" s="1083" t="s">
        <v>270</v>
      </c>
      <c r="EM330" s="1081" t="s">
        <v>268</v>
      </c>
      <c r="EN330" s="1085" t="s">
        <v>275</v>
      </c>
      <c r="EO330" s="1081" t="s">
        <v>268</v>
      </c>
      <c r="EP330" s="1087">
        <v>2.8</v>
      </c>
      <c r="EQ330" s="1126" t="s">
        <v>276</v>
      </c>
      <c r="ER330" s="1120" t="s">
        <v>281</v>
      </c>
      <c r="ES330" s="1089" t="s">
        <v>280</v>
      </c>
      <c r="ET330" s="89">
        <v>37020</v>
      </c>
      <c r="EU330" s="1125" t="s">
        <v>280</v>
      </c>
      <c r="EV330" s="1139">
        <v>1350</v>
      </c>
      <c r="EW330" s="1114" t="s">
        <v>280</v>
      </c>
      <c r="EX330" s="1142" t="s">
        <v>2473</v>
      </c>
      <c r="EY330" s="11"/>
      <c r="EZ330" s="1144" t="s">
        <v>2472</v>
      </c>
    </row>
    <row r="331" spans="1:156" s="58" customFormat="1" ht="38.450000000000003" customHeight="1">
      <c r="A331" s="132" t="s">
        <v>669</v>
      </c>
      <c r="B331" s="132" t="s">
        <v>1069</v>
      </c>
      <c r="C331" s="1170"/>
      <c r="D331" s="1137"/>
      <c r="E331" s="1109"/>
      <c r="F331" s="90" t="s">
        <v>43</v>
      </c>
      <c r="H331" s="91">
        <v>138720</v>
      </c>
      <c r="I331" s="92"/>
      <c r="J331" s="5" t="s">
        <v>268</v>
      </c>
      <c r="K331" s="93">
        <v>1360</v>
      </c>
      <c r="L331" s="94"/>
      <c r="M331" s="95" t="s">
        <v>269</v>
      </c>
      <c r="N331" s="96" t="s">
        <v>270</v>
      </c>
      <c r="O331" s="97" t="s">
        <v>268</v>
      </c>
      <c r="P331" s="98" t="s">
        <v>275</v>
      </c>
      <c r="Q331" s="97" t="s">
        <v>268</v>
      </c>
      <c r="R331" s="99">
        <v>2.8</v>
      </c>
      <c r="S331" s="100"/>
      <c r="T331" s="1089"/>
      <c r="U331" s="1105"/>
      <c r="V331" s="1089"/>
      <c r="W331" s="1111"/>
      <c r="X331" s="1082"/>
      <c r="Y331" s="1084"/>
      <c r="Z331" s="1084"/>
      <c r="AA331" s="1101"/>
      <c r="AB331" s="1089"/>
      <c r="AC331" s="1105"/>
      <c r="AD331" s="1089"/>
      <c r="AE331" s="1099"/>
      <c r="AF331" s="1082"/>
      <c r="AG331" s="1084"/>
      <c r="AH331" s="1082"/>
      <c r="AI331" s="1086"/>
      <c r="AJ331" s="1082"/>
      <c r="AK331" s="1097"/>
      <c r="AL331" s="32" t="s">
        <v>268</v>
      </c>
      <c r="AM331" s="93">
        <v>8440</v>
      </c>
      <c r="AN331" s="1089"/>
      <c r="AO331" s="101">
        <v>80</v>
      </c>
      <c r="AP331" s="102" t="s">
        <v>269</v>
      </c>
      <c r="AQ331" s="96" t="s">
        <v>270</v>
      </c>
      <c r="AR331" s="103" t="s">
        <v>268</v>
      </c>
      <c r="AS331" s="104" t="s">
        <v>275</v>
      </c>
      <c r="AT331" s="103" t="s">
        <v>268</v>
      </c>
      <c r="AU331" s="105">
        <v>2.9</v>
      </c>
      <c r="AV331" s="106"/>
      <c r="AW331" s="11"/>
      <c r="AX331" s="107"/>
      <c r="AY331" s="108"/>
      <c r="AZ331" s="109"/>
      <c r="BA331" s="110"/>
      <c r="BB331" s="111"/>
      <c r="BC331" s="110"/>
      <c r="BD331" s="111"/>
      <c r="BE331" s="110"/>
      <c r="BF331" s="111"/>
      <c r="BG331" s="112" t="s">
        <v>274</v>
      </c>
      <c r="BH331" s="113">
        <v>59140</v>
      </c>
      <c r="BI331" s="112" t="s">
        <v>268</v>
      </c>
      <c r="BJ331" s="77">
        <v>590</v>
      </c>
      <c r="BK331" s="78" t="s">
        <v>269</v>
      </c>
      <c r="BL331" s="79" t="s">
        <v>270</v>
      </c>
      <c r="BM331" s="78" t="s">
        <v>268</v>
      </c>
      <c r="BN331" s="80" t="s">
        <v>275</v>
      </c>
      <c r="BO331" s="78" t="s">
        <v>268</v>
      </c>
      <c r="BP331" s="81">
        <v>2.6</v>
      </c>
      <c r="BQ331" s="46" t="s">
        <v>268</v>
      </c>
      <c r="BR331" s="113">
        <v>50700</v>
      </c>
      <c r="BS331" s="46" t="s">
        <v>268</v>
      </c>
      <c r="BT331" s="77">
        <v>500</v>
      </c>
      <c r="BU331" s="78" t="s">
        <v>269</v>
      </c>
      <c r="BV331" s="79" t="s">
        <v>270</v>
      </c>
      <c r="BW331" s="78" t="s">
        <v>268</v>
      </c>
      <c r="BX331" s="80" t="s">
        <v>275</v>
      </c>
      <c r="BY331" s="78" t="s">
        <v>268</v>
      </c>
      <c r="BZ331" s="81">
        <v>2.6</v>
      </c>
      <c r="CA331" s="1103"/>
      <c r="CB331" s="1117"/>
      <c r="CC331" s="1089"/>
      <c r="CD331" s="1099"/>
      <c r="CE331" s="1084"/>
      <c r="CF331" s="1084"/>
      <c r="CG331" s="1093"/>
      <c r="CH331" s="1086"/>
      <c r="CI331" s="1093"/>
      <c r="CJ331" s="1097"/>
      <c r="CK331" s="11"/>
      <c r="CL331" s="114">
        <v>50690</v>
      </c>
      <c r="CM331" s="1089"/>
      <c r="CN331" s="1112"/>
      <c r="CO331" s="1113"/>
      <c r="CP331" s="1114"/>
      <c r="CQ331" s="1113"/>
      <c r="CR331" s="1115"/>
      <c r="CS331" s="1113"/>
      <c r="CT331" s="1118"/>
      <c r="CU331" s="1119"/>
      <c r="CV331" s="1089"/>
      <c r="CW331" s="1105"/>
      <c r="CX331" s="1089"/>
      <c r="CY331" s="1099"/>
      <c r="CZ331" s="1084"/>
      <c r="DA331" s="1084"/>
      <c r="DB331" s="1093"/>
      <c r="DC331" s="1086"/>
      <c r="DD331" s="1093"/>
      <c r="DE331" s="1097"/>
      <c r="DF331" s="1089"/>
      <c r="DG331" s="115" t="s">
        <v>282</v>
      </c>
      <c r="DH331" s="1089"/>
      <c r="DI331" s="115" t="s">
        <v>335</v>
      </c>
      <c r="DJ331" s="1089"/>
      <c r="DK331" s="116">
        <v>52.4</v>
      </c>
      <c r="DL331" s="1089"/>
      <c r="DM331" s="115" t="s">
        <v>282</v>
      </c>
      <c r="DN331" s="1089"/>
      <c r="DO331" s="115" t="s">
        <v>335</v>
      </c>
      <c r="DP331" s="1089"/>
      <c r="DQ331" s="116">
        <v>49.9</v>
      </c>
      <c r="DR331" s="1145"/>
      <c r="DS331" s="117">
        <v>40500</v>
      </c>
      <c r="DT331" s="1122"/>
      <c r="DU331" s="118" t="s">
        <v>284</v>
      </c>
      <c r="DV331" s="1089"/>
      <c r="DW331" s="1091"/>
      <c r="DX331" s="1093"/>
      <c r="DY331" s="1095"/>
      <c r="DZ331" s="1082"/>
      <c r="EA331" s="1084"/>
      <c r="EB331" s="1082"/>
      <c r="EC331" s="1086"/>
      <c r="ED331" s="1082"/>
      <c r="EE331" s="1088"/>
      <c r="EF331" s="1124"/>
      <c r="EG331" s="1089"/>
      <c r="EH331" s="1091">
        <v>0</v>
      </c>
      <c r="EI331" s="1093"/>
      <c r="EJ331" s="1095"/>
      <c r="EK331" s="1082"/>
      <c r="EL331" s="1084"/>
      <c r="EM331" s="1082"/>
      <c r="EN331" s="1086"/>
      <c r="EO331" s="1082"/>
      <c r="EP331" s="1088"/>
      <c r="EQ331" s="1127"/>
      <c r="ER331" s="1121"/>
      <c r="ES331" s="1089"/>
      <c r="ET331" s="119">
        <v>370</v>
      </c>
      <c r="EU331" s="1125"/>
      <c r="EV331" s="1140"/>
      <c r="EW331" s="1114"/>
      <c r="EX331" s="1122"/>
      <c r="EY331" s="11"/>
      <c r="EZ331" s="1145"/>
    </row>
    <row r="332" spans="1:156" s="23" customFormat="1" ht="38.450000000000003" customHeight="1">
      <c r="A332" s="145" t="s">
        <v>670</v>
      </c>
      <c r="B332" s="145" t="s">
        <v>1070</v>
      </c>
      <c r="C332" s="1170"/>
      <c r="D332" s="1136" t="s">
        <v>285</v>
      </c>
      <c r="E332" s="1108" t="s">
        <v>267</v>
      </c>
      <c r="F332" s="57" t="s">
        <v>42</v>
      </c>
      <c r="G332" s="120"/>
      <c r="H332" s="59">
        <v>88990</v>
      </c>
      <c r="I332" s="60">
        <v>97430</v>
      </c>
      <c r="J332" s="32" t="s">
        <v>268</v>
      </c>
      <c r="K332" s="61">
        <v>860</v>
      </c>
      <c r="L332" s="62">
        <v>950</v>
      </c>
      <c r="M332" s="63" t="s">
        <v>269</v>
      </c>
      <c r="N332" s="64" t="s">
        <v>270</v>
      </c>
      <c r="O332" s="65" t="s">
        <v>268</v>
      </c>
      <c r="P332" s="66" t="s">
        <v>271</v>
      </c>
      <c r="Q332" s="65" t="s">
        <v>268</v>
      </c>
      <c r="R332" s="67">
        <v>2.8</v>
      </c>
      <c r="S332" s="68">
        <v>2.8</v>
      </c>
      <c r="T332" s="1089" t="s">
        <v>268</v>
      </c>
      <c r="U332" s="1104">
        <v>4990</v>
      </c>
      <c r="V332" s="1089" t="s">
        <v>268</v>
      </c>
      <c r="W332" s="1110">
        <v>40</v>
      </c>
      <c r="X332" s="1081" t="s">
        <v>272</v>
      </c>
      <c r="Y332" s="1083" t="s">
        <v>270</v>
      </c>
      <c r="Z332" s="1083" t="s">
        <v>268</v>
      </c>
      <c r="AA332" s="1100" t="s">
        <v>273</v>
      </c>
      <c r="AB332" s="1089" t="s">
        <v>268</v>
      </c>
      <c r="AC332" s="1104">
        <v>33790</v>
      </c>
      <c r="AD332" s="1089" t="s">
        <v>274</v>
      </c>
      <c r="AE332" s="1098">
        <v>330</v>
      </c>
      <c r="AF332" s="1081" t="s">
        <v>269</v>
      </c>
      <c r="AG332" s="1083" t="s">
        <v>270</v>
      </c>
      <c r="AH332" s="1081" t="s">
        <v>268</v>
      </c>
      <c r="AI332" s="1085" t="s">
        <v>275</v>
      </c>
      <c r="AJ332" s="1081" t="s">
        <v>268</v>
      </c>
      <c r="AK332" s="1096">
        <v>2.6</v>
      </c>
      <c r="AL332" s="32" t="s">
        <v>268</v>
      </c>
      <c r="AM332" s="69">
        <v>8440</v>
      </c>
      <c r="AN332" s="1089" t="s">
        <v>268</v>
      </c>
      <c r="AO332" s="70">
        <v>80</v>
      </c>
      <c r="AP332" s="71" t="s">
        <v>272</v>
      </c>
      <c r="AQ332" s="64" t="s">
        <v>270</v>
      </c>
      <c r="AR332" s="72" t="s">
        <v>268</v>
      </c>
      <c r="AS332" s="66" t="s">
        <v>275</v>
      </c>
      <c r="AT332" s="72" t="s">
        <v>268</v>
      </c>
      <c r="AU332" s="73">
        <v>2.9</v>
      </c>
      <c r="AV332" s="74" t="s">
        <v>276</v>
      </c>
      <c r="AW332" s="75" t="s">
        <v>268</v>
      </c>
      <c r="AX332" s="76">
        <v>3370</v>
      </c>
      <c r="AY332" s="20" t="s">
        <v>274</v>
      </c>
      <c r="AZ332" s="77">
        <v>30</v>
      </c>
      <c r="BA332" s="78" t="s">
        <v>269</v>
      </c>
      <c r="BB332" s="79" t="s">
        <v>270</v>
      </c>
      <c r="BC332" s="78" t="s">
        <v>268</v>
      </c>
      <c r="BD332" s="80" t="s">
        <v>275</v>
      </c>
      <c r="BE332" s="78" t="s">
        <v>268</v>
      </c>
      <c r="BF332" s="81">
        <v>3.9</v>
      </c>
      <c r="BG332" s="75"/>
      <c r="BH332" s="82"/>
      <c r="BI332" s="112"/>
      <c r="BJ332" s="121"/>
      <c r="BK332" s="121"/>
      <c r="BL332" s="121"/>
      <c r="BM332" s="121"/>
      <c r="BN332" s="121"/>
      <c r="BO332" s="121"/>
      <c r="BP332" s="121"/>
      <c r="BQ332" s="112"/>
      <c r="BR332" s="82" t="s">
        <v>286</v>
      </c>
      <c r="BS332" s="112"/>
      <c r="BT332" s="122"/>
      <c r="BU332" s="121"/>
      <c r="BV332" s="121"/>
      <c r="BW332" s="121"/>
      <c r="BX332" s="121"/>
      <c r="BY332" s="121"/>
      <c r="BZ332" s="121"/>
      <c r="CA332" s="1102" t="s">
        <v>268</v>
      </c>
      <c r="CB332" s="1116">
        <v>6640</v>
      </c>
      <c r="CC332" s="1089" t="s">
        <v>268</v>
      </c>
      <c r="CD332" s="1098">
        <v>60</v>
      </c>
      <c r="CE332" s="1083" t="s">
        <v>269</v>
      </c>
      <c r="CF332" s="1083" t="s">
        <v>270</v>
      </c>
      <c r="CG332" s="1092" t="s">
        <v>268</v>
      </c>
      <c r="CH332" s="1085" t="s">
        <v>275</v>
      </c>
      <c r="CI332" s="1092" t="s">
        <v>268</v>
      </c>
      <c r="CJ332" s="1096">
        <v>9.1</v>
      </c>
      <c r="CK332" s="1089" t="s">
        <v>278</v>
      </c>
      <c r="CL332" s="123" t="s">
        <v>194</v>
      </c>
      <c r="CM332" s="1089" t="s">
        <v>274</v>
      </c>
      <c r="CN332" s="1112">
        <v>330</v>
      </c>
      <c r="CO332" s="1113" t="s">
        <v>269</v>
      </c>
      <c r="CP332" s="1114" t="s">
        <v>270</v>
      </c>
      <c r="CQ332" s="1113" t="s">
        <v>268</v>
      </c>
      <c r="CR332" s="1115" t="s">
        <v>275</v>
      </c>
      <c r="CS332" s="1113" t="s">
        <v>268</v>
      </c>
      <c r="CT332" s="1118">
        <v>2.6</v>
      </c>
      <c r="CU332" s="1119" t="s">
        <v>277</v>
      </c>
      <c r="CV332" s="1089" t="s">
        <v>274</v>
      </c>
      <c r="CW332" s="1104">
        <v>3930</v>
      </c>
      <c r="CX332" s="1089" t="s">
        <v>268</v>
      </c>
      <c r="CY332" s="1098">
        <v>30</v>
      </c>
      <c r="CZ332" s="1083" t="s">
        <v>269</v>
      </c>
      <c r="DA332" s="1083" t="s">
        <v>270</v>
      </c>
      <c r="DB332" s="1092" t="s">
        <v>268</v>
      </c>
      <c r="DC332" s="1085" t="s">
        <v>275</v>
      </c>
      <c r="DD332" s="1092" t="s">
        <v>268</v>
      </c>
      <c r="DE332" s="1096">
        <v>18.100000000000001</v>
      </c>
      <c r="DF332" s="1089" t="s">
        <v>274</v>
      </c>
      <c r="DG332" s="85">
        <v>2950</v>
      </c>
      <c r="DH332" s="1089" t="s">
        <v>268</v>
      </c>
      <c r="DI332" s="85">
        <v>20</v>
      </c>
      <c r="DJ332" s="1089" t="s">
        <v>274</v>
      </c>
      <c r="DK332" s="86">
        <v>20</v>
      </c>
      <c r="DL332" s="1089" t="s">
        <v>268</v>
      </c>
      <c r="DM332" s="85">
        <v>520</v>
      </c>
      <c r="DN332" s="1089" t="s">
        <v>268</v>
      </c>
      <c r="DO332" s="85">
        <v>5</v>
      </c>
      <c r="DP332" s="1089" t="s">
        <v>274</v>
      </c>
      <c r="DQ332" s="86">
        <v>5</v>
      </c>
      <c r="DR332" s="1145" t="s">
        <v>278</v>
      </c>
      <c r="DS332" s="124" t="s">
        <v>194</v>
      </c>
      <c r="DT332" s="1122" t="s">
        <v>278</v>
      </c>
      <c r="DU332" s="88">
        <v>255</v>
      </c>
      <c r="DV332" s="1089" t="s">
        <v>280</v>
      </c>
      <c r="DW332" s="1090">
        <v>8580</v>
      </c>
      <c r="DX332" s="1092" t="s">
        <v>268</v>
      </c>
      <c r="DY332" s="1094">
        <v>80</v>
      </c>
      <c r="DZ332" s="1081" t="s">
        <v>269</v>
      </c>
      <c r="EA332" s="1083" t="s">
        <v>270</v>
      </c>
      <c r="EB332" s="1081" t="s">
        <v>268</v>
      </c>
      <c r="EC332" s="1085" t="s">
        <v>275</v>
      </c>
      <c r="ED332" s="1081" t="s">
        <v>268</v>
      </c>
      <c r="EE332" s="1087">
        <v>7.8</v>
      </c>
      <c r="EF332" s="1123" t="s">
        <v>276</v>
      </c>
      <c r="EG332" s="1089" t="s">
        <v>280</v>
      </c>
      <c r="EH332" s="1090">
        <v>33790</v>
      </c>
      <c r="EI332" s="1092" t="s">
        <v>268</v>
      </c>
      <c r="EJ332" s="1094">
        <v>330</v>
      </c>
      <c r="EK332" s="1081" t="s">
        <v>269</v>
      </c>
      <c r="EL332" s="1083" t="s">
        <v>270</v>
      </c>
      <c r="EM332" s="1081" t="s">
        <v>268</v>
      </c>
      <c r="EN332" s="1085" t="s">
        <v>275</v>
      </c>
      <c r="EO332" s="1081" t="s">
        <v>268</v>
      </c>
      <c r="EP332" s="1087">
        <v>2.8</v>
      </c>
      <c r="EQ332" s="1126" t="s">
        <v>276</v>
      </c>
      <c r="ER332" s="1120" t="s">
        <v>281</v>
      </c>
      <c r="ES332" s="1089" t="s">
        <v>280</v>
      </c>
      <c r="ET332" s="89">
        <v>24680</v>
      </c>
      <c r="EU332" s="1125" t="s">
        <v>280</v>
      </c>
      <c r="EV332" s="1140"/>
      <c r="EW332" s="1114"/>
      <c r="EX332" s="1122"/>
      <c r="EY332" s="11"/>
      <c r="EZ332" s="1145"/>
    </row>
    <row r="333" spans="1:156" s="23" customFormat="1" ht="38.450000000000003" customHeight="1">
      <c r="A333" s="145" t="s">
        <v>671</v>
      </c>
      <c r="B333" s="145" t="s">
        <v>1071</v>
      </c>
      <c r="C333" s="1170"/>
      <c r="D333" s="1137"/>
      <c r="E333" s="1109"/>
      <c r="F333" s="90" t="s">
        <v>43</v>
      </c>
      <c r="G333" s="120"/>
      <c r="H333" s="91">
        <v>97430</v>
      </c>
      <c r="I333" s="92"/>
      <c r="J333" s="32" t="s">
        <v>268</v>
      </c>
      <c r="K333" s="93">
        <v>950</v>
      </c>
      <c r="L333" s="94"/>
      <c r="M333" s="95" t="s">
        <v>269</v>
      </c>
      <c r="N333" s="96" t="s">
        <v>270</v>
      </c>
      <c r="O333" s="97" t="s">
        <v>268</v>
      </c>
      <c r="P333" s="98" t="s">
        <v>275</v>
      </c>
      <c r="Q333" s="97" t="s">
        <v>268</v>
      </c>
      <c r="R333" s="99">
        <v>2.8</v>
      </c>
      <c r="S333" s="100"/>
      <c r="T333" s="1089"/>
      <c r="U333" s="1105"/>
      <c r="V333" s="1089"/>
      <c r="W333" s="1111"/>
      <c r="X333" s="1082"/>
      <c r="Y333" s="1084"/>
      <c r="Z333" s="1084"/>
      <c r="AA333" s="1101"/>
      <c r="AB333" s="1089"/>
      <c r="AC333" s="1105"/>
      <c r="AD333" s="1089"/>
      <c r="AE333" s="1099"/>
      <c r="AF333" s="1082"/>
      <c r="AG333" s="1084"/>
      <c r="AH333" s="1082"/>
      <c r="AI333" s="1086"/>
      <c r="AJ333" s="1082"/>
      <c r="AK333" s="1097"/>
      <c r="AL333" s="32" t="s">
        <v>268</v>
      </c>
      <c r="AM333" s="93">
        <v>8440</v>
      </c>
      <c r="AN333" s="1089"/>
      <c r="AO333" s="101">
        <v>80</v>
      </c>
      <c r="AP333" s="102" t="s">
        <v>269</v>
      </c>
      <c r="AQ333" s="96" t="s">
        <v>270</v>
      </c>
      <c r="AR333" s="103" t="s">
        <v>268</v>
      </c>
      <c r="AS333" s="104" t="s">
        <v>275</v>
      </c>
      <c r="AT333" s="103" t="s">
        <v>268</v>
      </c>
      <c r="AU333" s="105">
        <v>2.9</v>
      </c>
      <c r="AV333" s="106"/>
      <c r="AW333" s="75"/>
      <c r="AZ333" s="125"/>
      <c r="BG333" s="112" t="s">
        <v>274</v>
      </c>
      <c r="BH333" s="113">
        <v>59140</v>
      </c>
      <c r="BI333" s="112" t="s">
        <v>268</v>
      </c>
      <c r="BJ333" s="77">
        <v>590</v>
      </c>
      <c r="BK333" s="78" t="s">
        <v>269</v>
      </c>
      <c r="BL333" s="79" t="s">
        <v>270</v>
      </c>
      <c r="BM333" s="78" t="s">
        <v>268</v>
      </c>
      <c r="BN333" s="80" t="s">
        <v>275</v>
      </c>
      <c r="BO333" s="78" t="s">
        <v>268</v>
      </c>
      <c r="BP333" s="81">
        <v>2.6</v>
      </c>
      <c r="BQ333" s="46" t="s">
        <v>268</v>
      </c>
      <c r="BR333" s="113">
        <v>50700</v>
      </c>
      <c r="BS333" s="46" t="s">
        <v>268</v>
      </c>
      <c r="BT333" s="77">
        <v>500</v>
      </c>
      <c r="BU333" s="78" t="s">
        <v>269</v>
      </c>
      <c r="BV333" s="79" t="s">
        <v>270</v>
      </c>
      <c r="BW333" s="78" t="s">
        <v>268</v>
      </c>
      <c r="BX333" s="80" t="s">
        <v>275</v>
      </c>
      <c r="BY333" s="78" t="s">
        <v>268</v>
      </c>
      <c r="BZ333" s="81">
        <v>2.6</v>
      </c>
      <c r="CA333" s="1103"/>
      <c r="CB333" s="1117"/>
      <c r="CC333" s="1089"/>
      <c r="CD333" s="1099"/>
      <c r="CE333" s="1084"/>
      <c r="CF333" s="1084"/>
      <c r="CG333" s="1093"/>
      <c r="CH333" s="1086"/>
      <c r="CI333" s="1093"/>
      <c r="CJ333" s="1097"/>
      <c r="CK333" s="1089"/>
      <c r="CL333" s="114">
        <v>33790</v>
      </c>
      <c r="CM333" s="1089"/>
      <c r="CN333" s="1112"/>
      <c r="CO333" s="1113"/>
      <c r="CP333" s="1114"/>
      <c r="CQ333" s="1113"/>
      <c r="CR333" s="1115"/>
      <c r="CS333" s="1113"/>
      <c r="CT333" s="1118"/>
      <c r="CU333" s="1119"/>
      <c r="CV333" s="1089"/>
      <c r="CW333" s="1105"/>
      <c r="CX333" s="1089"/>
      <c r="CY333" s="1099"/>
      <c r="CZ333" s="1084"/>
      <c r="DA333" s="1084"/>
      <c r="DB333" s="1093"/>
      <c r="DC333" s="1086"/>
      <c r="DD333" s="1093"/>
      <c r="DE333" s="1097"/>
      <c r="DF333" s="1089"/>
      <c r="DG333" s="115" t="s">
        <v>282</v>
      </c>
      <c r="DH333" s="1089"/>
      <c r="DI333" s="115" t="s">
        <v>335</v>
      </c>
      <c r="DJ333" s="1089"/>
      <c r="DK333" s="116">
        <v>69.900000000000006</v>
      </c>
      <c r="DL333" s="1089"/>
      <c r="DM333" s="115" t="s">
        <v>282</v>
      </c>
      <c r="DN333" s="1089"/>
      <c r="DO333" s="115" t="s">
        <v>335</v>
      </c>
      <c r="DP333" s="1089"/>
      <c r="DQ333" s="116">
        <v>46.6</v>
      </c>
      <c r="DR333" s="1145"/>
      <c r="DS333" s="117">
        <v>27330</v>
      </c>
      <c r="DT333" s="1122"/>
      <c r="DU333" s="118" t="s">
        <v>284</v>
      </c>
      <c r="DV333" s="1089"/>
      <c r="DW333" s="1091"/>
      <c r="DX333" s="1093"/>
      <c r="DY333" s="1095"/>
      <c r="DZ333" s="1082"/>
      <c r="EA333" s="1084"/>
      <c r="EB333" s="1082"/>
      <c r="EC333" s="1086"/>
      <c r="ED333" s="1082"/>
      <c r="EE333" s="1088"/>
      <c r="EF333" s="1124"/>
      <c r="EG333" s="1089"/>
      <c r="EH333" s="1091">
        <v>0</v>
      </c>
      <c r="EI333" s="1093"/>
      <c r="EJ333" s="1095"/>
      <c r="EK333" s="1082"/>
      <c r="EL333" s="1084"/>
      <c r="EM333" s="1082"/>
      <c r="EN333" s="1086"/>
      <c r="EO333" s="1082"/>
      <c r="EP333" s="1088"/>
      <c r="EQ333" s="1127"/>
      <c r="ER333" s="1121"/>
      <c r="ES333" s="1089"/>
      <c r="ET333" s="119">
        <v>240</v>
      </c>
      <c r="EU333" s="1125"/>
      <c r="EV333" s="1140"/>
      <c r="EW333" s="1114"/>
      <c r="EX333" s="1122"/>
      <c r="EY333" s="11"/>
      <c r="EZ333" s="1145"/>
    </row>
    <row r="334" spans="1:156" s="23" customFormat="1" ht="38.450000000000003" customHeight="1">
      <c r="A334" s="145" t="s">
        <v>672</v>
      </c>
      <c r="B334" s="145" t="s">
        <v>1072</v>
      </c>
      <c r="C334" s="1170"/>
      <c r="D334" s="1132" t="s">
        <v>290</v>
      </c>
      <c r="E334" s="1134" t="s">
        <v>267</v>
      </c>
      <c r="F334" s="126" t="s">
        <v>42</v>
      </c>
      <c r="G334" s="120"/>
      <c r="H334" s="59">
        <v>67910</v>
      </c>
      <c r="I334" s="60">
        <v>76350</v>
      </c>
      <c r="J334" s="32" t="s">
        <v>268</v>
      </c>
      <c r="K334" s="61">
        <v>650</v>
      </c>
      <c r="L334" s="62">
        <v>740</v>
      </c>
      <c r="M334" s="63" t="s">
        <v>269</v>
      </c>
      <c r="N334" s="64" t="s">
        <v>270</v>
      </c>
      <c r="O334" s="65" t="s">
        <v>268</v>
      </c>
      <c r="P334" s="66" t="s">
        <v>271</v>
      </c>
      <c r="Q334" s="65" t="s">
        <v>268</v>
      </c>
      <c r="R334" s="67">
        <v>2.8</v>
      </c>
      <c r="S334" s="68">
        <v>2.8</v>
      </c>
      <c r="T334" s="1089" t="s">
        <v>268</v>
      </c>
      <c r="U334" s="1104">
        <v>3740</v>
      </c>
      <c r="V334" s="1089" t="s">
        <v>268</v>
      </c>
      <c r="W334" s="1110">
        <v>30</v>
      </c>
      <c r="X334" s="1081" t="s">
        <v>272</v>
      </c>
      <c r="Y334" s="1083" t="s">
        <v>270</v>
      </c>
      <c r="Z334" s="1083" t="s">
        <v>268</v>
      </c>
      <c r="AA334" s="1100" t="s">
        <v>273</v>
      </c>
      <c r="AB334" s="1089" t="s">
        <v>268</v>
      </c>
      <c r="AC334" s="1104">
        <v>25340</v>
      </c>
      <c r="AD334" s="1089" t="s">
        <v>274</v>
      </c>
      <c r="AE334" s="1098">
        <v>250</v>
      </c>
      <c r="AF334" s="1081" t="s">
        <v>269</v>
      </c>
      <c r="AG334" s="1083" t="s">
        <v>270</v>
      </c>
      <c r="AH334" s="1081" t="s">
        <v>268</v>
      </c>
      <c r="AI334" s="1085" t="s">
        <v>275</v>
      </c>
      <c r="AJ334" s="1081" t="s">
        <v>268</v>
      </c>
      <c r="AK334" s="1096">
        <v>2.6</v>
      </c>
      <c r="AL334" s="32" t="s">
        <v>268</v>
      </c>
      <c r="AM334" s="69">
        <v>8440</v>
      </c>
      <c r="AN334" s="1089" t="s">
        <v>268</v>
      </c>
      <c r="AO334" s="70">
        <v>80</v>
      </c>
      <c r="AP334" s="71" t="s">
        <v>272</v>
      </c>
      <c r="AQ334" s="64" t="s">
        <v>270</v>
      </c>
      <c r="AR334" s="72" t="s">
        <v>268</v>
      </c>
      <c r="AS334" s="66" t="s">
        <v>275</v>
      </c>
      <c r="AT334" s="72" t="s">
        <v>268</v>
      </c>
      <c r="AU334" s="73">
        <v>2.9</v>
      </c>
      <c r="AV334" s="74" t="s">
        <v>276</v>
      </c>
      <c r="AW334" s="75" t="s">
        <v>268</v>
      </c>
      <c r="AX334" s="76">
        <v>3370</v>
      </c>
      <c r="AY334" s="20" t="s">
        <v>274</v>
      </c>
      <c r="AZ334" s="77">
        <v>30</v>
      </c>
      <c r="BA334" s="78" t="s">
        <v>269</v>
      </c>
      <c r="BB334" s="79" t="s">
        <v>270</v>
      </c>
      <c r="BC334" s="78" t="s">
        <v>268</v>
      </c>
      <c r="BD334" s="80" t="s">
        <v>275</v>
      </c>
      <c r="BE334" s="78" t="s">
        <v>268</v>
      </c>
      <c r="BF334" s="81">
        <v>3.9</v>
      </c>
      <c r="BG334" s="75"/>
      <c r="BH334" s="82"/>
      <c r="BI334" s="112"/>
      <c r="BJ334" s="121"/>
      <c r="BK334" s="121"/>
      <c r="BL334" s="121"/>
      <c r="BM334" s="121"/>
      <c r="BN334" s="121"/>
      <c r="BO334" s="121"/>
      <c r="BP334" s="121"/>
      <c r="BQ334" s="112"/>
      <c r="BR334" s="82" t="s">
        <v>286</v>
      </c>
      <c r="BS334" s="112"/>
      <c r="BT334" s="122"/>
      <c r="BU334" s="121"/>
      <c r="BV334" s="121"/>
      <c r="BW334" s="121"/>
      <c r="BX334" s="121"/>
      <c r="BY334" s="121"/>
      <c r="BZ334" s="121"/>
      <c r="CA334" s="1102" t="s">
        <v>268</v>
      </c>
      <c r="CB334" s="1116">
        <v>4980</v>
      </c>
      <c r="CC334" s="1089" t="s">
        <v>268</v>
      </c>
      <c r="CD334" s="1098">
        <v>40</v>
      </c>
      <c r="CE334" s="1083" t="s">
        <v>269</v>
      </c>
      <c r="CF334" s="1083" t="s">
        <v>270</v>
      </c>
      <c r="CG334" s="1092" t="s">
        <v>268</v>
      </c>
      <c r="CH334" s="1085" t="s">
        <v>275</v>
      </c>
      <c r="CI334" s="1092" t="s">
        <v>268</v>
      </c>
      <c r="CJ334" s="1096">
        <v>10.199999999999999</v>
      </c>
      <c r="CK334" s="1089"/>
      <c r="CL334" s="123" t="s">
        <v>291</v>
      </c>
      <c r="CM334" s="1089" t="s">
        <v>274</v>
      </c>
      <c r="CN334" s="1112">
        <v>250</v>
      </c>
      <c r="CO334" s="1113" t="s">
        <v>269</v>
      </c>
      <c r="CP334" s="1114" t="s">
        <v>270</v>
      </c>
      <c r="CQ334" s="1113" t="s">
        <v>268</v>
      </c>
      <c r="CR334" s="1115" t="s">
        <v>275</v>
      </c>
      <c r="CS334" s="1113" t="s">
        <v>268</v>
      </c>
      <c r="CT334" s="1118">
        <v>2.6</v>
      </c>
      <c r="CU334" s="1119" t="s">
        <v>277</v>
      </c>
      <c r="CV334" s="1089" t="s">
        <v>274</v>
      </c>
      <c r="CW334" s="1104">
        <v>3160</v>
      </c>
      <c r="CX334" s="1089" t="s">
        <v>268</v>
      </c>
      <c r="CY334" s="1098">
        <v>30</v>
      </c>
      <c r="CZ334" s="1083" t="s">
        <v>269</v>
      </c>
      <c r="DA334" s="1083" t="s">
        <v>270</v>
      </c>
      <c r="DB334" s="1092" t="s">
        <v>268</v>
      </c>
      <c r="DC334" s="1085" t="s">
        <v>275</v>
      </c>
      <c r="DD334" s="1092" t="s">
        <v>268</v>
      </c>
      <c r="DE334" s="1096">
        <v>13.6</v>
      </c>
      <c r="DF334" s="1089" t="s">
        <v>274</v>
      </c>
      <c r="DG334" s="85">
        <v>2210</v>
      </c>
      <c r="DH334" s="1089" t="s">
        <v>268</v>
      </c>
      <c r="DI334" s="85">
        <v>20</v>
      </c>
      <c r="DJ334" s="1089" t="s">
        <v>274</v>
      </c>
      <c r="DK334" s="86">
        <v>20</v>
      </c>
      <c r="DL334" s="1089" t="s">
        <v>268</v>
      </c>
      <c r="DM334" s="85">
        <v>390</v>
      </c>
      <c r="DN334" s="1089" t="s">
        <v>268</v>
      </c>
      <c r="DO334" s="85">
        <v>3</v>
      </c>
      <c r="DP334" s="1089" t="s">
        <v>274</v>
      </c>
      <c r="DQ334" s="86">
        <v>3</v>
      </c>
      <c r="DR334" s="1145"/>
      <c r="DS334" s="124" t="s">
        <v>291</v>
      </c>
      <c r="DT334" s="1122" t="s">
        <v>278</v>
      </c>
      <c r="DU334" s="88">
        <v>255</v>
      </c>
      <c r="DV334" s="1089" t="s">
        <v>280</v>
      </c>
      <c r="DW334" s="1090">
        <v>6430</v>
      </c>
      <c r="DX334" s="1092" t="s">
        <v>268</v>
      </c>
      <c r="DY334" s="1094">
        <v>60</v>
      </c>
      <c r="DZ334" s="1081" t="s">
        <v>269</v>
      </c>
      <c r="EA334" s="1083" t="s">
        <v>270</v>
      </c>
      <c r="EB334" s="1081" t="s">
        <v>268</v>
      </c>
      <c r="EC334" s="1085" t="s">
        <v>275</v>
      </c>
      <c r="ED334" s="1081" t="s">
        <v>268</v>
      </c>
      <c r="EE334" s="1087">
        <v>7.8</v>
      </c>
      <c r="EF334" s="1123" t="s">
        <v>276</v>
      </c>
      <c r="EG334" s="1089" t="s">
        <v>280</v>
      </c>
      <c r="EH334" s="1090">
        <v>25340</v>
      </c>
      <c r="EI334" s="1092" t="s">
        <v>268</v>
      </c>
      <c r="EJ334" s="1094">
        <v>250</v>
      </c>
      <c r="EK334" s="1081" t="s">
        <v>269</v>
      </c>
      <c r="EL334" s="1083" t="s">
        <v>270</v>
      </c>
      <c r="EM334" s="1081" t="s">
        <v>268</v>
      </c>
      <c r="EN334" s="1085" t="s">
        <v>275</v>
      </c>
      <c r="EO334" s="1081" t="s">
        <v>268</v>
      </c>
      <c r="EP334" s="1087">
        <v>2.8</v>
      </c>
      <c r="EQ334" s="1126" t="s">
        <v>276</v>
      </c>
      <c r="ER334" s="1120" t="s">
        <v>281</v>
      </c>
      <c r="ES334" s="1089" t="s">
        <v>280</v>
      </c>
      <c r="ET334" s="89">
        <v>18510</v>
      </c>
      <c r="EU334" s="1125" t="s">
        <v>280</v>
      </c>
      <c r="EV334" s="1140"/>
      <c r="EW334" s="1114"/>
      <c r="EX334" s="1122"/>
      <c r="EY334" s="11"/>
      <c r="EZ334" s="1145"/>
    </row>
    <row r="335" spans="1:156" s="23" customFormat="1" ht="38.450000000000003" customHeight="1">
      <c r="A335" s="145" t="s">
        <v>673</v>
      </c>
      <c r="B335" s="145" t="s">
        <v>1073</v>
      </c>
      <c r="C335" s="1170"/>
      <c r="D335" s="1133"/>
      <c r="E335" s="1135"/>
      <c r="F335" s="127" t="s">
        <v>43</v>
      </c>
      <c r="G335" s="120"/>
      <c r="H335" s="91">
        <v>76350</v>
      </c>
      <c r="I335" s="92"/>
      <c r="J335" s="32" t="s">
        <v>268</v>
      </c>
      <c r="K335" s="93">
        <v>740</v>
      </c>
      <c r="L335" s="94"/>
      <c r="M335" s="95" t="s">
        <v>269</v>
      </c>
      <c r="N335" s="96" t="s">
        <v>270</v>
      </c>
      <c r="O335" s="97" t="s">
        <v>268</v>
      </c>
      <c r="P335" s="98" t="s">
        <v>275</v>
      </c>
      <c r="Q335" s="97" t="s">
        <v>268</v>
      </c>
      <c r="R335" s="99">
        <v>2.8</v>
      </c>
      <c r="S335" s="100"/>
      <c r="T335" s="1089"/>
      <c r="U335" s="1105"/>
      <c r="V335" s="1089"/>
      <c r="W335" s="1111"/>
      <c r="X335" s="1082"/>
      <c r="Y335" s="1084"/>
      <c r="Z335" s="1084"/>
      <c r="AA335" s="1101"/>
      <c r="AB335" s="1089"/>
      <c r="AC335" s="1105"/>
      <c r="AD335" s="1089"/>
      <c r="AE335" s="1099"/>
      <c r="AF335" s="1082"/>
      <c r="AG335" s="1084"/>
      <c r="AH335" s="1082"/>
      <c r="AI335" s="1086"/>
      <c r="AJ335" s="1082"/>
      <c r="AK335" s="1097"/>
      <c r="AL335" s="32" t="s">
        <v>268</v>
      </c>
      <c r="AM335" s="93">
        <v>8440</v>
      </c>
      <c r="AN335" s="1089"/>
      <c r="AO335" s="101">
        <v>80</v>
      </c>
      <c r="AP335" s="102" t="s">
        <v>269</v>
      </c>
      <c r="AQ335" s="96" t="s">
        <v>270</v>
      </c>
      <c r="AR335" s="103" t="s">
        <v>268</v>
      </c>
      <c r="AS335" s="104" t="s">
        <v>275</v>
      </c>
      <c r="AT335" s="103" t="s">
        <v>268</v>
      </c>
      <c r="AU335" s="105">
        <v>2.9</v>
      </c>
      <c r="AV335" s="106"/>
      <c r="AW335" s="75"/>
      <c r="AZ335" s="125"/>
      <c r="BG335" s="112" t="s">
        <v>274</v>
      </c>
      <c r="BH335" s="113">
        <v>59140</v>
      </c>
      <c r="BI335" s="112" t="s">
        <v>268</v>
      </c>
      <c r="BJ335" s="77">
        <v>590</v>
      </c>
      <c r="BK335" s="78" t="s">
        <v>269</v>
      </c>
      <c r="BL335" s="79" t="s">
        <v>270</v>
      </c>
      <c r="BM335" s="78" t="s">
        <v>268</v>
      </c>
      <c r="BN335" s="80" t="s">
        <v>275</v>
      </c>
      <c r="BO335" s="78" t="s">
        <v>268</v>
      </c>
      <c r="BP335" s="81">
        <v>2.6</v>
      </c>
      <c r="BQ335" s="46" t="s">
        <v>268</v>
      </c>
      <c r="BR335" s="113">
        <v>50700</v>
      </c>
      <c r="BS335" s="46" t="s">
        <v>274</v>
      </c>
      <c r="BT335" s="77">
        <v>500</v>
      </c>
      <c r="BU335" s="78" t="s">
        <v>269</v>
      </c>
      <c r="BV335" s="79" t="s">
        <v>270</v>
      </c>
      <c r="BW335" s="78" t="s">
        <v>268</v>
      </c>
      <c r="BX335" s="80" t="s">
        <v>275</v>
      </c>
      <c r="BY335" s="78" t="s">
        <v>268</v>
      </c>
      <c r="BZ335" s="81">
        <v>2.6</v>
      </c>
      <c r="CA335" s="1103"/>
      <c r="CB335" s="1117"/>
      <c r="CC335" s="1089"/>
      <c r="CD335" s="1099"/>
      <c r="CE335" s="1084"/>
      <c r="CF335" s="1084"/>
      <c r="CG335" s="1093"/>
      <c r="CH335" s="1086"/>
      <c r="CI335" s="1093"/>
      <c r="CJ335" s="1097"/>
      <c r="CK335" s="1089"/>
      <c r="CL335" s="114">
        <v>25340</v>
      </c>
      <c r="CM335" s="1089"/>
      <c r="CN335" s="1112"/>
      <c r="CO335" s="1113"/>
      <c r="CP335" s="1114"/>
      <c r="CQ335" s="1113"/>
      <c r="CR335" s="1115"/>
      <c r="CS335" s="1113"/>
      <c r="CT335" s="1118"/>
      <c r="CU335" s="1119"/>
      <c r="CV335" s="1089"/>
      <c r="CW335" s="1105"/>
      <c r="CX335" s="1089"/>
      <c r="CY335" s="1099"/>
      <c r="CZ335" s="1084"/>
      <c r="DA335" s="1084"/>
      <c r="DB335" s="1093"/>
      <c r="DC335" s="1086"/>
      <c r="DD335" s="1093"/>
      <c r="DE335" s="1097"/>
      <c r="DF335" s="1089"/>
      <c r="DG335" s="115" t="s">
        <v>282</v>
      </c>
      <c r="DH335" s="1089"/>
      <c r="DI335" s="115" t="s">
        <v>335</v>
      </c>
      <c r="DJ335" s="1089"/>
      <c r="DK335" s="116">
        <v>52.4</v>
      </c>
      <c r="DL335" s="1089"/>
      <c r="DM335" s="115" t="s">
        <v>282</v>
      </c>
      <c r="DN335" s="1089"/>
      <c r="DO335" s="115" t="s">
        <v>335</v>
      </c>
      <c r="DP335" s="1089"/>
      <c r="DQ335" s="116">
        <v>58.3</v>
      </c>
      <c r="DR335" s="1145"/>
      <c r="DS335" s="117">
        <v>20750</v>
      </c>
      <c r="DT335" s="1122"/>
      <c r="DU335" s="118" t="s">
        <v>284</v>
      </c>
      <c r="DV335" s="1089"/>
      <c r="DW335" s="1091"/>
      <c r="DX335" s="1093"/>
      <c r="DY335" s="1095"/>
      <c r="DZ335" s="1082"/>
      <c r="EA335" s="1084"/>
      <c r="EB335" s="1082"/>
      <c r="EC335" s="1086"/>
      <c r="ED335" s="1082"/>
      <c r="EE335" s="1088"/>
      <c r="EF335" s="1124"/>
      <c r="EG335" s="1089"/>
      <c r="EH335" s="1091">
        <v>0</v>
      </c>
      <c r="EI335" s="1093"/>
      <c r="EJ335" s="1095"/>
      <c r="EK335" s="1082"/>
      <c r="EL335" s="1084"/>
      <c r="EM335" s="1082"/>
      <c r="EN335" s="1086"/>
      <c r="EO335" s="1082"/>
      <c r="EP335" s="1088"/>
      <c r="EQ335" s="1127"/>
      <c r="ER335" s="1121"/>
      <c r="ES335" s="1089"/>
      <c r="ET335" s="119">
        <v>180</v>
      </c>
      <c r="EU335" s="1125"/>
      <c r="EV335" s="1140"/>
      <c r="EW335" s="1114"/>
      <c r="EX335" s="1122"/>
      <c r="EY335" s="11"/>
      <c r="EZ335" s="1145"/>
    </row>
    <row r="336" spans="1:156" s="23" customFormat="1" ht="38.450000000000003" customHeight="1">
      <c r="A336" s="145" t="s">
        <v>674</v>
      </c>
      <c r="B336" s="145" t="s">
        <v>1074</v>
      </c>
      <c r="C336" s="1170"/>
      <c r="D336" s="1132" t="s">
        <v>293</v>
      </c>
      <c r="E336" s="1134" t="s">
        <v>267</v>
      </c>
      <c r="F336" s="126" t="s">
        <v>42</v>
      </c>
      <c r="G336" s="120"/>
      <c r="H336" s="59">
        <v>55260</v>
      </c>
      <c r="I336" s="60">
        <v>63700</v>
      </c>
      <c r="J336" s="32" t="s">
        <v>268</v>
      </c>
      <c r="K336" s="61">
        <v>530</v>
      </c>
      <c r="L336" s="62">
        <v>610</v>
      </c>
      <c r="M336" s="63" t="s">
        <v>269</v>
      </c>
      <c r="N336" s="64" t="s">
        <v>270</v>
      </c>
      <c r="O336" s="65" t="s">
        <v>268</v>
      </c>
      <c r="P336" s="66" t="s">
        <v>271</v>
      </c>
      <c r="Q336" s="65" t="s">
        <v>268</v>
      </c>
      <c r="R336" s="67">
        <v>2.7</v>
      </c>
      <c r="S336" s="68">
        <v>2.8</v>
      </c>
      <c r="T336" s="1089" t="s">
        <v>268</v>
      </c>
      <c r="U336" s="1104">
        <v>2990</v>
      </c>
      <c r="V336" s="1089" t="s">
        <v>268</v>
      </c>
      <c r="W336" s="1110">
        <v>20</v>
      </c>
      <c r="X336" s="1081" t="s">
        <v>272</v>
      </c>
      <c r="Y336" s="1083" t="s">
        <v>270</v>
      </c>
      <c r="Z336" s="1083" t="s">
        <v>268</v>
      </c>
      <c r="AA336" s="1100" t="s">
        <v>273</v>
      </c>
      <c r="AB336" s="1089" t="s">
        <v>268</v>
      </c>
      <c r="AC336" s="1104">
        <v>20270</v>
      </c>
      <c r="AD336" s="1089" t="s">
        <v>274</v>
      </c>
      <c r="AE336" s="1098">
        <v>200</v>
      </c>
      <c r="AF336" s="1081" t="s">
        <v>269</v>
      </c>
      <c r="AG336" s="1083" t="s">
        <v>270</v>
      </c>
      <c r="AH336" s="1081" t="s">
        <v>268</v>
      </c>
      <c r="AI336" s="1085" t="s">
        <v>275</v>
      </c>
      <c r="AJ336" s="1081" t="s">
        <v>268</v>
      </c>
      <c r="AK336" s="1096">
        <v>2.6</v>
      </c>
      <c r="AL336" s="32" t="s">
        <v>268</v>
      </c>
      <c r="AM336" s="69">
        <v>8440</v>
      </c>
      <c r="AN336" s="1089" t="s">
        <v>268</v>
      </c>
      <c r="AO336" s="70">
        <v>80</v>
      </c>
      <c r="AP336" s="71" t="s">
        <v>272</v>
      </c>
      <c r="AQ336" s="64" t="s">
        <v>270</v>
      </c>
      <c r="AR336" s="72" t="s">
        <v>268</v>
      </c>
      <c r="AS336" s="66" t="s">
        <v>275</v>
      </c>
      <c r="AT336" s="72" t="s">
        <v>268</v>
      </c>
      <c r="AU336" s="73">
        <v>2.9</v>
      </c>
      <c r="AV336" s="74" t="s">
        <v>276</v>
      </c>
      <c r="AW336" s="75" t="s">
        <v>268</v>
      </c>
      <c r="AX336" s="76">
        <v>3370</v>
      </c>
      <c r="AY336" s="20" t="s">
        <v>274</v>
      </c>
      <c r="AZ336" s="77">
        <v>30</v>
      </c>
      <c r="BA336" s="78" t="s">
        <v>269</v>
      </c>
      <c r="BB336" s="79" t="s">
        <v>270</v>
      </c>
      <c r="BC336" s="78" t="s">
        <v>268</v>
      </c>
      <c r="BD336" s="80" t="s">
        <v>275</v>
      </c>
      <c r="BE336" s="78" t="s">
        <v>268</v>
      </c>
      <c r="BF336" s="81">
        <v>3.9</v>
      </c>
      <c r="BG336" s="75"/>
      <c r="BH336" s="82"/>
      <c r="BI336" s="112"/>
      <c r="BJ336" s="121"/>
      <c r="BK336" s="121"/>
      <c r="BL336" s="121"/>
      <c r="BM336" s="121"/>
      <c r="BN336" s="121"/>
      <c r="BO336" s="121"/>
      <c r="BP336" s="121"/>
      <c r="BQ336" s="112"/>
      <c r="BR336" s="82" t="s">
        <v>286</v>
      </c>
      <c r="BS336" s="112"/>
      <c r="BT336" s="122"/>
      <c r="BU336" s="121"/>
      <c r="BV336" s="121"/>
      <c r="BW336" s="121"/>
      <c r="BX336" s="121"/>
      <c r="BY336" s="121"/>
      <c r="BZ336" s="121"/>
      <c r="CA336" s="1102" t="s">
        <v>268</v>
      </c>
      <c r="CB336" s="1116">
        <v>3980</v>
      </c>
      <c r="CC336" s="1089" t="s">
        <v>268</v>
      </c>
      <c r="CD336" s="1098">
        <v>30</v>
      </c>
      <c r="CE336" s="1083" t="s">
        <v>269</v>
      </c>
      <c r="CF336" s="1083" t="s">
        <v>270</v>
      </c>
      <c r="CG336" s="1092" t="s">
        <v>268</v>
      </c>
      <c r="CH336" s="1085" t="s">
        <v>275</v>
      </c>
      <c r="CI336" s="1092" t="s">
        <v>268</v>
      </c>
      <c r="CJ336" s="1096">
        <v>10.9</v>
      </c>
      <c r="CK336" s="1089"/>
      <c r="CL336" s="123" t="s">
        <v>195</v>
      </c>
      <c r="CM336" s="1089" t="s">
        <v>274</v>
      </c>
      <c r="CN336" s="1112">
        <v>200</v>
      </c>
      <c r="CO336" s="1113" t="s">
        <v>269</v>
      </c>
      <c r="CP336" s="1114" t="s">
        <v>270</v>
      </c>
      <c r="CQ336" s="1113" t="s">
        <v>268</v>
      </c>
      <c r="CR336" s="1115" t="s">
        <v>275</v>
      </c>
      <c r="CS336" s="1113" t="s">
        <v>268</v>
      </c>
      <c r="CT336" s="1118">
        <v>2.6</v>
      </c>
      <c r="CU336" s="1119" t="s">
        <v>277</v>
      </c>
      <c r="CV336" s="1089" t="s">
        <v>274</v>
      </c>
      <c r="CW336" s="1104">
        <v>2690</v>
      </c>
      <c r="CX336" s="1089" t="s">
        <v>268</v>
      </c>
      <c r="CY336" s="1098">
        <v>20</v>
      </c>
      <c r="CZ336" s="1083" t="s">
        <v>269</v>
      </c>
      <c r="DA336" s="1083" t="s">
        <v>270</v>
      </c>
      <c r="DB336" s="1092" t="s">
        <v>268</v>
      </c>
      <c r="DC336" s="1085" t="s">
        <v>275</v>
      </c>
      <c r="DD336" s="1092" t="s">
        <v>268</v>
      </c>
      <c r="DE336" s="1096">
        <v>16.3</v>
      </c>
      <c r="DF336" s="1089" t="s">
        <v>274</v>
      </c>
      <c r="DG336" s="85">
        <v>1770</v>
      </c>
      <c r="DH336" s="1089" t="s">
        <v>268</v>
      </c>
      <c r="DI336" s="85">
        <v>10</v>
      </c>
      <c r="DJ336" s="1089" t="s">
        <v>274</v>
      </c>
      <c r="DK336" s="86">
        <v>10</v>
      </c>
      <c r="DL336" s="1089" t="s">
        <v>268</v>
      </c>
      <c r="DM336" s="85">
        <v>310</v>
      </c>
      <c r="DN336" s="1089" t="s">
        <v>268</v>
      </c>
      <c r="DO336" s="85">
        <v>3</v>
      </c>
      <c r="DP336" s="1089" t="s">
        <v>274</v>
      </c>
      <c r="DQ336" s="86">
        <v>3</v>
      </c>
      <c r="DR336" s="1145"/>
      <c r="DS336" s="124" t="s">
        <v>195</v>
      </c>
      <c r="DT336" s="1122" t="s">
        <v>278</v>
      </c>
      <c r="DU336" s="88">
        <v>255</v>
      </c>
      <c r="DV336" s="1089" t="s">
        <v>280</v>
      </c>
      <c r="DW336" s="1090">
        <v>5140</v>
      </c>
      <c r="DX336" s="1092" t="s">
        <v>268</v>
      </c>
      <c r="DY336" s="1094">
        <v>50</v>
      </c>
      <c r="DZ336" s="1081" t="s">
        <v>269</v>
      </c>
      <c r="EA336" s="1083" t="s">
        <v>270</v>
      </c>
      <c r="EB336" s="1081" t="s">
        <v>268</v>
      </c>
      <c r="EC336" s="1085" t="s">
        <v>275</v>
      </c>
      <c r="ED336" s="1081" t="s">
        <v>268</v>
      </c>
      <c r="EE336" s="1087">
        <v>7.5</v>
      </c>
      <c r="EF336" s="1123" t="s">
        <v>276</v>
      </c>
      <c r="EG336" s="1089" t="s">
        <v>280</v>
      </c>
      <c r="EH336" s="1090">
        <v>20270</v>
      </c>
      <c r="EI336" s="1092" t="s">
        <v>268</v>
      </c>
      <c r="EJ336" s="1094">
        <v>200</v>
      </c>
      <c r="EK336" s="1081" t="s">
        <v>269</v>
      </c>
      <c r="EL336" s="1083" t="s">
        <v>270</v>
      </c>
      <c r="EM336" s="1081" t="s">
        <v>268</v>
      </c>
      <c r="EN336" s="1085" t="s">
        <v>275</v>
      </c>
      <c r="EO336" s="1081" t="s">
        <v>268</v>
      </c>
      <c r="EP336" s="1087">
        <v>2.8</v>
      </c>
      <c r="EQ336" s="1126" t="s">
        <v>276</v>
      </c>
      <c r="ER336" s="1120" t="s">
        <v>281</v>
      </c>
      <c r="ES336" s="1089" t="s">
        <v>280</v>
      </c>
      <c r="ET336" s="89">
        <v>14810</v>
      </c>
      <c r="EU336" s="1125" t="s">
        <v>280</v>
      </c>
      <c r="EV336" s="1140"/>
      <c r="EW336" s="1114"/>
      <c r="EX336" s="1122"/>
      <c r="EY336" s="11"/>
      <c r="EZ336" s="1145"/>
    </row>
    <row r="337" spans="1:156" s="23" customFormat="1" ht="38.450000000000003" customHeight="1">
      <c r="A337" s="145" t="s">
        <v>675</v>
      </c>
      <c r="B337" s="145" t="s">
        <v>1075</v>
      </c>
      <c r="C337" s="1170"/>
      <c r="D337" s="1133"/>
      <c r="E337" s="1135"/>
      <c r="F337" s="127" t="s">
        <v>43</v>
      </c>
      <c r="G337" s="120"/>
      <c r="H337" s="91">
        <v>63700</v>
      </c>
      <c r="I337" s="92"/>
      <c r="J337" s="32" t="s">
        <v>268</v>
      </c>
      <c r="K337" s="93">
        <v>610</v>
      </c>
      <c r="L337" s="94"/>
      <c r="M337" s="95" t="s">
        <v>269</v>
      </c>
      <c r="N337" s="96" t="s">
        <v>270</v>
      </c>
      <c r="O337" s="97" t="s">
        <v>268</v>
      </c>
      <c r="P337" s="98" t="s">
        <v>275</v>
      </c>
      <c r="Q337" s="97" t="s">
        <v>268</v>
      </c>
      <c r="R337" s="99">
        <v>2.8</v>
      </c>
      <c r="S337" s="100"/>
      <c r="T337" s="1089"/>
      <c r="U337" s="1105"/>
      <c r="V337" s="1089"/>
      <c r="W337" s="1111"/>
      <c r="X337" s="1082"/>
      <c r="Y337" s="1084"/>
      <c r="Z337" s="1084"/>
      <c r="AA337" s="1101"/>
      <c r="AB337" s="1089"/>
      <c r="AC337" s="1105"/>
      <c r="AD337" s="1089"/>
      <c r="AE337" s="1099"/>
      <c r="AF337" s="1082"/>
      <c r="AG337" s="1084"/>
      <c r="AH337" s="1082"/>
      <c r="AI337" s="1086"/>
      <c r="AJ337" s="1082"/>
      <c r="AK337" s="1097"/>
      <c r="AL337" s="32" t="s">
        <v>268</v>
      </c>
      <c r="AM337" s="93">
        <v>8440</v>
      </c>
      <c r="AN337" s="1089"/>
      <c r="AO337" s="101">
        <v>80</v>
      </c>
      <c r="AP337" s="102" t="s">
        <v>269</v>
      </c>
      <c r="AQ337" s="96" t="s">
        <v>270</v>
      </c>
      <c r="AR337" s="103" t="s">
        <v>268</v>
      </c>
      <c r="AS337" s="104" t="s">
        <v>275</v>
      </c>
      <c r="AT337" s="103" t="s">
        <v>268</v>
      </c>
      <c r="AU337" s="105">
        <v>2.9</v>
      </c>
      <c r="AV337" s="106"/>
      <c r="AW337" s="75"/>
      <c r="AZ337" s="125"/>
      <c r="BG337" s="112" t="s">
        <v>274</v>
      </c>
      <c r="BH337" s="113">
        <v>59140</v>
      </c>
      <c r="BI337" s="112" t="s">
        <v>268</v>
      </c>
      <c r="BJ337" s="77">
        <v>590</v>
      </c>
      <c r="BK337" s="78" t="s">
        <v>269</v>
      </c>
      <c r="BL337" s="79" t="s">
        <v>270</v>
      </c>
      <c r="BM337" s="78" t="s">
        <v>268</v>
      </c>
      <c r="BN337" s="80" t="s">
        <v>275</v>
      </c>
      <c r="BO337" s="78" t="s">
        <v>268</v>
      </c>
      <c r="BP337" s="81">
        <v>2.6</v>
      </c>
      <c r="BQ337" s="46" t="s">
        <v>268</v>
      </c>
      <c r="BR337" s="113">
        <v>50700</v>
      </c>
      <c r="BS337" s="46" t="s">
        <v>274</v>
      </c>
      <c r="BT337" s="77">
        <v>500</v>
      </c>
      <c r="BU337" s="78" t="s">
        <v>269</v>
      </c>
      <c r="BV337" s="79" t="s">
        <v>270</v>
      </c>
      <c r="BW337" s="78" t="s">
        <v>268</v>
      </c>
      <c r="BX337" s="80" t="s">
        <v>275</v>
      </c>
      <c r="BY337" s="78" t="s">
        <v>268</v>
      </c>
      <c r="BZ337" s="81">
        <v>2.6</v>
      </c>
      <c r="CA337" s="1103"/>
      <c r="CB337" s="1117"/>
      <c r="CC337" s="1089"/>
      <c r="CD337" s="1099"/>
      <c r="CE337" s="1084"/>
      <c r="CF337" s="1084"/>
      <c r="CG337" s="1093"/>
      <c r="CH337" s="1086"/>
      <c r="CI337" s="1093"/>
      <c r="CJ337" s="1097"/>
      <c r="CK337" s="1089"/>
      <c r="CL337" s="114">
        <v>20270</v>
      </c>
      <c r="CM337" s="1089"/>
      <c r="CN337" s="1112"/>
      <c r="CO337" s="1113"/>
      <c r="CP337" s="1114"/>
      <c r="CQ337" s="1113"/>
      <c r="CR337" s="1115"/>
      <c r="CS337" s="1113"/>
      <c r="CT337" s="1118"/>
      <c r="CU337" s="1119"/>
      <c r="CV337" s="1089"/>
      <c r="CW337" s="1105"/>
      <c r="CX337" s="1089"/>
      <c r="CY337" s="1099"/>
      <c r="CZ337" s="1084"/>
      <c r="DA337" s="1084"/>
      <c r="DB337" s="1093"/>
      <c r="DC337" s="1086"/>
      <c r="DD337" s="1093"/>
      <c r="DE337" s="1097"/>
      <c r="DF337" s="1089"/>
      <c r="DG337" s="115" t="s">
        <v>282</v>
      </c>
      <c r="DH337" s="1089"/>
      <c r="DI337" s="115" t="s">
        <v>335</v>
      </c>
      <c r="DJ337" s="1089"/>
      <c r="DK337" s="116">
        <v>83.9</v>
      </c>
      <c r="DL337" s="1089"/>
      <c r="DM337" s="115" t="s">
        <v>282</v>
      </c>
      <c r="DN337" s="1089"/>
      <c r="DO337" s="115" t="s">
        <v>335</v>
      </c>
      <c r="DP337" s="1089"/>
      <c r="DQ337" s="116">
        <v>46.6</v>
      </c>
      <c r="DR337" s="1145"/>
      <c r="DS337" s="117">
        <v>16800</v>
      </c>
      <c r="DT337" s="1122"/>
      <c r="DU337" s="118" t="s">
        <v>284</v>
      </c>
      <c r="DV337" s="1089"/>
      <c r="DW337" s="1091"/>
      <c r="DX337" s="1093"/>
      <c r="DY337" s="1095"/>
      <c r="DZ337" s="1082"/>
      <c r="EA337" s="1084"/>
      <c r="EB337" s="1082"/>
      <c r="EC337" s="1086"/>
      <c r="ED337" s="1082"/>
      <c r="EE337" s="1088"/>
      <c r="EF337" s="1124"/>
      <c r="EG337" s="1089"/>
      <c r="EH337" s="1091">
        <v>0</v>
      </c>
      <c r="EI337" s="1093"/>
      <c r="EJ337" s="1095"/>
      <c r="EK337" s="1082"/>
      <c r="EL337" s="1084"/>
      <c r="EM337" s="1082"/>
      <c r="EN337" s="1086"/>
      <c r="EO337" s="1082"/>
      <c r="EP337" s="1088"/>
      <c r="EQ337" s="1127"/>
      <c r="ER337" s="1121"/>
      <c r="ES337" s="1089"/>
      <c r="ET337" s="119">
        <v>140</v>
      </c>
      <c r="EU337" s="1125"/>
      <c r="EV337" s="1140"/>
      <c r="EW337" s="1114"/>
      <c r="EX337" s="1122"/>
      <c r="EY337" s="11"/>
      <c r="EZ337" s="1145"/>
    </row>
    <row r="338" spans="1:156" s="23" customFormat="1" ht="38.450000000000003" customHeight="1">
      <c r="A338" s="145" t="s">
        <v>676</v>
      </c>
      <c r="B338" s="145" t="s">
        <v>1076</v>
      </c>
      <c r="C338" s="1170"/>
      <c r="D338" s="1132" t="s">
        <v>295</v>
      </c>
      <c r="E338" s="1134" t="s">
        <v>267</v>
      </c>
      <c r="F338" s="126" t="s">
        <v>42</v>
      </c>
      <c r="G338" s="120"/>
      <c r="H338" s="59">
        <v>46820</v>
      </c>
      <c r="I338" s="60">
        <v>55260</v>
      </c>
      <c r="J338" s="32" t="s">
        <v>268</v>
      </c>
      <c r="K338" s="61">
        <v>440</v>
      </c>
      <c r="L338" s="62">
        <v>530</v>
      </c>
      <c r="M338" s="63" t="s">
        <v>269</v>
      </c>
      <c r="N338" s="64" t="s">
        <v>270</v>
      </c>
      <c r="O338" s="65" t="s">
        <v>268</v>
      </c>
      <c r="P338" s="66" t="s">
        <v>271</v>
      </c>
      <c r="Q338" s="65" t="s">
        <v>268</v>
      </c>
      <c r="R338" s="67">
        <v>2.7</v>
      </c>
      <c r="S338" s="68">
        <v>2.7</v>
      </c>
      <c r="T338" s="1089" t="s">
        <v>268</v>
      </c>
      <c r="U338" s="1104">
        <v>2490</v>
      </c>
      <c r="V338" s="1089" t="s">
        <v>268</v>
      </c>
      <c r="W338" s="1110">
        <v>20</v>
      </c>
      <c r="X338" s="1081" t="s">
        <v>272</v>
      </c>
      <c r="Y338" s="1083" t="s">
        <v>270</v>
      </c>
      <c r="Z338" s="1083" t="s">
        <v>268</v>
      </c>
      <c r="AA338" s="1100" t="s">
        <v>273</v>
      </c>
      <c r="AB338" s="1089" t="s">
        <v>268</v>
      </c>
      <c r="AC338" s="1104">
        <v>16890</v>
      </c>
      <c r="AD338" s="1089" t="s">
        <v>274</v>
      </c>
      <c r="AE338" s="1098">
        <v>160</v>
      </c>
      <c r="AF338" s="1081" t="s">
        <v>269</v>
      </c>
      <c r="AG338" s="1083" t="s">
        <v>270</v>
      </c>
      <c r="AH338" s="1081" t="s">
        <v>268</v>
      </c>
      <c r="AI338" s="1085" t="s">
        <v>275</v>
      </c>
      <c r="AJ338" s="1081" t="s">
        <v>268</v>
      </c>
      <c r="AK338" s="1096">
        <v>2.7</v>
      </c>
      <c r="AL338" s="32" t="s">
        <v>268</v>
      </c>
      <c r="AM338" s="69">
        <v>8440</v>
      </c>
      <c r="AN338" s="1089" t="s">
        <v>268</v>
      </c>
      <c r="AO338" s="70">
        <v>80</v>
      </c>
      <c r="AP338" s="71" t="s">
        <v>272</v>
      </c>
      <c r="AQ338" s="64" t="s">
        <v>270</v>
      </c>
      <c r="AR338" s="72" t="s">
        <v>268</v>
      </c>
      <c r="AS338" s="66" t="s">
        <v>275</v>
      </c>
      <c r="AT338" s="72" t="s">
        <v>268</v>
      </c>
      <c r="AU338" s="73">
        <v>2.9</v>
      </c>
      <c r="AV338" s="74" t="s">
        <v>276</v>
      </c>
      <c r="AW338" s="75" t="s">
        <v>268</v>
      </c>
      <c r="AX338" s="76">
        <v>3370</v>
      </c>
      <c r="AY338" s="20" t="s">
        <v>274</v>
      </c>
      <c r="AZ338" s="77">
        <v>30</v>
      </c>
      <c r="BA338" s="78" t="s">
        <v>269</v>
      </c>
      <c r="BB338" s="79" t="s">
        <v>270</v>
      </c>
      <c r="BC338" s="78" t="s">
        <v>268</v>
      </c>
      <c r="BD338" s="80" t="s">
        <v>275</v>
      </c>
      <c r="BE338" s="78" t="s">
        <v>268</v>
      </c>
      <c r="BF338" s="81">
        <v>3.9</v>
      </c>
      <c r="BG338" s="75"/>
      <c r="BH338" s="82"/>
      <c r="BI338" s="112"/>
      <c r="BJ338" s="121"/>
      <c r="BK338" s="121"/>
      <c r="BL338" s="121"/>
      <c r="BM338" s="121"/>
      <c r="BN338" s="121"/>
      <c r="BO338" s="121"/>
      <c r="BP338" s="121"/>
      <c r="BQ338" s="112"/>
      <c r="BR338" s="82" t="s">
        <v>286</v>
      </c>
      <c r="BS338" s="112"/>
      <c r="BT338" s="122"/>
      <c r="BU338" s="121"/>
      <c r="BV338" s="121"/>
      <c r="BW338" s="121"/>
      <c r="BX338" s="121"/>
      <c r="BY338" s="121"/>
      <c r="BZ338" s="121"/>
      <c r="CA338" s="1102" t="s">
        <v>268</v>
      </c>
      <c r="CB338" s="1116">
        <v>3320</v>
      </c>
      <c r="CC338" s="1089" t="s">
        <v>268</v>
      </c>
      <c r="CD338" s="1098">
        <v>30</v>
      </c>
      <c r="CE338" s="1083" t="s">
        <v>269</v>
      </c>
      <c r="CF338" s="1083" t="s">
        <v>270</v>
      </c>
      <c r="CG338" s="1092" t="s">
        <v>268</v>
      </c>
      <c r="CH338" s="1085" t="s">
        <v>275</v>
      </c>
      <c r="CI338" s="1092" t="s">
        <v>268</v>
      </c>
      <c r="CJ338" s="1096">
        <v>9.1</v>
      </c>
      <c r="CK338" s="1089"/>
      <c r="CL338" s="123" t="s">
        <v>196</v>
      </c>
      <c r="CM338" s="1089" t="s">
        <v>274</v>
      </c>
      <c r="CN338" s="1112">
        <v>160</v>
      </c>
      <c r="CO338" s="1113" t="s">
        <v>269</v>
      </c>
      <c r="CP338" s="1114" t="s">
        <v>270</v>
      </c>
      <c r="CQ338" s="1113" t="s">
        <v>268</v>
      </c>
      <c r="CR338" s="1115" t="s">
        <v>275</v>
      </c>
      <c r="CS338" s="1113" t="s">
        <v>268</v>
      </c>
      <c r="CT338" s="1118">
        <v>2.7</v>
      </c>
      <c r="CU338" s="1119" t="s">
        <v>277</v>
      </c>
      <c r="CV338" s="1089" t="s">
        <v>274</v>
      </c>
      <c r="CW338" s="1104">
        <v>2380</v>
      </c>
      <c r="CX338" s="1089" t="s">
        <v>268</v>
      </c>
      <c r="CY338" s="1098">
        <v>20</v>
      </c>
      <c r="CZ338" s="1083" t="s">
        <v>269</v>
      </c>
      <c r="DA338" s="1083" t="s">
        <v>270</v>
      </c>
      <c r="DB338" s="1092" t="s">
        <v>268</v>
      </c>
      <c r="DC338" s="1085" t="s">
        <v>275</v>
      </c>
      <c r="DD338" s="1092" t="s">
        <v>268</v>
      </c>
      <c r="DE338" s="1096">
        <v>13.6</v>
      </c>
      <c r="DF338" s="1089" t="s">
        <v>274</v>
      </c>
      <c r="DG338" s="85">
        <v>1470</v>
      </c>
      <c r="DH338" s="1089" t="s">
        <v>268</v>
      </c>
      <c r="DI338" s="85">
        <v>10</v>
      </c>
      <c r="DJ338" s="1089" t="s">
        <v>274</v>
      </c>
      <c r="DK338" s="86">
        <v>10</v>
      </c>
      <c r="DL338" s="1089" t="s">
        <v>268</v>
      </c>
      <c r="DM338" s="85">
        <v>260</v>
      </c>
      <c r="DN338" s="1089" t="s">
        <v>268</v>
      </c>
      <c r="DO338" s="85">
        <v>2</v>
      </c>
      <c r="DP338" s="1089" t="s">
        <v>274</v>
      </c>
      <c r="DQ338" s="86">
        <v>2</v>
      </c>
      <c r="DR338" s="1145"/>
      <c r="DS338" s="124" t="s">
        <v>196</v>
      </c>
      <c r="DT338" s="1122" t="s">
        <v>278</v>
      </c>
      <c r="DU338" s="88">
        <v>255</v>
      </c>
      <c r="DV338" s="1089" t="s">
        <v>280</v>
      </c>
      <c r="DW338" s="1090">
        <v>4290</v>
      </c>
      <c r="DX338" s="1092" t="s">
        <v>268</v>
      </c>
      <c r="DY338" s="1094">
        <v>40</v>
      </c>
      <c r="DZ338" s="1081" t="s">
        <v>269</v>
      </c>
      <c r="EA338" s="1083" t="s">
        <v>270</v>
      </c>
      <c r="EB338" s="1081" t="s">
        <v>268</v>
      </c>
      <c r="EC338" s="1085" t="s">
        <v>275</v>
      </c>
      <c r="ED338" s="1081" t="s">
        <v>268</v>
      </c>
      <c r="EE338" s="1087">
        <v>7.8</v>
      </c>
      <c r="EF338" s="1123" t="s">
        <v>276</v>
      </c>
      <c r="EG338" s="1089" t="s">
        <v>280</v>
      </c>
      <c r="EH338" s="1090">
        <v>16890</v>
      </c>
      <c r="EI338" s="1092" t="s">
        <v>268</v>
      </c>
      <c r="EJ338" s="1094">
        <v>160</v>
      </c>
      <c r="EK338" s="1081" t="s">
        <v>269</v>
      </c>
      <c r="EL338" s="1083" t="s">
        <v>270</v>
      </c>
      <c r="EM338" s="1081" t="s">
        <v>268</v>
      </c>
      <c r="EN338" s="1085" t="s">
        <v>275</v>
      </c>
      <c r="EO338" s="1081" t="s">
        <v>268</v>
      </c>
      <c r="EP338" s="1087">
        <v>2.9</v>
      </c>
      <c r="EQ338" s="1126" t="s">
        <v>276</v>
      </c>
      <c r="ER338" s="1120" t="s">
        <v>281</v>
      </c>
      <c r="ES338" s="1089" t="s">
        <v>280</v>
      </c>
      <c r="ET338" s="89">
        <v>12340</v>
      </c>
      <c r="EU338" s="1125" t="s">
        <v>280</v>
      </c>
      <c r="EV338" s="1140"/>
      <c r="EW338" s="1114"/>
      <c r="EX338" s="1122"/>
      <c r="EY338" s="11"/>
      <c r="EZ338" s="1145"/>
    </row>
    <row r="339" spans="1:156" s="23" customFormat="1" ht="38.450000000000003" customHeight="1">
      <c r="A339" s="145" t="s">
        <v>677</v>
      </c>
      <c r="B339" s="145" t="s">
        <v>1077</v>
      </c>
      <c r="C339" s="1170"/>
      <c r="D339" s="1133"/>
      <c r="E339" s="1135"/>
      <c r="F339" s="127" t="s">
        <v>43</v>
      </c>
      <c r="G339" s="120"/>
      <c r="H339" s="91">
        <v>55260</v>
      </c>
      <c r="I339" s="92"/>
      <c r="J339" s="32" t="s">
        <v>268</v>
      </c>
      <c r="K339" s="93">
        <v>530</v>
      </c>
      <c r="L339" s="94"/>
      <c r="M339" s="95" t="s">
        <v>269</v>
      </c>
      <c r="N339" s="96" t="s">
        <v>270</v>
      </c>
      <c r="O339" s="97" t="s">
        <v>268</v>
      </c>
      <c r="P339" s="98" t="s">
        <v>275</v>
      </c>
      <c r="Q339" s="97" t="s">
        <v>268</v>
      </c>
      <c r="R339" s="99">
        <v>2.7</v>
      </c>
      <c r="S339" s="100"/>
      <c r="T339" s="1089"/>
      <c r="U339" s="1105"/>
      <c r="V339" s="1089"/>
      <c r="W339" s="1111"/>
      <c r="X339" s="1082"/>
      <c r="Y339" s="1084"/>
      <c r="Z339" s="1084"/>
      <c r="AA339" s="1101"/>
      <c r="AB339" s="1089"/>
      <c r="AC339" s="1105"/>
      <c r="AD339" s="1089"/>
      <c r="AE339" s="1099"/>
      <c r="AF339" s="1082"/>
      <c r="AG339" s="1084"/>
      <c r="AH339" s="1082"/>
      <c r="AI339" s="1086"/>
      <c r="AJ339" s="1082"/>
      <c r="AK339" s="1097"/>
      <c r="AL339" s="32" t="s">
        <v>268</v>
      </c>
      <c r="AM339" s="93">
        <v>8440</v>
      </c>
      <c r="AN339" s="1089"/>
      <c r="AO339" s="101">
        <v>80</v>
      </c>
      <c r="AP339" s="102" t="s">
        <v>269</v>
      </c>
      <c r="AQ339" s="96" t="s">
        <v>270</v>
      </c>
      <c r="AR339" s="103" t="s">
        <v>268</v>
      </c>
      <c r="AS339" s="104" t="s">
        <v>275</v>
      </c>
      <c r="AT339" s="103" t="s">
        <v>268</v>
      </c>
      <c r="AU339" s="105">
        <v>2.9</v>
      </c>
      <c r="AV339" s="106"/>
      <c r="AW339" s="75"/>
      <c r="AZ339" s="125"/>
      <c r="BG339" s="112" t="s">
        <v>274</v>
      </c>
      <c r="BH339" s="113">
        <v>59140</v>
      </c>
      <c r="BI339" s="112" t="s">
        <v>268</v>
      </c>
      <c r="BJ339" s="77">
        <v>590</v>
      </c>
      <c r="BK339" s="78" t="s">
        <v>269</v>
      </c>
      <c r="BL339" s="79" t="s">
        <v>270</v>
      </c>
      <c r="BM339" s="78" t="s">
        <v>268</v>
      </c>
      <c r="BN339" s="80" t="s">
        <v>275</v>
      </c>
      <c r="BO339" s="78" t="s">
        <v>268</v>
      </c>
      <c r="BP339" s="81">
        <v>2.6</v>
      </c>
      <c r="BQ339" s="46" t="s">
        <v>268</v>
      </c>
      <c r="BR339" s="113">
        <v>50700</v>
      </c>
      <c r="BS339" s="46" t="s">
        <v>274</v>
      </c>
      <c r="BT339" s="77">
        <v>500</v>
      </c>
      <c r="BU339" s="78" t="s">
        <v>269</v>
      </c>
      <c r="BV339" s="79" t="s">
        <v>270</v>
      </c>
      <c r="BW339" s="78" t="s">
        <v>268</v>
      </c>
      <c r="BX339" s="80" t="s">
        <v>275</v>
      </c>
      <c r="BY339" s="78" t="s">
        <v>268</v>
      </c>
      <c r="BZ339" s="81">
        <v>2.6</v>
      </c>
      <c r="CA339" s="1103"/>
      <c r="CB339" s="1117"/>
      <c r="CC339" s="1089"/>
      <c r="CD339" s="1099"/>
      <c r="CE339" s="1084"/>
      <c r="CF339" s="1084"/>
      <c r="CG339" s="1093"/>
      <c r="CH339" s="1086"/>
      <c r="CI339" s="1093"/>
      <c r="CJ339" s="1097"/>
      <c r="CK339" s="1089"/>
      <c r="CL339" s="114">
        <v>16890</v>
      </c>
      <c r="CM339" s="1089"/>
      <c r="CN339" s="1112"/>
      <c r="CO339" s="1113"/>
      <c r="CP339" s="1114"/>
      <c r="CQ339" s="1113"/>
      <c r="CR339" s="1115"/>
      <c r="CS339" s="1113"/>
      <c r="CT339" s="1118"/>
      <c r="CU339" s="1119"/>
      <c r="CV339" s="1089"/>
      <c r="CW339" s="1105"/>
      <c r="CX339" s="1089"/>
      <c r="CY339" s="1099"/>
      <c r="CZ339" s="1084"/>
      <c r="DA339" s="1084"/>
      <c r="DB339" s="1093"/>
      <c r="DC339" s="1086"/>
      <c r="DD339" s="1093"/>
      <c r="DE339" s="1097"/>
      <c r="DF339" s="1089"/>
      <c r="DG339" s="115" t="s">
        <v>282</v>
      </c>
      <c r="DH339" s="1089"/>
      <c r="DI339" s="115" t="s">
        <v>335</v>
      </c>
      <c r="DJ339" s="1089"/>
      <c r="DK339" s="116">
        <v>69.900000000000006</v>
      </c>
      <c r="DL339" s="1089"/>
      <c r="DM339" s="115" t="s">
        <v>282</v>
      </c>
      <c r="DN339" s="1089"/>
      <c r="DO339" s="115" t="s">
        <v>335</v>
      </c>
      <c r="DP339" s="1089"/>
      <c r="DQ339" s="116">
        <v>58.3</v>
      </c>
      <c r="DR339" s="1145"/>
      <c r="DS339" s="117">
        <v>14160</v>
      </c>
      <c r="DT339" s="1122"/>
      <c r="DU339" s="118" t="s">
        <v>284</v>
      </c>
      <c r="DV339" s="1089"/>
      <c r="DW339" s="1091"/>
      <c r="DX339" s="1093"/>
      <c r="DY339" s="1095"/>
      <c r="DZ339" s="1082"/>
      <c r="EA339" s="1084"/>
      <c r="EB339" s="1082"/>
      <c r="EC339" s="1086"/>
      <c r="ED339" s="1082"/>
      <c r="EE339" s="1088"/>
      <c r="EF339" s="1124"/>
      <c r="EG339" s="1089"/>
      <c r="EH339" s="1091">
        <v>0</v>
      </c>
      <c r="EI339" s="1093"/>
      <c r="EJ339" s="1095"/>
      <c r="EK339" s="1082"/>
      <c r="EL339" s="1084"/>
      <c r="EM339" s="1082"/>
      <c r="EN339" s="1086"/>
      <c r="EO339" s="1082"/>
      <c r="EP339" s="1088"/>
      <c r="EQ339" s="1127"/>
      <c r="ER339" s="1121"/>
      <c r="ES339" s="1089"/>
      <c r="ET339" s="119">
        <v>120</v>
      </c>
      <c r="EU339" s="1125"/>
      <c r="EV339" s="1140"/>
      <c r="EW339" s="1114"/>
      <c r="EX339" s="1122"/>
      <c r="EY339" s="11"/>
      <c r="EZ339" s="1145"/>
    </row>
    <row r="340" spans="1:156" s="23" customFormat="1" ht="38.450000000000003" customHeight="1">
      <c r="A340" s="145" t="s">
        <v>678</v>
      </c>
      <c r="B340" s="145" t="s">
        <v>1078</v>
      </c>
      <c r="C340" s="1170"/>
      <c r="D340" s="1132" t="s">
        <v>297</v>
      </c>
      <c r="E340" s="1134" t="s">
        <v>267</v>
      </c>
      <c r="F340" s="126" t="s">
        <v>42</v>
      </c>
      <c r="G340" s="120"/>
      <c r="H340" s="59">
        <v>43250</v>
      </c>
      <c r="I340" s="60">
        <v>51690</v>
      </c>
      <c r="J340" s="32" t="s">
        <v>268</v>
      </c>
      <c r="K340" s="61">
        <v>410</v>
      </c>
      <c r="L340" s="62">
        <v>490</v>
      </c>
      <c r="M340" s="63" t="s">
        <v>269</v>
      </c>
      <c r="N340" s="64" t="s">
        <v>270</v>
      </c>
      <c r="O340" s="65" t="s">
        <v>268</v>
      </c>
      <c r="P340" s="66" t="s">
        <v>271</v>
      </c>
      <c r="Q340" s="65" t="s">
        <v>268</v>
      </c>
      <c r="R340" s="67">
        <v>2.7</v>
      </c>
      <c r="S340" s="68">
        <v>2.7</v>
      </c>
      <c r="T340" s="1089" t="s">
        <v>268</v>
      </c>
      <c r="U340" s="1104">
        <v>2130</v>
      </c>
      <c r="V340" s="1089" t="s">
        <v>268</v>
      </c>
      <c r="W340" s="1110">
        <v>20</v>
      </c>
      <c r="X340" s="1081" t="s">
        <v>272</v>
      </c>
      <c r="Y340" s="1083" t="s">
        <v>270</v>
      </c>
      <c r="Z340" s="1083" t="s">
        <v>268</v>
      </c>
      <c r="AA340" s="1100" t="s">
        <v>273</v>
      </c>
      <c r="AB340" s="1089" t="s">
        <v>268</v>
      </c>
      <c r="AC340" s="1104">
        <v>14480</v>
      </c>
      <c r="AD340" s="1089" t="s">
        <v>274</v>
      </c>
      <c r="AE340" s="1098">
        <v>140</v>
      </c>
      <c r="AF340" s="1081" t="s">
        <v>269</v>
      </c>
      <c r="AG340" s="1083" t="s">
        <v>270</v>
      </c>
      <c r="AH340" s="1081" t="s">
        <v>268</v>
      </c>
      <c r="AI340" s="1085" t="s">
        <v>275</v>
      </c>
      <c r="AJ340" s="1081" t="s">
        <v>268</v>
      </c>
      <c r="AK340" s="1096">
        <v>2.6</v>
      </c>
      <c r="AL340" s="32" t="s">
        <v>268</v>
      </c>
      <c r="AM340" s="69">
        <v>8440</v>
      </c>
      <c r="AN340" s="1089" t="s">
        <v>268</v>
      </c>
      <c r="AO340" s="70">
        <v>80</v>
      </c>
      <c r="AP340" s="71" t="s">
        <v>272</v>
      </c>
      <c r="AQ340" s="64" t="s">
        <v>270</v>
      </c>
      <c r="AR340" s="72" t="s">
        <v>268</v>
      </c>
      <c r="AS340" s="66" t="s">
        <v>275</v>
      </c>
      <c r="AT340" s="72" t="s">
        <v>268</v>
      </c>
      <c r="AU340" s="73">
        <v>2.9</v>
      </c>
      <c r="AV340" s="74" t="s">
        <v>276</v>
      </c>
      <c r="AW340" s="75" t="s">
        <v>268</v>
      </c>
      <c r="AX340" s="76">
        <v>3370</v>
      </c>
      <c r="AY340" s="20" t="s">
        <v>274</v>
      </c>
      <c r="AZ340" s="77">
        <v>30</v>
      </c>
      <c r="BA340" s="78" t="s">
        <v>269</v>
      </c>
      <c r="BB340" s="79" t="s">
        <v>270</v>
      </c>
      <c r="BC340" s="78" t="s">
        <v>268</v>
      </c>
      <c r="BD340" s="80" t="s">
        <v>275</v>
      </c>
      <c r="BE340" s="78" t="s">
        <v>268</v>
      </c>
      <c r="BF340" s="81">
        <v>3.9</v>
      </c>
      <c r="BG340" s="75"/>
      <c r="BH340" s="82"/>
      <c r="BI340" s="112"/>
      <c r="BJ340" s="121"/>
      <c r="BK340" s="121"/>
      <c r="BL340" s="121"/>
      <c r="BM340" s="121"/>
      <c r="BN340" s="121"/>
      <c r="BO340" s="121"/>
      <c r="BP340" s="121"/>
      <c r="BQ340" s="112"/>
      <c r="BR340" s="82" t="s">
        <v>286</v>
      </c>
      <c r="BS340" s="112"/>
      <c r="BT340" s="122"/>
      <c r="BU340" s="121"/>
      <c r="BV340" s="121"/>
      <c r="BW340" s="121"/>
      <c r="BX340" s="121"/>
      <c r="BY340" s="121"/>
      <c r="BZ340" s="121"/>
      <c r="CA340" s="1102" t="s">
        <v>268</v>
      </c>
      <c r="CB340" s="1116">
        <v>2850</v>
      </c>
      <c r="CC340" s="1089" t="s">
        <v>268</v>
      </c>
      <c r="CD340" s="1098">
        <v>20</v>
      </c>
      <c r="CE340" s="1083" t="s">
        <v>269</v>
      </c>
      <c r="CF340" s="1083" t="s">
        <v>270</v>
      </c>
      <c r="CG340" s="1092" t="s">
        <v>268</v>
      </c>
      <c r="CH340" s="1085" t="s">
        <v>275</v>
      </c>
      <c r="CI340" s="1092" t="s">
        <v>268</v>
      </c>
      <c r="CJ340" s="1096">
        <v>11.7</v>
      </c>
      <c r="CK340" s="1089"/>
      <c r="CL340" s="123" t="s">
        <v>197</v>
      </c>
      <c r="CM340" s="1089" t="s">
        <v>274</v>
      </c>
      <c r="CN340" s="1112">
        <v>140</v>
      </c>
      <c r="CO340" s="1113" t="s">
        <v>269</v>
      </c>
      <c r="CP340" s="1114" t="s">
        <v>270</v>
      </c>
      <c r="CQ340" s="1113" t="s">
        <v>268</v>
      </c>
      <c r="CR340" s="1115" t="s">
        <v>275</v>
      </c>
      <c r="CS340" s="1113" t="s">
        <v>268</v>
      </c>
      <c r="CT340" s="1118">
        <v>2.6</v>
      </c>
      <c r="CU340" s="1119" t="s">
        <v>277</v>
      </c>
      <c r="CV340" s="1089" t="s">
        <v>274</v>
      </c>
      <c r="CW340" s="1104">
        <v>2160</v>
      </c>
      <c r="CX340" s="1089" t="s">
        <v>268</v>
      </c>
      <c r="CY340" s="1098">
        <v>20</v>
      </c>
      <c r="CZ340" s="1083" t="s">
        <v>269</v>
      </c>
      <c r="DA340" s="1083" t="s">
        <v>270</v>
      </c>
      <c r="DB340" s="1092" t="s">
        <v>268</v>
      </c>
      <c r="DC340" s="1085" t="s">
        <v>275</v>
      </c>
      <c r="DD340" s="1092" t="s">
        <v>268</v>
      </c>
      <c r="DE340" s="1096">
        <v>11.7</v>
      </c>
      <c r="DF340" s="1089" t="s">
        <v>274</v>
      </c>
      <c r="DG340" s="85">
        <v>1260</v>
      </c>
      <c r="DH340" s="1089" t="s">
        <v>268</v>
      </c>
      <c r="DI340" s="85">
        <v>10</v>
      </c>
      <c r="DJ340" s="1089" t="s">
        <v>274</v>
      </c>
      <c r="DK340" s="86">
        <v>10</v>
      </c>
      <c r="DL340" s="1089" t="s">
        <v>268</v>
      </c>
      <c r="DM340" s="85">
        <v>220</v>
      </c>
      <c r="DN340" s="1089" t="s">
        <v>268</v>
      </c>
      <c r="DO340" s="85">
        <v>2</v>
      </c>
      <c r="DP340" s="1089" t="s">
        <v>274</v>
      </c>
      <c r="DQ340" s="86">
        <v>2</v>
      </c>
      <c r="DR340" s="1145"/>
      <c r="DS340" s="124" t="s">
        <v>197</v>
      </c>
      <c r="DT340" s="1122" t="s">
        <v>278</v>
      </c>
      <c r="DU340" s="88">
        <v>255</v>
      </c>
      <c r="DV340" s="1089" t="s">
        <v>280</v>
      </c>
      <c r="DW340" s="1090">
        <v>3670</v>
      </c>
      <c r="DX340" s="1092" t="s">
        <v>268</v>
      </c>
      <c r="DY340" s="1094">
        <v>30</v>
      </c>
      <c r="DZ340" s="1081" t="s">
        <v>269</v>
      </c>
      <c r="EA340" s="1083" t="s">
        <v>270</v>
      </c>
      <c r="EB340" s="1081" t="s">
        <v>268</v>
      </c>
      <c r="EC340" s="1085" t="s">
        <v>275</v>
      </c>
      <c r="ED340" s="1081" t="s">
        <v>268</v>
      </c>
      <c r="EE340" s="1087">
        <v>8.9</v>
      </c>
      <c r="EF340" s="1123" t="s">
        <v>276</v>
      </c>
      <c r="EG340" s="1089" t="s">
        <v>280</v>
      </c>
      <c r="EH340" s="1090">
        <v>14480</v>
      </c>
      <c r="EI340" s="1092" t="s">
        <v>268</v>
      </c>
      <c r="EJ340" s="1094">
        <v>140</v>
      </c>
      <c r="EK340" s="1081" t="s">
        <v>269</v>
      </c>
      <c r="EL340" s="1083" t="s">
        <v>270</v>
      </c>
      <c r="EM340" s="1081" t="s">
        <v>268</v>
      </c>
      <c r="EN340" s="1085" t="s">
        <v>275</v>
      </c>
      <c r="EO340" s="1081" t="s">
        <v>268</v>
      </c>
      <c r="EP340" s="1087">
        <v>2.9</v>
      </c>
      <c r="EQ340" s="1126" t="s">
        <v>276</v>
      </c>
      <c r="ER340" s="1120" t="s">
        <v>281</v>
      </c>
      <c r="ES340" s="1089" t="s">
        <v>280</v>
      </c>
      <c r="ET340" s="89">
        <v>10580</v>
      </c>
      <c r="EU340" s="1125" t="s">
        <v>280</v>
      </c>
      <c r="EV340" s="1140"/>
      <c r="EW340" s="1114"/>
      <c r="EX340" s="1122"/>
      <c r="EY340" s="11"/>
      <c r="EZ340" s="1145"/>
    </row>
    <row r="341" spans="1:156" s="23" customFormat="1" ht="38.450000000000003" customHeight="1">
      <c r="A341" s="145" t="s">
        <v>679</v>
      </c>
      <c r="B341" s="145" t="s">
        <v>1079</v>
      </c>
      <c r="C341" s="1170"/>
      <c r="D341" s="1133"/>
      <c r="E341" s="1135"/>
      <c r="F341" s="127" t="s">
        <v>43</v>
      </c>
      <c r="G341" s="120"/>
      <c r="H341" s="91">
        <v>51690</v>
      </c>
      <c r="I341" s="92"/>
      <c r="J341" s="32" t="s">
        <v>268</v>
      </c>
      <c r="K341" s="93">
        <v>490</v>
      </c>
      <c r="L341" s="94"/>
      <c r="M341" s="95" t="s">
        <v>269</v>
      </c>
      <c r="N341" s="96" t="s">
        <v>270</v>
      </c>
      <c r="O341" s="97" t="s">
        <v>268</v>
      </c>
      <c r="P341" s="98" t="s">
        <v>275</v>
      </c>
      <c r="Q341" s="97" t="s">
        <v>268</v>
      </c>
      <c r="R341" s="99">
        <v>2.7</v>
      </c>
      <c r="S341" s="100"/>
      <c r="T341" s="1089"/>
      <c r="U341" s="1105"/>
      <c r="V341" s="1089"/>
      <c r="W341" s="1111"/>
      <c r="X341" s="1082"/>
      <c r="Y341" s="1084"/>
      <c r="Z341" s="1084"/>
      <c r="AA341" s="1101"/>
      <c r="AB341" s="1089"/>
      <c r="AC341" s="1105"/>
      <c r="AD341" s="1089"/>
      <c r="AE341" s="1099"/>
      <c r="AF341" s="1082"/>
      <c r="AG341" s="1084"/>
      <c r="AH341" s="1082"/>
      <c r="AI341" s="1086"/>
      <c r="AJ341" s="1082"/>
      <c r="AK341" s="1097"/>
      <c r="AL341" s="32" t="s">
        <v>268</v>
      </c>
      <c r="AM341" s="93">
        <v>8440</v>
      </c>
      <c r="AN341" s="1089"/>
      <c r="AO341" s="101">
        <v>80</v>
      </c>
      <c r="AP341" s="102" t="s">
        <v>269</v>
      </c>
      <c r="AQ341" s="96" t="s">
        <v>270</v>
      </c>
      <c r="AR341" s="103" t="s">
        <v>268</v>
      </c>
      <c r="AS341" s="104" t="s">
        <v>275</v>
      </c>
      <c r="AT341" s="103" t="s">
        <v>268</v>
      </c>
      <c r="AU341" s="105">
        <v>2.9</v>
      </c>
      <c r="AV341" s="106"/>
      <c r="AW341" s="75"/>
      <c r="AZ341" s="125"/>
      <c r="BG341" s="112" t="s">
        <v>274</v>
      </c>
      <c r="BH341" s="113">
        <v>59140</v>
      </c>
      <c r="BI341" s="112" t="s">
        <v>268</v>
      </c>
      <c r="BJ341" s="77">
        <v>590</v>
      </c>
      <c r="BK341" s="78" t="s">
        <v>269</v>
      </c>
      <c r="BL341" s="79" t="s">
        <v>270</v>
      </c>
      <c r="BM341" s="78" t="s">
        <v>268</v>
      </c>
      <c r="BN341" s="80" t="s">
        <v>275</v>
      </c>
      <c r="BO341" s="78" t="s">
        <v>268</v>
      </c>
      <c r="BP341" s="81">
        <v>2.6</v>
      </c>
      <c r="BQ341" s="46" t="s">
        <v>268</v>
      </c>
      <c r="BR341" s="113">
        <v>50700</v>
      </c>
      <c r="BS341" s="46" t="s">
        <v>274</v>
      </c>
      <c r="BT341" s="77">
        <v>500</v>
      </c>
      <c r="BU341" s="78" t="s">
        <v>269</v>
      </c>
      <c r="BV341" s="79" t="s">
        <v>270</v>
      </c>
      <c r="BW341" s="78" t="s">
        <v>268</v>
      </c>
      <c r="BX341" s="80" t="s">
        <v>275</v>
      </c>
      <c r="BY341" s="78" t="s">
        <v>268</v>
      </c>
      <c r="BZ341" s="81">
        <v>2.6</v>
      </c>
      <c r="CA341" s="1103"/>
      <c r="CB341" s="1117"/>
      <c r="CC341" s="1089"/>
      <c r="CD341" s="1099"/>
      <c r="CE341" s="1084"/>
      <c r="CF341" s="1084"/>
      <c r="CG341" s="1093"/>
      <c r="CH341" s="1086"/>
      <c r="CI341" s="1093"/>
      <c r="CJ341" s="1097"/>
      <c r="CK341" s="1089"/>
      <c r="CL341" s="114">
        <v>14480</v>
      </c>
      <c r="CM341" s="1089"/>
      <c r="CN341" s="1112"/>
      <c r="CO341" s="1113"/>
      <c r="CP341" s="1114"/>
      <c r="CQ341" s="1113"/>
      <c r="CR341" s="1115"/>
      <c r="CS341" s="1113"/>
      <c r="CT341" s="1118"/>
      <c r="CU341" s="1119"/>
      <c r="CV341" s="1089"/>
      <c r="CW341" s="1105"/>
      <c r="CX341" s="1089"/>
      <c r="CY341" s="1099"/>
      <c r="CZ341" s="1084"/>
      <c r="DA341" s="1084"/>
      <c r="DB341" s="1093"/>
      <c r="DC341" s="1086"/>
      <c r="DD341" s="1093"/>
      <c r="DE341" s="1097"/>
      <c r="DF341" s="1089"/>
      <c r="DG341" s="115" t="s">
        <v>282</v>
      </c>
      <c r="DH341" s="1089"/>
      <c r="DI341" s="115" t="s">
        <v>335</v>
      </c>
      <c r="DJ341" s="1089"/>
      <c r="DK341" s="116">
        <v>59.9</v>
      </c>
      <c r="DL341" s="1089"/>
      <c r="DM341" s="115" t="s">
        <v>282</v>
      </c>
      <c r="DN341" s="1089"/>
      <c r="DO341" s="115" t="s">
        <v>335</v>
      </c>
      <c r="DP341" s="1089"/>
      <c r="DQ341" s="116">
        <v>49.9</v>
      </c>
      <c r="DR341" s="1145"/>
      <c r="DS341" s="117">
        <v>12280</v>
      </c>
      <c r="DT341" s="1122"/>
      <c r="DU341" s="118" t="s">
        <v>284</v>
      </c>
      <c r="DV341" s="1089"/>
      <c r="DW341" s="1091"/>
      <c r="DX341" s="1093"/>
      <c r="DY341" s="1095"/>
      <c r="DZ341" s="1082"/>
      <c r="EA341" s="1084"/>
      <c r="EB341" s="1082"/>
      <c r="EC341" s="1086"/>
      <c r="ED341" s="1082"/>
      <c r="EE341" s="1088"/>
      <c r="EF341" s="1124"/>
      <c r="EG341" s="1089"/>
      <c r="EH341" s="1091">
        <v>0</v>
      </c>
      <c r="EI341" s="1093"/>
      <c r="EJ341" s="1095"/>
      <c r="EK341" s="1082"/>
      <c r="EL341" s="1084"/>
      <c r="EM341" s="1082"/>
      <c r="EN341" s="1086"/>
      <c r="EO341" s="1082"/>
      <c r="EP341" s="1088"/>
      <c r="EQ341" s="1127"/>
      <c r="ER341" s="1121"/>
      <c r="ES341" s="1089"/>
      <c r="ET341" s="119">
        <v>100</v>
      </c>
      <c r="EU341" s="1125"/>
      <c r="EV341" s="1140"/>
      <c r="EW341" s="1114"/>
      <c r="EX341" s="1122"/>
      <c r="EY341" s="11"/>
      <c r="EZ341" s="1145"/>
    </row>
    <row r="342" spans="1:156" s="23" customFormat="1" ht="38.450000000000003" customHeight="1">
      <c r="A342" s="145" t="s">
        <v>680</v>
      </c>
      <c r="B342" s="145" t="s">
        <v>1080</v>
      </c>
      <c r="C342" s="1170"/>
      <c r="D342" s="1132" t="s">
        <v>299</v>
      </c>
      <c r="E342" s="1134" t="s">
        <v>267</v>
      </c>
      <c r="F342" s="126" t="s">
        <v>42</v>
      </c>
      <c r="G342" s="120"/>
      <c r="H342" s="59">
        <v>40560</v>
      </c>
      <c r="I342" s="60">
        <v>49000</v>
      </c>
      <c r="J342" s="32" t="s">
        <v>268</v>
      </c>
      <c r="K342" s="61">
        <v>380</v>
      </c>
      <c r="L342" s="62">
        <v>460</v>
      </c>
      <c r="M342" s="63" t="s">
        <v>269</v>
      </c>
      <c r="N342" s="64" t="s">
        <v>270</v>
      </c>
      <c r="O342" s="65" t="s">
        <v>268</v>
      </c>
      <c r="P342" s="66" t="s">
        <v>271</v>
      </c>
      <c r="Q342" s="65" t="s">
        <v>268</v>
      </c>
      <c r="R342" s="67">
        <v>2.7</v>
      </c>
      <c r="S342" s="68">
        <v>2.7</v>
      </c>
      <c r="T342" s="1089" t="s">
        <v>268</v>
      </c>
      <c r="U342" s="1104">
        <v>1870</v>
      </c>
      <c r="V342" s="1089" t="s">
        <v>268</v>
      </c>
      <c r="W342" s="1110">
        <v>10</v>
      </c>
      <c r="X342" s="1081" t="s">
        <v>272</v>
      </c>
      <c r="Y342" s="1083" t="s">
        <v>270</v>
      </c>
      <c r="Z342" s="1083" t="s">
        <v>268</v>
      </c>
      <c r="AA342" s="1100" t="s">
        <v>273</v>
      </c>
      <c r="AB342" s="1089" t="s">
        <v>268</v>
      </c>
      <c r="AC342" s="1104">
        <v>12670</v>
      </c>
      <c r="AD342" s="1089" t="s">
        <v>274</v>
      </c>
      <c r="AE342" s="1098">
        <v>120</v>
      </c>
      <c r="AF342" s="1081" t="s">
        <v>269</v>
      </c>
      <c r="AG342" s="1083" t="s">
        <v>270</v>
      </c>
      <c r="AH342" s="1081" t="s">
        <v>268</v>
      </c>
      <c r="AI342" s="1085" t="s">
        <v>275</v>
      </c>
      <c r="AJ342" s="1081" t="s">
        <v>268</v>
      </c>
      <c r="AK342" s="1096">
        <v>2.7</v>
      </c>
      <c r="AL342" s="32" t="s">
        <v>268</v>
      </c>
      <c r="AM342" s="69">
        <v>8440</v>
      </c>
      <c r="AN342" s="1089" t="s">
        <v>268</v>
      </c>
      <c r="AO342" s="70">
        <v>80</v>
      </c>
      <c r="AP342" s="71" t="s">
        <v>272</v>
      </c>
      <c r="AQ342" s="64" t="s">
        <v>270</v>
      </c>
      <c r="AR342" s="72" t="s">
        <v>268</v>
      </c>
      <c r="AS342" s="66" t="s">
        <v>275</v>
      </c>
      <c r="AT342" s="72" t="s">
        <v>268</v>
      </c>
      <c r="AU342" s="73">
        <v>2.9</v>
      </c>
      <c r="AV342" s="74" t="s">
        <v>276</v>
      </c>
      <c r="AW342" s="75" t="s">
        <v>268</v>
      </c>
      <c r="AX342" s="76">
        <v>3370</v>
      </c>
      <c r="AY342" s="20" t="s">
        <v>274</v>
      </c>
      <c r="AZ342" s="77">
        <v>30</v>
      </c>
      <c r="BA342" s="78" t="s">
        <v>269</v>
      </c>
      <c r="BB342" s="79" t="s">
        <v>270</v>
      </c>
      <c r="BC342" s="78" t="s">
        <v>268</v>
      </c>
      <c r="BD342" s="80" t="s">
        <v>275</v>
      </c>
      <c r="BE342" s="78" t="s">
        <v>268</v>
      </c>
      <c r="BF342" s="81">
        <v>3.9</v>
      </c>
      <c r="BG342" s="75"/>
      <c r="BH342" s="82"/>
      <c r="BI342" s="112"/>
      <c r="BJ342" s="121"/>
      <c r="BK342" s="121"/>
      <c r="BL342" s="121"/>
      <c r="BM342" s="121"/>
      <c r="BN342" s="121"/>
      <c r="BO342" s="121"/>
      <c r="BP342" s="121"/>
      <c r="BQ342" s="112"/>
      <c r="BR342" s="82" t="s">
        <v>286</v>
      </c>
      <c r="BS342" s="112"/>
      <c r="BT342" s="122"/>
      <c r="BU342" s="121"/>
      <c r="BV342" s="121"/>
      <c r="BW342" s="121"/>
      <c r="BX342" s="121"/>
      <c r="BY342" s="121"/>
      <c r="BZ342" s="121"/>
      <c r="CA342" s="1102" t="s">
        <v>268</v>
      </c>
      <c r="CB342" s="1130" t="s">
        <v>203</v>
      </c>
      <c r="CC342" s="1089" t="s">
        <v>268</v>
      </c>
      <c r="CD342" s="1098"/>
      <c r="CE342" s="1083"/>
      <c r="CF342" s="1083"/>
      <c r="CG342" s="1092"/>
      <c r="CH342" s="1085"/>
      <c r="CI342" s="1092"/>
      <c r="CJ342" s="1128" t="s">
        <v>203</v>
      </c>
      <c r="CK342" s="1089"/>
      <c r="CL342" s="123" t="s">
        <v>198</v>
      </c>
      <c r="CM342" s="1089" t="s">
        <v>274</v>
      </c>
      <c r="CN342" s="1112">
        <v>120</v>
      </c>
      <c r="CO342" s="1113" t="s">
        <v>269</v>
      </c>
      <c r="CP342" s="1114" t="s">
        <v>270</v>
      </c>
      <c r="CQ342" s="1113" t="s">
        <v>268</v>
      </c>
      <c r="CR342" s="1115" t="s">
        <v>275</v>
      </c>
      <c r="CS342" s="1113" t="s">
        <v>268</v>
      </c>
      <c r="CT342" s="1118">
        <v>2.7</v>
      </c>
      <c r="CU342" s="1119" t="s">
        <v>277</v>
      </c>
      <c r="CV342" s="1089" t="s">
        <v>274</v>
      </c>
      <c r="CW342" s="1104">
        <v>2000</v>
      </c>
      <c r="CX342" s="1089" t="s">
        <v>268</v>
      </c>
      <c r="CY342" s="1098">
        <v>20</v>
      </c>
      <c r="CZ342" s="1083" t="s">
        <v>269</v>
      </c>
      <c r="DA342" s="1083" t="s">
        <v>270</v>
      </c>
      <c r="DB342" s="1092" t="s">
        <v>268</v>
      </c>
      <c r="DC342" s="1085" t="s">
        <v>275</v>
      </c>
      <c r="DD342" s="1092" t="s">
        <v>268</v>
      </c>
      <c r="DE342" s="1096">
        <v>10.199999999999999</v>
      </c>
      <c r="DF342" s="1089" t="s">
        <v>274</v>
      </c>
      <c r="DG342" s="85">
        <v>1100</v>
      </c>
      <c r="DH342" s="1089" t="s">
        <v>268</v>
      </c>
      <c r="DI342" s="85">
        <v>10</v>
      </c>
      <c r="DJ342" s="1089" t="s">
        <v>274</v>
      </c>
      <c r="DK342" s="86">
        <v>10</v>
      </c>
      <c r="DL342" s="1089" t="s">
        <v>268</v>
      </c>
      <c r="DM342" s="85">
        <v>190</v>
      </c>
      <c r="DN342" s="1089" t="s">
        <v>268</v>
      </c>
      <c r="DO342" s="85">
        <v>1</v>
      </c>
      <c r="DP342" s="1089" t="s">
        <v>274</v>
      </c>
      <c r="DQ342" s="86">
        <v>1</v>
      </c>
      <c r="DR342" s="1145"/>
      <c r="DS342" s="124" t="s">
        <v>198</v>
      </c>
      <c r="DT342" s="1122" t="s">
        <v>278</v>
      </c>
      <c r="DU342" s="88">
        <v>255</v>
      </c>
      <c r="DV342" s="1089" t="s">
        <v>280</v>
      </c>
      <c r="DW342" s="1090">
        <v>3210</v>
      </c>
      <c r="DX342" s="1092" t="s">
        <v>268</v>
      </c>
      <c r="DY342" s="1094">
        <v>30</v>
      </c>
      <c r="DZ342" s="1081" t="s">
        <v>269</v>
      </c>
      <c r="EA342" s="1083" t="s">
        <v>270</v>
      </c>
      <c r="EB342" s="1081" t="s">
        <v>268</v>
      </c>
      <c r="EC342" s="1085" t="s">
        <v>275</v>
      </c>
      <c r="ED342" s="1081" t="s">
        <v>268</v>
      </c>
      <c r="EE342" s="1087">
        <v>7.8</v>
      </c>
      <c r="EF342" s="1123" t="s">
        <v>276</v>
      </c>
      <c r="EG342" s="1089" t="s">
        <v>280</v>
      </c>
      <c r="EH342" s="1090">
        <v>12670</v>
      </c>
      <c r="EI342" s="1092" t="s">
        <v>268</v>
      </c>
      <c r="EJ342" s="1094">
        <v>120</v>
      </c>
      <c r="EK342" s="1081" t="s">
        <v>269</v>
      </c>
      <c r="EL342" s="1083" t="s">
        <v>270</v>
      </c>
      <c r="EM342" s="1081" t="s">
        <v>268</v>
      </c>
      <c r="EN342" s="1085" t="s">
        <v>275</v>
      </c>
      <c r="EO342" s="1081" t="s">
        <v>268</v>
      </c>
      <c r="EP342" s="1087">
        <v>2.9</v>
      </c>
      <c r="EQ342" s="1126" t="s">
        <v>276</v>
      </c>
      <c r="ER342" s="1120" t="s">
        <v>281</v>
      </c>
      <c r="ES342" s="1089" t="s">
        <v>280</v>
      </c>
      <c r="ET342" s="89">
        <v>9250</v>
      </c>
      <c r="EU342" s="1125" t="s">
        <v>280</v>
      </c>
      <c r="EV342" s="1140"/>
      <c r="EW342" s="1114"/>
      <c r="EX342" s="1122"/>
      <c r="EY342" s="11"/>
      <c r="EZ342" s="1145"/>
    </row>
    <row r="343" spans="1:156" s="23" customFormat="1" ht="38.450000000000003" customHeight="1">
      <c r="A343" s="145" t="s">
        <v>681</v>
      </c>
      <c r="B343" s="145" t="s">
        <v>1081</v>
      </c>
      <c r="C343" s="1170"/>
      <c r="D343" s="1133"/>
      <c r="E343" s="1135"/>
      <c r="F343" s="127" t="s">
        <v>43</v>
      </c>
      <c r="G343" s="120"/>
      <c r="H343" s="91">
        <v>49000</v>
      </c>
      <c r="I343" s="92"/>
      <c r="J343" s="32" t="s">
        <v>268</v>
      </c>
      <c r="K343" s="93">
        <v>460</v>
      </c>
      <c r="L343" s="94"/>
      <c r="M343" s="95" t="s">
        <v>269</v>
      </c>
      <c r="N343" s="96" t="s">
        <v>270</v>
      </c>
      <c r="O343" s="97" t="s">
        <v>268</v>
      </c>
      <c r="P343" s="98" t="s">
        <v>275</v>
      </c>
      <c r="Q343" s="97" t="s">
        <v>268</v>
      </c>
      <c r="R343" s="99">
        <v>2.7</v>
      </c>
      <c r="S343" s="100"/>
      <c r="T343" s="1089"/>
      <c r="U343" s="1105"/>
      <c r="V343" s="1089"/>
      <c r="W343" s="1111"/>
      <c r="X343" s="1082"/>
      <c r="Y343" s="1084"/>
      <c r="Z343" s="1084"/>
      <c r="AA343" s="1101"/>
      <c r="AB343" s="1089"/>
      <c r="AC343" s="1105"/>
      <c r="AD343" s="1089"/>
      <c r="AE343" s="1099"/>
      <c r="AF343" s="1082"/>
      <c r="AG343" s="1084"/>
      <c r="AH343" s="1082"/>
      <c r="AI343" s="1086"/>
      <c r="AJ343" s="1082"/>
      <c r="AK343" s="1097"/>
      <c r="AL343" s="32" t="s">
        <v>268</v>
      </c>
      <c r="AM343" s="93">
        <v>8440</v>
      </c>
      <c r="AN343" s="1089"/>
      <c r="AO343" s="101">
        <v>80</v>
      </c>
      <c r="AP343" s="102" t="s">
        <v>269</v>
      </c>
      <c r="AQ343" s="96" t="s">
        <v>270</v>
      </c>
      <c r="AR343" s="103" t="s">
        <v>268</v>
      </c>
      <c r="AS343" s="104" t="s">
        <v>275</v>
      </c>
      <c r="AT343" s="103" t="s">
        <v>268</v>
      </c>
      <c r="AU343" s="105">
        <v>2.9</v>
      </c>
      <c r="AV343" s="106"/>
      <c r="AW343" s="75"/>
      <c r="AZ343" s="125"/>
      <c r="BG343" s="112" t="s">
        <v>274</v>
      </c>
      <c r="BH343" s="113">
        <v>59140</v>
      </c>
      <c r="BI343" s="112" t="s">
        <v>268</v>
      </c>
      <c r="BJ343" s="77">
        <v>590</v>
      </c>
      <c r="BK343" s="78" t="s">
        <v>269</v>
      </c>
      <c r="BL343" s="79" t="s">
        <v>270</v>
      </c>
      <c r="BM343" s="78" t="s">
        <v>268</v>
      </c>
      <c r="BN343" s="80" t="s">
        <v>275</v>
      </c>
      <c r="BO343" s="78" t="s">
        <v>268</v>
      </c>
      <c r="BP343" s="81">
        <v>2.6</v>
      </c>
      <c r="BQ343" s="46" t="s">
        <v>268</v>
      </c>
      <c r="BR343" s="113">
        <v>50700</v>
      </c>
      <c r="BS343" s="46" t="s">
        <v>274</v>
      </c>
      <c r="BT343" s="77">
        <v>500</v>
      </c>
      <c r="BU343" s="78" t="s">
        <v>269</v>
      </c>
      <c r="BV343" s="79" t="s">
        <v>270</v>
      </c>
      <c r="BW343" s="78" t="s">
        <v>268</v>
      </c>
      <c r="BX343" s="80" t="s">
        <v>275</v>
      </c>
      <c r="BY343" s="78" t="s">
        <v>268</v>
      </c>
      <c r="BZ343" s="81">
        <v>2.6</v>
      </c>
      <c r="CA343" s="1103"/>
      <c r="CB343" s="1131"/>
      <c r="CC343" s="1089"/>
      <c r="CD343" s="1099"/>
      <c r="CE343" s="1084"/>
      <c r="CF343" s="1084"/>
      <c r="CG343" s="1093"/>
      <c r="CH343" s="1086"/>
      <c r="CI343" s="1093"/>
      <c r="CJ343" s="1129"/>
      <c r="CK343" s="1089"/>
      <c r="CL343" s="114">
        <v>12670</v>
      </c>
      <c r="CM343" s="1089"/>
      <c r="CN343" s="1112"/>
      <c r="CO343" s="1113"/>
      <c r="CP343" s="1114"/>
      <c r="CQ343" s="1113"/>
      <c r="CR343" s="1115"/>
      <c r="CS343" s="1113"/>
      <c r="CT343" s="1118"/>
      <c r="CU343" s="1119"/>
      <c r="CV343" s="1089"/>
      <c r="CW343" s="1105"/>
      <c r="CX343" s="1089"/>
      <c r="CY343" s="1099"/>
      <c r="CZ343" s="1084"/>
      <c r="DA343" s="1084"/>
      <c r="DB343" s="1093"/>
      <c r="DC343" s="1086"/>
      <c r="DD343" s="1093"/>
      <c r="DE343" s="1097"/>
      <c r="DF343" s="1089"/>
      <c r="DG343" s="115" t="s">
        <v>282</v>
      </c>
      <c r="DH343" s="1089"/>
      <c r="DI343" s="115" t="s">
        <v>335</v>
      </c>
      <c r="DJ343" s="1089"/>
      <c r="DK343" s="116">
        <v>52.4</v>
      </c>
      <c r="DL343" s="1089"/>
      <c r="DM343" s="115" t="s">
        <v>282</v>
      </c>
      <c r="DN343" s="1089"/>
      <c r="DO343" s="115" t="s">
        <v>335</v>
      </c>
      <c r="DP343" s="1089"/>
      <c r="DQ343" s="116">
        <v>87.4</v>
      </c>
      <c r="DR343" s="1145"/>
      <c r="DS343" s="117">
        <v>10870</v>
      </c>
      <c r="DT343" s="1122"/>
      <c r="DU343" s="118" t="s">
        <v>284</v>
      </c>
      <c r="DV343" s="1089"/>
      <c r="DW343" s="1091"/>
      <c r="DX343" s="1093"/>
      <c r="DY343" s="1095"/>
      <c r="DZ343" s="1082"/>
      <c r="EA343" s="1084"/>
      <c r="EB343" s="1082"/>
      <c r="EC343" s="1086"/>
      <c r="ED343" s="1082"/>
      <c r="EE343" s="1088"/>
      <c r="EF343" s="1124"/>
      <c r="EG343" s="1089"/>
      <c r="EH343" s="1091">
        <v>0</v>
      </c>
      <c r="EI343" s="1093"/>
      <c r="EJ343" s="1095"/>
      <c r="EK343" s="1082"/>
      <c r="EL343" s="1084"/>
      <c r="EM343" s="1082"/>
      <c r="EN343" s="1086"/>
      <c r="EO343" s="1082"/>
      <c r="EP343" s="1088"/>
      <c r="EQ343" s="1127"/>
      <c r="ER343" s="1121"/>
      <c r="ES343" s="1089"/>
      <c r="ET343" s="119">
        <v>90</v>
      </c>
      <c r="EU343" s="1125"/>
      <c r="EV343" s="1140"/>
      <c r="EW343" s="1114"/>
      <c r="EX343" s="1122"/>
      <c r="EY343" s="11"/>
      <c r="EZ343" s="1145"/>
    </row>
    <row r="344" spans="1:156" s="23" customFormat="1" ht="38.450000000000003" customHeight="1">
      <c r="A344" s="145" t="s">
        <v>682</v>
      </c>
      <c r="B344" s="145" t="s">
        <v>1082</v>
      </c>
      <c r="C344" s="1170"/>
      <c r="D344" s="1132" t="s">
        <v>302</v>
      </c>
      <c r="E344" s="1134" t="s">
        <v>267</v>
      </c>
      <c r="F344" s="126" t="s">
        <v>42</v>
      </c>
      <c r="G344" s="120"/>
      <c r="H344" s="59">
        <v>38480</v>
      </c>
      <c r="I344" s="60">
        <v>46920</v>
      </c>
      <c r="J344" s="32" t="s">
        <v>268</v>
      </c>
      <c r="K344" s="61">
        <v>360</v>
      </c>
      <c r="L344" s="62">
        <v>440</v>
      </c>
      <c r="M344" s="63" t="s">
        <v>269</v>
      </c>
      <c r="N344" s="64" t="s">
        <v>270</v>
      </c>
      <c r="O344" s="65" t="s">
        <v>268</v>
      </c>
      <c r="P344" s="66" t="s">
        <v>271</v>
      </c>
      <c r="Q344" s="65" t="s">
        <v>268</v>
      </c>
      <c r="R344" s="67">
        <v>2.6</v>
      </c>
      <c r="S344" s="68">
        <v>2.7</v>
      </c>
      <c r="T344" s="1089" t="s">
        <v>268</v>
      </c>
      <c r="U344" s="1104">
        <v>1660</v>
      </c>
      <c r="V344" s="1089" t="s">
        <v>268</v>
      </c>
      <c r="W344" s="1110">
        <v>10</v>
      </c>
      <c r="X344" s="1081" t="s">
        <v>272</v>
      </c>
      <c r="Y344" s="1083" t="s">
        <v>270</v>
      </c>
      <c r="Z344" s="1083" t="s">
        <v>268</v>
      </c>
      <c r="AA344" s="1100" t="s">
        <v>273</v>
      </c>
      <c r="AB344" s="1089" t="s">
        <v>268</v>
      </c>
      <c r="AC344" s="1104">
        <v>11260</v>
      </c>
      <c r="AD344" s="1089" t="s">
        <v>274</v>
      </c>
      <c r="AE344" s="1098">
        <v>110</v>
      </c>
      <c r="AF344" s="1081" t="s">
        <v>269</v>
      </c>
      <c r="AG344" s="1083" t="s">
        <v>270</v>
      </c>
      <c r="AH344" s="1081" t="s">
        <v>268</v>
      </c>
      <c r="AI344" s="1085" t="s">
        <v>275</v>
      </c>
      <c r="AJ344" s="1081" t="s">
        <v>268</v>
      </c>
      <c r="AK344" s="1096">
        <v>2.6</v>
      </c>
      <c r="AL344" s="32" t="s">
        <v>268</v>
      </c>
      <c r="AM344" s="69">
        <v>8440</v>
      </c>
      <c r="AN344" s="1089" t="s">
        <v>268</v>
      </c>
      <c r="AO344" s="70">
        <v>80</v>
      </c>
      <c r="AP344" s="71" t="s">
        <v>272</v>
      </c>
      <c r="AQ344" s="64" t="s">
        <v>270</v>
      </c>
      <c r="AR344" s="72" t="s">
        <v>268</v>
      </c>
      <c r="AS344" s="66" t="s">
        <v>275</v>
      </c>
      <c r="AT344" s="72" t="s">
        <v>268</v>
      </c>
      <c r="AU344" s="73">
        <v>2.9</v>
      </c>
      <c r="AV344" s="74" t="s">
        <v>276</v>
      </c>
      <c r="AW344" s="75" t="s">
        <v>268</v>
      </c>
      <c r="AX344" s="76">
        <v>3370</v>
      </c>
      <c r="AY344" s="20" t="s">
        <v>274</v>
      </c>
      <c r="AZ344" s="77">
        <v>30</v>
      </c>
      <c r="BA344" s="78" t="s">
        <v>269</v>
      </c>
      <c r="BB344" s="79" t="s">
        <v>270</v>
      </c>
      <c r="BC344" s="78" t="s">
        <v>268</v>
      </c>
      <c r="BD344" s="80" t="s">
        <v>275</v>
      </c>
      <c r="BE344" s="78" t="s">
        <v>268</v>
      </c>
      <c r="BF344" s="81">
        <v>3.9</v>
      </c>
      <c r="BG344" s="75"/>
      <c r="BH344" s="82"/>
      <c r="BI344" s="112"/>
      <c r="BJ344" s="121"/>
      <c r="BK344" s="121"/>
      <c r="BL344" s="121"/>
      <c r="BM344" s="121"/>
      <c r="BN344" s="121"/>
      <c r="BO344" s="121"/>
      <c r="BP344" s="121"/>
      <c r="BQ344" s="112"/>
      <c r="BR344" s="82" t="s">
        <v>286</v>
      </c>
      <c r="BS344" s="112"/>
      <c r="BT344" s="122"/>
      <c r="BU344" s="121"/>
      <c r="BV344" s="121"/>
      <c r="BW344" s="121"/>
      <c r="BX344" s="121"/>
      <c r="BY344" s="121"/>
      <c r="BZ344" s="121"/>
      <c r="CA344" s="1102" t="s">
        <v>268</v>
      </c>
      <c r="CB344" s="1130" t="s">
        <v>203</v>
      </c>
      <c r="CC344" s="1089" t="s">
        <v>268</v>
      </c>
      <c r="CD344" s="1098"/>
      <c r="CE344" s="1083"/>
      <c r="CF344" s="1083"/>
      <c r="CG344" s="1092"/>
      <c r="CH344" s="1085"/>
      <c r="CI344" s="1092"/>
      <c r="CJ344" s="1128" t="s">
        <v>203</v>
      </c>
      <c r="CK344" s="1089"/>
      <c r="CL344" s="123" t="s">
        <v>199</v>
      </c>
      <c r="CM344" s="1089" t="s">
        <v>274</v>
      </c>
      <c r="CN344" s="1112">
        <v>110</v>
      </c>
      <c r="CO344" s="1113" t="s">
        <v>269</v>
      </c>
      <c r="CP344" s="1114" t="s">
        <v>270</v>
      </c>
      <c r="CQ344" s="1113" t="s">
        <v>268</v>
      </c>
      <c r="CR344" s="1115" t="s">
        <v>275</v>
      </c>
      <c r="CS344" s="1113" t="s">
        <v>268</v>
      </c>
      <c r="CT344" s="1118">
        <v>2.6</v>
      </c>
      <c r="CU344" s="1119" t="s">
        <v>277</v>
      </c>
      <c r="CV344" s="1089" t="s">
        <v>274</v>
      </c>
      <c r="CW344" s="1104">
        <v>1870</v>
      </c>
      <c r="CX344" s="1089" t="s">
        <v>268</v>
      </c>
      <c r="CY344" s="1098">
        <v>10</v>
      </c>
      <c r="CZ344" s="1083" t="s">
        <v>269</v>
      </c>
      <c r="DA344" s="1083" t="s">
        <v>270</v>
      </c>
      <c r="DB344" s="1092" t="s">
        <v>268</v>
      </c>
      <c r="DC344" s="1085" t="s">
        <v>275</v>
      </c>
      <c r="DD344" s="1092" t="s">
        <v>268</v>
      </c>
      <c r="DE344" s="1096">
        <v>18.100000000000001</v>
      </c>
      <c r="DF344" s="1089" t="s">
        <v>274</v>
      </c>
      <c r="DG344" s="85">
        <v>980</v>
      </c>
      <c r="DH344" s="1089" t="s">
        <v>268</v>
      </c>
      <c r="DI344" s="85">
        <v>9</v>
      </c>
      <c r="DJ344" s="1089" t="s">
        <v>274</v>
      </c>
      <c r="DK344" s="86">
        <v>9</v>
      </c>
      <c r="DL344" s="1089" t="s">
        <v>268</v>
      </c>
      <c r="DM344" s="85">
        <v>170</v>
      </c>
      <c r="DN344" s="1089" t="s">
        <v>268</v>
      </c>
      <c r="DO344" s="85">
        <v>1</v>
      </c>
      <c r="DP344" s="1089" t="s">
        <v>274</v>
      </c>
      <c r="DQ344" s="86">
        <v>1</v>
      </c>
      <c r="DR344" s="1145"/>
      <c r="DS344" s="128" t="s">
        <v>199</v>
      </c>
      <c r="DT344" s="1122" t="s">
        <v>278</v>
      </c>
      <c r="DU344" s="88">
        <v>255</v>
      </c>
      <c r="DV344" s="1089" t="s">
        <v>280</v>
      </c>
      <c r="DW344" s="1090">
        <v>2860</v>
      </c>
      <c r="DX344" s="1092" t="s">
        <v>268</v>
      </c>
      <c r="DY344" s="1094">
        <v>20</v>
      </c>
      <c r="DZ344" s="1081" t="s">
        <v>269</v>
      </c>
      <c r="EA344" s="1083" t="s">
        <v>270</v>
      </c>
      <c r="EB344" s="1081" t="s">
        <v>268</v>
      </c>
      <c r="EC344" s="1085" t="s">
        <v>275</v>
      </c>
      <c r="ED344" s="1081" t="s">
        <v>268</v>
      </c>
      <c r="EE344" s="1087">
        <v>10.4</v>
      </c>
      <c r="EF344" s="1123" t="s">
        <v>276</v>
      </c>
      <c r="EG344" s="1089" t="s">
        <v>280</v>
      </c>
      <c r="EH344" s="1090">
        <v>11260</v>
      </c>
      <c r="EI344" s="1092" t="s">
        <v>268</v>
      </c>
      <c r="EJ344" s="1094">
        <v>110</v>
      </c>
      <c r="EK344" s="1081" t="s">
        <v>269</v>
      </c>
      <c r="EL344" s="1083" t="s">
        <v>270</v>
      </c>
      <c r="EM344" s="1081" t="s">
        <v>268</v>
      </c>
      <c r="EN344" s="1085" t="s">
        <v>275</v>
      </c>
      <c r="EO344" s="1081" t="s">
        <v>268</v>
      </c>
      <c r="EP344" s="1087">
        <v>2.8</v>
      </c>
      <c r="EQ344" s="1126" t="s">
        <v>276</v>
      </c>
      <c r="ER344" s="1120" t="s">
        <v>281</v>
      </c>
      <c r="ES344" s="1089" t="s">
        <v>280</v>
      </c>
      <c r="ET344" s="89">
        <v>8220</v>
      </c>
      <c r="EU344" s="1125" t="s">
        <v>280</v>
      </c>
      <c r="EV344" s="1140"/>
      <c r="EW344" s="1114"/>
      <c r="EX344" s="1122"/>
      <c r="EY344" s="11"/>
      <c r="EZ344" s="1145"/>
    </row>
    <row r="345" spans="1:156" s="23" customFormat="1" ht="38.450000000000003" customHeight="1">
      <c r="A345" s="145" t="s">
        <v>683</v>
      </c>
      <c r="B345" s="145" t="s">
        <v>1083</v>
      </c>
      <c r="C345" s="1170"/>
      <c r="D345" s="1133"/>
      <c r="E345" s="1135"/>
      <c r="F345" s="127" t="s">
        <v>43</v>
      </c>
      <c r="G345" s="120"/>
      <c r="H345" s="91">
        <v>46920</v>
      </c>
      <c r="I345" s="92"/>
      <c r="J345" s="32" t="s">
        <v>268</v>
      </c>
      <c r="K345" s="93">
        <v>440</v>
      </c>
      <c r="L345" s="94"/>
      <c r="M345" s="95" t="s">
        <v>269</v>
      </c>
      <c r="N345" s="96" t="s">
        <v>270</v>
      </c>
      <c r="O345" s="97" t="s">
        <v>268</v>
      </c>
      <c r="P345" s="98" t="s">
        <v>275</v>
      </c>
      <c r="Q345" s="97" t="s">
        <v>268</v>
      </c>
      <c r="R345" s="99">
        <v>2.7</v>
      </c>
      <c r="S345" s="100"/>
      <c r="T345" s="1089"/>
      <c r="U345" s="1105"/>
      <c r="V345" s="1089"/>
      <c r="W345" s="1111"/>
      <c r="X345" s="1082"/>
      <c r="Y345" s="1084"/>
      <c r="Z345" s="1084"/>
      <c r="AA345" s="1101"/>
      <c r="AB345" s="1089"/>
      <c r="AC345" s="1105"/>
      <c r="AD345" s="1089"/>
      <c r="AE345" s="1099"/>
      <c r="AF345" s="1082"/>
      <c r="AG345" s="1084"/>
      <c r="AH345" s="1082"/>
      <c r="AI345" s="1086"/>
      <c r="AJ345" s="1082"/>
      <c r="AK345" s="1097"/>
      <c r="AL345" s="32" t="s">
        <v>268</v>
      </c>
      <c r="AM345" s="93">
        <v>8440</v>
      </c>
      <c r="AN345" s="1089"/>
      <c r="AO345" s="101">
        <v>80</v>
      </c>
      <c r="AP345" s="102" t="s">
        <v>269</v>
      </c>
      <c r="AQ345" s="96" t="s">
        <v>270</v>
      </c>
      <c r="AR345" s="103" t="s">
        <v>268</v>
      </c>
      <c r="AS345" s="104" t="s">
        <v>275</v>
      </c>
      <c r="AT345" s="103" t="s">
        <v>268</v>
      </c>
      <c r="AU345" s="105">
        <v>2.9</v>
      </c>
      <c r="AV345" s="106"/>
      <c r="AW345" s="75"/>
      <c r="AZ345" s="125"/>
      <c r="BG345" s="112" t="s">
        <v>274</v>
      </c>
      <c r="BH345" s="113">
        <v>59140</v>
      </c>
      <c r="BI345" s="112" t="s">
        <v>268</v>
      </c>
      <c r="BJ345" s="77">
        <v>590</v>
      </c>
      <c r="BK345" s="78" t="s">
        <v>269</v>
      </c>
      <c r="BL345" s="79" t="s">
        <v>270</v>
      </c>
      <c r="BM345" s="78" t="s">
        <v>268</v>
      </c>
      <c r="BN345" s="80" t="s">
        <v>275</v>
      </c>
      <c r="BO345" s="78" t="s">
        <v>268</v>
      </c>
      <c r="BP345" s="81">
        <v>2.6</v>
      </c>
      <c r="BQ345" s="46" t="s">
        <v>268</v>
      </c>
      <c r="BR345" s="113">
        <v>50700</v>
      </c>
      <c r="BS345" s="46" t="s">
        <v>274</v>
      </c>
      <c r="BT345" s="77">
        <v>500</v>
      </c>
      <c r="BU345" s="78" t="s">
        <v>269</v>
      </c>
      <c r="BV345" s="79" t="s">
        <v>270</v>
      </c>
      <c r="BW345" s="78" t="s">
        <v>268</v>
      </c>
      <c r="BX345" s="80" t="s">
        <v>275</v>
      </c>
      <c r="BY345" s="78" t="s">
        <v>268</v>
      </c>
      <c r="BZ345" s="81">
        <v>2.6</v>
      </c>
      <c r="CA345" s="1103"/>
      <c r="CB345" s="1131"/>
      <c r="CC345" s="1089"/>
      <c r="CD345" s="1099"/>
      <c r="CE345" s="1084"/>
      <c r="CF345" s="1084"/>
      <c r="CG345" s="1093"/>
      <c r="CH345" s="1086"/>
      <c r="CI345" s="1093"/>
      <c r="CJ345" s="1129"/>
      <c r="CK345" s="1089"/>
      <c r="CL345" s="114">
        <v>11260</v>
      </c>
      <c r="CM345" s="1089"/>
      <c r="CN345" s="1112"/>
      <c r="CO345" s="1113"/>
      <c r="CP345" s="1114"/>
      <c r="CQ345" s="1113"/>
      <c r="CR345" s="1115"/>
      <c r="CS345" s="1113"/>
      <c r="CT345" s="1118"/>
      <c r="CU345" s="1119"/>
      <c r="CV345" s="1089"/>
      <c r="CW345" s="1105"/>
      <c r="CX345" s="1089"/>
      <c r="CY345" s="1099"/>
      <c r="CZ345" s="1084"/>
      <c r="DA345" s="1084"/>
      <c r="DB345" s="1093"/>
      <c r="DC345" s="1086"/>
      <c r="DD345" s="1093"/>
      <c r="DE345" s="1097"/>
      <c r="DF345" s="1089"/>
      <c r="DG345" s="115" t="s">
        <v>282</v>
      </c>
      <c r="DH345" s="1089"/>
      <c r="DI345" s="115" t="s">
        <v>335</v>
      </c>
      <c r="DJ345" s="1089"/>
      <c r="DK345" s="116">
        <v>51.8</v>
      </c>
      <c r="DL345" s="1089"/>
      <c r="DM345" s="115" t="s">
        <v>282</v>
      </c>
      <c r="DN345" s="1089"/>
      <c r="DO345" s="115" t="s">
        <v>335</v>
      </c>
      <c r="DP345" s="1089"/>
      <c r="DQ345" s="116">
        <v>77.7</v>
      </c>
      <c r="DR345" s="1145"/>
      <c r="DS345" s="117">
        <v>9770</v>
      </c>
      <c r="DT345" s="1122"/>
      <c r="DU345" s="118" t="s">
        <v>284</v>
      </c>
      <c r="DV345" s="1089"/>
      <c r="DW345" s="1091"/>
      <c r="DX345" s="1093"/>
      <c r="DY345" s="1095"/>
      <c r="DZ345" s="1082"/>
      <c r="EA345" s="1084"/>
      <c r="EB345" s="1082"/>
      <c r="EC345" s="1086"/>
      <c r="ED345" s="1082"/>
      <c r="EE345" s="1088"/>
      <c r="EF345" s="1124"/>
      <c r="EG345" s="1089"/>
      <c r="EH345" s="1091">
        <v>0</v>
      </c>
      <c r="EI345" s="1093"/>
      <c r="EJ345" s="1095"/>
      <c r="EK345" s="1082"/>
      <c r="EL345" s="1084"/>
      <c r="EM345" s="1082"/>
      <c r="EN345" s="1086"/>
      <c r="EO345" s="1082"/>
      <c r="EP345" s="1088"/>
      <c r="EQ345" s="1127"/>
      <c r="ER345" s="1121"/>
      <c r="ES345" s="1089"/>
      <c r="ET345" s="119">
        <v>80</v>
      </c>
      <c r="EU345" s="1125"/>
      <c r="EV345" s="1140"/>
      <c r="EW345" s="1114"/>
      <c r="EX345" s="1122"/>
      <c r="EY345" s="11"/>
      <c r="EZ345" s="1145"/>
    </row>
    <row r="346" spans="1:156" s="23" customFormat="1" ht="38.450000000000003" customHeight="1">
      <c r="A346" s="145" t="s">
        <v>684</v>
      </c>
      <c r="B346" s="145" t="s">
        <v>1084</v>
      </c>
      <c r="C346" s="1170"/>
      <c r="D346" s="1132" t="s">
        <v>304</v>
      </c>
      <c r="E346" s="1134" t="s">
        <v>267</v>
      </c>
      <c r="F346" s="126" t="s">
        <v>42</v>
      </c>
      <c r="G346" s="120"/>
      <c r="H346" s="59">
        <v>36820</v>
      </c>
      <c r="I346" s="60">
        <v>45260</v>
      </c>
      <c r="J346" s="32" t="s">
        <v>268</v>
      </c>
      <c r="K346" s="61">
        <v>340</v>
      </c>
      <c r="L346" s="62">
        <v>430</v>
      </c>
      <c r="M346" s="63" t="s">
        <v>269</v>
      </c>
      <c r="N346" s="64" t="s">
        <v>270</v>
      </c>
      <c r="O346" s="65" t="s">
        <v>268</v>
      </c>
      <c r="P346" s="66" t="s">
        <v>271</v>
      </c>
      <c r="Q346" s="65" t="s">
        <v>268</v>
      </c>
      <c r="R346" s="67">
        <v>2.6</v>
      </c>
      <c r="S346" s="68">
        <v>2.6</v>
      </c>
      <c r="T346" s="1089" t="s">
        <v>268</v>
      </c>
      <c r="U346" s="1104">
        <v>1490</v>
      </c>
      <c r="V346" s="1089" t="s">
        <v>268</v>
      </c>
      <c r="W346" s="1110">
        <v>10</v>
      </c>
      <c r="X346" s="1081" t="s">
        <v>272</v>
      </c>
      <c r="Y346" s="1083" t="s">
        <v>270</v>
      </c>
      <c r="Z346" s="1083" t="s">
        <v>268</v>
      </c>
      <c r="AA346" s="1100" t="s">
        <v>273</v>
      </c>
      <c r="AB346" s="1089" t="s">
        <v>268</v>
      </c>
      <c r="AC346" s="1104">
        <v>10130</v>
      </c>
      <c r="AD346" s="1089" t="s">
        <v>274</v>
      </c>
      <c r="AE346" s="1098">
        <v>100</v>
      </c>
      <c r="AF346" s="1081" t="s">
        <v>269</v>
      </c>
      <c r="AG346" s="1083" t="s">
        <v>270</v>
      </c>
      <c r="AH346" s="1081" t="s">
        <v>268</v>
      </c>
      <c r="AI346" s="1085" t="s">
        <v>275</v>
      </c>
      <c r="AJ346" s="1081" t="s">
        <v>268</v>
      </c>
      <c r="AK346" s="1096">
        <v>2.6</v>
      </c>
      <c r="AL346" s="32" t="s">
        <v>268</v>
      </c>
      <c r="AM346" s="69">
        <v>8440</v>
      </c>
      <c r="AN346" s="1089" t="s">
        <v>268</v>
      </c>
      <c r="AO346" s="70">
        <v>80</v>
      </c>
      <c r="AP346" s="71" t="s">
        <v>272</v>
      </c>
      <c r="AQ346" s="64" t="s">
        <v>270</v>
      </c>
      <c r="AR346" s="72" t="s">
        <v>268</v>
      </c>
      <c r="AS346" s="66" t="s">
        <v>275</v>
      </c>
      <c r="AT346" s="72" t="s">
        <v>268</v>
      </c>
      <c r="AU346" s="73">
        <v>2.9</v>
      </c>
      <c r="AV346" s="74" t="s">
        <v>276</v>
      </c>
      <c r="AW346" s="75" t="s">
        <v>268</v>
      </c>
      <c r="AX346" s="76">
        <v>3370</v>
      </c>
      <c r="AY346" s="20" t="s">
        <v>274</v>
      </c>
      <c r="AZ346" s="77">
        <v>30</v>
      </c>
      <c r="BA346" s="78" t="s">
        <v>269</v>
      </c>
      <c r="BB346" s="79" t="s">
        <v>270</v>
      </c>
      <c r="BC346" s="78" t="s">
        <v>268</v>
      </c>
      <c r="BD346" s="80" t="s">
        <v>275</v>
      </c>
      <c r="BE346" s="78" t="s">
        <v>268</v>
      </c>
      <c r="BF346" s="81">
        <v>3.9</v>
      </c>
      <c r="BG346" s="75"/>
      <c r="BH346" s="82"/>
      <c r="BI346" s="112"/>
      <c r="BJ346" s="121"/>
      <c r="BK346" s="121"/>
      <c r="BL346" s="121"/>
      <c r="BM346" s="121"/>
      <c r="BN346" s="121"/>
      <c r="BO346" s="121"/>
      <c r="BP346" s="121"/>
      <c r="BQ346" s="112"/>
      <c r="BR346" s="82" t="s">
        <v>286</v>
      </c>
      <c r="BS346" s="112"/>
      <c r="BT346" s="122"/>
      <c r="BU346" s="121"/>
      <c r="BV346" s="121"/>
      <c r="BW346" s="121"/>
      <c r="BX346" s="121"/>
      <c r="BY346" s="121"/>
      <c r="BZ346" s="121"/>
      <c r="CA346" s="1102" t="s">
        <v>268</v>
      </c>
      <c r="CB346" s="1130" t="s">
        <v>203</v>
      </c>
      <c r="CC346" s="1089" t="s">
        <v>268</v>
      </c>
      <c r="CD346" s="1098"/>
      <c r="CE346" s="1083"/>
      <c r="CF346" s="1083"/>
      <c r="CG346" s="1092"/>
      <c r="CH346" s="1085"/>
      <c r="CI346" s="1092"/>
      <c r="CJ346" s="1128" t="s">
        <v>203</v>
      </c>
      <c r="CK346" s="1089"/>
      <c r="CL346" s="123" t="s">
        <v>200</v>
      </c>
      <c r="CM346" s="1089" t="s">
        <v>274</v>
      </c>
      <c r="CN346" s="1112">
        <v>100</v>
      </c>
      <c r="CO346" s="1113" t="s">
        <v>269</v>
      </c>
      <c r="CP346" s="1114" t="s">
        <v>270</v>
      </c>
      <c r="CQ346" s="1113" t="s">
        <v>268</v>
      </c>
      <c r="CR346" s="1115" t="s">
        <v>275</v>
      </c>
      <c r="CS346" s="1113" t="s">
        <v>268</v>
      </c>
      <c r="CT346" s="1118">
        <v>2.6</v>
      </c>
      <c r="CU346" s="1119" t="s">
        <v>277</v>
      </c>
      <c r="CV346" s="1089" t="s">
        <v>274</v>
      </c>
      <c r="CW346" s="1104">
        <v>1680</v>
      </c>
      <c r="CX346" s="1089" t="s">
        <v>268</v>
      </c>
      <c r="CY346" s="1098">
        <v>10</v>
      </c>
      <c r="CZ346" s="1083" t="s">
        <v>269</v>
      </c>
      <c r="DA346" s="1083" t="s">
        <v>270</v>
      </c>
      <c r="DB346" s="1092" t="s">
        <v>268</v>
      </c>
      <c r="DC346" s="1085" t="s">
        <v>275</v>
      </c>
      <c r="DD346" s="1092" t="s">
        <v>268</v>
      </c>
      <c r="DE346" s="1096">
        <v>16.3</v>
      </c>
      <c r="DF346" s="1089" t="s">
        <v>274</v>
      </c>
      <c r="DG346" s="85">
        <v>880</v>
      </c>
      <c r="DH346" s="1089" t="s">
        <v>268</v>
      </c>
      <c r="DI346" s="85">
        <v>8</v>
      </c>
      <c r="DJ346" s="1089" t="s">
        <v>274</v>
      </c>
      <c r="DK346" s="86">
        <v>8</v>
      </c>
      <c r="DL346" s="1089" t="s">
        <v>268</v>
      </c>
      <c r="DM346" s="85">
        <v>150</v>
      </c>
      <c r="DN346" s="1089" t="s">
        <v>268</v>
      </c>
      <c r="DO346" s="85">
        <v>1</v>
      </c>
      <c r="DP346" s="1089" t="s">
        <v>274</v>
      </c>
      <c r="DQ346" s="86">
        <v>1</v>
      </c>
      <c r="DR346" s="1145"/>
      <c r="DS346" s="124" t="s">
        <v>200</v>
      </c>
      <c r="DT346" s="1122" t="s">
        <v>278</v>
      </c>
      <c r="DU346" s="88">
        <v>255</v>
      </c>
      <c r="DV346" s="1089" t="s">
        <v>280</v>
      </c>
      <c r="DW346" s="1090">
        <v>2570</v>
      </c>
      <c r="DX346" s="1092" t="s">
        <v>268</v>
      </c>
      <c r="DY346" s="1094">
        <v>20</v>
      </c>
      <c r="DZ346" s="1081" t="s">
        <v>269</v>
      </c>
      <c r="EA346" s="1083" t="s">
        <v>270</v>
      </c>
      <c r="EB346" s="1081" t="s">
        <v>268</v>
      </c>
      <c r="EC346" s="1085" t="s">
        <v>275</v>
      </c>
      <c r="ED346" s="1081" t="s">
        <v>268</v>
      </c>
      <c r="EE346" s="1087">
        <v>9.3000000000000007</v>
      </c>
      <c r="EF346" s="1123" t="s">
        <v>276</v>
      </c>
      <c r="EG346" s="1089" t="s">
        <v>280</v>
      </c>
      <c r="EH346" s="1090">
        <v>10130</v>
      </c>
      <c r="EI346" s="1092" t="s">
        <v>268</v>
      </c>
      <c r="EJ346" s="1094">
        <v>100</v>
      </c>
      <c r="EK346" s="1081" t="s">
        <v>269</v>
      </c>
      <c r="EL346" s="1083" t="s">
        <v>270</v>
      </c>
      <c r="EM346" s="1081" t="s">
        <v>268</v>
      </c>
      <c r="EN346" s="1085" t="s">
        <v>275</v>
      </c>
      <c r="EO346" s="1081" t="s">
        <v>268</v>
      </c>
      <c r="EP346" s="1087">
        <v>2.8</v>
      </c>
      <c r="EQ346" s="1126" t="s">
        <v>276</v>
      </c>
      <c r="ER346" s="1120" t="s">
        <v>281</v>
      </c>
      <c r="ES346" s="1089" t="s">
        <v>280</v>
      </c>
      <c r="ET346" s="89">
        <v>7400</v>
      </c>
      <c r="EU346" s="1125" t="s">
        <v>280</v>
      </c>
      <c r="EV346" s="1140"/>
      <c r="EW346" s="1114"/>
      <c r="EX346" s="1122"/>
      <c r="EY346" s="11"/>
      <c r="EZ346" s="1145"/>
    </row>
    <row r="347" spans="1:156" s="23" customFormat="1" ht="38.450000000000003" customHeight="1">
      <c r="A347" s="145" t="s">
        <v>685</v>
      </c>
      <c r="B347" s="145" t="s">
        <v>1085</v>
      </c>
      <c r="C347" s="1170"/>
      <c r="D347" s="1133"/>
      <c r="E347" s="1135"/>
      <c r="F347" s="127" t="s">
        <v>43</v>
      </c>
      <c r="G347" s="120"/>
      <c r="H347" s="91">
        <v>45260</v>
      </c>
      <c r="I347" s="92"/>
      <c r="J347" s="32" t="s">
        <v>268</v>
      </c>
      <c r="K347" s="93">
        <v>430</v>
      </c>
      <c r="L347" s="94"/>
      <c r="M347" s="95" t="s">
        <v>269</v>
      </c>
      <c r="N347" s="96" t="s">
        <v>270</v>
      </c>
      <c r="O347" s="97" t="s">
        <v>268</v>
      </c>
      <c r="P347" s="98" t="s">
        <v>275</v>
      </c>
      <c r="Q347" s="97" t="s">
        <v>268</v>
      </c>
      <c r="R347" s="99">
        <v>2.6</v>
      </c>
      <c r="S347" s="100"/>
      <c r="T347" s="1089"/>
      <c r="U347" s="1105"/>
      <c r="V347" s="1089"/>
      <c r="W347" s="1111"/>
      <c r="X347" s="1082"/>
      <c r="Y347" s="1084"/>
      <c r="Z347" s="1084"/>
      <c r="AA347" s="1101"/>
      <c r="AB347" s="1089"/>
      <c r="AC347" s="1105"/>
      <c r="AD347" s="1089"/>
      <c r="AE347" s="1099"/>
      <c r="AF347" s="1082"/>
      <c r="AG347" s="1084"/>
      <c r="AH347" s="1082"/>
      <c r="AI347" s="1086"/>
      <c r="AJ347" s="1082"/>
      <c r="AK347" s="1097"/>
      <c r="AL347" s="32" t="s">
        <v>268</v>
      </c>
      <c r="AM347" s="93">
        <v>8440</v>
      </c>
      <c r="AN347" s="1089"/>
      <c r="AO347" s="101">
        <v>80</v>
      </c>
      <c r="AP347" s="102" t="s">
        <v>269</v>
      </c>
      <c r="AQ347" s="96" t="s">
        <v>270</v>
      </c>
      <c r="AR347" s="103" t="s">
        <v>268</v>
      </c>
      <c r="AS347" s="104" t="s">
        <v>275</v>
      </c>
      <c r="AT347" s="103" t="s">
        <v>268</v>
      </c>
      <c r="AU347" s="105">
        <v>2.9</v>
      </c>
      <c r="AV347" s="106"/>
      <c r="AW347" s="75"/>
      <c r="AZ347" s="125"/>
      <c r="BG347" s="112" t="s">
        <v>274</v>
      </c>
      <c r="BH347" s="113">
        <v>59140</v>
      </c>
      <c r="BI347" s="112" t="s">
        <v>268</v>
      </c>
      <c r="BJ347" s="77">
        <v>590</v>
      </c>
      <c r="BK347" s="78" t="s">
        <v>269</v>
      </c>
      <c r="BL347" s="79" t="s">
        <v>270</v>
      </c>
      <c r="BM347" s="78" t="s">
        <v>268</v>
      </c>
      <c r="BN347" s="80" t="s">
        <v>275</v>
      </c>
      <c r="BO347" s="78" t="s">
        <v>268</v>
      </c>
      <c r="BP347" s="81">
        <v>2.6</v>
      </c>
      <c r="BQ347" s="46" t="s">
        <v>268</v>
      </c>
      <c r="BR347" s="113">
        <v>50700</v>
      </c>
      <c r="BS347" s="46" t="s">
        <v>274</v>
      </c>
      <c r="BT347" s="77">
        <v>500</v>
      </c>
      <c r="BU347" s="78" t="s">
        <v>269</v>
      </c>
      <c r="BV347" s="79" t="s">
        <v>270</v>
      </c>
      <c r="BW347" s="78" t="s">
        <v>268</v>
      </c>
      <c r="BX347" s="80" t="s">
        <v>275</v>
      </c>
      <c r="BY347" s="78" t="s">
        <v>268</v>
      </c>
      <c r="BZ347" s="81">
        <v>2.6</v>
      </c>
      <c r="CA347" s="1103"/>
      <c r="CB347" s="1131"/>
      <c r="CC347" s="1089"/>
      <c r="CD347" s="1099"/>
      <c r="CE347" s="1084"/>
      <c r="CF347" s="1084"/>
      <c r="CG347" s="1093"/>
      <c r="CH347" s="1086"/>
      <c r="CI347" s="1093"/>
      <c r="CJ347" s="1129"/>
      <c r="CK347" s="1089"/>
      <c r="CL347" s="114">
        <v>10130</v>
      </c>
      <c r="CM347" s="1089"/>
      <c r="CN347" s="1112"/>
      <c r="CO347" s="1113"/>
      <c r="CP347" s="1114"/>
      <c r="CQ347" s="1113"/>
      <c r="CR347" s="1115"/>
      <c r="CS347" s="1113"/>
      <c r="CT347" s="1118"/>
      <c r="CU347" s="1119"/>
      <c r="CV347" s="1089"/>
      <c r="CW347" s="1105"/>
      <c r="CX347" s="1089"/>
      <c r="CY347" s="1099"/>
      <c r="CZ347" s="1084"/>
      <c r="DA347" s="1084"/>
      <c r="DB347" s="1093"/>
      <c r="DC347" s="1086"/>
      <c r="DD347" s="1093"/>
      <c r="DE347" s="1097"/>
      <c r="DF347" s="1089"/>
      <c r="DG347" s="115" t="s">
        <v>282</v>
      </c>
      <c r="DH347" s="1089"/>
      <c r="DI347" s="115" t="s">
        <v>335</v>
      </c>
      <c r="DJ347" s="1089"/>
      <c r="DK347" s="116">
        <v>52.4</v>
      </c>
      <c r="DL347" s="1089"/>
      <c r="DM347" s="115" t="s">
        <v>282</v>
      </c>
      <c r="DN347" s="1089"/>
      <c r="DO347" s="115" t="s">
        <v>335</v>
      </c>
      <c r="DP347" s="1089"/>
      <c r="DQ347" s="116">
        <v>69.900000000000006</v>
      </c>
      <c r="DR347" s="1145"/>
      <c r="DS347" s="117">
        <v>8860</v>
      </c>
      <c r="DT347" s="1122"/>
      <c r="DU347" s="118" t="s">
        <v>284</v>
      </c>
      <c r="DV347" s="1089"/>
      <c r="DW347" s="1091"/>
      <c r="DX347" s="1093"/>
      <c r="DY347" s="1095"/>
      <c r="DZ347" s="1082"/>
      <c r="EA347" s="1084"/>
      <c r="EB347" s="1082"/>
      <c r="EC347" s="1086"/>
      <c r="ED347" s="1082"/>
      <c r="EE347" s="1088"/>
      <c r="EF347" s="1124"/>
      <c r="EG347" s="1089"/>
      <c r="EH347" s="1091">
        <v>0</v>
      </c>
      <c r="EI347" s="1093"/>
      <c r="EJ347" s="1095"/>
      <c r="EK347" s="1082"/>
      <c r="EL347" s="1084"/>
      <c r="EM347" s="1082"/>
      <c r="EN347" s="1086"/>
      <c r="EO347" s="1082"/>
      <c r="EP347" s="1088"/>
      <c r="EQ347" s="1127"/>
      <c r="ER347" s="1121"/>
      <c r="ES347" s="1089"/>
      <c r="ET347" s="119">
        <v>70</v>
      </c>
      <c r="EU347" s="1125"/>
      <c r="EV347" s="1140"/>
      <c r="EW347" s="1114"/>
      <c r="EX347" s="1122"/>
      <c r="EY347" s="11"/>
      <c r="EZ347" s="1145"/>
    </row>
    <row r="348" spans="1:156" s="23" customFormat="1" ht="38.450000000000003" customHeight="1">
      <c r="A348" s="145" t="s">
        <v>686</v>
      </c>
      <c r="B348" s="145" t="s">
        <v>1086</v>
      </c>
      <c r="C348" s="1170"/>
      <c r="D348" s="1132" t="s">
        <v>306</v>
      </c>
      <c r="E348" s="1134" t="s">
        <v>267</v>
      </c>
      <c r="F348" s="126" t="s">
        <v>42</v>
      </c>
      <c r="G348" s="120"/>
      <c r="H348" s="59">
        <v>35360</v>
      </c>
      <c r="I348" s="60">
        <v>43800</v>
      </c>
      <c r="J348" s="32" t="s">
        <v>268</v>
      </c>
      <c r="K348" s="61">
        <v>330</v>
      </c>
      <c r="L348" s="62">
        <v>410</v>
      </c>
      <c r="M348" s="63" t="s">
        <v>269</v>
      </c>
      <c r="N348" s="64" t="s">
        <v>270</v>
      </c>
      <c r="O348" s="65" t="s">
        <v>268</v>
      </c>
      <c r="P348" s="66" t="s">
        <v>271</v>
      </c>
      <c r="Q348" s="65" t="s">
        <v>268</v>
      </c>
      <c r="R348" s="67">
        <v>2.6</v>
      </c>
      <c r="S348" s="68">
        <v>2.6</v>
      </c>
      <c r="T348" s="1089" t="s">
        <v>268</v>
      </c>
      <c r="U348" s="1104">
        <v>1360</v>
      </c>
      <c r="V348" s="1089" t="s">
        <v>268</v>
      </c>
      <c r="W348" s="1110">
        <v>10</v>
      </c>
      <c r="X348" s="1081" t="s">
        <v>272</v>
      </c>
      <c r="Y348" s="1083" t="s">
        <v>270</v>
      </c>
      <c r="Z348" s="1083" t="s">
        <v>268</v>
      </c>
      <c r="AA348" s="1100" t="s">
        <v>273</v>
      </c>
      <c r="AB348" s="1089" t="s">
        <v>268</v>
      </c>
      <c r="AC348" s="1104">
        <v>9210</v>
      </c>
      <c r="AD348" s="1089" t="s">
        <v>274</v>
      </c>
      <c r="AE348" s="1098">
        <v>90</v>
      </c>
      <c r="AF348" s="1081" t="s">
        <v>269</v>
      </c>
      <c r="AG348" s="1083" t="s">
        <v>270</v>
      </c>
      <c r="AH348" s="1081" t="s">
        <v>268</v>
      </c>
      <c r="AI348" s="1085" t="s">
        <v>275</v>
      </c>
      <c r="AJ348" s="1081" t="s">
        <v>268</v>
      </c>
      <c r="AK348" s="1096">
        <v>2.6</v>
      </c>
      <c r="AL348" s="32" t="s">
        <v>268</v>
      </c>
      <c r="AM348" s="69">
        <v>8440</v>
      </c>
      <c r="AN348" s="1089" t="s">
        <v>268</v>
      </c>
      <c r="AO348" s="70">
        <v>80</v>
      </c>
      <c r="AP348" s="71" t="s">
        <v>272</v>
      </c>
      <c r="AQ348" s="64" t="s">
        <v>270</v>
      </c>
      <c r="AR348" s="72" t="s">
        <v>268</v>
      </c>
      <c r="AS348" s="66" t="s">
        <v>275</v>
      </c>
      <c r="AT348" s="72" t="s">
        <v>268</v>
      </c>
      <c r="AU348" s="73">
        <v>2.9</v>
      </c>
      <c r="AV348" s="74" t="s">
        <v>276</v>
      </c>
      <c r="AW348" s="75" t="s">
        <v>268</v>
      </c>
      <c r="AX348" s="76">
        <v>3370</v>
      </c>
      <c r="AY348" s="20" t="s">
        <v>274</v>
      </c>
      <c r="AZ348" s="77">
        <v>30</v>
      </c>
      <c r="BA348" s="78" t="s">
        <v>269</v>
      </c>
      <c r="BB348" s="79" t="s">
        <v>270</v>
      </c>
      <c r="BC348" s="78" t="s">
        <v>268</v>
      </c>
      <c r="BD348" s="80" t="s">
        <v>275</v>
      </c>
      <c r="BE348" s="78" t="s">
        <v>268</v>
      </c>
      <c r="BF348" s="81">
        <v>3.9</v>
      </c>
      <c r="BG348" s="75"/>
      <c r="BH348" s="82"/>
      <c r="BI348" s="112"/>
      <c r="BJ348" s="121"/>
      <c r="BK348" s="121"/>
      <c r="BL348" s="121"/>
      <c r="BM348" s="121"/>
      <c r="BN348" s="121"/>
      <c r="BO348" s="121"/>
      <c r="BP348" s="121"/>
      <c r="BQ348" s="112"/>
      <c r="BR348" s="82" t="s">
        <v>286</v>
      </c>
      <c r="BS348" s="112"/>
      <c r="BT348" s="122"/>
      <c r="BU348" s="121"/>
      <c r="BV348" s="121"/>
      <c r="BW348" s="121"/>
      <c r="BX348" s="121"/>
      <c r="BY348" s="121"/>
      <c r="BZ348" s="121"/>
      <c r="CA348" s="1102" t="s">
        <v>268</v>
      </c>
      <c r="CB348" s="1130" t="s">
        <v>203</v>
      </c>
      <c r="CC348" s="1089" t="s">
        <v>268</v>
      </c>
      <c r="CD348" s="1098"/>
      <c r="CE348" s="1083"/>
      <c r="CF348" s="1083"/>
      <c r="CG348" s="1092"/>
      <c r="CH348" s="1085"/>
      <c r="CI348" s="1092"/>
      <c r="CJ348" s="1128" t="s">
        <v>203</v>
      </c>
      <c r="CK348" s="1089"/>
      <c r="CL348" s="123" t="s">
        <v>201</v>
      </c>
      <c r="CM348" s="1089" t="s">
        <v>274</v>
      </c>
      <c r="CN348" s="1112">
        <v>90</v>
      </c>
      <c r="CO348" s="1113" t="s">
        <v>269</v>
      </c>
      <c r="CP348" s="1114" t="s">
        <v>270</v>
      </c>
      <c r="CQ348" s="1113" t="s">
        <v>268</v>
      </c>
      <c r="CR348" s="1115" t="s">
        <v>275</v>
      </c>
      <c r="CS348" s="1113" t="s">
        <v>268</v>
      </c>
      <c r="CT348" s="1118">
        <v>2.6</v>
      </c>
      <c r="CU348" s="1119" t="s">
        <v>277</v>
      </c>
      <c r="CV348" s="1089" t="s">
        <v>274</v>
      </c>
      <c r="CW348" s="1104">
        <v>1530</v>
      </c>
      <c r="CX348" s="1089" t="s">
        <v>268</v>
      </c>
      <c r="CY348" s="1098">
        <v>10</v>
      </c>
      <c r="CZ348" s="1083" t="s">
        <v>269</v>
      </c>
      <c r="DA348" s="1083" t="s">
        <v>270</v>
      </c>
      <c r="DB348" s="1092" t="s">
        <v>268</v>
      </c>
      <c r="DC348" s="1085" t="s">
        <v>275</v>
      </c>
      <c r="DD348" s="1092" t="s">
        <v>268</v>
      </c>
      <c r="DE348" s="1096">
        <v>14.8</v>
      </c>
      <c r="DF348" s="1089" t="s">
        <v>274</v>
      </c>
      <c r="DG348" s="85">
        <v>800</v>
      </c>
      <c r="DH348" s="1089" t="s">
        <v>268</v>
      </c>
      <c r="DI348" s="85">
        <v>8</v>
      </c>
      <c r="DJ348" s="1089" t="s">
        <v>274</v>
      </c>
      <c r="DK348" s="86">
        <v>8</v>
      </c>
      <c r="DL348" s="1089" t="s">
        <v>268</v>
      </c>
      <c r="DM348" s="85">
        <v>140</v>
      </c>
      <c r="DN348" s="1089" t="s">
        <v>268</v>
      </c>
      <c r="DO348" s="85">
        <v>1</v>
      </c>
      <c r="DP348" s="1089" t="s">
        <v>274</v>
      </c>
      <c r="DQ348" s="86">
        <v>1</v>
      </c>
      <c r="DR348" s="1145"/>
      <c r="DS348" s="124" t="s">
        <v>201</v>
      </c>
      <c r="DT348" s="1122" t="s">
        <v>278</v>
      </c>
      <c r="DU348" s="88">
        <v>255</v>
      </c>
      <c r="DV348" s="1089" t="s">
        <v>280</v>
      </c>
      <c r="DW348" s="1090">
        <v>2340</v>
      </c>
      <c r="DX348" s="1092" t="s">
        <v>268</v>
      </c>
      <c r="DY348" s="1094">
        <v>20</v>
      </c>
      <c r="DZ348" s="1081" t="s">
        <v>269</v>
      </c>
      <c r="EA348" s="1083" t="s">
        <v>270</v>
      </c>
      <c r="EB348" s="1081" t="s">
        <v>268</v>
      </c>
      <c r="EC348" s="1085" t="s">
        <v>275</v>
      </c>
      <c r="ED348" s="1081" t="s">
        <v>268</v>
      </c>
      <c r="EE348" s="1087">
        <v>8.5</v>
      </c>
      <c r="EF348" s="1123" t="s">
        <v>276</v>
      </c>
      <c r="EG348" s="1089" t="s">
        <v>280</v>
      </c>
      <c r="EH348" s="1090">
        <v>9210</v>
      </c>
      <c r="EI348" s="1092" t="s">
        <v>268</v>
      </c>
      <c r="EJ348" s="1094">
        <v>90</v>
      </c>
      <c r="EK348" s="1081" t="s">
        <v>269</v>
      </c>
      <c r="EL348" s="1083" t="s">
        <v>270</v>
      </c>
      <c r="EM348" s="1081" t="s">
        <v>268</v>
      </c>
      <c r="EN348" s="1085" t="s">
        <v>275</v>
      </c>
      <c r="EO348" s="1081" t="s">
        <v>268</v>
      </c>
      <c r="EP348" s="1087">
        <v>2.8</v>
      </c>
      <c r="EQ348" s="1126" t="s">
        <v>276</v>
      </c>
      <c r="ER348" s="1120" t="s">
        <v>281</v>
      </c>
      <c r="ES348" s="1089" t="s">
        <v>280</v>
      </c>
      <c r="ET348" s="89">
        <v>6730</v>
      </c>
      <c r="EU348" s="1125" t="s">
        <v>280</v>
      </c>
      <c r="EV348" s="1140"/>
      <c r="EW348" s="1114"/>
      <c r="EX348" s="1122"/>
      <c r="EY348" s="11"/>
      <c r="EZ348" s="1145"/>
    </row>
    <row r="349" spans="1:156" s="23" customFormat="1" ht="38.450000000000003" customHeight="1">
      <c r="A349" s="145" t="s">
        <v>687</v>
      </c>
      <c r="B349" s="145" t="s">
        <v>1087</v>
      </c>
      <c r="C349" s="1170"/>
      <c r="D349" s="1133"/>
      <c r="E349" s="1135"/>
      <c r="F349" s="127" t="s">
        <v>43</v>
      </c>
      <c r="G349" s="120"/>
      <c r="H349" s="91">
        <v>43800</v>
      </c>
      <c r="I349" s="92"/>
      <c r="J349" s="32" t="s">
        <v>268</v>
      </c>
      <c r="K349" s="93">
        <v>410</v>
      </c>
      <c r="L349" s="94"/>
      <c r="M349" s="95" t="s">
        <v>269</v>
      </c>
      <c r="N349" s="96" t="s">
        <v>270</v>
      </c>
      <c r="O349" s="97" t="s">
        <v>268</v>
      </c>
      <c r="P349" s="98" t="s">
        <v>275</v>
      </c>
      <c r="Q349" s="97" t="s">
        <v>268</v>
      </c>
      <c r="R349" s="99">
        <v>2.6</v>
      </c>
      <c r="S349" s="100"/>
      <c r="T349" s="1089"/>
      <c r="U349" s="1105"/>
      <c r="V349" s="1089"/>
      <c r="W349" s="1111"/>
      <c r="X349" s="1082"/>
      <c r="Y349" s="1084"/>
      <c r="Z349" s="1084"/>
      <c r="AA349" s="1101"/>
      <c r="AB349" s="1089"/>
      <c r="AC349" s="1105"/>
      <c r="AD349" s="1089"/>
      <c r="AE349" s="1099"/>
      <c r="AF349" s="1082"/>
      <c r="AG349" s="1084"/>
      <c r="AH349" s="1082"/>
      <c r="AI349" s="1086"/>
      <c r="AJ349" s="1082"/>
      <c r="AK349" s="1097"/>
      <c r="AL349" s="32" t="s">
        <v>268</v>
      </c>
      <c r="AM349" s="93">
        <v>8440</v>
      </c>
      <c r="AN349" s="1089"/>
      <c r="AO349" s="101">
        <v>80</v>
      </c>
      <c r="AP349" s="102" t="s">
        <v>269</v>
      </c>
      <c r="AQ349" s="96" t="s">
        <v>270</v>
      </c>
      <c r="AR349" s="103" t="s">
        <v>268</v>
      </c>
      <c r="AS349" s="104" t="s">
        <v>275</v>
      </c>
      <c r="AT349" s="103" t="s">
        <v>268</v>
      </c>
      <c r="AU349" s="105">
        <v>2.9</v>
      </c>
      <c r="AV349" s="106"/>
      <c r="AW349" s="75"/>
      <c r="AZ349" s="125"/>
      <c r="BG349" s="112" t="s">
        <v>274</v>
      </c>
      <c r="BH349" s="113">
        <v>59140</v>
      </c>
      <c r="BI349" s="112" t="s">
        <v>268</v>
      </c>
      <c r="BJ349" s="77">
        <v>590</v>
      </c>
      <c r="BK349" s="78" t="s">
        <v>269</v>
      </c>
      <c r="BL349" s="79" t="s">
        <v>270</v>
      </c>
      <c r="BM349" s="78" t="s">
        <v>268</v>
      </c>
      <c r="BN349" s="80" t="s">
        <v>275</v>
      </c>
      <c r="BO349" s="78" t="s">
        <v>268</v>
      </c>
      <c r="BP349" s="81">
        <v>2.6</v>
      </c>
      <c r="BQ349" s="46" t="s">
        <v>268</v>
      </c>
      <c r="BR349" s="113">
        <v>50700</v>
      </c>
      <c r="BS349" s="46" t="s">
        <v>274</v>
      </c>
      <c r="BT349" s="77">
        <v>500</v>
      </c>
      <c r="BU349" s="78" t="s">
        <v>269</v>
      </c>
      <c r="BV349" s="79" t="s">
        <v>270</v>
      </c>
      <c r="BW349" s="78" t="s">
        <v>268</v>
      </c>
      <c r="BX349" s="80" t="s">
        <v>275</v>
      </c>
      <c r="BY349" s="78" t="s">
        <v>268</v>
      </c>
      <c r="BZ349" s="81">
        <v>2.6</v>
      </c>
      <c r="CA349" s="1103"/>
      <c r="CB349" s="1131"/>
      <c r="CC349" s="1089"/>
      <c r="CD349" s="1099"/>
      <c r="CE349" s="1084"/>
      <c r="CF349" s="1084"/>
      <c r="CG349" s="1093"/>
      <c r="CH349" s="1086"/>
      <c r="CI349" s="1093"/>
      <c r="CJ349" s="1129"/>
      <c r="CK349" s="1089"/>
      <c r="CL349" s="114">
        <v>9210</v>
      </c>
      <c r="CM349" s="1089"/>
      <c r="CN349" s="1112"/>
      <c r="CO349" s="1113"/>
      <c r="CP349" s="1114"/>
      <c r="CQ349" s="1113"/>
      <c r="CR349" s="1115"/>
      <c r="CS349" s="1113"/>
      <c r="CT349" s="1118"/>
      <c r="CU349" s="1119"/>
      <c r="CV349" s="1089"/>
      <c r="CW349" s="1105"/>
      <c r="CX349" s="1089"/>
      <c r="CY349" s="1099"/>
      <c r="CZ349" s="1084"/>
      <c r="DA349" s="1084"/>
      <c r="DB349" s="1093"/>
      <c r="DC349" s="1086"/>
      <c r="DD349" s="1093"/>
      <c r="DE349" s="1097"/>
      <c r="DF349" s="1089"/>
      <c r="DG349" s="115" t="s">
        <v>282</v>
      </c>
      <c r="DH349" s="1089"/>
      <c r="DI349" s="115" t="s">
        <v>335</v>
      </c>
      <c r="DJ349" s="1089"/>
      <c r="DK349" s="116">
        <v>47.7</v>
      </c>
      <c r="DL349" s="1089"/>
      <c r="DM349" s="115" t="s">
        <v>282</v>
      </c>
      <c r="DN349" s="1089"/>
      <c r="DO349" s="115" t="s">
        <v>335</v>
      </c>
      <c r="DP349" s="1089"/>
      <c r="DQ349" s="116">
        <v>63.5</v>
      </c>
      <c r="DR349" s="1145"/>
      <c r="DS349" s="117">
        <v>8120</v>
      </c>
      <c r="DT349" s="1122"/>
      <c r="DU349" s="118" t="s">
        <v>284</v>
      </c>
      <c r="DV349" s="1089"/>
      <c r="DW349" s="1091"/>
      <c r="DX349" s="1093"/>
      <c r="DY349" s="1095"/>
      <c r="DZ349" s="1082"/>
      <c r="EA349" s="1084"/>
      <c r="EB349" s="1082"/>
      <c r="EC349" s="1086"/>
      <c r="ED349" s="1082"/>
      <c r="EE349" s="1088"/>
      <c r="EF349" s="1124"/>
      <c r="EG349" s="1089"/>
      <c r="EH349" s="1091">
        <v>0</v>
      </c>
      <c r="EI349" s="1093"/>
      <c r="EJ349" s="1095"/>
      <c r="EK349" s="1082"/>
      <c r="EL349" s="1084"/>
      <c r="EM349" s="1082"/>
      <c r="EN349" s="1086"/>
      <c r="EO349" s="1082"/>
      <c r="EP349" s="1088"/>
      <c r="EQ349" s="1127"/>
      <c r="ER349" s="1121"/>
      <c r="ES349" s="1089"/>
      <c r="ET349" s="119">
        <v>60</v>
      </c>
      <c r="EU349" s="1125"/>
      <c r="EV349" s="1140"/>
      <c r="EW349" s="1114"/>
      <c r="EX349" s="1122"/>
      <c r="EY349" s="11"/>
      <c r="EZ349" s="1145"/>
    </row>
    <row r="350" spans="1:156" s="23" customFormat="1" ht="38.450000000000003" customHeight="1">
      <c r="A350" s="145" t="s">
        <v>688</v>
      </c>
      <c r="B350" s="145" t="s">
        <v>1088</v>
      </c>
      <c r="C350" s="1170"/>
      <c r="D350" s="1132" t="s">
        <v>308</v>
      </c>
      <c r="E350" s="1134" t="s">
        <v>267</v>
      </c>
      <c r="F350" s="126" t="s">
        <v>42</v>
      </c>
      <c r="G350" s="120"/>
      <c r="H350" s="59">
        <v>34240</v>
      </c>
      <c r="I350" s="60">
        <v>42680</v>
      </c>
      <c r="J350" s="32" t="s">
        <v>268</v>
      </c>
      <c r="K350" s="61">
        <v>320</v>
      </c>
      <c r="L350" s="62">
        <v>400</v>
      </c>
      <c r="M350" s="63" t="s">
        <v>269</v>
      </c>
      <c r="N350" s="64" t="s">
        <v>270</v>
      </c>
      <c r="O350" s="65" t="s">
        <v>268</v>
      </c>
      <c r="P350" s="66" t="s">
        <v>271</v>
      </c>
      <c r="Q350" s="65" t="s">
        <v>268</v>
      </c>
      <c r="R350" s="67">
        <v>2.5</v>
      </c>
      <c r="S350" s="68">
        <v>2.6</v>
      </c>
      <c r="T350" s="1089" t="s">
        <v>268</v>
      </c>
      <c r="U350" s="1104">
        <v>1240</v>
      </c>
      <c r="V350" s="1089" t="s">
        <v>268</v>
      </c>
      <c r="W350" s="1110">
        <v>10</v>
      </c>
      <c r="X350" s="1081" t="s">
        <v>272</v>
      </c>
      <c r="Y350" s="1083" t="s">
        <v>270</v>
      </c>
      <c r="Z350" s="1083" t="s">
        <v>268</v>
      </c>
      <c r="AA350" s="1100" t="s">
        <v>273</v>
      </c>
      <c r="AB350" s="1089" t="s">
        <v>268</v>
      </c>
      <c r="AC350" s="1104">
        <v>8440</v>
      </c>
      <c r="AD350" s="1089" t="s">
        <v>274</v>
      </c>
      <c r="AE350" s="1098">
        <v>80</v>
      </c>
      <c r="AF350" s="1081" t="s">
        <v>269</v>
      </c>
      <c r="AG350" s="1083" t="s">
        <v>270</v>
      </c>
      <c r="AH350" s="1081" t="s">
        <v>268</v>
      </c>
      <c r="AI350" s="1085" t="s">
        <v>275</v>
      </c>
      <c r="AJ350" s="1081" t="s">
        <v>268</v>
      </c>
      <c r="AK350" s="1096">
        <v>2.7</v>
      </c>
      <c r="AL350" s="32" t="s">
        <v>268</v>
      </c>
      <c r="AM350" s="69">
        <v>8440</v>
      </c>
      <c r="AN350" s="1089" t="s">
        <v>268</v>
      </c>
      <c r="AO350" s="70">
        <v>80</v>
      </c>
      <c r="AP350" s="71" t="s">
        <v>272</v>
      </c>
      <c r="AQ350" s="64" t="s">
        <v>270</v>
      </c>
      <c r="AR350" s="72" t="s">
        <v>268</v>
      </c>
      <c r="AS350" s="66" t="s">
        <v>275</v>
      </c>
      <c r="AT350" s="72" t="s">
        <v>268</v>
      </c>
      <c r="AU350" s="73">
        <v>2.9</v>
      </c>
      <c r="AV350" s="74" t="s">
        <v>276</v>
      </c>
      <c r="AW350" s="75" t="s">
        <v>268</v>
      </c>
      <c r="AX350" s="76">
        <v>3370</v>
      </c>
      <c r="AY350" s="20" t="s">
        <v>274</v>
      </c>
      <c r="AZ350" s="77">
        <v>30</v>
      </c>
      <c r="BA350" s="78" t="s">
        <v>269</v>
      </c>
      <c r="BB350" s="79" t="s">
        <v>270</v>
      </c>
      <c r="BC350" s="78" t="s">
        <v>268</v>
      </c>
      <c r="BD350" s="80" t="s">
        <v>275</v>
      </c>
      <c r="BE350" s="78" t="s">
        <v>268</v>
      </c>
      <c r="BF350" s="81">
        <v>3.9</v>
      </c>
      <c r="BG350" s="75"/>
      <c r="BH350" s="82"/>
      <c r="BI350" s="112"/>
      <c r="BJ350" s="121"/>
      <c r="BK350" s="121"/>
      <c r="BL350" s="121"/>
      <c r="BM350" s="121"/>
      <c r="BN350" s="121"/>
      <c r="BO350" s="121"/>
      <c r="BP350" s="121"/>
      <c r="BQ350" s="112"/>
      <c r="BR350" s="82" t="s">
        <v>286</v>
      </c>
      <c r="BS350" s="112"/>
      <c r="BT350" s="122"/>
      <c r="BU350" s="121"/>
      <c r="BV350" s="121"/>
      <c r="BW350" s="121"/>
      <c r="BX350" s="121"/>
      <c r="BY350" s="121"/>
      <c r="BZ350" s="121"/>
      <c r="CA350" s="1102" t="s">
        <v>268</v>
      </c>
      <c r="CB350" s="1130" t="s">
        <v>203</v>
      </c>
      <c r="CC350" s="1089" t="s">
        <v>268</v>
      </c>
      <c r="CD350" s="1098"/>
      <c r="CE350" s="1083"/>
      <c r="CF350" s="1083"/>
      <c r="CG350" s="1092"/>
      <c r="CH350" s="1085"/>
      <c r="CI350" s="1092"/>
      <c r="CJ350" s="1128" t="s">
        <v>203</v>
      </c>
      <c r="CK350" s="1089"/>
      <c r="CL350" s="123" t="s">
        <v>202</v>
      </c>
      <c r="CM350" s="1089" t="s">
        <v>274</v>
      </c>
      <c r="CN350" s="1112">
        <v>80</v>
      </c>
      <c r="CO350" s="1113" t="s">
        <v>269</v>
      </c>
      <c r="CP350" s="1114" t="s">
        <v>270</v>
      </c>
      <c r="CQ350" s="1113" t="s">
        <v>268</v>
      </c>
      <c r="CR350" s="1115" t="s">
        <v>275</v>
      </c>
      <c r="CS350" s="1113" t="s">
        <v>268</v>
      </c>
      <c r="CT350" s="1118">
        <v>2.7</v>
      </c>
      <c r="CU350" s="1119" t="s">
        <v>277</v>
      </c>
      <c r="CV350" s="1089" t="s">
        <v>274</v>
      </c>
      <c r="CW350" s="1104">
        <v>1400</v>
      </c>
      <c r="CX350" s="1089" t="s">
        <v>268</v>
      </c>
      <c r="CY350" s="1098">
        <v>10</v>
      </c>
      <c r="CZ350" s="1083" t="s">
        <v>269</v>
      </c>
      <c r="DA350" s="1083" t="s">
        <v>270</v>
      </c>
      <c r="DB350" s="1092" t="s">
        <v>268</v>
      </c>
      <c r="DC350" s="1085" t="s">
        <v>275</v>
      </c>
      <c r="DD350" s="1092" t="s">
        <v>268</v>
      </c>
      <c r="DE350" s="1096">
        <v>13.6</v>
      </c>
      <c r="DF350" s="1089" t="s">
        <v>274</v>
      </c>
      <c r="DG350" s="85">
        <v>730</v>
      </c>
      <c r="DH350" s="1089" t="s">
        <v>268</v>
      </c>
      <c r="DI350" s="85">
        <v>7</v>
      </c>
      <c r="DJ350" s="1089" t="s">
        <v>274</v>
      </c>
      <c r="DK350" s="86">
        <v>7</v>
      </c>
      <c r="DL350" s="1089" t="s">
        <v>268</v>
      </c>
      <c r="DM350" s="85">
        <v>130</v>
      </c>
      <c r="DN350" s="1089" t="s">
        <v>268</v>
      </c>
      <c r="DO350" s="85">
        <v>1</v>
      </c>
      <c r="DP350" s="1089" t="s">
        <v>274</v>
      </c>
      <c r="DQ350" s="86">
        <v>1</v>
      </c>
      <c r="DR350" s="1145"/>
      <c r="DS350" s="128" t="s">
        <v>202</v>
      </c>
      <c r="DT350" s="1122" t="s">
        <v>278</v>
      </c>
      <c r="DU350" s="88">
        <v>255</v>
      </c>
      <c r="DV350" s="1089" t="s">
        <v>280</v>
      </c>
      <c r="DW350" s="1090">
        <v>2140</v>
      </c>
      <c r="DX350" s="1092" t="s">
        <v>268</v>
      </c>
      <c r="DY350" s="1094">
        <v>20</v>
      </c>
      <c r="DZ350" s="1081" t="s">
        <v>269</v>
      </c>
      <c r="EA350" s="1083" t="s">
        <v>270</v>
      </c>
      <c r="EB350" s="1081" t="s">
        <v>268</v>
      </c>
      <c r="EC350" s="1085" t="s">
        <v>275</v>
      </c>
      <c r="ED350" s="1081" t="s">
        <v>268</v>
      </c>
      <c r="EE350" s="1087">
        <v>7.8</v>
      </c>
      <c r="EF350" s="1123" t="s">
        <v>276</v>
      </c>
      <c r="EG350" s="1089" t="s">
        <v>280</v>
      </c>
      <c r="EH350" s="1090">
        <v>8440</v>
      </c>
      <c r="EI350" s="1092" t="s">
        <v>268</v>
      </c>
      <c r="EJ350" s="1094">
        <v>80</v>
      </c>
      <c r="EK350" s="1081" t="s">
        <v>269</v>
      </c>
      <c r="EL350" s="1083" t="s">
        <v>270</v>
      </c>
      <c r="EM350" s="1081" t="s">
        <v>268</v>
      </c>
      <c r="EN350" s="1085" t="s">
        <v>275</v>
      </c>
      <c r="EO350" s="1081" t="s">
        <v>268</v>
      </c>
      <c r="EP350" s="1087">
        <v>2.9</v>
      </c>
      <c r="EQ350" s="1126" t="s">
        <v>276</v>
      </c>
      <c r="ER350" s="1120" t="s">
        <v>281</v>
      </c>
      <c r="ES350" s="1089" t="s">
        <v>280</v>
      </c>
      <c r="ET350" s="89">
        <v>6170</v>
      </c>
      <c r="EU350" s="1125" t="s">
        <v>280</v>
      </c>
      <c r="EV350" s="1140"/>
      <c r="EW350" s="1114"/>
      <c r="EX350" s="1122"/>
      <c r="EY350" s="11"/>
      <c r="EZ350" s="1145"/>
    </row>
    <row r="351" spans="1:156" s="23" customFormat="1" ht="38.450000000000003" customHeight="1">
      <c r="A351" s="145" t="s">
        <v>689</v>
      </c>
      <c r="B351" s="145" t="s">
        <v>1089</v>
      </c>
      <c r="C351" s="1170"/>
      <c r="D351" s="1133"/>
      <c r="E351" s="1135"/>
      <c r="F351" s="127" t="s">
        <v>43</v>
      </c>
      <c r="G351" s="120"/>
      <c r="H351" s="91">
        <v>42680</v>
      </c>
      <c r="I351" s="92"/>
      <c r="J351" s="32" t="s">
        <v>268</v>
      </c>
      <c r="K351" s="93">
        <v>400</v>
      </c>
      <c r="L351" s="94"/>
      <c r="M351" s="95" t="s">
        <v>269</v>
      </c>
      <c r="N351" s="96" t="s">
        <v>270</v>
      </c>
      <c r="O351" s="97" t="s">
        <v>268</v>
      </c>
      <c r="P351" s="98" t="s">
        <v>275</v>
      </c>
      <c r="Q351" s="97" t="s">
        <v>268</v>
      </c>
      <c r="R351" s="99">
        <v>2.6</v>
      </c>
      <c r="S351" s="100"/>
      <c r="T351" s="1089"/>
      <c r="U351" s="1105"/>
      <c r="V351" s="1089"/>
      <c r="W351" s="1111"/>
      <c r="X351" s="1082"/>
      <c r="Y351" s="1084"/>
      <c r="Z351" s="1084"/>
      <c r="AA351" s="1101"/>
      <c r="AB351" s="1089"/>
      <c r="AC351" s="1105"/>
      <c r="AD351" s="1089"/>
      <c r="AE351" s="1099"/>
      <c r="AF351" s="1082"/>
      <c r="AG351" s="1084"/>
      <c r="AH351" s="1082"/>
      <c r="AI351" s="1086"/>
      <c r="AJ351" s="1082"/>
      <c r="AK351" s="1097"/>
      <c r="AL351" s="32" t="s">
        <v>268</v>
      </c>
      <c r="AM351" s="93">
        <v>8440</v>
      </c>
      <c r="AN351" s="1089"/>
      <c r="AO351" s="101">
        <v>80</v>
      </c>
      <c r="AP351" s="102" t="s">
        <v>269</v>
      </c>
      <c r="AQ351" s="96" t="s">
        <v>270</v>
      </c>
      <c r="AR351" s="103" t="s">
        <v>268</v>
      </c>
      <c r="AS351" s="104" t="s">
        <v>275</v>
      </c>
      <c r="AT351" s="103" t="s">
        <v>268</v>
      </c>
      <c r="AU351" s="105">
        <v>2.9</v>
      </c>
      <c r="AV351" s="106"/>
      <c r="AW351" s="75"/>
      <c r="AZ351" s="125"/>
      <c r="BG351" s="112" t="s">
        <v>274</v>
      </c>
      <c r="BH351" s="113">
        <v>59140</v>
      </c>
      <c r="BI351" s="112" t="s">
        <v>268</v>
      </c>
      <c r="BJ351" s="77">
        <v>590</v>
      </c>
      <c r="BK351" s="78" t="s">
        <v>269</v>
      </c>
      <c r="BL351" s="79" t="s">
        <v>270</v>
      </c>
      <c r="BM351" s="78" t="s">
        <v>268</v>
      </c>
      <c r="BN351" s="80" t="s">
        <v>275</v>
      </c>
      <c r="BO351" s="78" t="s">
        <v>268</v>
      </c>
      <c r="BP351" s="81">
        <v>2.6</v>
      </c>
      <c r="BQ351" s="46" t="s">
        <v>268</v>
      </c>
      <c r="BR351" s="113">
        <v>50700</v>
      </c>
      <c r="BS351" s="46" t="s">
        <v>274</v>
      </c>
      <c r="BT351" s="77">
        <v>500</v>
      </c>
      <c r="BU351" s="78" t="s">
        <v>269</v>
      </c>
      <c r="BV351" s="79" t="s">
        <v>270</v>
      </c>
      <c r="BW351" s="78" t="s">
        <v>268</v>
      </c>
      <c r="BX351" s="80" t="s">
        <v>275</v>
      </c>
      <c r="BY351" s="78" t="s">
        <v>268</v>
      </c>
      <c r="BZ351" s="81">
        <v>2.6</v>
      </c>
      <c r="CA351" s="1103"/>
      <c r="CB351" s="1131"/>
      <c r="CC351" s="1089"/>
      <c r="CD351" s="1099"/>
      <c r="CE351" s="1084"/>
      <c r="CF351" s="1084"/>
      <c r="CG351" s="1093"/>
      <c r="CH351" s="1086"/>
      <c r="CI351" s="1093"/>
      <c r="CJ351" s="1129"/>
      <c r="CK351" s="1089"/>
      <c r="CL351" s="114">
        <v>8440</v>
      </c>
      <c r="CM351" s="1089"/>
      <c r="CN351" s="1112"/>
      <c r="CO351" s="1113"/>
      <c r="CP351" s="1114"/>
      <c r="CQ351" s="1113"/>
      <c r="CR351" s="1115"/>
      <c r="CS351" s="1113"/>
      <c r="CT351" s="1118"/>
      <c r="CU351" s="1119"/>
      <c r="CV351" s="1089"/>
      <c r="CW351" s="1105"/>
      <c r="CX351" s="1089"/>
      <c r="CY351" s="1099"/>
      <c r="CZ351" s="1084"/>
      <c r="DA351" s="1084"/>
      <c r="DB351" s="1093"/>
      <c r="DC351" s="1086"/>
      <c r="DD351" s="1093"/>
      <c r="DE351" s="1097"/>
      <c r="DF351" s="1089"/>
      <c r="DG351" s="115" t="s">
        <v>282</v>
      </c>
      <c r="DH351" s="1089"/>
      <c r="DI351" s="115" t="s">
        <v>335</v>
      </c>
      <c r="DJ351" s="1089"/>
      <c r="DK351" s="116">
        <v>49.9</v>
      </c>
      <c r="DL351" s="1089"/>
      <c r="DM351" s="115" t="s">
        <v>282</v>
      </c>
      <c r="DN351" s="1089"/>
      <c r="DO351" s="115" t="s">
        <v>335</v>
      </c>
      <c r="DP351" s="1089"/>
      <c r="DQ351" s="116">
        <v>58.3</v>
      </c>
      <c r="DR351" s="1145"/>
      <c r="DS351" s="117">
        <v>7500</v>
      </c>
      <c r="DT351" s="1122"/>
      <c r="DU351" s="118" t="s">
        <v>284</v>
      </c>
      <c r="DV351" s="1089"/>
      <c r="DW351" s="1091"/>
      <c r="DX351" s="1093"/>
      <c r="DY351" s="1095"/>
      <c r="DZ351" s="1082"/>
      <c r="EA351" s="1084"/>
      <c r="EB351" s="1082"/>
      <c r="EC351" s="1086"/>
      <c r="ED351" s="1082"/>
      <c r="EE351" s="1088"/>
      <c r="EF351" s="1124"/>
      <c r="EG351" s="1089"/>
      <c r="EH351" s="1091">
        <v>0</v>
      </c>
      <c r="EI351" s="1093"/>
      <c r="EJ351" s="1095"/>
      <c r="EK351" s="1082"/>
      <c r="EL351" s="1084"/>
      <c r="EM351" s="1082"/>
      <c r="EN351" s="1086"/>
      <c r="EO351" s="1082"/>
      <c r="EP351" s="1088"/>
      <c r="EQ351" s="1127"/>
      <c r="ER351" s="1121"/>
      <c r="ES351" s="1089"/>
      <c r="ET351" s="119">
        <v>60</v>
      </c>
      <c r="EU351" s="1125"/>
      <c r="EV351" s="1140"/>
      <c r="EW351" s="1114"/>
      <c r="EX351" s="1122"/>
      <c r="EY351" s="11"/>
      <c r="EZ351" s="1145"/>
    </row>
    <row r="352" spans="1:156" s="23" customFormat="1" ht="38.450000000000003" customHeight="1">
      <c r="A352" s="145" t="s">
        <v>690</v>
      </c>
      <c r="B352" s="145" t="s">
        <v>1090</v>
      </c>
      <c r="C352" s="1170"/>
      <c r="D352" s="1106" t="s">
        <v>310</v>
      </c>
      <c r="E352" s="1108" t="s">
        <v>267</v>
      </c>
      <c r="F352" s="57" t="s">
        <v>42</v>
      </c>
      <c r="G352" s="120"/>
      <c r="H352" s="59">
        <v>31730</v>
      </c>
      <c r="I352" s="60">
        <v>40170</v>
      </c>
      <c r="J352" s="32" t="s">
        <v>268</v>
      </c>
      <c r="K352" s="61">
        <v>290</v>
      </c>
      <c r="L352" s="62">
        <v>380</v>
      </c>
      <c r="M352" s="63" t="s">
        <v>269</v>
      </c>
      <c r="N352" s="64" t="s">
        <v>270</v>
      </c>
      <c r="O352" s="65" t="s">
        <v>268</v>
      </c>
      <c r="P352" s="66" t="s">
        <v>271</v>
      </c>
      <c r="Q352" s="65" t="s">
        <v>268</v>
      </c>
      <c r="R352" s="67">
        <v>2.5</v>
      </c>
      <c r="S352" s="68">
        <v>2.6</v>
      </c>
      <c r="T352" s="1089" t="s">
        <v>268</v>
      </c>
      <c r="U352" s="1104">
        <v>990</v>
      </c>
      <c r="V352" s="1089" t="s">
        <v>268</v>
      </c>
      <c r="W352" s="1110">
        <v>9</v>
      </c>
      <c r="X352" s="1081" t="s">
        <v>272</v>
      </c>
      <c r="Y352" s="1083" t="s">
        <v>270</v>
      </c>
      <c r="Z352" s="1083" t="s">
        <v>268</v>
      </c>
      <c r="AA352" s="1100" t="s">
        <v>273</v>
      </c>
      <c r="AB352" s="1089" t="s">
        <v>268</v>
      </c>
      <c r="AC352" s="1104">
        <v>6750</v>
      </c>
      <c r="AD352" s="1089" t="s">
        <v>274</v>
      </c>
      <c r="AE352" s="1098">
        <v>60</v>
      </c>
      <c r="AF352" s="1081" t="s">
        <v>269</v>
      </c>
      <c r="AG352" s="1083" t="s">
        <v>270</v>
      </c>
      <c r="AH352" s="1081" t="s">
        <v>268</v>
      </c>
      <c r="AI352" s="1085" t="s">
        <v>275</v>
      </c>
      <c r="AJ352" s="1081" t="s">
        <v>268</v>
      </c>
      <c r="AK352" s="1096">
        <v>2.8</v>
      </c>
      <c r="AL352" s="32" t="s">
        <v>268</v>
      </c>
      <c r="AM352" s="69">
        <v>8440</v>
      </c>
      <c r="AN352" s="1089" t="s">
        <v>268</v>
      </c>
      <c r="AO352" s="70">
        <v>80</v>
      </c>
      <c r="AP352" s="71" t="s">
        <v>272</v>
      </c>
      <c r="AQ352" s="64" t="s">
        <v>270</v>
      </c>
      <c r="AR352" s="72" t="s">
        <v>268</v>
      </c>
      <c r="AS352" s="66" t="s">
        <v>275</v>
      </c>
      <c r="AT352" s="72" t="s">
        <v>268</v>
      </c>
      <c r="AU352" s="73">
        <v>2.9</v>
      </c>
      <c r="AV352" s="74" t="s">
        <v>276</v>
      </c>
      <c r="AW352" s="75" t="s">
        <v>268</v>
      </c>
      <c r="AX352" s="76">
        <v>3370</v>
      </c>
      <c r="AY352" s="20" t="s">
        <v>274</v>
      </c>
      <c r="AZ352" s="77">
        <v>30</v>
      </c>
      <c r="BA352" s="78" t="s">
        <v>269</v>
      </c>
      <c r="BB352" s="79" t="s">
        <v>270</v>
      </c>
      <c r="BC352" s="78" t="s">
        <v>268</v>
      </c>
      <c r="BD352" s="80" t="s">
        <v>275</v>
      </c>
      <c r="BE352" s="78" t="s">
        <v>268</v>
      </c>
      <c r="BF352" s="81">
        <v>3.9</v>
      </c>
      <c r="BG352" s="75"/>
      <c r="BH352" s="82"/>
      <c r="BI352" s="112"/>
      <c r="BJ352" s="121"/>
      <c r="BK352" s="121"/>
      <c r="BL352" s="121"/>
      <c r="BM352" s="121"/>
      <c r="BN352" s="121"/>
      <c r="BO352" s="121"/>
      <c r="BP352" s="121"/>
      <c r="BQ352" s="112"/>
      <c r="BR352" s="82" t="s">
        <v>286</v>
      </c>
      <c r="BS352" s="112"/>
      <c r="BT352" s="122"/>
      <c r="BU352" s="121"/>
      <c r="BV352" s="121"/>
      <c r="BW352" s="121"/>
      <c r="BX352" s="121"/>
      <c r="BY352" s="121"/>
      <c r="BZ352" s="121"/>
      <c r="CA352" s="1102" t="s">
        <v>268</v>
      </c>
      <c r="CB352" s="1130" t="s">
        <v>203</v>
      </c>
      <c r="CC352" s="1089" t="s">
        <v>268</v>
      </c>
      <c r="CD352" s="1098"/>
      <c r="CE352" s="1083"/>
      <c r="CF352" s="1083"/>
      <c r="CG352" s="1092"/>
      <c r="CH352" s="1085"/>
      <c r="CI352" s="1092"/>
      <c r="CJ352" s="1128" t="s">
        <v>203</v>
      </c>
      <c r="CK352" s="1089"/>
      <c r="CL352" s="123" t="s">
        <v>167</v>
      </c>
      <c r="CM352" s="1089" t="s">
        <v>274</v>
      </c>
      <c r="CN352" s="1112">
        <v>60</v>
      </c>
      <c r="CO352" s="1113" t="s">
        <v>269</v>
      </c>
      <c r="CP352" s="1114" t="s">
        <v>270</v>
      </c>
      <c r="CQ352" s="1113" t="s">
        <v>268</v>
      </c>
      <c r="CR352" s="1115" t="s">
        <v>275</v>
      </c>
      <c r="CS352" s="1113" t="s">
        <v>268</v>
      </c>
      <c r="CT352" s="1118">
        <v>2.8</v>
      </c>
      <c r="CU352" s="1119" t="s">
        <v>277</v>
      </c>
      <c r="CV352" s="1089" t="s">
        <v>274</v>
      </c>
      <c r="CW352" s="1104">
        <v>1120</v>
      </c>
      <c r="CX352" s="1089" t="s">
        <v>268</v>
      </c>
      <c r="CY352" s="1098">
        <v>10</v>
      </c>
      <c r="CZ352" s="1083" t="s">
        <v>269</v>
      </c>
      <c r="DA352" s="1083" t="s">
        <v>270</v>
      </c>
      <c r="DB352" s="1092" t="s">
        <v>268</v>
      </c>
      <c r="DC352" s="1085" t="s">
        <v>275</v>
      </c>
      <c r="DD352" s="1092" t="s">
        <v>268</v>
      </c>
      <c r="DE352" s="1096">
        <v>10.9</v>
      </c>
      <c r="DF352" s="1089" t="s">
        <v>274</v>
      </c>
      <c r="DG352" s="85">
        <v>620</v>
      </c>
      <c r="DH352" s="1089" t="s">
        <v>268</v>
      </c>
      <c r="DI352" s="85">
        <v>6</v>
      </c>
      <c r="DJ352" s="1089" t="s">
        <v>274</v>
      </c>
      <c r="DK352" s="86">
        <v>6</v>
      </c>
      <c r="DL352" s="1089" t="s">
        <v>268</v>
      </c>
      <c r="DM352" s="85">
        <v>110</v>
      </c>
      <c r="DN352" s="1089" t="s">
        <v>268</v>
      </c>
      <c r="DO352" s="85">
        <v>1</v>
      </c>
      <c r="DP352" s="1089" t="s">
        <v>274</v>
      </c>
      <c r="DQ352" s="86">
        <v>1</v>
      </c>
      <c r="DR352" s="1145"/>
      <c r="DS352" s="128" t="s">
        <v>167</v>
      </c>
      <c r="DT352" s="1122" t="s">
        <v>278</v>
      </c>
      <c r="DU352" s="88">
        <v>255</v>
      </c>
      <c r="DV352" s="1089" t="s">
        <v>280</v>
      </c>
      <c r="DW352" s="1090">
        <v>1710</v>
      </c>
      <c r="DX352" s="1092" t="s">
        <v>268</v>
      </c>
      <c r="DY352" s="1094">
        <v>10</v>
      </c>
      <c r="DZ352" s="1081" t="s">
        <v>269</v>
      </c>
      <c r="EA352" s="1083" t="s">
        <v>270</v>
      </c>
      <c r="EB352" s="1081" t="s">
        <v>268</v>
      </c>
      <c r="EC352" s="1085" t="s">
        <v>275</v>
      </c>
      <c r="ED352" s="1081" t="s">
        <v>268</v>
      </c>
      <c r="EE352" s="1087">
        <v>12.4</v>
      </c>
      <c r="EF352" s="1123" t="s">
        <v>276</v>
      </c>
      <c r="EG352" s="1089" t="s">
        <v>280</v>
      </c>
      <c r="EH352" s="1090">
        <v>6750</v>
      </c>
      <c r="EI352" s="1092" t="s">
        <v>268</v>
      </c>
      <c r="EJ352" s="1094">
        <v>60</v>
      </c>
      <c r="EK352" s="1081" t="s">
        <v>269</v>
      </c>
      <c r="EL352" s="1083" t="s">
        <v>270</v>
      </c>
      <c r="EM352" s="1081" t="s">
        <v>268</v>
      </c>
      <c r="EN352" s="1085" t="s">
        <v>275</v>
      </c>
      <c r="EO352" s="1081" t="s">
        <v>268</v>
      </c>
      <c r="EP352" s="1087">
        <v>3.1</v>
      </c>
      <c r="EQ352" s="1126" t="s">
        <v>276</v>
      </c>
      <c r="ER352" s="1120" t="s">
        <v>281</v>
      </c>
      <c r="ES352" s="1089" t="s">
        <v>280</v>
      </c>
      <c r="ET352" s="89">
        <v>4930</v>
      </c>
      <c r="EU352" s="1125" t="s">
        <v>280</v>
      </c>
      <c r="EV352" s="1140"/>
      <c r="EW352" s="1114"/>
      <c r="EX352" s="1122"/>
      <c r="EY352" s="11"/>
      <c r="EZ352" s="1145"/>
    </row>
    <row r="353" spans="1:156" s="23" customFormat="1" ht="38.450000000000003" customHeight="1">
      <c r="A353" s="145" t="s">
        <v>691</v>
      </c>
      <c r="B353" s="145" t="s">
        <v>1091</v>
      </c>
      <c r="C353" s="1170"/>
      <c r="D353" s="1107"/>
      <c r="E353" s="1109"/>
      <c r="F353" s="90" t="s">
        <v>43</v>
      </c>
      <c r="G353" s="120"/>
      <c r="H353" s="91">
        <v>40170</v>
      </c>
      <c r="I353" s="92"/>
      <c r="J353" s="32" t="s">
        <v>268</v>
      </c>
      <c r="K353" s="93">
        <v>380</v>
      </c>
      <c r="L353" s="94"/>
      <c r="M353" s="95" t="s">
        <v>269</v>
      </c>
      <c r="N353" s="96" t="s">
        <v>270</v>
      </c>
      <c r="O353" s="97" t="s">
        <v>268</v>
      </c>
      <c r="P353" s="98" t="s">
        <v>275</v>
      </c>
      <c r="Q353" s="97" t="s">
        <v>268</v>
      </c>
      <c r="R353" s="99">
        <v>2.6</v>
      </c>
      <c r="S353" s="100"/>
      <c r="T353" s="1089"/>
      <c r="U353" s="1105"/>
      <c r="V353" s="1089"/>
      <c r="W353" s="1111"/>
      <c r="X353" s="1082"/>
      <c r="Y353" s="1084"/>
      <c r="Z353" s="1084"/>
      <c r="AA353" s="1101"/>
      <c r="AB353" s="1089"/>
      <c r="AC353" s="1105"/>
      <c r="AD353" s="1089"/>
      <c r="AE353" s="1099"/>
      <c r="AF353" s="1082"/>
      <c r="AG353" s="1084"/>
      <c r="AH353" s="1082"/>
      <c r="AI353" s="1086"/>
      <c r="AJ353" s="1082"/>
      <c r="AK353" s="1097"/>
      <c r="AL353" s="32" t="s">
        <v>268</v>
      </c>
      <c r="AM353" s="93">
        <v>8440</v>
      </c>
      <c r="AN353" s="1089"/>
      <c r="AO353" s="101">
        <v>80</v>
      </c>
      <c r="AP353" s="102" t="s">
        <v>269</v>
      </c>
      <c r="AQ353" s="96" t="s">
        <v>270</v>
      </c>
      <c r="AR353" s="103" t="s">
        <v>268</v>
      </c>
      <c r="AS353" s="104" t="s">
        <v>275</v>
      </c>
      <c r="AT353" s="103" t="s">
        <v>268</v>
      </c>
      <c r="AU353" s="105">
        <v>2.9</v>
      </c>
      <c r="AV353" s="106"/>
      <c r="AW353" s="75"/>
      <c r="AZ353" s="125"/>
      <c r="BG353" s="112" t="s">
        <v>274</v>
      </c>
      <c r="BH353" s="113">
        <v>59140</v>
      </c>
      <c r="BI353" s="112" t="s">
        <v>268</v>
      </c>
      <c r="BJ353" s="77">
        <v>590</v>
      </c>
      <c r="BK353" s="78" t="s">
        <v>269</v>
      </c>
      <c r="BL353" s="79" t="s">
        <v>270</v>
      </c>
      <c r="BM353" s="78" t="s">
        <v>268</v>
      </c>
      <c r="BN353" s="80" t="s">
        <v>275</v>
      </c>
      <c r="BO353" s="78" t="s">
        <v>268</v>
      </c>
      <c r="BP353" s="81">
        <v>2.6</v>
      </c>
      <c r="BQ353" s="46" t="s">
        <v>268</v>
      </c>
      <c r="BR353" s="113">
        <v>50700</v>
      </c>
      <c r="BS353" s="46" t="s">
        <v>274</v>
      </c>
      <c r="BT353" s="77">
        <v>500</v>
      </c>
      <c r="BU353" s="78" t="s">
        <v>269</v>
      </c>
      <c r="BV353" s="79" t="s">
        <v>270</v>
      </c>
      <c r="BW353" s="78" t="s">
        <v>268</v>
      </c>
      <c r="BX353" s="80" t="s">
        <v>275</v>
      </c>
      <c r="BY353" s="78" t="s">
        <v>268</v>
      </c>
      <c r="BZ353" s="81">
        <v>2.6</v>
      </c>
      <c r="CA353" s="1103"/>
      <c r="CB353" s="1131"/>
      <c r="CC353" s="1089"/>
      <c r="CD353" s="1099"/>
      <c r="CE353" s="1084"/>
      <c r="CF353" s="1084"/>
      <c r="CG353" s="1093"/>
      <c r="CH353" s="1086"/>
      <c r="CI353" s="1093"/>
      <c r="CJ353" s="1129"/>
      <c r="CK353" s="1089"/>
      <c r="CL353" s="114">
        <v>6750</v>
      </c>
      <c r="CM353" s="1089"/>
      <c r="CN353" s="1112"/>
      <c r="CO353" s="1113"/>
      <c r="CP353" s="1114"/>
      <c r="CQ353" s="1113"/>
      <c r="CR353" s="1115"/>
      <c r="CS353" s="1113"/>
      <c r="CT353" s="1118"/>
      <c r="CU353" s="1119"/>
      <c r="CV353" s="1089"/>
      <c r="CW353" s="1105"/>
      <c r="CX353" s="1089"/>
      <c r="CY353" s="1099"/>
      <c r="CZ353" s="1084"/>
      <c r="DA353" s="1084"/>
      <c r="DB353" s="1093"/>
      <c r="DC353" s="1086"/>
      <c r="DD353" s="1093"/>
      <c r="DE353" s="1097"/>
      <c r="DF353" s="1089"/>
      <c r="DG353" s="115" t="s">
        <v>282</v>
      </c>
      <c r="DH353" s="1089"/>
      <c r="DI353" s="115" t="s">
        <v>335</v>
      </c>
      <c r="DJ353" s="1089"/>
      <c r="DK353" s="116">
        <v>46.6</v>
      </c>
      <c r="DL353" s="1089"/>
      <c r="DM353" s="115" t="s">
        <v>282</v>
      </c>
      <c r="DN353" s="1089"/>
      <c r="DO353" s="115" t="s">
        <v>335</v>
      </c>
      <c r="DP353" s="1089"/>
      <c r="DQ353" s="116">
        <v>46.6</v>
      </c>
      <c r="DR353" s="1145"/>
      <c r="DS353" s="117">
        <v>6130</v>
      </c>
      <c r="DT353" s="1122"/>
      <c r="DU353" s="118" t="s">
        <v>284</v>
      </c>
      <c r="DV353" s="1089"/>
      <c r="DW353" s="1091"/>
      <c r="DX353" s="1093"/>
      <c r="DY353" s="1095"/>
      <c r="DZ353" s="1082"/>
      <c r="EA353" s="1084"/>
      <c r="EB353" s="1082"/>
      <c r="EC353" s="1086"/>
      <c r="ED353" s="1082"/>
      <c r="EE353" s="1088"/>
      <c r="EF353" s="1124"/>
      <c r="EG353" s="1089"/>
      <c r="EH353" s="1091">
        <v>0</v>
      </c>
      <c r="EI353" s="1093"/>
      <c r="EJ353" s="1095"/>
      <c r="EK353" s="1082"/>
      <c r="EL353" s="1084"/>
      <c r="EM353" s="1082"/>
      <c r="EN353" s="1086"/>
      <c r="EO353" s="1082"/>
      <c r="EP353" s="1088"/>
      <c r="EQ353" s="1127"/>
      <c r="ER353" s="1121"/>
      <c r="ES353" s="1089"/>
      <c r="ET353" s="119">
        <v>40</v>
      </c>
      <c r="EU353" s="1125"/>
      <c r="EV353" s="1140"/>
      <c r="EW353" s="1114"/>
      <c r="EX353" s="1122"/>
      <c r="EZ353" s="1145"/>
    </row>
    <row r="354" spans="1:156" s="58" customFormat="1" ht="38.450000000000003" customHeight="1">
      <c r="A354" s="132" t="s">
        <v>692</v>
      </c>
      <c r="B354" s="132" t="s">
        <v>1092</v>
      </c>
      <c r="C354" s="1170"/>
      <c r="D354" s="1106" t="s">
        <v>312</v>
      </c>
      <c r="E354" s="1108" t="s">
        <v>267</v>
      </c>
      <c r="F354" s="57" t="s">
        <v>42</v>
      </c>
      <c r="G354" s="120"/>
      <c r="H354" s="59">
        <v>30030</v>
      </c>
      <c r="I354" s="60">
        <v>38470</v>
      </c>
      <c r="J354" s="32" t="s">
        <v>268</v>
      </c>
      <c r="K354" s="61">
        <v>270</v>
      </c>
      <c r="L354" s="62">
        <v>360</v>
      </c>
      <c r="M354" s="63" t="s">
        <v>269</v>
      </c>
      <c r="N354" s="64" t="s">
        <v>270</v>
      </c>
      <c r="O354" s="65" t="s">
        <v>268</v>
      </c>
      <c r="P354" s="66" t="s">
        <v>271</v>
      </c>
      <c r="Q354" s="65" t="s">
        <v>268</v>
      </c>
      <c r="R354" s="67">
        <v>2.5</v>
      </c>
      <c r="S354" s="68">
        <v>2.6</v>
      </c>
      <c r="T354" s="1089" t="s">
        <v>268</v>
      </c>
      <c r="U354" s="1104">
        <v>830</v>
      </c>
      <c r="V354" s="1089" t="s">
        <v>268</v>
      </c>
      <c r="W354" s="1110">
        <v>8</v>
      </c>
      <c r="X354" s="1081" t="s">
        <v>272</v>
      </c>
      <c r="Y354" s="1083" t="s">
        <v>270</v>
      </c>
      <c r="Z354" s="1083" t="s">
        <v>268</v>
      </c>
      <c r="AA354" s="1100" t="s">
        <v>273</v>
      </c>
      <c r="AB354" s="1089" t="s">
        <v>268</v>
      </c>
      <c r="AC354" s="1104">
        <v>5630</v>
      </c>
      <c r="AD354" s="1089" t="s">
        <v>274</v>
      </c>
      <c r="AE354" s="1098">
        <v>50</v>
      </c>
      <c r="AF354" s="1081" t="s">
        <v>269</v>
      </c>
      <c r="AG354" s="1083" t="s">
        <v>270</v>
      </c>
      <c r="AH354" s="1081" t="s">
        <v>268</v>
      </c>
      <c r="AI354" s="1085" t="s">
        <v>275</v>
      </c>
      <c r="AJ354" s="1081" t="s">
        <v>268</v>
      </c>
      <c r="AK354" s="1096">
        <v>2.8</v>
      </c>
      <c r="AL354" s="32" t="s">
        <v>268</v>
      </c>
      <c r="AM354" s="69">
        <v>8440</v>
      </c>
      <c r="AN354" s="1089" t="s">
        <v>268</v>
      </c>
      <c r="AO354" s="70">
        <v>80</v>
      </c>
      <c r="AP354" s="71" t="s">
        <v>272</v>
      </c>
      <c r="AQ354" s="64" t="s">
        <v>270</v>
      </c>
      <c r="AR354" s="72" t="s">
        <v>268</v>
      </c>
      <c r="AS354" s="66" t="s">
        <v>275</v>
      </c>
      <c r="AT354" s="72" t="s">
        <v>268</v>
      </c>
      <c r="AU354" s="73">
        <v>2.9</v>
      </c>
      <c r="AV354" s="74" t="s">
        <v>276</v>
      </c>
      <c r="AW354" s="75" t="s">
        <v>268</v>
      </c>
      <c r="AX354" s="76">
        <v>3370</v>
      </c>
      <c r="AY354" s="20" t="s">
        <v>274</v>
      </c>
      <c r="AZ354" s="77">
        <v>30</v>
      </c>
      <c r="BA354" s="78" t="s">
        <v>269</v>
      </c>
      <c r="BB354" s="79" t="s">
        <v>270</v>
      </c>
      <c r="BC354" s="78" t="s">
        <v>268</v>
      </c>
      <c r="BD354" s="80" t="s">
        <v>275</v>
      </c>
      <c r="BE354" s="78" t="s">
        <v>268</v>
      </c>
      <c r="BF354" s="81">
        <v>3.9</v>
      </c>
      <c r="BG354" s="75"/>
      <c r="BH354" s="82"/>
      <c r="BI354" s="112"/>
      <c r="BJ354" s="121"/>
      <c r="BK354" s="121"/>
      <c r="BL354" s="121"/>
      <c r="BM354" s="121"/>
      <c r="BN354" s="121"/>
      <c r="BO354" s="121"/>
      <c r="BP354" s="121"/>
      <c r="BQ354" s="112"/>
      <c r="BR354" s="82" t="s">
        <v>286</v>
      </c>
      <c r="BS354" s="112"/>
      <c r="BT354" s="122"/>
      <c r="BU354" s="121"/>
      <c r="BV354" s="121"/>
      <c r="BW354" s="121"/>
      <c r="BX354" s="121"/>
      <c r="BY354" s="121"/>
      <c r="BZ354" s="121"/>
      <c r="CA354" s="1102" t="s">
        <v>268</v>
      </c>
      <c r="CB354" s="1130" t="s">
        <v>203</v>
      </c>
      <c r="CC354" s="1089" t="s">
        <v>268</v>
      </c>
      <c r="CD354" s="1098"/>
      <c r="CE354" s="1083"/>
      <c r="CF354" s="1083"/>
      <c r="CG354" s="1092"/>
      <c r="CH354" s="1085"/>
      <c r="CI354" s="1092"/>
      <c r="CJ354" s="1128" t="s">
        <v>203</v>
      </c>
      <c r="CK354" s="1089"/>
      <c r="CL354" s="123" t="s">
        <v>168</v>
      </c>
      <c r="CM354" s="1089" t="s">
        <v>274</v>
      </c>
      <c r="CN354" s="1112">
        <v>50</v>
      </c>
      <c r="CO354" s="1113" t="s">
        <v>269</v>
      </c>
      <c r="CP354" s="1114" t="s">
        <v>270</v>
      </c>
      <c r="CQ354" s="1113" t="s">
        <v>268</v>
      </c>
      <c r="CR354" s="1115" t="s">
        <v>275</v>
      </c>
      <c r="CS354" s="1113" t="s">
        <v>268</v>
      </c>
      <c r="CT354" s="1118">
        <v>2.8</v>
      </c>
      <c r="CU354" s="1119" t="s">
        <v>277</v>
      </c>
      <c r="CV354" s="1089" t="s">
        <v>274</v>
      </c>
      <c r="CW354" s="1104">
        <v>930</v>
      </c>
      <c r="CX354" s="1089" t="s">
        <v>268</v>
      </c>
      <c r="CY354" s="1098">
        <v>9</v>
      </c>
      <c r="CZ354" s="1083" t="s">
        <v>269</v>
      </c>
      <c r="DA354" s="1083" t="s">
        <v>270</v>
      </c>
      <c r="DB354" s="1092" t="s">
        <v>268</v>
      </c>
      <c r="DC354" s="1085" t="s">
        <v>275</v>
      </c>
      <c r="DD354" s="1092" t="s">
        <v>268</v>
      </c>
      <c r="DE354" s="1096">
        <v>10.1</v>
      </c>
      <c r="DF354" s="1089" t="s">
        <v>274</v>
      </c>
      <c r="DG354" s="85">
        <v>540</v>
      </c>
      <c r="DH354" s="1089" t="s">
        <v>268</v>
      </c>
      <c r="DI354" s="85">
        <v>5</v>
      </c>
      <c r="DJ354" s="1089" t="s">
        <v>274</v>
      </c>
      <c r="DK354" s="86">
        <v>5</v>
      </c>
      <c r="DL354" s="1089" t="s">
        <v>268</v>
      </c>
      <c r="DM354" s="85">
        <v>90</v>
      </c>
      <c r="DN354" s="1089" t="s">
        <v>268</v>
      </c>
      <c r="DO354" s="85">
        <v>1</v>
      </c>
      <c r="DP354" s="1089" t="s">
        <v>274</v>
      </c>
      <c r="DQ354" s="86">
        <v>1</v>
      </c>
      <c r="DR354" s="1145"/>
      <c r="DS354" s="128" t="s">
        <v>168</v>
      </c>
      <c r="DT354" s="1122" t="s">
        <v>278</v>
      </c>
      <c r="DU354" s="88">
        <v>255</v>
      </c>
      <c r="DV354" s="1089" t="s">
        <v>280</v>
      </c>
      <c r="DW354" s="1090">
        <v>1430</v>
      </c>
      <c r="DX354" s="1092" t="s">
        <v>268</v>
      </c>
      <c r="DY354" s="1094">
        <v>10</v>
      </c>
      <c r="DZ354" s="1081" t="s">
        <v>269</v>
      </c>
      <c r="EA354" s="1083" t="s">
        <v>270</v>
      </c>
      <c r="EB354" s="1081" t="s">
        <v>268</v>
      </c>
      <c r="EC354" s="1085" t="s">
        <v>275</v>
      </c>
      <c r="ED354" s="1081" t="s">
        <v>268</v>
      </c>
      <c r="EE354" s="1087">
        <v>10.4</v>
      </c>
      <c r="EF354" s="1123" t="s">
        <v>276</v>
      </c>
      <c r="EG354" s="1089" t="s">
        <v>280</v>
      </c>
      <c r="EH354" s="1090">
        <v>5630</v>
      </c>
      <c r="EI354" s="1092" t="s">
        <v>268</v>
      </c>
      <c r="EJ354" s="1094">
        <v>50</v>
      </c>
      <c r="EK354" s="1081" t="s">
        <v>269</v>
      </c>
      <c r="EL354" s="1083" t="s">
        <v>270</v>
      </c>
      <c r="EM354" s="1081" t="s">
        <v>268</v>
      </c>
      <c r="EN354" s="1085" t="s">
        <v>275</v>
      </c>
      <c r="EO354" s="1081" t="s">
        <v>268</v>
      </c>
      <c r="EP354" s="1087">
        <v>3.1</v>
      </c>
      <c r="EQ354" s="1126" t="s">
        <v>276</v>
      </c>
      <c r="ER354" s="1120" t="s">
        <v>281</v>
      </c>
      <c r="ES354" s="1089" t="s">
        <v>280</v>
      </c>
      <c r="ET354" s="89">
        <v>4110</v>
      </c>
      <c r="EU354" s="1125" t="s">
        <v>280</v>
      </c>
      <c r="EV354" s="1140"/>
      <c r="EW354" s="1114"/>
      <c r="EX354" s="1122"/>
      <c r="EY354" s="5"/>
      <c r="EZ354" s="1145"/>
    </row>
    <row r="355" spans="1:156" s="58" customFormat="1" ht="38.450000000000003" customHeight="1">
      <c r="A355" s="132" t="s">
        <v>693</v>
      </c>
      <c r="B355" s="132" t="s">
        <v>1093</v>
      </c>
      <c r="C355" s="1170"/>
      <c r="D355" s="1107"/>
      <c r="E355" s="1109"/>
      <c r="F355" s="90" t="s">
        <v>43</v>
      </c>
      <c r="G355" s="120"/>
      <c r="H355" s="91">
        <v>38470</v>
      </c>
      <c r="I355" s="92"/>
      <c r="J355" s="32" t="s">
        <v>268</v>
      </c>
      <c r="K355" s="93">
        <v>360</v>
      </c>
      <c r="L355" s="94"/>
      <c r="M355" s="95" t="s">
        <v>269</v>
      </c>
      <c r="N355" s="96" t="s">
        <v>270</v>
      </c>
      <c r="O355" s="97" t="s">
        <v>268</v>
      </c>
      <c r="P355" s="98" t="s">
        <v>275</v>
      </c>
      <c r="Q355" s="97" t="s">
        <v>268</v>
      </c>
      <c r="R355" s="99">
        <v>2.6</v>
      </c>
      <c r="S355" s="100"/>
      <c r="T355" s="1089"/>
      <c r="U355" s="1105"/>
      <c r="V355" s="1089"/>
      <c r="W355" s="1111"/>
      <c r="X355" s="1082"/>
      <c r="Y355" s="1084"/>
      <c r="Z355" s="1084"/>
      <c r="AA355" s="1101"/>
      <c r="AB355" s="1089"/>
      <c r="AC355" s="1105"/>
      <c r="AD355" s="1089"/>
      <c r="AE355" s="1099"/>
      <c r="AF355" s="1082"/>
      <c r="AG355" s="1084"/>
      <c r="AH355" s="1082"/>
      <c r="AI355" s="1086"/>
      <c r="AJ355" s="1082"/>
      <c r="AK355" s="1097"/>
      <c r="AL355" s="32" t="s">
        <v>268</v>
      </c>
      <c r="AM355" s="93">
        <v>8440</v>
      </c>
      <c r="AN355" s="1089"/>
      <c r="AO355" s="101">
        <v>80</v>
      </c>
      <c r="AP355" s="102" t="s">
        <v>269</v>
      </c>
      <c r="AQ355" s="96" t="s">
        <v>270</v>
      </c>
      <c r="AR355" s="103" t="s">
        <v>268</v>
      </c>
      <c r="AS355" s="104" t="s">
        <v>275</v>
      </c>
      <c r="AT355" s="103" t="s">
        <v>268</v>
      </c>
      <c r="AU355" s="105">
        <v>2.9</v>
      </c>
      <c r="AV355" s="106"/>
      <c r="AW355" s="75"/>
      <c r="AX355" s="23"/>
      <c r="AY355" s="23"/>
      <c r="AZ355" s="125"/>
      <c r="BA355" s="23"/>
      <c r="BB355" s="23"/>
      <c r="BC355" s="23"/>
      <c r="BD355" s="23"/>
      <c r="BE355" s="23"/>
      <c r="BF355" s="23"/>
      <c r="BG355" s="112" t="s">
        <v>274</v>
      </c>
      <c r="BH355" s="113">
        <v>59140</v>
      </c>
      <c r="BI355" s="112" t="s">
        <v>268</v>
      </c>
      <c r="BJ355" s="77">
        <v>590</v>
      </c>
      <c r="BK355" s="78" t="s">
        <v>269</v>
      </c>
      <c r="BL355" s="79" t="s">
        <v>270</v>
      </c>
      <c r="BM355" s="78" t="s">
        <v>268</v>
      </c>
      <c r="BN355" s="80" t="s">
        <v>275</v>
      </c>
      <c r="BO355" s="78" t="s">
        <v>268</v>
      </c>
      <c r="BP355" s="81">
        <v>2.6</v>
      </c>
      <c r="BQ355" s="46" t="s">
        <v>268</v>
      </c>
      <c r="BR355" s="113">
        <v>50700</v>
      </c>
      <c r="BS355" s="46" t="s">
        <v>274</v>
      </c>
      <c r="BT355" s="77">
        <v>500</v>
      </c>
      <c r="BU355" s="78" t="s">
        <v>269</v>
      </c>
      <c r="BV355" s="79" t="s">
        <v>270</v>
      </c>
      <c r="BW355" s="78" t="s">
        <v>268</v>
      </c>
      <c r="BX355" s="80" t="s">
        <v>275</v>
      </c>
      <c r="BY355" s="78" t="s">
        <v>268</v>
      </c>
      <c r="BZ355" s="81">
        <v>2.6</v>
      </c>
      <c r="CA355" s="1103"/>
      <c r="CB355" s="1131"/>
      <c r="CC355" s="1089"/>
      <c r="CD355" s="1099"/>
      <c r="CE355" s="1084"/>
      <c r="CF355" s="1084"/>
      <c r="CG355" s="1093"/>
      <c r="CH355" s="1086"/>
      <c r="CI355" s="1093"/>
      <c r="CJ355" s="1129"/>
      <c r="CK355" s="1089"/>
      <c r="CL355" s="114">
        <v>5630</v>
      </c>
      <c r="CM355" s="1089"/>
      <c r="CN355" s="1112"/>
      <c r="CO355" s="1113"/>
      <c r="CP355" s="1114"/>
      <c r="CQ355" s="1113"/>
      <c r="CR355" s="1115"/>
      <c r="CS355" s="1113"/>
      <c r="CT355" s="1118"/>
      <c r="CU355" s="1119"/>
      <c r="CV355" s="1089"/>
      <c r="CW355" s="1105"/>
      <c r="CX355" s="1089"/>
      <c r="CY355" s="1099"/>
      <c r="CZ355" s="1084"/>
      <c r="DA355" s="1084"/>
      <c r="DB355" s="1093"/>
      <c r="DC355" s="1086"/>
      <c r="DD355" s="1093"/>
      <c r="DE355" s="1097"/>
      <c r="DF355" s="1089"/>
      <c r="DG355" s="115" t="s">
        <v>282</v>
      </c>
      <c r="DH355" s="1089"/>
      <c r="DI355" s="115" t="s">
        <v>335</v>
      </c>
      <c r="DJ355" s="1089"/>
      <c r="DK355" s="116">
        <v>46.6</v>
      </c>
      <c r="DL355" s="1089"/>
      <c r="DM355" s="115" t="s">
        <v>282</v>
      </c>
      <c r="DN355" s="1089"/>
      <c r="DO355" s="115" t="s">
        <v>335</v>
      </c>
      <c r="DP355" s="1089"/>
      <c r="DQ355" s="116">
        <v>38.799999999999997</v>
      </c>
      <c r="DR355" s="1145"/>
      <c r="DS355" s="117">
        <v>5220</v>
      </c>
      <c r="DT355" s="1122"/>
      <c r="DU355" s="118" t="s">
        <v>284</v>
      </c>
      <c r="DV355" s="1089"/>
      <c r="DW355" s="1091"/>
      <c r="DX355" s="1093"/>
      <c r="DY355" s="1095"/>
      <c r="DZ355" s="1082"/>
      <c r="EA355" s="1084"/>
      <c r="EB355" s="1082"/>
      <c r="EC355" s="1086"/>
      <c r="ED355" s="1082"/>
      <c r="EE355" s="1088"/>
      <c r="EF355" s="1124"/>
      <c r="EG355" s="1089"/>
      <c r="EH355" s="1091">
        <v>0</v>
      </c>
      <c r="EI355" s="1093"/>
      <c r="EJ355" s="1095"/>
      <c r="EK355" s="1082"/>
      <c r="EL355" s="1084"/>
      <c r="EM355" s="1082"/>
      <c r="EN355" s="1086"/>
      <c r="EO355" s="1082"/>
      <c r="EP355" s="1088"/>
      <c r="EQ355" s="1127"/>
      <c r="ER355" s="1121"/>
      <c r="ES355" s="1089"/>
      <c r="ET355" s="119">
        <v>40</v>
      </c>
      <c r="EU355" s="1125"/>
      <c r="EV355" s="1140"/>
      <c r="EW355" s="1114"/>
      <c r="EX355" s="1122"/>
      <c r="EY355" s="5"/>
      <c r="EZ355" s="1145"/>
    </row>
    <row r="356" spans="1:156" s="58" customFormat="1" ht="38.450000000000003" customHeight="1">
      <c r="A356" s="132" t="s">
        <v>694</v>
      </c>
      <c r="B356" s="132" t="s">
        <v>1094</v>
      </c>
      <c r="C356" s="1170"/>
      <c r="D356" s="1106" t="s">
        <v>314</v>
      </c>
      <c r="E356" s="1108" t="s">
        <v>267</v>
      </c>
      <c r="F356" s="57" t="s">
        <v>42</v>
      </c>
      <c r="G356" s="120"/>
      <c r="H356" s="59">
        <v>29480</v>
      </c>
      <c r="I356" s="60">
        <v>37920</v>
      </c>
      <c r="J356" s="32" t="s">
        <v>268</v>
      </c>
      <c r="K356" s="61">
        <v>270</v>
      </c>
      <c r="L356" s="62">
        <v>350</v>
      </c>
      <c r="M356" s="63" t="s">
        <v>269</v>
      </c>
      <c r="N356" s="64" t="s">
        <v>270</v>
      </c>
      <c r="O356" s="65" t="s">
        <v>268</v>
      </c>
      <c r="P356" s="66" t="s">
        <v>271</v>
      </c>
      <c r="Q356" s="65" t="s">
        <v>268</v>
      </c>
      <c r="R356" s="67">
        <v>2.7</v>
      </c>
      <c r="S356" s="68">
        <v>2.7</v>
      </c>
      <c r="T356" s="1089" t="s">
        <v>268</v>
      </c>
      <c r="U356" s="1104">
        <v>710</v>
      </c>
      <c r="V356" s="1089" t="s">
        <v>268</v>
      </c>
      <c r="W356" s="1110">
        <v>7</v>
      </c>
      <c r="X356" s="1081" t="s">
        <v>272</v>
      </c>
      <c r="Y356" s="1083" t="s">
        <v>270</v>
      </c>
      <c r="Z356" s="1083" t="s">
        <v>268</v>
      </c>
      <c r="AA356" s="1100" t="s">
        <v>273</v>
      </c>
      <c r="AB356" s="1089" t="s">
        <v>268</v>
      </c>
      <c r="AC356" s="1104">
        <v>4820</v>
      </c>
      <c r="AD356" s="1089" t="s">
        <v>274</v>
      </c>
      <c r="AE356" s="1098">
        <v>40</v>
      </c>
      <c r="AF356" s="1081" t="s">
        <v>269</v>
      </c>
      <c r="AG356" s="1083" t="s">
        <v>270</v>
      </c>
      <c r="AH356" s="1081" t="s">
        <v>268</v>
      </c>
      <c r="AI356" s="1085" t="s">
        <v>275</v>
      </c>
      <c r="AJ356" s="1081" t="s">
        <v>268</v>
      </c>
      <c r="AK356" s="1096">
        <v>3.1</v>
      </c>
      <c r="AL356" s="32" t="s">
        <v>268</v>
      </c>
      <c r="AM356" s="69">
        <v>8440</v>
      </c>
      <c r="AN356" s="1089" t="s">
        <v>268</v>
      </c>
      <c r="AO356" s="70">
        <v>80</v>
      </c>
      <c r="AP356" s="71" t="s">
        <v>272</v>
      </c>
      <c r="AQ356" s="64" t="s">
        <v>270</v>
      </c>
      <c r="AR356" s="72" t="s">
        <v>268</v>
      </c>
      <c r="AS356" s="66" t="s">
        <v>275</v>
      </c>
      <c r="AT356" s="72" t="s">
        <v>268</v>
      </c>
      <c r="AU356" s="73">
        <v>2.9</v>
      </c>
      <c r="AV356" s="74" t="s">
        <v>276</v>
      </c>
      <c r="AW356" s="75" t="s">
        <v>268</v>
      </c>
      <c r="AX356" s="76">
        <v>3370</v>
      </c>
      <c r="AY356" s="20" t="s">
        <v>274</v>
      </c>
      <c r="AZ356" s="77">
        <v>30</v>
      </c>
      <c r="BA356" s="78" t="s">
        <v>269</v>
      </c>
      <c r="BB356" s="79" t="s">
        <v>270</v>
      </c>
      <c r="BC356" s="78" t="s">
        <v>268</v>
      </c>
      <c r="BD356" s="80" t="s">
        <v>275</v>
      </c>
      <c r="BE356" s="78" t="s">
        <v>268</v>
      </c>
      <c r="BF356" s="81">
        <v>3.9</v>
      </c>
      <c r="BG356" s="75"/>
      <c r="BH356" s="82"/>
      <c r="BI356" s="112"/>
      <c r="BJ356" s="121"/>
      <c r="BK356" s="121"/>
      <c r="BL356" s="121"/>
      <c r="BM356" s="121"/>
      <c r="BN356" s="121"/>
      <c r="BO356" s="121"/>
      <c r="BP356" s="121"/>
      <c r="BQ356" s="112"/>
      <c r="BR356" s="82" t="s">
        <v>286</v>
      </c>
      <c r="BS356" s="112"/>
      <c r="BT356" s="122"/>
      <c r="BU356" s="121"/>
      <c r="BV356" s="121"/>
      <c r="BW356" s="121"/>
      <c r="BX356" s="121"/>
      <c r="BY356" s="121"/>
      <c r="BZ356" s="121"/>
      <c r="CA356" s="1102" t="s">
        <v>268</v>
      </c>
      <c r="CB356" s="1130" t="s">
        <v>203</v>
      </c>
      <c r="CC356" s="1089" t="s">
        <v>268</v>
      </c>
      <c r="CD356" s="1098"/>
      <c r="CE356" s="1083"/>
      <c r="CF356" s="1083"/>
      <c r="CG356" s="1092"/>
      <c r="CH356" s="1085"/>
      <c r="CI356" s="1092"/>
      <c r="CJ356" s="1128" t="s">
        <v>203</v>
      </c>
      <c r="CK356" s="1089"/>
      <c r="CL356" s="123" t="s">
        <v>169</v>
      </c>
      <c r="CM356" s="1089" t="s">
        <v>274</v>
      </c>
      <c r="CN356" s="1112">
        <v>40</v>
      </c>
      <c r="CO356" s="1113" t="s">
        <v>269</v>
      </c>
      <c r="CP356" s="1114" t="s">
        <v>270</v>
      </c>
      <c r="CQ356" s="1113" t="s">
        <v>268</v>
      </c>
      <c r="CR356" s="1115" t="s">
        <v>275</v>
      </c>
      <c r="CS356" s="1113" t="s">
        <v>268</v>
      </c>
      <c r="CT356" s="1118">
        <v>3.1</v>
      </c>
      <c r="CU356" s="1119" t="s">
        <v>277</v>
      </c>
      <c r="CV356" s="1089" t="s">
        <v>274</v>
      </c>
      <c r="CW356" s="1104">
        <v>800</v>
      </c>
      <c r="CX356" s="1089" t="s">
        <v>268</v>
      </c>
      <c r="CY356" s="1098">
        <v>8</v>
      </c>
      <c r="CZ356" s="1083" t="s">
        <v>269</v>
      </c>
      <c r="DA356" s="1083" t="s">
        <v>270</v>
      </c>
      <c r="DB356" s="1092" t="s">
        <v>268</v>
      </c>
      <c r="DC356" s="1085" t="s">
        <v>275</v>
      </c>
      <c r="DD356" s="1092" t="s">
        <v>268</v>
      </c>
      <c r="DE356" s="1096">
        <v>9.6999999999999993</v>
      </c>
      <c r="DF356" s="1089" t="s">
        <v>274</v>
      </c>
      <c r="DG356" s="85">
        <v>480</v>
      </c>
      <c r="DH356" s="1089" t="s">
        <v>268</v>
      </c>
      <c r="DI356" s="85">
        <v>4</v>
      </c>
      <c r="DJ356" s="1089" t="s">
        <v>274</v>
      </c>
      <c r="DK356" s="86">
        <v>4</v>
      </c>
      <c r="DL356" s="1089" t="s">
        <v>268</v>
      </c>
      <c r="DM356" s="85">
        <v>80</v>
      </c>
      <c r="DN356" s="1089" t="s">
        <v>268</v>
      </c>
      <c r="DO356" s="85">
        <v>1</v>
      </c>
      <c r="DP356" s="1089" t="s">
        <v>274</v>
      </c>
      <c r="DQ356" s="86">
        <v>1</v>
      </c>
      <c r="DR356" s="1145"/>
      <c r="DS356" s="128" t="s">
        <v>169</v>
      </c>
      <c r="DT356" s="1122" t="s">
        <v>278</v>
      </c>
      <c r="DU356" s="88">
        <v>255</v>
      </c>
      <c r="DV356" s="1089" t="s">
        <v>280</v>
      </c>
      <c r="DW356" s="1090">
        <v>1220</v>
      </c>
      <c r="DX356" s="1092" t="s">
        <v>268</v>
      </c>
      <c r="DY356" s="1094">
        <v>10</v>
      </c>
      <c r="DZ356" s="1081" t="s">
        <v>269</v>
      </c>
      <c r="EA356" s="1083" t="s">
        <v>270</v>
      </c>
      <c r="EB356" s="1081" t="s">
        <v>268</v>
      </c>
      <c r="EC356" s="1085" t="s">
        <v>275</v>
      </c>
      <c r="ED356" s="1081" t="s">
        <v>268</v>
      </c>
      <c r="EE356" s="1087">
        <v>8.9</v>
      </c>
      <c r="EF356" s="1123" t="s">
        <v>276</v>
      </c>
      <c r="EG356" s="1089" t="s">
        <v>280</v>
      </c>
      <c r="EH356" s="1090">
        <v>4820</v>
      </c>
      <c r="EI356" s="1092" t="s">
        <v>268</v>
      </c>
      <c r="EJ356" s="1094">
        <v>40</v>
      </c>
      <c r="EK356" s="1081" t="s">
        <v>269</v>
      </c>
      <c r="EL356" s="1083" t="s">
        <v>270</v>
      </c>
      <c r="EM356" s="1081" t="s">
        <v>268</v>
      </c>
      <c r="EN356" s="1085" t="s">
        <v>275</v>
      </c>
      <c r="EO356" s="1081" t="s">
        <v>268</v>
      </c>
      <c r="EP356" s="1087">
        <v>3.3</v>
      </c>
      <c r="EQ356" s="1126" t="s">
        <v>276</v>
      </c>
      <c r="ER356" s="1120" t="s">
        <v>281</v>
      </c>
      <c r="ES356" s="1089" t="s">
        <v>280</v>
      </c>
      <c r="ET356" s="89">
        <v>3520</v>
      </c>
      <c r="EU356" s="1125" t="s">
        <v>280</v>
      </c>
      <c r="EV356" s="1140"/>
      <c r="EW356" s="1114"/>
      <c r="EX356" s="1122"/>
      <c r="EY356" s="5"/>
      <c r="EZ356" s="1145"/>
    </row>
    <row r="357" spans="1:156" s="58" customFormat="1" ht="38.450000000000003" customHeight="1">
      <c r="A357" s="132" t="s">
        <v>695</v>
      </c>
      <c r="B357" s="132" t="s">
        <v>1095</v>
      </c>
      <c r="C357" s="1170"/>
      <c r="D357" s="1107"/>
      <c r="E357" s="1109"/>
      <c r="F357" s="90" t="s">
        <v>43</v>
      </c>
      <c r="G357" s="120"/>
      <c r="H357" s="91">
        <v>37920</v>
      </c>
      <c r="I357" s="92"/>
      <c r="J357" s="32" t="s">
        <v>268</v>
      </c>
      <c r="K357" s="93">
        <v>350</v>
      </c>
      <c r="L357" s="94"/>
      <c r="M357" s="95" t="s">
        <v>269</v>
      </c>
      <c r="N357" s="96" t="s">
        <v>270</v>
      </c>
      <c r="O357" s="97" t="s">
        <v>268</v>
      </c>
      <c r="P357" s="98" t="s">
        <v>275</v>
      </c>
      <c r="Q357" s="97" t="s">
        <v>268</v>
      </c>
      <c r="R357" s="99">
        <v>2.7</v>
      </c>
      <c r="S357" s="100"/>
      <c r="T357" s="1089"/>
      <c r="U357" s="1105"/>
      <c r="V357" s="1089"/>
      <c r="W357" s="1111"/>
      <c r="X357" s="1082"/>
      <c r="Y357" s="1084"/>
      <c r="Z357" s="1084"/>
      <c r="AA357" s="1101"/>
      <c r="AB357" s="1089"/>
      <c r="AC357" s="1105"/>
      <c r="AD357" s="1089"/>
      <c r="AE357" s="1099"/>
      <c r="AF357" s="1082"/>
      <c r="AG357" s="1084"/>
      <c r="AH357" s="1082"/>
      <c r="AI357" s="1086"/>
      <c r="AJ357" s="1082"/>
      <c r="AK357" s="1097"/>
      <c r="AL357" s="32" t="s">
        <v>268</v>
      </c>
      <c r="AM357" s="93">
        <v>8440</v>
      </c>
      <c r="AN357" s="1089"/>
      <c r="AO357" s="101">
        <v>80</v>
      </c>
      <c r="AP357" s="102" t="s">
        <v>269</v>
      </c>
      <c r="AQ357" s="96" t="s">
        <v>270</v>
      </c>
      <c r="AR357" s="103" t="s">
        <v>268</v>
      </c>
      <c r="AS357" s="104" t="s">
        <v>275</v>
      </c>
      <c r="AT357" s="103" t="s">
        <v>268</v>
      </c>
      <c r="AU357" s="105">
        <v>2.9</v>
      </c>
      <c r="AV357" s="106"/>
      <c r="AW357" s="75"/>
      <c r="AX357" s="23"/>
      <c r="AY357" s="23"/>
      <c r="AZ357" s="125"/>
      <c r="BA357" s="23"/>
      <c r="BB357" s="23"/>
      <c r="BC357" s="23"/>
      <c r="BD357" s="23"/>
      <c r="BE357" s="23"/>
      <c r="BF357" s="23"/>
      <c r="BG357" s="112" t="s">
        <v>274</v>
      </c>
      <c r="BH357" s="113">
        <v>59140</v>
      </c>
      <c r="BI357" s="112" t="s">
        <v>268</v>
      </c>
      <c r="BJ357" s="77">
        <v>590</v>
      </c>
      <c r="BK357" s="78" t="s">
        <v>269</v>
      </c>
      <c r="BL357" s="79" t="s">
        <v>270</v>
      </c>
      <c r="BM357" s="78" t="s">
        <v>268</v>
      </c>
      <c r="BN357" s="80" t="s">
        <v>275</v>
      </c>
      <c r="BO357" s="78" t="s">
        <v>268</v>
      </c>
      <c r="BP357" s="81">
        <v>2.6</v>
      </c>
      <c r="BQ357" s="46" t="s">
        <v>268</v>
      </c>
      <c r="BR357" s="113">
        <v>50700</v>
      </c>
      <c r="BS357" s="46" t="s">
        <v>274</v>
      </c>
      <c r="BT357" s="77">
        <v>500</v>
      </c>
      <c r="BU357" s="78" t="s">
        <v>269</v>
      </c>
      <c r="BV357" s="79" t="s">
        <v>270</v>
      </c>
      <c r="BW357" s="78" t="s">
        <v>268</v>
      </c>
      <c r="BX357" s="80" t="s">
        <v>275</v>
      </c>
      <c r="BY357" s="78" t="s">
        <v>268</v>
      </c>
      <c r="BZ357" s="81">
        <v>2.6</v>
      </c>
      <c r="CA357" s="1103"/>
      <c r="CB357" s="1131"/>
      <c r="CC357" s="1089"/>
      <c r="CD357" s="1099"/>
      <c r="CE357" s="1084"/>
      <c r="CF357" s="1084"/>
      <c r="CG357" s="1093"/>
      <c r="CH357" s="1086"/>
      <c r="CI357" s="1093"/>
      <c r="CJ357" s="1129"/>
      <c r="CK357" s="1089"/>
      <c r="CL357" s="114">
        <v>4820</v>
      </c>
      <c r="CM357" s="1089"/>
      <c r="CN357" s="1112"/>
      <c r="CO357" s="1113"/>
      <c r="CP357" s="1114"/>
      <c r="CQ357" s="1113"/>
      <c r="CR357" s="1115"/>
      <c r="CS357" s="1113"/>
      <c r="CT357" s="1118"/>
      <c r="CU357" s="1119"/>
      <c r="CV357" s="1089"/>
      <c r="CW357" s="1105"/>
      <c r="CX357" s="1089"/>
      <c r="CY357" s="1099"/>
      <c r="CZ357" s="1084"/>
      <c r="DA357" s="1084"/>
      <c r="DB357" s="1093"/>
      <c r="DC357" s="1086"/>
      <c r="DD357" s="1093"/>
      <c r="DE357" s="1097"/>
      <c r="DF357" s="1089"/>
      <c r="DG357" s="115" t="s">
        <v>282</v>
      </c>
      <c r="DH357" s="1089"/>
      <c r="DI357" s="115" t="s">
        <v>335</v>
      </c>
      <c r="DJ357" s="1089"/>
      <c r="DK357" s="116">
        <v>49.9</v>
      </c>
      <c r="DL357" s="1089"/>
      <c r="DM357" s="115" t="s">
        <v>282</v>
      </c>
      <c r="DN357" s="1089"/>
      <c r="DO357" s="115" t="s">
        <v>335</v>
      </c>
      <c r="DP357" s="1089"/>
      <c r="DQ357" s="116">
        <v>33.299999999999997</v>
      </c>
      <c r="DR357" s="1145"/>
      <c r="DS357" s="117">
        <v>4660</v>
      </c>
      <c r="DT357" s="1122"/>
      <c r="DU357" s="118" t="s">
        <v>284</v>
      </c>
      <c r="DV357" s="1089"/>
      <c r="DW357" s="1091"/>
      <c r="DX357" s="1093"/>
      <c r="DY357" s="1095"/>
      <c r="DZ357" s="1082"/>
      <c r="EA357" s="1084"/>
      <c r="EB357" s="1082"/>
      <c r="EC357" s="1086"/>
      <c r="ED357" s="1082"/>
      <c r="EE357" s="1088"/>
      <c r="EF357" s="1124"/>
      <c r="EG357" s="1089"/>
      <c r="EH357" s="1091">
        <v>0</v>
      </c>
      <c r="EI357" s="1093"/>
      <c r="EJ357" s="1095"/>
      <c r="EK357" s="1082"/>
      <c r="EL357" s="1084"/>
      <c r="EM357" s="1082"/>
      <c r="EN357" s="1086"/>
      <c r="EO357" s="1082"/>
      <c r="EP357" s="1088"/>
      <c r="EQ357" s="1127"/>
      <c r="ER357" s="1121"/>
      <c r="ES357" s="1089"/>
      <c r="ET357" s="119">
        <v>30</v>
      </c>
      <c r="EU357" s="1125"/>
      <c r="EV357" s="1140"/>
      <c r="EW357" s="1114"/>
      <c r="EX357" s="1122"/>
      <c r="EY357" s="5"/>
      <c r="EZ357" s="1145"/>
    </row>
    <row r="358" spans="1:156" s="58" customFormat="1" ht="38.450000000000003" customHeight="1">
      <c r="A358" s="132" t="s">
        <v>696</v>
      </c>
      <c r="B358" s="132" t="s">
        <v>1096</v>
      </c>
      <c r="C358" s="1170"/>
      <c r="D358" s="1106" t="s">
        <v>316</v>
      </c>
      <c r="E358" s="1108" t="s">
        <v>267</v>
      </c>
      <c r="F358" s="57" t="s">
        <v>42</v>
      </c>
      <c r="G358" s="120"/>
      <c r="H358" s="59">
        <v>28510</v>
      </c>
      <c r="I358" s="60">
        <v>36950</v>
      </c>
      <c r="J358" s="32" t="s">
        <v>268</v>
      </c>
      <c r="K358" s="61">
        <v>260</v>
      </c>
      <c r="L358" s="62">
        <v>340</v>
      </c>
      <c r="M358" s="63" t="s">
        <v>269</v>
      </c>
      <c r="N358" s="64" t="s">
        <v>270</v>
      </c>
      <c r="O358" s="65" t="s">
        <v>268</v>
      </c>
      <c r="P358" s="66" t="s">
        <v>271</v>
      </c>
      <c r="Q358" s="65" t="s">
        <v>268</v>
      </c>
      <c r="R358" s="67">
        <v>2.7</v>
      </c>
      <c r="S358" s="68">
        <v>2.7</v>
      </c>
      <c r="T358" s="1089" t="s">
        <v>268</v>
      </c>
      <c r="U358" s="1104">
        <v>620</v>
      </c>
      <c r="V358" s="1089" t="s">
        <v>268</v>
      </c>
      <c r="W358" s="1110">
        <v>6</v>
      </c>
      <c r="X358" s="1081" t="s">
        <v>272</v>
      </c>
      <c r="Y358" s="1083" t="s">
        <v>270</v>
      </c>
      <c r="Z358" s="1083" t="s">
        <v>268</v>
      </c>
      <c r="AA358" s="1100" t="s">
        <v>273</v>
      </c>
      <c r="AB358" s="1089" t="s">
        <v>268</v>
      </c>
      <c r="AC358" s="1104">
        <v>4220</v>
      </c>
      <c r="AD358" s="1089" t="s">
        <v>274</v>
      </c>
      <c r="AE358" s="1098">
        <v>40</v>
      </c>
      <c r="AF358" s="1081" t="s">
        <v>269</v>
      </c>
      <c r="AG358" s="1083" t="s">
        <v>270</v>
      </c>
      <c r="AH358" s="1081" t="s">
        <v>268</v>
      </c>
      <c r="AI358" s="1085" t="s">
        <v>275</v>
      </c>
      <c r="AJ358" s="1081" t="s">
        <v>268</v>
      </c>
      <c r="AK358" s="1096">
        <v>2.7</v>
      </c>
      <c r="AL358" s="32" t="s">
        <v>268</v>
      </c>
      <c r="AM358" s="69">
        <v>8440</v>
      </c>
      <c r="AN358" s="1089" t="s">
        <v>268</v>
      </c>
      <c r="AO358" s="70">
        <v>80</v>
      </c>
      <c r="AP358" s="71" t="s">
        <v>272</v>
      </c>
      <c r="AQ358" s="64" t="s">
        <v>270</v>
      </c>
      <c r="AR358" s="72" t="s">
        <v>268</v>
      </c>
      <c r="AS358" s="66" t="s">
        <v>275</v>
      </c>
      <c r="AT358" s="72" t="s">
        <v>268</v>
      </c>
      <c r="AU358" s="73">
        <v>2.9</v>
      </c>
      <c r="AV358" s="74" t="s">
        <v>276</v>
      </c>
      <c r="AW358" s="75" t="s">
        <v>268</v>
      </c>
      <c r="AX358" s="76">
        <v>3370</v>
      </c>
      <c r="AY358" s="20" t="s">
        <v>274</v>
      </c>
      <c r="AZ358" s="77">
        <v>30</v>
      </c>
      <c r="BA358" s="78" t="s">
        <v>269</v>
      </c>
      <c r="BB358" s="79" t="s">
        <v>270</v>
      </c>
      <c r="BC358" s="78" t="s">
        <v>268</v>
      </c>
      <c r="BD358" s="80" t="s">
        <v>275</v>
      </c>
      <c r="BE358" s="78" t="s">
        <v>268</v>
      </c>
      <c r="BF358" s="81">
        <v>3.9</v>
      </c>
      <c r="BG358" s="75"/>
      <c r="BH358" s="82"/>
      <c r="BI358" s="112"/>
      <c r="BJ358" s="121"/>
      <c r="BK358" s="121"/>
      <c r="BL358" s="121"/>
      <c r="BM358" s="121"/>
      <c r="BN358" s="121"/>
      <c r="BO358" s="121"/>
      <c r="BP358" s="121"/>
      <c r="BQ358" s="112"/>
      <c r="BR358" s="82" t="s">
        <v>286</v>
      </c>
      <c r="BS358" s="112"/>
      <c r="BT358" s="122"/>
      <c r="BU358" s="121"/>
      <c r="BV358" s="121"/>
      <c r="BW358" s="121"/>
      <c r="BX358" s="121"/>
      <c r="BY358" s="121"/>
      <c r="BZ358" s="121"/>
      <c r="CA358" s="1102" t="s">
        <v>268</v>
      </c>
      <c r="CB358" s="1130" t="s">
        <v>203</v>
      </c>
      <c r="CC358" s="1089" t="s">
        <v>268</v>
      </c>
      <c r="CD358" s="1098"/>
      <c r="CE358" s="1083"/>
      <c r="CF358" s="1083"/>
      <c r="CG358" s="1092"/>
      <c r="CH358" s="1085"/>
      <c r="CI358" s="1092"/>
      <c r="CJ358" s="1128" t="s">
        <v>203</v>
      </c>
      <c r="CK358" s="1089"/>
      <c r="CL358" s="123" t="s">
        <v>170</v>
      </c>
      <c r="CM358" s="1089" t="s">
        <v>274</v>
      </c>
      <c r="CN358" s="1112">
        <v>40</v>
      </c>
      <c r="CO358" s="1113" t="s">
        <v>269</v>
      </c>
      <c r="CP358" s="1114" t="s">
        <v>270</v>
      </c>
      <c r="CQ358" s="1113" t="s">
        <v>268</v>
      </c>
      <c r="CR358" s="1115" t="s">
        <v>275</v>
      </c>
      <c r="CS358" s="1113" t="s">
        <v>268</v>
      </c>
      <c r="CT358" s="1118">
        <v>2.7</v>
      </c>
      <c r="CU358" s="1119" t="s">
        <v>277</v>
      </c>
      <c r="CV358" s="1089" t="s">
        <v>274</v>
      </c>
      <c r="CW358" s="1104">
        <v>700</v>
      </c>
      <c r="CX358" s="1089" t="s">
        <v>268</v>
      </c>
      <c r="CY358" s="1098">
        <v>7</v>
      </c>
      <c r="CZ358" s="1083" t="s">
        <v>269</v>
      </c>
      <c r="DA358" s="1083" t="s">
        <v>270</v>
      </c>
      <c r="DB358" s="1092" t="s">
        <v>268</v>
      </c>
      <c r="DC358" s="1085" t="s">
        <v>275</v>
      </c>
      <c r="DD358" s="1092" t="s">
        <v>268</v>
      </c>
      <c r="DE358" s="1096">
        <v>9.6999999999999993</v>
      </c>
      <c r="DF358" s="1089" t="s">
        <v>274</v>
      </c>
      <c r="DG358" s="85">
        <v>440</v>
      </c>
      <c r="DH358" s="1089" t="s">
        <v>268</v>
      </c>
      <c r="DI358" s="85">
        <v>4</v>
      </c>
      <c r="DJ358" s="1089" t="s">
        <v>274</v>
      </c>
      <c r="DK358" s="86">
        <v>4</v>
      </c>
      <c r="DL358" s="1089" t="s">
        <v>268</v>
      </c>
      <c r="DM358" s="85">
        <v>70</v>
      </c>
      <c r="DN358" s="1089" t="s">
        <v>268</v>
      </c>
      <c r="DO358" s="85">
        <v>1</v>
      </c>
      <c r="DP358" s="1089" t="s">
        <v>274</v>
      </c>
      <c r="DQ358" s="86">
        <v>1</v>
      </c>
      <c r="DR358" s="1145"/>
      <c r="DS358" s="128" t="s">
        <v>170</v>
      </c>
      <c r="DT358" s="1122" t="s">
        <v>278</v>
      </c>
      <c r="DU358" s="88">
        <v>255</v>
      </c>
      <c r="DV358" s="1089" t="s">
        <v>280</v>
      </c>
      <c r="DW358" s="1090">
        <v>1070</v>
      </c>
      <c r="DX358" s="1092" t="s">
        <v>268</v>
      </c>
      <c r="DY358" s="1094">
        <v>11</v>
      </c>
      <c r="DZ358" s="1081" t="s">
        <v>269</v>
      </c>
      <c r="EA358" s="1083" t="s">
        <v>270</v>
      </c>
      <c r="EB358" s="1081" t="s">
        <v>268</v>
      </c>
      <c r="EC358" s="1085" t="s">
        <v>275</v>
      </c>
      <c r="ED358" s="1081" t="s">
        <v>268</v>
      </c>
      <c r="EE358" s="1087">
        <v>7.1</v>
      </c>
      <c r="EF358" s="1123" t="s">
        <v>276</v>
      </c>
      <c r="EG358" s="1089" t="s">
        <v>280</v>
      </c>
      <c r="EH358" s="1090">
        <v>4220</v>
      </c>
      <c r="EI358" s="1092" t="s">
        <v>268</v>
      </c>
      <c r="EJ358" s="1094">
        <v>40</v>
      </c>
      <c r="EK358" s="1081" t="s">
        <v>269</v>
      </c>
      <c r="EL358" s="1083" t="s">
        <v>270</v>
      </c>
      <c r="EM358" s="1081" t="s">
        <v>268</v>
      </c>
      <c r="EN358" s="1085" t="s">
        <v>275</v>
      </c>
      <c r="EO358" s="1081" t="s">
        <v>268</v>
      </c>
      <c r="EP358" s="1087">
        <v>2.9</v>
      </c>
      <c r="EQ358" s="1126" t="s">
        <v>276</v>
      </c>
      <c r="ER358" s="1120" t="s">
        <v>281</v>
      </c>
      <c r="ES358" s="1089" t="s">
        <v>280</v>
      </c>
      <c r="ET358" s="89">
        <v>3080</v>
      </c>
      <c r="EU358" s="1125" t="s">
        <v>280</v>
      </c>
      <c r="EV358" s="1140"/>
      <c r="EW358" s="1114"/>
      <c r="EX358" s="1122"/>
      <c r="EY358" s="5"/>
      <c r="EZ358" s="1145"/>
    </row>
    <row r="359" spans="1:156" s="58" customFormat="1" ht="38.450000000000003" customHeight="1">
      <c r="A359" s="132" t="s">
        <v>697</v>
      </c>
      <c r="B359" s="132" t="s">
        <v>1097</v>
      </c>
      <c r="C359" s="1170"/>
      <c r="D359" s="1107"/>
      <c r="E359" s="1109"/>
      <c r="F359" s="90" t="s">
        <v>43</v>
      </c>
      <c r="G359" s="120"/>
      <c r="H359" s="91">
        <v>36950</v>
      </c>
      <c r="I359" s="92"/>
      <c r="J359" s="32" t="s">
        <v>268</v>
      </c>
      <c r="K359" s="93">
        <v>340</v>
      </c>
      <c r="L359" s="94"/>
      <c r="M359" s="95" t="s">
        <v>269</v>
      </c>
      <c r="N359" s="96" t="s">
        <v>270</v>
      </c>
      <c r="O359" s="97" t="s">
        <v>268</v>
      </c>
      <c r="P359" s="98" t="s">
        <v>275</v>
      </c>
      <c r="Q359" s="97" t="s">
        <v>268</v>
      </c>
      <c r="R359" s="99">
        <v>2.7</v>
      </c>
      <c r="S359" s="100"/>
      <c r="T359" s="1089"/>
      <c r="U359" s="1105"/>
      <c r="V359" s="1089"/>
      <c r="W359" s="1111"/>
      <c r="X359" s="1082"/>
      <c r="Y359" s="1084"/>
      <c r="Z359" s="1084"/>
      <c r="AA359" s="1101"/>
      <c r="AB359" s="1089"/>
      <c r="AC359" s="1105"/>
      <c r="AD359" s="1089"/>
      <c r="AE359" s="1099"/>
      <c r="AF359" s="1082"/>
      <c r="AG359" s="1084"/>
      <c r="AH359" s="1082"/>
      <c r="AI359" s="1086"/>
      <c r="AJ359" s="1082"/>
      <c r="AK359" s="1097"/>
      <c r="AL359" s="32" t="s">
        <v>268</v>
      </c>
      <c r="AM359" s="93">
        <v>8440</v>
      </c>
      <c r="AN359" s="1089"/>
      <c r="AO359" s="101">
        <v>80</v>
      </c>
      <c r="AP359" s="102" t="s">
        <v>269</v>
      </c>
      <c r="AQ359" s="96" t="s">
        <v>270</v>
      </c>
      <c r="AR359" s="103" t="s">
        <v>268</v>
      </c>
      <c r="AS359" s="104" t="s">
        <v>275</v>
      </c>
      <c r="AT359" s="103" t="s">
        <v>268</v>
      </c>
      <c r="AU359" s="105">
        <v>2.9</v>
      </c>
      <c r="AV359" s="106"/>
      <c r="AW359" s="75"/>
      <c r="AX359" s="23"/>
      <c r="AY359" s="23"/>
      <c r="AZ359" s="125"/>
      <c r="BA359" s="23"/>
      <c r="BB359" s="23"/>
      <c r="BC359" s="23"/>
      <c r="BD359" s="23"/>
      <c r="BE359" s="23"/>
      <c r="BF359" s="23"/>
      <c r="BG359" s="112" t="s">
        <v>274</v>
      </c>
      <c r="BH359" s="113">
        <v>59140</v>
      </c>
      <c r="BI359" s="112" t="s">
        <v>268</v>
      </c>
      <c r="BJ359" s="77">
        <v>590</v>
      </c>
      <c r="BK359" s="78" t="s">
        <v>269</v>
      </c>
      <c r="BL359" s="79" t="s">
        <v>270</v>
      </c>
      <c r="BM359" s="78" t="s">
        <v>268</v>
      </c>
      <c r="BN359" s="80" t="s">
        <v>275</v>
      </c>
      <c r="BO359" s="78" t="s">
        <v>268</v>
      </c>
      <c r="BP359" s="81">
        <v>2.6</v>
      </c>
      <c r="BQ359" s="46" t="s">
        <v>268</v>
      </c>
      <c r="BR359" s="113">
        <v>50700</v>
      </c>
      <c r="BS359" s="46" t="s">
        <v>274</v>
      </c>
      <c r="BT359" s="77">
        <v>500</v>
      </c>
      <c r="BU359" s="78" t="s">
        <v>269</v>
      </c>
      <c r="BV359" s="79" t="s">
        <v>270</v>
      </c>
      <c r="BW359" s="78" t="s">
        <v>268</v>
      </c>
      <c r="BX359" s="80" t="s">
        <v>275</v>
      </c>
      <c r="BY359" s="78" t="s">
        <v>268</v>
      </c>
      <c r="BZ359" s="81">
        <v>2.6</v>
      </c>
      <c r="CA359" s="1103"/>
      <c r="CB359" s="1131"/>
      <c r="CC359" s="1089"/>
      <c r="CD359" s="1099"/>
      <c r="CE359" s="1084"/>
      <c r="CF359" s="1084"/>
      <c r="CG359" s="1093"/>
      <c r="CH359" s="1086"/>
      <c r="CI359" s="1093"/>
      <c r="CJ359" s="1129"/>
      <c r="CK359" s="1089"/>
      <c r="CL359" s="114">
        <v>4220</v>
      </c>
      <c r="CM359" s="1089"/>
      <c r="CN359" s="1112"/>
      <c r="CO359" s="1113"/>
      <c r="CP359" s="1114"/>
      <c r="CQ359" s="1113"/>
      <c r="CR359" s="1115"/>
      <c r="CS359" s="1113"/>
      <c r="CT359" s="1118"/>
      <c r="CU359" s="1119"/>
      <c r="CV359" s="1089"/>
      <c r="CW359" s="1105"/>
      <c r="CX359" s="1089"/>
      <c r="CY359" s="1099"/>
      <c r="CZ359" s="1084"/>
      <c r="DA359" s="1084"/>
      <c r="DB359" s="1093"/>
      <c r="DC359" s="1086"/>
      <c r="DD359" s="1093"/>
      <c r="DE359" s="1097"/>
      <c r="DF359" s="1089"/>
      <c r="DG359" s="115" t="s">
        <v>282</v>
      </c>
      <c r="DH359" s="1089"/>
      <c r="DI359" s="115" t="s">
        <v>335</v>
      </c>
      <c r="DJ359" s="1089"/>
      <c r="DK359" s="116">
        <v>43.7</v>
      </c>
      <c r="DL359" s="1089"/>
      <c r="DM359" s="115" t="s">
        <v>282</v>
      </c>
      <c r="DN359" s="1089"/>
      <c r="DO359" s="115" t="s">
        <v>335</v>
      </c>
      <c r="DP359" s="1089"/>
      <c r="DQ359" s="116">
        <v>29.1</v>
      </c>
      <c r="DR359" s="1145"/>
      <c r="DS359" s="117">
        <v>4250</v>
      </c>
      <c r="DT359" s="1122"/>
      <c r="DU359" s="118" t="s">
        <v>284</v>
      </c>
      <c r="DV359" s="1089"/>
      <c r="DW359" s="1091"/>
      <c r="DX359" s="1093"/>
      <c r="DY359" s="1095"/>
      <c r="DZ359" s="1082"/>
      <c r="EA359" s="1084"/>
      <c r="EB359" s="1082"/>
      <c r="EC359" s="1086"/>
      <c r="ED359" s="1082"/>
      <c r="EE359" s="1088"/>
      <c r="EF359" s="1124"/>
      <c r="EG359" s="1089"/>
      <c r="EH359" s="1091">
        <v>0</v>
      </c>
      <c r="EI359" s="1093"/>
      <c r="EJ359" s="1095"/>
      <c r="EK359" s="1082"/>
      <c r="EL359" s="1084"/>
      <c r="EM359" s="1082"/>
      <c r="EN359" s="1086"/>
      <c r="EO359" s="1082"/>
      <c r="EP359" s="1088"/>
      <c r="EQ359" s="1127"/>
      <c r="ER359" s="1121"/>
      <c r="ES359" s="1089"/>
      <c r="ET359" s="119">
        <v>30</v>
      </c>
      <c r="EU359" s="1125"/>
      <c r="EV359" s="1140"/>
      <c r="EW359" s="1114"/>
      <c r="EX359" s="1122"/>
      <c r="EY359" s="5"/>
      <c r="EZ359" s="1145"/>
    </row>
    <row r="360" spans="1:156" s="58" customFormat="1" ht="38.450000000000003" customHeight="1">
      <c r="A360" s="132" t="s">
        <v>698</v>
      </c>
      <c r="B360" s="132" t="s">
        <v>1098</v>
      </c>
      <c r="C360" s="1170"/>
      <c r="D360" s="1106" t="s">
        <v>318</v>
      </c>
      <c r="E360" s="1108" t="s">
        <v>267</v>
      </c>
      <c r="F360" s="57" t="s">
        <v>42</v>
      </c>
      <c r="G360" s="120"/>
      <c r="H360" s="59">
        <v>27730</v>
      </c>
      <c r="I360" s="60">
        <v>36170</v>
      </c>
      <c r="J360" s="32" t="s">
        <v>268</v>
      </c>
      <c r="K360" s="61">
        <v>250</v>
      </c>
      <c r="L360" s="62">
        <v>340</v>
      </c>
      <c r="M360" s="63" t="s">
        <v>269</v>
      </c>
      <c r="N360" s="64" t="s">
        <v>270</v>
      </c>
      <c r="O360" s="65" t="s">
        <v>268</v>
      </c>
      <c r="P360" s="66" t="s">
        <v>271</v>
      </c>
      <c r="Q360" s="65" t="s">
        <v>268</v>
      </c>
      <c r="R360" s="67">
        <v>2.6</v>
      </c>
      <c r="S360" s="68">
        <v>2.6</v>
      </c>
      <c r="T360" s="1089" t="s">
        <v>268</v>
      </c>
      <c r="U360" s="1104">
        <v>550</v>
      </c>
      <c r="V360" s="1089" t="s">
        <v>268</v>
      </c>
      <c r="W360" s="1110">
        <v>5</v>
      </c>
      <c r="X360" s="1081" t="s">
        <v>272</v>
      </c>
      <c r="Y360" s="1083" t="s">
        <v>270</v>
      </c>
      <c r="Z360" s="1083" t="s">
        <v>268</v>
      </c>
      <c r="AA360" s="1100" t="s">
        <v>273</v>
      </c>
      <c r="AB360" s="1089" t="s">
        <v>268</v>
      </c>
      <c r="AC360" s="1104">
        <v>3750</v>
      </c>
      <c r="AD360" s="1089" t="s">
        <v>274</v>
      </c>
      <c r="AE360" s="1098">
        <v>30</v>
      </c>
      <c r="AF360" s="1081" t="s">
        <v>269</v>
      </c>
      <c r="AG360" s="1083" t="s">
        <v>270</v>
      </c>
      <c r="AH360" s="1081" t="s">
        <v>268</v>
      </c>
      <c r="AI360" s="1085" t="s">
        <v>275</v>
      </c>
      <c r="AJ360" s="1081" t="s">
        <v>268</v>
      </c>
      <c r="AK360" s="1096">
        <v>3.2</v>
      </c>
      <c r="AL360" s="32" t="s">
        <v>268</v>
      </c>
      <c r="AM360" s="69">
        <v>8440</v>
      </c>
      <c r="AN360" s="1089" t="s">
        <v>268</v>
      </c>
      <c r="AO360" s="70">
        <v>80</v>
      </c>
      <c r="AP360" s="71" t="s">
        <v>272</v>
      </c>
      <c r="AQ360" s="64" t="s">
        <v>270</v>
      </c>
      <c r="AR360" s="72" t="s">
        <v>268</v>
      </c>
      <c r="AS360" s="66" t="s">
        <v>275</v>
      </c>
      <c r="AT360" s="72" t="s">
        <v>268</v>
      </c>
      <c r="AU360" s="73">
        <v>2.9</v>
      </c>
      <c r="AV360" s="74" t="s">
        <v>276</v>
      </c>
      <c r="AW360" s="75" t="s">
        <v>268</v>
      </c>
      <c r="AX360" s="76">
        <v>3370</v>
      </c>
      <c r="AY360" s="20" t="s">
        <v>274</v>
      </c>
      <c r="AZ360" s="77">
        <v>30</v>
      </c>
      <c r="BA360" s="78" t="s">
        <v>269</v>
      </c>
      <c r="BB360" s="79" t="s">
        <v>270</v>
      </c>
      <c r="BC360" s="78" t="s">
        <v>268</v>
      </c>
      <c r="BD360" s="80" t="s">
        <v>275</v>
      </c>
      <c r="BE360" s="78" t="s">
        <v>268</v>
      </c>
      <c r="BF360" s="81">
        <v>3.9</v>
      </c>
      <c r="BG360" s="75"/>
      <c r="BH360" s="82"/>
      <c r="BI360" s="112"/>
      <c r="BJ360" s="121"/>
      <c r="BK360" s="121"/>
      <c r="BL360" s="121"/>
      <c r="BM360" s="121"/>
      <c r="BN360" s="121"/>
      <c r="BO360" s="121"/>
      <c r="BP360" s="121"/>
      <c r="BQ360" s="112"/>
      <c r="BR360" s="82" t="s">
        <v>286</v>
      </c>
      <c r="BS360" s="112"/>
      <c r="BT360" s="122"/>
      <c r="BU360" s="121"/>
      <c r="BV360" s="121"/>
      <c r="BW360" s="121"/>
      <c r="BX360" s="121"/>
      <c r="BY360" s="121"/>
      <c r="BZ360" s="121"/>
      <c r="CA360" s="1102" t="s">
        <v>268</v>
      </c>
      <c r="CB360" s="1116">
        <v>730</v>
      </c>
      <c r="CC360" s="1089" t="s">
        <v>268</v>
      </c>
      <c r="CD360" s="1098">
        <v>7</v>
      </c>
      <c r="CE360" s="1083" t="s">
        <v>269</v>
      </c>
      <c r="CF360" s="1083" t="s">
        <v>270</v>
      </c>
      <c r="CG360" s="1092" t="s">
        <v>268</v>
      </c>
      <c r="CH360" s="1085" t="s">
        <v>275</v>
      </c>
      <c r="CI360" s="1092" t="s">
        <v>268</v>
      </c>
      <c r="CJ360" s="1096">
        <v>8.6</v>
      </c>
      <c r="CK360" s="1089"/>
      <c r="CL360" s="123" t="s">
        <v>171</v>
      </c>
      <c r="CM360" s="1089" t="s">
        <v>274</v>
      </c>
      <c r="CN360" s="1112">
        <v>30</v>
      </c>
      <c r="CO360" s="1113" t="s">
        <v>269</v>
      </c>
      <c r="CP360" s="1114" t="s">
        <v>270</v>
      </c>
      <c r="CQ360" s="1113" t="s">
        <v>268</v>
      </c>
      <c r="CR360" s="1115" t="s">
        <v>275</v>
      </c>
      <c r="CS360" s="1113" t="s">
        <v>268</v>
      </c>
      <c r="CT360" s="1118">
        <v>3.2</v>
      </c>
      <c r="CU360" s="1119" t="s">
        <v>277</v>
      </c>
      <c r="CV360" s="1089" t="s">
        <v>274</v>
      </c>
      <c r="CW360" s="1104">
        <v>620</v>
      </c>
      <c r="CX360" s="1089" t="s">
        <v>268</v>
      </c>
      <c r="CY360" s="1098">
        <v>6</v>
      </c>
      <c r="CZ360" s="1083" t="s">
        <v>269</v>
      </c>
      <c r="DA360" s="1083" t="s">
        <v>270</v>
      </c>
      <c r="DB360" s="1092" t="s">
        <v>268</v>
      </c>
      <c r="DC360" s="1085" t="s">
        <v>275</v>
      </c>
      <c r="DD360" s="1092" t="s">
        <v>268</v>
      </c>
      <c r="DE360" s="1096">
        <v>10.1</v>
      </c>
      <c r="DF360" s="1089" t="s">
        <v>274</v>
      </c>
      <c r="DG360" s="85">
        <v>410</v>
      </c>
      <c r="DH360" s="1089" t="s">
        <v>268</v>
      </c>
      <c r="DI360" s="85">
        <v>4</v>
      </c>
      <c r="DJ360" s="1089" t="s">
        <v>274</v>
      </c>
      <c r="DK360" s="86">
        <v>4</v>
      </c>
      <c r="DL360" s="1089" t="s">
        <v>268</v>
      </c>
      <c r="DM360" s="85">
        <v>70</v>
      </c>
      <c r="DN360" s="1089" t="s">
        <v>268</v>
      </c>
      <c r="DO360" s="85">
        <v>1</v>
      </c>
      <c r="DP360" s="1089" t="s">
        <v>274</v>
      </c>
      <c r="DQ360" s="86">
        <v>1</v>
      </c>
      <c r="DR360" s="1145"/>
      <c r="DS360" s="128" t="s">
        <v>171</v>
      </c>
      <c r="DT360" s="1122" t="s">
        <v>278</v>
      </c>
      <c r="DU360" s="88">
        <v>255</v>
      </c>
      <c r="DV360" s="1089" t="s">
        <v>280</v>
      </c>
      <c r="DW360" s="1090">
        <v>950</v>
      </c>
      <c r="DX360" s="1092" t="s">
        <v>268</v>
      </c>
      <c r="DY360" s="1094">
        <v>10</v>
      </c>
      <c r="DZ360" s="1081" t="s">
        <v>269</v>
      </c>
      <c r="EA360" s="1083" t="s">
        <v>270</v>
      </c>
      <c r="EB360" s="1081" t="s">
        <v>268</v>
      </c>
      <c r="EC360" s="1085" t="s">
        <v>275</v>
      </c>
      <c r="ED360" s="1081" t="s">
        <v>268</v>
      </c>
      <c r="EE360" s="1087">
        <v>6.9</v>
      </c>
      <c r="EF360" s="1123" t="s">
        <v>276</v>
      </c>
      <c r="EG360" s="1089" t="s">
        <v>280</v>
      </c>
      <c r="EH360" s="1090">
        <v>3750</v>
      </c>
      <c r="EI360" s="1092" t="s">
        <v>268</v>
      </c>
      <c r="EJ360" s="1094">
        <v>30</v>
      </c>
      <c r="EK360" s="1081" t="s">
        <v>269</v>
      </c>
      <c r="EL360" s="1083" t="s">
        <v>270</v>
      </c>
      <c r="EM360" s="1081" t="s">
        <v>268</v>
      </c>
      <c r="EN360" s="1085" t="s">
        <v>275</v>
      </c>
      <c r="EO360" s="1081" t="s">
        <v>268</v>
      </c>
      <c r="EP360" s="1087">
        <v>3.5</v>
      </c>
      <c r="EQ360" s="1126" t="s">
        <v>276</v>
      </c>
      <c r="ER360" s="1120" t="s">
        <v>281</v>
      </c>
      <c r="ES360" s="1089" t="s">
        <v>280</v>
      </c>
      <c r="ET360" s="89">
        <v>2740</v>
      </c>
      <c r="EU360" s="1125" t="s">
        <v>280</v>
      </c>
      <c r="EV360" s="1140"/>
      <c r="EW360" s="1114"/>
      <c r="EX360" s="1122"/>
      <c r="EY360" s="5"/>
      <c r="EZ360" s="1145"/>
    </row>
    <row r="361" spans="1:156" s="58" customFormat="1" ht="38.450000000000003" customHeight="1">
      <c r="A361" s="132" t="s">
        <v>699</v>
      </c>
      <c r="B361" s="132" t="s">
        <v>1099</v>
      </c>
      <c r="C361" s="1170"/>
      <c r="D361" s="1107"/>
      <c r="E361" s="1109"/>
      <c r="F361" s="90" t="s">
        <v>43</v>
      </c>
      <c r="G361" s="120"/>
      <c r="H361" s="91">
        <v>36170</v>
      </c>
      <c r="I361" s="92"/>
      <c r="J361" s="32" t="s">
        <v>268</v>
      </c>
      <c r="K361" s="93">
        <v>340</v>
      </c>
      <c r="L361" s="94"/>
      <c r="M361" s="95" t="s">
        <v>269</v>
      </c>
      <c r="N361" s="96" t="s">
        <v>270</v>
      </c>
      <c r="O361" s="97" t="s">
        <v>268</v>
      </c>
      <c r="P361" s="98" t="s">
        <v>275</v>
      </c>
      <c r="Q361" s="97" t="s">
        <v>268</v>
      </c>
      <c r="R361" s="99">
        <v>2.6</v>
      </c>
      <c r="S361" s="100"/>
      <c r="T361" s="1089"/>
      <c r="U361" s="1105"/>
      <c r="V361" s="1089"/>
      <c r="W361" s="1111"/>
      <c r="X361" s="1082"/>
      <c r="Y361" s="1084"/>
      <c r="Z361" s="1084"/>
      <c r="AA361" s="1101"/>
      <c r="AB361" s="1089"/>
      <c r="AC361" s="1105"/>
      <c r="AD361" s="1089"/>
      <c r="AE361" s="1099"/>
      <c r="AF361" s="1082"/>
      <c r="AG361" s="1084"/>
      <c r="AH361" s="1082"/>
      <c r="AI361" s="1086"/>
      <c r="AJ361" s="1082"/>
      <c r="AK361" s="1097"/>
      <c r="AL361" s="32" t="s">
        <v>268</v>
      </c>
      <c r="AM361" s="93">
        <v>8440</v>
      </c>
      <c r="AN361" s="1089"/>
      <c r="AO361" s="101">
        <v>80</v>
      </c>
      <c r="AP361" s="102" t="s">
        <v>269</v>
      </c>
      <c r="AQ361" s="96" t="s">
        <v>270</v>
      </c>
      <c r="AR361" s="103" t="s">
        <v>268</v>
      </c>
      <c r="AS361" s="104" t="s">
        <v>275</v>
      </c>
      <c r="AT361" s="103" t="s">
        <v>268</v>
      </c>
      <c r="AU361" s="105">
        <v>2.9</v>
      </c>
      <c r="AV361" s="106"/>
      <c r="AW361" s="75"/>
      <c r="AX361" s="23"/>
      <c r="AY361" s="23"/>
      <c r="AZ361" s="125"/>
      <c r="BA361" s="23"/>
      <c r="BB361" s="23"/>
      <c r="BC361" s="23"/>
      <c r="BD361" s="23"/>
      <c r="BE361" s="23"/>
      <c r="BF361" s="23"/>
      <c r="BG361" s="112" t="s">
        <v>274</v>
      </c>
      <c r="BH361" s="113">
        <v>59140</v>
      </c>
      <c r="BI361" s="112" t="s">
        <v>268</v>
      </c>
      <c r="BJ361" s="77">
        <v>590</v>
      </c>
      <c r="BK361" s="78" t="s">
        <v>269</v>
      </c>
      <c r="BL361" s="79" t="s">
        <v>270</v>
      </c>
      <c r="BM361" s="78" t="s">
        <v>268</v>
      </c>
      <c r="BN361" s="80" t="s">
        <v>275</v>
      </c>
      <c r="BO361" s="78" t="s">
        <v>268</v>
      </c>
      <c r="BP361" s="81">
        <v>2.6</v>
      </c>
      <c r="BQ361" s="46" t="s">
        <v>268</v>
      </c>
      <c r="BR361" s="113">
        <v>50700</v>
      </c>
      <c r="BS361" s="46" t="s">
        <v>274</v>
      </c>
      <c r="BT361" s="77">
        <v>500</v>
      </c>
      <c r="BU361" s="78" t="s">
        <v>269</v>
      </c>
      <c r="BV361" s="79" t="s">
        <v>270</v>
      </c>
      <c r="BW361" s="78" t="s">
        <v>268</v>
      </c>
      <c r="BX361" s="80" t="s">
        <v>275</v>
      </c>
      <c r="BY361" s="78" t="s">
        <v>268</v>
      </c>
      <c r="BZ361" s="81">
        <v>2.6</v>
      </c>
      <c r="CA361" s="1103"/>
      <c r="CB361" s="1117"/>
      <c r="CC361" s="1089"/>
      <c r="CD361" s="1099"/>
      <c r="CE361" s="1084"/>
      <c r="CF361" s="1084"/>
      <c r="CG361" s="1093"/>
      <c r="CH361" s="1086"/>
      <c r="CI361" s="1093"/>
      <c r="CJ361" s="1097"/>
      <c r="CK361" s="1089"/>
      <c r="CL361" s="114">
        <v>3750</v>
      </c>
      <c r="CM361" s="1089"/>
      <c r="CN361" s="1112"/>
      <c r="CO361" s="1113"/>
      <c r="CP361" s="1114"/>
      <c r="CQ361" s="1113"/>
      <c r="CR361" s="1115"/>
      <c r="CS361" s="1113"/>
      <c r="CT361" s="1118"/>
      <c r="CU361" s="1119"/>
      <c r="CV361" s="1089"/>
      <c r="CW361" s="1105"/>
      <c r="CX361" s="1089"/>
      <c r="CY361" s="1099"/>
      <c r="CZ361" s="1084"/>
      <c r="DA361" s="1084"/>
      <c r="DB361" s="1093"/>
      <c r="DC361" s="1086"/>
      <c r="DD361" s="1093"/>
      <c r="DE361" s="1097"/>
      <c r="DF361" s="1089"/>
      <c r="DG361" s="115" t="s">
        <v>282</v>
      </c>
      <c r="DH361" s="1089"/>
      <c r="DI361" s="115" t="s">
        <v>335</v>
      </c>
      <c r="DJ361" s="1089"/>
      <c r="DK361" s="116">
        <v>38.799999999999997</v>
      </c>
      <c r="DL361" s="1089"/>
      <c r="DM361" s="115" t="s">
        <v>282</v>
      </c>
      <c r="DN361" s="1089"/>
      <c r="DO361" s="115" t="s">
        <v>335</v>
      </c>
      <c r="DP361" s="1089"/>
      <c r="DQ361" s="116">
        <v>25.9</v>
      </c>
      <c r="DR361" s="1145"/>
      <c r="DS361" s="117">
        <v>3920</v>
      </c>
      <c r="DT361" s="1122"/>
      <c r="DU361" s="118" t="s">
        <v>284</v>
      </c>
      <c r="DV361" s="1089"/>
      <c r="DW361" s="1091"/>
      <c r="DX361" s="1093"/>
      <c r="DY361" s="1095"/>
      <c r="DZ361" s="1082"/>
      <c r="EA361" s="1084"/>
      <c r="EB361" s="1082"/>
      <c r="EC361" s="1086"/>
      <c r="ED361" s="1082"/>
      <c r="EE361" s="1088"/>
      <c r="EF361" s="1124"/>
      <c r="EG361" s="1089"/>
      <c r="EH361" s="1091">
        <v>0</v>
      </c>
      <c r="EI361" s="1093"/>
      <c r="EJ361" s="1095"/>
      <c r="EK361" s="1082"/>
      <c r="EL361" s="1084"/>
      <c r="EM361" s="1082"/>
      <c r="EN361" s="1086"/>
      <c r="EO361" s="1082"/>
      <c r="EP361" s="1088"/>
      <c r="EQ361" s="1127"/>
      <c r="ER361" s="1121"/>
      <c r="ES361" s="1089"/>
      <c r="ET361" s="119">
        <v>20</v>
      </c>
      <c r="EU361" s="1125"/>
      <c r="EV361" s="1140"/>
      <c r="EW361" s="1114"/>
      <c r="EX361" s="1122"/>
      <c r="EY361" s="5"/>
      <c r="EZ361" s="1145"/>
    </row>
    <row r="362" spans="1:156" s="58" customFormat="1" ht="38.450000000000003" customHeight="1">
      <c r="A362" s="132" t="s">
        <v>700</v>
      </c>
      <c r="B362" s="132" t="s">
        <v>1100</v>
      </c>
      <c r="C362" s="1170"/>
      <c r="D362" s="1106" t="s">
        <v>320</v>
      </c>
      <c r="E362" s="1108" t="s">
        <v>267</v>
      </c>
      <c r="F362" s="57" t="s">
        <v>42</v>
      </c>
      <c r="G362" s="120"/>
      <c r="H362" s="59">
        <v>27130</v>
      </c>
      <c r="I362" s="60">
        <v>35570</v>
      </c>
      <c r="J362" s="32" t="s">
        <v>268</v>
      </c>
      <c r="K362" s="61">
        <v>250</v>
      </c>
      <c r="L362" s="62">
        <v>330</v>
      </c>
      <c r="M362" s="63" t="s">
        <v>269</v>
      </c>
      <c r="N362" s="64" t="s">
        <v>270</v>
      </c>
      <c r="O362" s="65" t="s">
        <v>268</v>
      </c>
      <c r="P362" s="66" t="s">
        <v>271</v>
      </c>
      <c r="Q362" s="65" t="s">
        <v>268</v>
      </c>
      <c r="R362" s="67">
        <v>2.5</v>
      </c>
      <c r="S362" s="68">
        <v>2.6</v>
      </c>
      <c r="T362" s="1089" t="s">
        <v>268</v>
      </c>
      <c r="U362" s="1104">
        <v>490</v>
      </c>
      <c r="V362" s="1089" t="s">
        <v>268</v>
      </c>
      <c r="W362" s="1110">
        <v>4</v>
      </c>
      <c r="X362" s="1081" t="s">
        <v>272</v>
      </c>
      <c r="Y362" s="1083" t="s">
        <v>270</v>
      </c>
      <c r="Z362" s="1083" t="s">
        <v>268</v>
      </c>
      <c r="AA362" s="1100" t="s">
        <v>273</v>
      </c>
      <c r="AB362" s="1089" t="s">
        <v>268</v>
      </c>
      <c r="AC362" s="1104">
        <v>3370</v>
      </c>
      <c r="AD362" s="1089" t="s">
        <v>274</v>
      </c>
      <c r="AE362" s="1098">
        <v>30</v>
      </c>
      <c r="AF362" s="1081" t="s">
        <v>269</v>
      </c>
      <c r="AG362" s="1083" t="s">
        <v>270</v>
      </c>
      <c r="AH362" s="1081" t="s">
        <v>268</v>
      </c>
      <c r="AI362" s="1085" t="s">
        <v>275</v>
      </c>
      <c r="AJ362" s="1081" t="s">
        <v>268</v>
      </c>
      <c r="AK362" s="1096">
        <v>2.8</v>
      </c>
      <c r="AL362" s="32" t="s">
        <v>268</v>
      </c>
      <c r="AM362" s="69">
        <v>8440</v>
      </c>
      <c r="AN362" s="1089" t="s">
        <v>268</v>
      </c>
      <c r="AO362" s="70">
        <v>80</v>
      </c>
      <c r="AP362" s="71" t="s">
        <v>272</v>
      </c>
      <c r="AQ362" s="64" t="s">
        <v>270</v>
      </c>
      <c r="AR362" s="72" t="s">
        <v>268</v>
      </c>
      <c r="AS362" s="66" t="s">
        <v>275</v>
      </c>
      <c r="AT362" s="72" t="s">
        <v>268</v>
      </c>
      <c r="AU362" s="73">
        <v>2.9</v>
      </c>
      <c r="AV362" s="74" t="s">
        <v>276</v>
      </c>
      <c r="AW362" s="75" t="s">
        <v>268</v>
      </c>
      <c r="AX362" s="76">
        <v>3370</v>
      </c>
      <c r="AY362" s="20" t="s">
        <v>274</v>
      </c>
      <c r="AZ362" s="77">
        <v>30</v>
      </c>
      <c r="BA362" s="78" t="s">
        <v>269</v>
      </c>
      <c r="BB362" s="79" t="s">
        <v>270</v>
      </c>
      <c r="BC362" s="78" t="s">
        <v>268</v>
      </c>
      <c r="BD362" s="80" t="s">
        <v>275</v>
      </c>
      <c r="BE362" s="78" t="s">
        <v>268</v>
      </c>
      <c r="BF362" s="81">
        <v>3.9</v>
      </c>
      <c r="BG362" s="75"/>
      <c r="BH362" s="82"/>
      <c r="BI362" s="112"/>
      <c r="BJ362" s="121"/>
      <c r="BK362" s="121"/>
      <c r="BL362" s="121"/>
      <c r="BM362" s="121"/>
      <c r="BN362" s="121"/>
      <c r="BO362" s="121"/>
      <c r="BP362" s="121"/>
      <c r="BQ362" s="112"/>
      <c r="BR362" s="82" t="s">
        <v>286</v>
      </c>
      <c r="BS362" s="112"/>
      <c r="BT362" s="122"/>
      <c r="BU362" s="121"/>
      <c r="BV362" s="121"/>
      <c r="BW362" s="121"/>
      <c r="BX362" s="121"/>
      <c r="BY362" s="121"/>
      <c r="BZ362" s="121"/>
      <c r="CA362" s="1102" t="s">
        <v>268</v>
      </c>
      <c r="CB362" s="1116">
        <v>660</v>
      </c>
      <c r="CC362" s="1089" t="s">
        <v>268</v>
      </c>
      <c r="CD362" s="1098">
        <v>6</v>
      </c>
      <c r="CE362" s="1083" t="s">
        <v>269</v>
      </c>
      <c r="CF362" s="1083" t="s">
        <v>270</v>
      </c>
      <c r="CG362" s="1092" t="s">
        <v>268</v>
      </c>
      <c r="CH362" s="1085" t="s">
        <v>275</v>
      </c>
      <c r="CI362" s="1092" t="s">
        <v>268</v>
      </c>
      <c r="CJ362" s="1096">
        <v>9.1</v>
      </c>
      <c r="CK362" s="1089"/>
      <c r="CL362" s="123" t="s">
        <v>172</v>
      </c>
      <c r="CM362" s="1089" t="s">
        <v>274</v>
      </c>
      <c r="CN362" s="1112">
        <v>30</v>
      </c>
      <c r="CO362" s="1113" t="s">
        <v>269</v>
      </c>
      <c r="CP362" s="1114" t="s">
        <v>270</v>
      </c>
      <c r="CQ362" s="1113" t="s">
        <v>268</v>
      </c>
      <c r="CR362" s="1115" t="s">
        <v>275</v>
      </c>
      <c r="CS362" s="1113" t="s">
        <v>268</v>
      </c>
      <c r="CT362" s="1118">
        <v>2.8</v>
      </c>
      <c r="CU362" s="1119" t="s">
        <v>277</v>
      </c>
      <c r="CV362" s="1089" t="s">
        <v>274</v>
      </c>
      <c r="CW362" s="1104">
        <v>560</v>
      </c>
      <c r="CX362" s="1089" t="s">
        <v>268</v>
      </c>
      <c r="CY362" s="1098">
        <v>5</v>
      </c>
      <c r="CZ362" s="1083" t="s">
        <v>269</v>
      </c>
      <c r="DA362" s="1083" t="s">
        <v>270</v>
      </c>
      <c r="DB362" s="1092" t="s">
        <v>268</v>
      </c>
      <c r="DC362" s="1085" t="s">
        <v>275</v>
      </c>
      <c r="DD362" s="1092" t="s">
        <v>268</v>
      </c>
      <c r="DE362" s="1096">
        <v>10.9</v>
      </c>
      <c r="DF362" s="1089" t="s">
        <v>274</v>
      </c>
      <c r="DG362" s="85">
        <v>380</v>
      </c>
      <c r="DH362" s="1089" t="s">
        <v>268</v>
      </c>
      <c r="DI362" s="85">
        <v>3</v>
      </c>
      <c r="DJ362" s="1089" t="s">
        <v>274</v>
      </c>
      <c r="DK362" s="86">
        <v>3</v>
      </c>
      <c r="DL362" s="1089" t="s">
        <v>268</v>
      </c>
      <c r="DM362" s="85">
        <v>60</v>
      </c>
      <c r="DN362" s="1089" t="s">
        <v>268</v>
      </c>
      <c r="DO362" s="85">
        <v>1</v>
      </c>
      <c r="DP362" s="1089" t="s">
        <v>274</v>
      </c>
      <c r="DQ362" s="86">
        <v>1</v>
      </c>
      <c r="DR362" s="1145"/>
      <c r="DS362" s="128" t="s">
        <v>172</v>
      </c>
      <c r="DT362" s="1122" t="s">
        <v>278</v>
      </c>
      <c r="DU362" s="88">
        <v>255</v>
      </c>
      <c r="DV362" s="1089" t="s">
        <v>280</v>
      </c>
      <c r="DW362" s="1090">
        <v>850</v>
      </c>
      <c r="DX362" s="1092" t="s">
        <v>268</v>
      </c>
      <c r="DY362" s="1094">
        <v>9</v>
      </c>
      <c r="DZ362" s="1081" t="s">
        <v>269</v>
      </c>
      <c r="EA362" s="1083" t="s">
        <v>270</v>
      </c>
      <c r="EB362" s="1081" t="s">
        <v>268</v>
      </c>
      <c r="EC362" s="1085" t="s">
        <v>275</v>
      </c>
      <c r="ED362" s="1081" t="s">
        <v>268</v>
      </c>
      <c r="EE362" s="1087">
        <v>6.9</v>
      </c>
      <c r="EF362" s="1123" t="s">
        <v>276</v>
      </c>
      <c r="EG362" s="1089" t="s">
        <v>280</v>
      </c>
      <c r="EH362" s="1090">
        <v>3370</v>
      </c>
      <c r="EI362" s="1092" t="s">
        <v>268</v>
      </c>
      <c r="EJ362" s="1094">
        <v>30</v>
      </c>
      <c r="EK362" s="1081" t="s">
        <v>269</v>
      </c>
      <c r="EL362" s="1083" t="s">
        <v>270</v>
      </c>
      <c r="EM362" s="1081" t="s">
        <v>268</v>
      </c>
      <c r="EN362" s="1085" t="s">
        <v>275</v>
      </c>
      <c r="EO362" s="1081" t="s">
        <v>268</v>
      </c>
      <c r="EP362" s="1087">
        <v>3.1</v>
      </c>
      <c r="EQ362" s="1126" t="s">
        <v>276</v>
      </c>
      <c r="ER362" s="1120" t="s">
        <v>281</v>
      </c>
      <c r="ES362" s="1089" t="s">
        <v>280</v>
      </c>
      <c r="ET362" s="89">
        <v>2460</v>
      </c>
      <c r="EU362" s="1125" t="s">
        <v>280</v>
      </c>
      <c r="EV362" s="1140"/>
      <c r="EW362" s="1114"/>
      <c r="EX362" s="1122"/>
      <c r="EY362" s="5"/>
      <c r="EZ362" s="1145"/>
    </row>
    <row r="363" spans="1:156" s="58" customFormat="1" ht="38.450000000000003" customHeight="1">
      <c r="A363" s="132" t="s">
        <v>701</v>
      </c>
      <c r="B363" s="132" t="s">
        <v>1101</v>
      </c>
      <c r="C363" s="1170"/>
      <c r="D363" s="1107"/>
      <c r="E363" s="1109"/>
      <c r="F363" s="90" t="s">
        <v>43</v>
      </c>
      <c r="G363" s="120"/>
      <c r="H363" s="91">
        <v>35570</v>
      </c>
      <c r="I363" s="92"/>
      <c r="J363" s="32" t="s">
        <v>268</v>
      </c>
      <c r="K363" s="93">
        <v>330</v>
      </c>
      <c r="L363" s="94"/>
      <c r="M363" s="95" t="s">
        <v>269</v>
      </c>
      <c r="N363" s="96" t="s">
        <v>270</v>
      </c>
      <c r="O363" s="97" t="s">
        <v>268</v>
      </c>
      <c r="P363" s="98" t="s">
        <v>275</v>
      </c>
      <c r="Q363" s="97" t="s">
        <v>268</v>
      </c>
      <c r="R363" s="99">
        <v>2.6</v>
      </c>
      <c r="S363" s="100"/>
      <c r="T363" s="1089"/>
      <c r="U363" s="1105"/>
      <c r="V363" s="1089"/>
      <c r="W363" s="1111"/>
      <c r="X363" s="1082"/>
      <c r="Y363" s="1084"/>
      <c r="Z363" s="1084"/>
      <c r="AA363" s="1101"/>
      <c r="AB363" s="1089"/>
      <c r="AC363" s="1105"/>
      <c r="AD363" s="1089"/>
      <c r="AE363" s="1099"/>
      <c r="AF363" s="1082"/>
      <c r="AG363" s="1084"/>
      <c r="AH363" s="1082"/>
      <c r="AI363" s="1086"/>
      <c r="AJ363" s="1082"/>
      <c r="AK363" s="1097"/>
      <c r="AL363" s="32" t="s">
        <v>268</v>
      </c>
      <c r="AM363" s="93">
        <v>8440</v>
      </c>
      <c r="AN363" s="1089"/>
      <c r="AO363" s="101">
        <v>80</v>
      </c>
      <c r="AP363" s="102" t="s">
        <v>269</v>
      </c>
      <c r="AQ363" s="96" t="s">
        <v>270</v>
      </c>
      <c r="AR363" s="103" t="s">
        <v>268</v>
      </c>
      <c r="AS363" s="104" t="s">
        <v>275</v>
      </c>
      <c r="AT363" s="103" t="s">
        <v>268</v>
      </c>
      <c r="AU363" s="105">
        <v>2.9</v>
      </c>
      <c r="AV363" s="106"/>
      <c r="AW363" s="75"/>
      <c r="AX363" s="23"/>
      <c r="AY363" s="23"/>
      <c r="AZ363" s="125"/>
      <c r="BA363" s="23"/>
      <c r="BB363" s="23"/>
      <c r="BC363" s="23"/>
      <c r="BD363" s="23"/>
      <c r="BE363" s="23"/>
      <c r="BF363" s="23"/>
      <c r="BG363" s="112" t="s">
        <v>274</v>
      </c>
      <c r="BH363" s="113">
        <v>59140</v>
      </c>
      <c r="BI363" s="112" t="s">
        <v>268</v>
      </c>
      <c r="BJ363" s="77">
        <v>590</v>
      </c>
      <c r="BK363" s="78" t="s">
        <v>269</v>
      </c>
      <c r="BL363" s="79" t="s">
        <v>270</v>
      </c>
      <c r="BM363" s="78" t="s">
        <v>268</v>
      </c>
      <c r="BN363" s="80" t="s">
        <v>275</v>
      </c>
      <c r="BO363" s="78" t="s">
        <v>268</v>
      </c>
      <c r="BP363" s="81">
        <v>2.6</v>
      </c>
      <c r="BQ363" s="46" t="s">
        <v>268</v>
      </c>
      <c r="BR363" s="113">
        <v>50700</v>
      </c>
      <c r="BS363" s="46" t="s">
        <v>274</v>
      </c>
      <c r="BT363" s="77">
        <v>500</v>
      </c>
      <c r="BU363" s="78" t="s">
        <v>269</v>
      </c>
      <c r="BV363" s="79" t="s">
        <v>270</v>
      </c>
      <c r="BW363" s="78" t="s">
        <v>268</v>
      </c>
      <c r="BX363" s="80" t="s">
        <v>275</v>
      </c>
      <c r="BY363" s="78" t="s">
        <v>268</v>
      </c>
      <c r="BZ363" s="81">
        <v>2.6</v>
      </c>
      <c r="CA363" s="1103"/>
      <c r="CB363" s="1117"/>
      <c r="CC363" s="1089"/>
      <c r="CD363" s="1099"/>
      <c r="CE363" s="1084"/>
      <c r="CF363" s="1084"/>
      <c r="CG363" s="1093"/>
      <c r="CH363" s="1086"/>
      <c r="CI363" s="1093"/>
      <c r="CJ363" s="1097"/>
      <c r="CK363" s="1089"/>
      <c r="CL363" s="114">
        <v>3370</v>
      </c>
      <c r="CM363" s="1089"/>
      <c r="CN363" s="1112"/>
      <c r="CO363" s="1113"/>
      <c r="CP363" s="1114"/>
      <c r="CQ363" s="1113"/>
      <c r="CR363" s="1115"/>
      <c r="CS363" s="1113"/>
      <c r="CT363" s="1118"/>
      <c r="CU363" s="1119"/>
      <c r="CV363" s="1089"/>
      <c r="CW363" s="1105"/>
      <c r="CX363" s="1089"/>
      <c r="CY363" s="1099"/>
      <c r="CZ363" s="1084"/>
      <c r="DA363" s="1084"/>
      <c r="DB363" s="1093"/>
      <c r="DC363" s="1086"/>
      <c r="DD363" s="1093"/>
      <c r="DE363" s="1097"/>
      <c r="DF363" s="1089"/>
      <c r="DG363" s="115" t="s">
        <v>282</v>
      </c>
      <c r="DH363" s="1089"/>
      <c r="DI363" s="115" t="s">
        <v>335</v>
      </c>
      <c r="DJ363" s="1089"/>
      <c r="DK363" s="116">
        <v>46.6</v>
      </c>
      <c r="DL363" s="1089"/>
      <c r="DM363" s="115" t="s">
        <v>282</v>
      </c>
      <c r="DN363" s="1089"/>
      <c r="DO363" s="115" t="s">
        <v>335</v>
      </c>
      <c r="DP363" s="1089"/>
      <c r="DQ363" s="116">
        <v>23.3</v>
      </c>
      <c r="DR363" s="1145"/>
      <c r="DS363" s="117">
        <v>3660</v>
      </c>
      <c r="DT363" s="1122"/>
      <c r="DU363" s="118" t="s">
        <v>284</v>
      </c>
      <c r="DV363" s="1089"/>
      <c r="DW363" s="1091"/>
      <c r="DX363" s="1093"/>
      <c r="DY363" s="1095"/>
      <c r="DZ363" s="1082"/>
      <c r="EA363" s="1084"/>
      <c r="EB363" s="1082"/>
      <c r="EC363" s="1086"/>
      <c r="ED363" s="1082"/>
      <c r="EE363" s="1088"/>
      <c r="EF363" s="1124"/>
      <c r="EG363" s="1089"/>
      <c r="EH363" s="1091">
        <v>0</v>
      </c>
      <c r="EI363" s="1093"/>
      <c r="EJ363" s="1095"/>
      <c r="EK363" s="1082"/>
      <c r="EL363" s="1084"/>
      <c r="EM363" s="1082"/>
      <c r="EN363" s="1086"/>
      <c r="EO363" s="1082"/>
      <c r="EP363" s="1088"/>
      <c r="EQ363" s="1127"/>
      <c r="ER363" s="1121"/>
      <c r="ES363" s="1089"/>
      <c r="ET363" s="119">
        <v>20</v>
      </c>
      <c r="EU363" s="1125"/>
      <c r="EV363" s="1140"/>
      <c r="EW363" s="1114"/>
      <c r="EX363" s="1122"/>
      <c r="EY363" s="5"/>
      <c r="EZ363" s="1145"/>
    </row>
    <row r="364" spans="1:156" s="58" customFormat="1" ht="38.450000000000003" customHeight="1">
      <c r="A364" s="132" t="s">
        <v>702</v>
      </c>
      <c r="B364" s="132" t="s">
        <v>1102</v>
      </c>
      <c r="C364" s="1170"/>
      <c r="D364" s="1106" t="s">
        <v>322</v>
      </c>
      <c r="E364" s="1108" t="s">
        <v>267</v>
      </c>
      <c r="F364" s="57" t="s">
        <v>42</v>
      </c>
      <c r="G364" s="120"/>
      <c r="H364" s="59">
        <v>26210</v>
      </c>
      <c r="I364" s="60">
        <v>34650</v>
      </c>
      <c r="J364" s="32" t="s">
        <v>268</v>
      </c>
      <c r="K364" s="61">
        <v>240</v>
      </c>
      <c r="L364" s="62">
        <v>320</v>
      </c>
      <c r="M364" s="63" t="s">
        <v>269</v>
      </c>
      <c r="N364" s="64" t="s">
        <v>270</v>
      </c>
      <c r="O364" s="65" t="s">
        <v>268</v>
      </c>
      <c r="P364" s="66" t="s">
        <v>271</v>
      </c>
      <c r="Q364" s="65" t="s">
        <v>268</v>
      </c>
      <c r="R364" s="67">
        <v>2.5</v>
      </c>
      <c r="S364" s="68">
        <v>2.6</v>
      </c>
      <c r="T364" s="1089" t="s">
        <v>268</v>
      </c>
      <c r="U364" s="1104">
        <v>410</v>
      </c>
      <c r="V364" s="1089" t="s">
        <v>268</v>
      </c>
      <c r="W364" s="1110">
        <v>4</v>
      </c>
      <c r="X364" s="1081" t="s">
        <v>272</v>
      </c>
      <c r="Y364" s="1083" t="s">
        <v>270</v>
      </c>
      <c r="Z364" s="1083" t="s">
        <v>268</v>
      </c>
      <c r="AA364" s="1100" t="s">
        <v>273</v>
      </c>
      <c r="AB364" s="1089" t="s">
        <v>268</v>
      </c>
      <c r="AC364" s="1104">
        <v>2810</v>
      </c>
      <c r="AD364" s="1089" t="s">
        <v>274</v>
      </c>
      <c r="AE364" s="1098">
        <v>20</v>
      </c>
      <c r="AF364" s="1081" t="s">
        <v>269</v>
      </c>
      <c r="AG364" s="1083" t="s">
        <v>270</v>
      </c>
      <c r="AH364" s="1081" t="s">
        <v>268</v>
      </c>
      <c r="AI364" s="1085" t="s">
        <v>275</v>
      </c>
      <c r="AJ364" s="1081" t="s">
        <v>268</v>
      </c>
      <c r="AK364" s="1096">
        <v>3.6</v>
      </c>
      <c r="AL364" s="32" t="s">
        <v>268</v>
      </c>
      <c r="AM364" s="69">
        <v>8440</v>
      </c>
      <c r="AN364" s="1089" t="s">
        <v>268</v>
      </c>
      <c r="AO364" s="70">
        <v>80</v>
      </c>
      <c r="AP364" s="71" t="s">
        <v>272</v>
      </c>
      <c r="AQ364" s="64" t="s">
        <v>270</v>
      </c>
      <c r="AR364" s="72" t="s">
        <v>268</v>
      </c>
      <c r="AS364" s="66" t="s">
        <v>275</v>
      </c>
      <c r="AT364" s="72" t="s">
        <v>268</v>
      </c>
      <c r="AU364" s="73">
        <v>2.9</v>
      </c>
      <c r="AV364" s="74" t="s">
        <v>276</v>
      </c>
      <c r="AW364" s="75" t="s">
        <v>268</v>
      </c>
      <c r="AX364" s="76">
        <v>3370</v>
      </c>
      <c r="AY364" s="20" t="s">
        <v>274</v>
      </c>
      <c r="AZ364" s="77">
        <v>30</v>
      </c>
      <c r="BA364" s="78" t="s">
        <v>269</v>
      </c>
      <c r="BB364" s="79" t="s">
        <v>270</v>
      </c>
      <c r="BC364" s="78" t="s">
        <v>268</v>
      </c>
      <c r="BD364" s="80" t="s">
        <v>275</v>
      </c>
      <c r="BE364" s="78" t="s">
        <v>268</v>
      </c>
      <c r="BF364" s="81">
        <v>3.9</v>
      </c>
      <c r="BG364" s="75"/>
      <c r="BH364" s="82"/>
      <c r="BI364" s="112"/>
      <c r="BJ364" s="121"/>
      <c r="BK364" s="121"/>
      <c r="BL364" s="121"/>
      <c r="BM364" s="121"/>
      <c r="BN364" s="121"/>
      <c r="BO364" s="121"/>
      <c r="BP364" s="121"/>
      <c r="BQ364" s="112"/>
      <c r="BR364" s="82" t="s">
        <v>286</v>
      </c>
      <c r="BS364" s="112"/>
      <c r="BT364" s="122"/>
      <c r="BU364" s="121"/>
      <c r="BV364" s="121"/>
      <c r="BW364" s="121"/>
      <c r="BX364" s="121"/>
      <c r="BY364" s="121"/>
      <c r="BZ364" s="121"/>
      <c r="CA364" s="1102" t="s">
        <v>268</v>
      </c>
      <c r="CB364" s="1116">
        <v>550</v>
      </c>
      <c r="CC364" s="1089" t="s">
        <v>268</v>
      </c>
      <c r="CD364" s="1098">
        <v>5</v>
      </c>
      <c r="CE364" s="1083" t="s">
        <v>269</v>
      </c>
      <c r="CF364" s="1083" t="s">
        <v>270</v>
      </c>
      <c r="CG364" s="1092" t="s">
        <v>268</v>
      </c>
      <c r="CH364" s="1085" t="s">
        <v>275</v>
      </c>
      <c r="CI364" s="1092" t="s">
        <v>268</v>
      </c>
      <c r="CJ364" s="1096">
        <v>9.1</v>
      </c>
      <c r="CK364" s="1089"/>
      <c r="CL364" s="123" t="s">
        <v>173</v>
      </c>
      <c r="CM364" s="1089" t="s">
        <v>274</v>
      </c>
      <c r="CN364" s="1112">
        <v>20</v>
      </c>
      <c r="CO364" s="1113" t="s">
        <v>269</v>
      </c>
      <c r="CP364" s="1114" t="s">
        <v>270</v>
      </c>
      <c r="CQ364" s="1113" t="s">
        <v>268</v>
      </c>
      <c r="CR364" s="1115" t="s">
        <v>275</v>
      </c>
      <c r="CS364" s="1113" t="s">
        <v>268</v>
      </c>
      <c r="CT364" s="1118">
        <v>3.6</v>
      </c>
      <c r="CU364" s="1119" t="s">
        <v>277</v>
      </c>
      <c r="CV364" s="1089" t="s">
        <v>274</v>
      </c>
      <c r="CW364" s="1104">
        <v>540</v>
      </c>
      <c r="CX364" s="1089" t="s">
        <v>268</v>
      </c>
      <c r="CY364" s="1098">
        <v>5</v>
      </c>
      <c r="CZ364" s="1083" t="s">
        <v>269</v>
      </c>
      <c r="DA364" s="1083" t="s">
        <v>270</v>
      </c>
      <c r="DB364" s="1092" t="s">
        <v>268</v>
      </c>
      <c r="DC364" s="1085" t="s">
        <v>275</v>
      </c>
      <c r="DD364" s="1092" t="s">
        <v>268</v>
      </c>
      <c r="DE364" s="1096">
        <v>16.8</v>
      </c>
      <c r="DF364" s="1089" t="s">
        <v>274</v>
      </c>
      <c r="DG364" s="85">
        <v>330</v>
      </c>
      <c r="DH364" s="1089" t="s">
        <v>268</v>
      </c>
      <c r="DI364" s="85">
        <v>3</v>
      </c>
      <c r="DJ364" s="1089" t="s">
        <v>274</v>
      </c>
      <c r="DK364" s="86">
        <v>3</v>
      </c>
      <c r="DL364" s="1089" t="s">
        <v>268</v>
      </c>
      <c r="DM364" s="85">
        <v>50</v>
      </c>
      <c r="DN364" s="1089" t="s">
        <v>268</v>
      </c>
      <c r="DO364" s="85">
        <v>1</v>
      </c>
      <c r="DP364" s="1089" t="s">
        <v>274</v>
      </c>
      <c r="DQ364" s="86">
        <v>1</v>
      </c>
      <c r="DR364" s="1145"/>
      <c r="DS364" s="128" t="s">
        <v>173</v>
      </c>
      <c r="DT364" s="1122" t="s">
        <v>278</v>
      </c>
      <c r="DU364" s="88">
        <v>255</v>
      </c>
      <c r="DV364" s="1089" t="s">
        <v>280</v>
      </c>
      <c r="DW364" s="1090">
        <v>710</v>
      </c>
      <c r="DX364" s="1092" t="s">
        <v>268</v>
      </c>
      <c r="DY364" s="1094">
        <v>7</v>
      </c>
      <c r="DZ364" s="1081" t="s">
        <v>269</v>
      </c>
      <c r="EA364" s="1083" t="s">
        <v>270</v>
      </c>
      <c r="EB364" s="1081" t="s">
        <v>268</v>
      </c>
      <c r="EC364" s="1085" t="s">
        <v>275</v>
      </c>
      <c r="ED364" s="1081" t="s">
        <v>268</v>
      </c>
      <c r="EE364" s="1087">
        <v>7.4</v>
      </c>
      <c r="EF364" s="1123" t="s">
        <v>276</v>
      </c>
      <c r="EG364" s="1089" t="s">
        <v>280</v>
      </c>
      <c r="EH364" s="1090">
        <v>2810</v>
      </c>
      <c r="EI364" s="1092" t="s">
        <v>268</v>
      </c>
      <c r="EJ364" s="1094">
        <v>20</v>
      </c>
      <c r="EK364" s="1081" t="s">
        <v>269</v>
      </c>
      <c r="EL364" s="1083" t="s">
        <v>270</v>
      </c>
      <c r="EM364" s="1081" t="s">
        <v>268</v>
      </c>
      <c r="EN364" s="1085" t="s">
        <v>275</v>
      </c>
      <c r="EO364" s="1081" t="s">
        <v>268</v>
      </c>
      <c r="EP364" s="1087">
        <v>3.9</v>
      </c>
      <c r="EQ364" s="1126" t="s">
        <v>276</v>
      </c>
      <c r="ER364" s="1120" t="s">
        <v>281</v>
      </c>
      <c r="ES364" s="1089" t="s">
        <v>280</v>
      </c>
      <c r="ET364" s="89">
        <v>2050</v>
      </c>
      <c r="EU364" s="1125" t="s">
        <v>280</v>
      </c>
      <c r="EV364" s="1140"/>
      <c r="EW364" s="1114"/>
      <c r="EX364" s="1122"/>
      <c r="EY364" s="5"/>
      <c r="EZ364" s="1145"/>
    </row>
    <row r="365" spans="1:156" s="58" customFormat="1" ht="38.450000000000003" customHeight="1">
      <c r="A365" s="132" t="s">
        <v>703</v>
      </c>
      <c r="B365" s="132" t="s">
        <v>1103</v>
      </c>
      <c r="C365" s="1170"/>
      <c r="D365" s="1107"/>
      <c r="E365" s="1109"/>
      <c r="F365" s="90" t="s">
        <v>43</v>
      </c>
      <c r="G365" s="120"/>
      <c r="H365" s="91">
        <v>34650</v>
      </c>
      <c r="I365" s="92"/>
      <c r="J365" s="32" t="s">
        <v>268</v>
      </c>
      <c r="K365" s="93">
        <v>320</v>
      </c>
      <c r="L365" s="94"/>
      <c r="M365" s="95" t="s">
        <v>269</v>
      </c>
      <c r="N365" s="96" t="s">
        <v>270</v>
      </c>
      <c r="O365" s="97" t="s">
        <v>268</v>
      </c>
      <c r="P365" s="98" t="s">
        <v>275</v>
      </c>
      <c r="Q365" s="97" t="s">
        <v>268</v>
      </c>
      <c r="R365" s="99">
        <v>2.6</v>
      </c>
      <c r="S365" s="100"/>
      <c r="T365" s="1089"/>
      <c r="U365" s="1105"/>
      <c r="V365" s="1089"/>
      <c r="W365" s="1111"/>
      <c r="X365" s="1082"/>
      <c r="Y365" s="1084"/>
      <c r="Z365" s="1084"/>
      <c r="AA365" s="1101"/>
      <c r="AB365" s="1089"/>
      <c r="AC365" s="1105"/>
      <c r="AD365" s="1089"/>
      <c r="AE365" s="1099"/>
      <c r="AF365" s="1082"/>
      <c r="AG365" s="1084"/>
      <c r="AH365" s="1082"/>
      <c r="AI365" s="1086"/>
      <c r="AJ365" s="1082"/>
      <c r="AK365" s="1097"/>
      <c r="AL365" s="32" t="s">
        <v>268</v>
      </c>
      <c r="AM365" s="93">
        <v>8440</v>
      </c>
      <c r="AN365" s="1089"/>
      <c r="AO365" s="101">
        <v>80</v>
      </c>
      <c r="AP365" s="102" t="s">
        <v>269</v>
      </c>
      <c r="AQ365" s="96" t="s">
        <v>270</v>
      </c>
      <c r="AR365" s="103" t="s">
        <v>268</v>
      </c>
      <c r="AS365" s="104" t="s">
        <v>275</v>
      </c>
      <c r="AT365" s="103" t="s">
        <v>268</v>
      </c>
      <c r="AU365" s="105">
        <v>2.9</v>
      </c>
      <c r="AV365" s="106"/>
      <c r="AW365" s="75"/>
      <c r="AX365" s="23"/>
      <c r="AY365" s="23"/>
      <c r="AZ365" s="125"/>
      <c r="BA365" s="23"/>
      <c r="BB365" s="23"/>
      <c r="BC365" s="23"/>
      <c r="BD365" s="23"/>
      <c r="BE365" s="23"/>
      <c r="BF365" s="23"/>
      <c r="BG365" s="112" t="s">
        <v>274</v>
      </c>
      <c r="BH365" s="113">
        <v>59140</v>
      </c>
      <c r="BI365" s="112" t="s">
        <v>268</v>
      </c>
      <c r="BJ365" s="77">
        <v>590</v>
      </c>
      <c r="BK365" s="78" t="s">
        <v>269</v>
      </c>
      <c r="BL365" s="79" t="s">
        <v>270</v>
      </c>
      <c r="BM365" s="78" t="s">
        <v>268</v>
      </c>
      <c r="BN365" s="80" t="s">
        <v>275</v>
      </c>
      <c r="BO365" s="78" t="s">
        <v>268</v>
      </c>
      <c r="BP365" s="81">
        <v>2.6</v>
      </c>
      <c r="BQ365" s="46" t="s">
        <v>268</v>
      </c>
      <c r="BR365" s="113">
        <v>50700</v>
      </c>
      <c r="BS365" s="46" t="s">
        <v>274</v>
      </c>
      <c r="BT365" s="77">
        <v>500</v>
      </c>
      <c r="BU365" s="78" t="s">
        <v>269</v>
      </c>
      <c r="BV365" s="79" t="s">
        <v>270</v>
      </c>
      <c r="BW365" s="78" t="s">
        <v>268</v>
      </c>
      <c r="BX365" s="80" t="s">
        <v>275</v>
      </c>
      <c r="BY365" s="78" t="s">
        <v>268</v>
      </c>
      <c r="BZ365" s="81">
        <v>2.6</v>
      </c>
      <c r="CA365" s="1103"/>
      <c r="CB365" s="1117"/>
      <c r="CC365" s="1089"/>
      <c r="CD365" s="1099"/>
      <c r="CE365" s="1084"/>
      <c r="CF365" s="1084"/>
      <c r="CG365" s="1093"/>
      <c r="CH365" s="1086"/>
      <c r="CI365" s="1093"/>
      <c r="CJ365" s="1097"/>
      <c r="CK365" s="1089"/>
      <c r="CL365" s="114">
        <v>2810</v>
      </c>
      <c r="CM365" s="1089"/>
      <c r="CN365" s="1112"/>
      <c r="CO365" s="1113"/>
      <c r="CP365" s="1114"/>
      <c r="CQ365" s="1113"/>
      <c r="CR365" s="1115"/>
      <c r="CS365" s="1113"/>
      <c r="CT365" s="1118"/>
      <c r="CU365" s="1119"/>
      <c r="CV365" s="1089"/>
      <c r="CW365" s="1105"/>
      <c r="CX365" s="1089"/>
      <c r="CY365" s="1099"/>
      <c r="CZ365" s="1084"/>
      <c r="DA365" s="1084"/>
      <c r="DB365" s="1093"/>
      <c r="DC365" s="1086"/>
      <c r="DD365" s="1093"/>
      <c r="DE365" s="1097"/>
      <c r="DF365" s="1089"/>
      <c r="DG365" s="115" t="s">
        <v>282</v>
      </c>
      <c r="DH365" s="1089"/>
      <c r="DI365" s="115" t="s">
        <v>335</v>
      </c>
      <c r="DJ365" s="1089"/>
      <c r="DK365" s="116">
        <v>58.3</v>
      </c>
      <c r="DL365" s="1089"/>
      <c r="DM365" s="115" t="s">
        <v>282</v>
      </c>
      <c r="DN365" s="1089"/>
      <c r="DO365" s="115" t="s">
        <v>335</v>
      </c>
      <c r="DP365" s="1089"/>
      <c r="DQ365" s="116">
        <v>32.4</v>
      </c>
      <c r="DR365" s="1145"/>
      <c r="DS365" s="117">
        <v>3160</v>
      </c>
      <c r="DT365" s="1122"/>
      <c r="DU365" s="118" t="s">
        <v>284</v>
      </c>
      <c r="DV365" s="1089"/>
      <c r="DW365" s="1091"/>
      <c r="DX365" s="1093"/>
      <c r="DY365" s="1095"/>
      <c r="DZ365" s="1082"/>
      <c r="EA365" s="1084"/>
      <c r="EB365" s="1082"/>
      <c r="EC365" s="1086"/>
      <c r="ED365" s="1082"/>
      <c r="EE365" s="1088"/>
      <c r="EF365" s="1124"/>
      <c r="EG365" s="1089"/>
      <c r="EH365" s="1091">
        <v>0</v>
      </c>
      <c r="EI365" s="1093"/>
      <c r="EJ365" s="1095"/>
      <c r="EK365" s="1082"/>
      <c r="EL365" s="1084"/>
      <c r="EM365" s="1082"/>
      <c r="EN365" s="1086"/>
      <c r="EO365" s="1082"/>
      <c r="EP365" s="1088"/>
      <c r="EQ365" s="1127"/>
      <c r="ER365" s="1121"/>
      <c r="ES365" s="1089"/>
      <c r="ET365" s="119">
        <v>20</v>
      </c>
      <c r="EU365" s="1125"/>
      <c r="EV365" s="1140"/>
      <c r="EW365" s="1114"/>
      <c r="EX365" s="1122"/>
      <c r="EY365" s="5"/>
      <c r="EZ365" s="1145"/>
    </row>
    <row r="366" spans="1:156" s="58" customFormat="1" ht="38.450000000000003" customHeight="1">
      <c r="A366" s="132" t="s">
        <v>704</v>
      </c>
      <c r="B366" s="132" t="s">
        <v>1104</v>
      </c>
      <c r="C366" s="1170"/>
      <c r="D366" s="1106" t="s">
        <v>324</v>
      </c>
      <c r="E366" s="1108" t="s">
        <v>267</v>
      </c>
      <c r="F366" s="57" t="s">
        <v>42</v>
      </c>
      <c r="G366" s="120"/>
      <c r="H366" s="59">
        <v>25540</v>
      </c>
      <c r="I366" s="60">
        <v>33980</v>
      </c>
      <c r="J366" s="32" t="s">
        <v>268</v>
      </c>
      <c r="K366" s="61">
        <v>230</v>
      </c>
      <c r="L366" s="62">
        <v>310</v>
      </c>
      <c r="M366" s="63" t="s">
        <v>269</v>
      </c>
      <c r="N366" s="64" t="s">
        <v>270</v>
      </c>
      <c r="O366" s="65" t="s">
        <v>268</v>
      </c>
      <c r="P366" s="66" t="s">
        <v>271</v>
      </c>
      <c r="Q366" s="65" t="s">
        <v>268</v>
      </c>
      <c r="R366" s="67">
        <v>2.5</v>
      </c>
      <c r="S366" s="68">
        <v>2.6</v>
      </c>
      <c r="T366" s="1089" t="s">
        <v>268</v>
      </c>
      <c r="U366" s="1104">
        <v>350</v>
      </c>
      <c r="V366" s="1089" t="s">
        <v>268</v>
      </c>
      <c r="W366" s="1110">
        <v>3</v>
      </c>
      <c r="X366" s="1081" t="s">
        <v>272</v>
      </c>
      <c r="Y366" s="1083" t="s">
        <v>270</v>
      </c>
      <c r="Z366" s="1083" t="s">
        <v>268</v>
      </c>
      <c r="AA366" s="1100" t="s">
        <v>273</v>
      </c>
      <c r="AB366" s="1089" t="s">
        <v>268</v>
      </c>
      <c r="AC366" s="1104">
        <v>2410</v>
      </c>
      <c r="AD366" s="1089" t="s">
        <v>274</v>
      </c>
      <c r="AE366" s="1098">
        <v>20</v>
      </c>
      <c r="AF366" s="1081" t="s">
        <v>269</v>
      </c>
      <c r="AG366" s="1083" t="s">
        <v>270</v>
      </c>
      <c r="AH366" s="1081" t="s">
        <v>268</v>
      </c>
      <c r="AI366" s="1085" t="s">
        <v>275</v>
      </c>
      <c r="AJ366" s="1081" t="s">
        <v>268</v>
      </c>
      <c r="AK366" s="1096">
        <v>3.1</v>
      </c>
      <c r="AL366" s="32" t="s">
        <v>268</v>
      </c>
      <c r="AM366" s="69">
        <v>8440</v>
      </c>
      <c r="AN366" s="1089" t="s">
        <v>268</v>
      </c>
      <c r="AO366" s="70">
        <v>80</v>
      </c>
      <c r="AP366" s="71" t="s">
        <v>272</v>
      </c>
      <c r="AQ366" s="64" t="s">
        <v>270</v>
      </c>
      <c r="AR366" s="72" t="s">
        <v>268</v>
      </c>
      <c r="AS366" s="66" t="s">
        <v>275</v>
      </c>
      <c r="AT366" s="72" t="s">
        <v>268</v>
      </c>
      <c r="AU366" s="73">
        <v>2.9</v>
      </c>
      <c r="AV366" s="74" t="s">
        <v>276</v>
      </c>
      <c r="AW366" s="75" t="s">
        <v>268</v>
      </c>
      <c r="AX366" s="76">
        <v>3370</v>
      </c>
      <c r="AY366" s="20" t="s">
        <v>274</v>
      </c>
      <c r="AZ366" s="77">
        <v>30</v>
      </c>
      <c r="BA366" s="78" t="s">
        <v>269</v>
      </c>
      <c r="BB366" s="79" t="s">
        <v>270</v>
      </c>
      <c r="BC366" s="78" t="s">
        <v>268</v>
      </c>
      <c r="BD366" s="80" t="s">
        <v>275</v>
      </c>
      <c r="BE366" s="78" t="s">
        <v>268</v>
      </c>
      <c r="BF366" s="81">
        <v>3.9</v>
      </c>
      <c r="BG366" s="75"/>
      <c r="BH366" s="82"/>
      <c r="BI366" s="112"/>
      <c r="BJ366" s="121"/>
      <c r="BK366" s="121"/>
      <c r="BL366" s="121"/>
      <c r="BM366" s="121"/>
      <c r="BN366" s="121"/>
      <c r="BO366" s="121"/>
      <c r="BP366" s="121"/>
      <c r="BQ366" s="112"/>
      <c r="BR366" s="82" t="s">
        <v>286</v>
      </c>
      <c r="BS366" s="112"/>
      <c r="BT366" s="122"/>
      <c r="BU366" s="121"/>
      <c r="BV366" s="121"/>
      <c r="BW366" s="121"/>
      <c r="BX366" s="121"/>
      <c r="BY366" s="121"/>
      <c r="BZ366" s="121"/>
      <c r="CA366" s="1102" t="s">
        <v>268</v>
      </c>
      <c r="CB366" s="1116">
        <v>470</v>
      </c>
      <c r="CC366" s="1089" t="s">
        <v>268</v>
      </c>
      <c r="CD366" s="1098">
        <v>4</v>
      </c>
      <c r="CE366" s="1083" t="s">
        <v>269</v>
      </c>
      <c r="CF366" s="1083" t="s">
        <v>270</v>
      </c>
      <c r="CG366" s="1092" t="s">
        <v>268</v>
      </c>
      <c r="CH366" s="1085" t="s">
        <v>275</v>
      </c>
      <c r="CI366" s="1092" t="s">
        <v>268</v>
      </c>
      <c r="CJ366" s="1096">
        <v>9.6999999999999993</v>
      </c>
      <c r="CK366" s="1089"/>
      <c r="CL366" s="123" t="s">
        <v>174</v>
      </c>
      <c r="CM366" s="1089" t="s">
        <v>274</v>
      </c>
      <c r="CN366" s="1112">
        <v>20</v>
      </c>
      <c r="CO366" s="1113" t="s">
        <v>269</v>
      </c>
      <c r="CP366" s="1114" t="s">
        <v>270</v>
      </c>
      <c r="CQ366" s="1113" t="s">
        <v>268</v>
      </c>
      <c r="CR366" s="1115" t="s">
        <v>275</v>
      </c>
      <c r="CS366" s="1113" t="s">
        <v>268</v>
      </c>
      <c r="CT366" s="1118">
        <v>3.1</v>
      </c>
      <c r="CU366" s="1119" t="s">
        <v>277</v>
      </c>
      <c r="CV366" s="1089" t="s">
        <v>274</v>
      </c>
      <c r="CW366" s="1104">
        <v>540</v>
      </c>
      <c r="CX366" s="1089" t="s">
        <v>268</v>
      </c>
      <c r="CY366" s="1098">
        <v>5</v>
      </c>
      <c r="CZ366" s="1083" t="s">
        <v>269</v>
      </c>
      <c r="DA366" s="1083" t="s">
        <v>270</v>
      </c>
      <c r="DB366" s="1092" t="s">
        <v>268</v>
      </c>
      <c r="DC366" s="1085" t="s">
        <v>275</v>
      </c>
      <c r="DD366" s="1092" t="s">
        <v>268</v>
      </c>
      <c r="DE366" s="1096">
        <v>14.4</v>
      </c>
      <c r="DF366" s="1089" t="s">
        <v>274</v>
      </c>
      <c r="DG366" s="85">
        <v>290</v>
      </c>
      <c r="DH366" s="1089" t="s">
        <v>268</v>
      </c>
      <c r="DI366" s="85">
        <v>2</v>
      </c>
      <c r="DJ366" s="1089" t="s">
        <v>274</v>
      </c>
      <c r="DK366" s="86">
        <v>2</v>
      </c>
      <c r="DL366" s="1089" t="s">
        <v>268</v>
      </c>
      <c r="DM366" s="85">
        <v>50</v>
      </c>
      <c r="DN366" s="1089" t="s">
        <v>268</v>
      </c>
      <c r="DO366" s="85">
        <v>1</v>
      </c>
      <c r="DP366" s="1089" t="s">
        <v>274</v>
      </c>
      <c r="DQ366" s="86">
        <v>1</v>
      </c>
      <c r="DR366" s="1145"/>
      <c r="DS366" s="128" t="s">
        <v>174</v>
      </c>
      <c r="DT366" s="1122" t="s">
        <v>278</v>
      </c>
      <c r="DU366" s="88">
        <v>255</v>
      </c>
      <c r="DV366" s="1089" t="s">
        <v>280</v>
      </c>
      <c r="DW366" s="1090">
        <v>610</v>
      </c>
      <c r="DX366" s="1092" t="s">
        <v>268</v>
      </c>
      <c r="DY366" s="1094">
        <v>6</v>
      </c>
      <c r="DZ366" s="1081" t="s">
        <v>269</v>
      </c>
      <c r="EA366" s="1083" t="s">
        <v>270</v>
      </c>
      <c r="EB366" s="1081" t="s">
        <v>268</v>
      </c>
      <c r="EC366" s="1085" t="s">
        <v>275</v>
      </c>
      <c r="ED366" s="1081" t="s">
        <v>268</v>
      </c>
      <c r="EE366" s="1087">
        <v>7.4</v>
      </c>
      <c r="EF366" s="1123" t="s">
        <v>276</v>
      </c>
      <c r="EG366" s="1089" t="s">
        <v>280</v>
      </c>
      <c r="EH366" s="1090">
        <v>2410</v>
      </c>
      <c r="EI366" s="1092" t="s">
        <v>268</v>
      </c>
      <c r="EJ366" s="1094">
        <v>20</v>
      </c>
      <c r="EK366" s="1081" t="s">
        <v>269</v>
      </c>
      <c r="EL366" s="1083" t="s">
        <v>270</v>
      </c>
      <c r="EM366" s="1081" t="s">
        <v>268</v>
      </c>
      <c r="EN366" s="1085" t="s">
        <v>275</v>
      </c>
      <c r="EO366" s="1081" t="s">
        <v>268</v>
      </c>
      <c r="EP366" s="1087">
        <v>3.3</v>
      </c>
      <c r="EQ366" s="1126" t="s">
        <v>276</v>
      </c>
      <c r="ER366" s="1120" t="s">
        <v>281</v>
      </c>
      <c r="ES366" s="1089" t="s">
        <v>280</v>
      </c>
      <c r="ET366" s="89">
        <v>1760</v>
      </c>
      <c r="EU366" s="1125" t="s">
        <v>280</v>
      </c>
      <c r="EV366" s="1140"/>
      <c r="EW366" s="1114"/>
      <c r="EX366" s="1122"/>
      <c r="EY366" s="5"/>
      <c r="EZ366" s="1145"/>
    </row>
    <row r="367" spans="1:156" s="58" customFormat="1" ht="38.450000000000003" customHeight="1">
      <c r="A367" s="132" t="s">
        <v>705</v>
      </c>
      <c r="B367" s="132" t="s">
        <v>1105</v>
      </c>
      <c r="C367" s="1170"/>
      <c r="D367" s="1107"/>
      <c r="E367" s="1109"/>
      <c r="F367" s="90" t="s">
        <v>43</v>
      </c>
      <c r="G367" s="120"/>
      <c r="H367" s="91">
        <v>33980</v>
      </c>
      <c r="I367" s="92"/>
      <c r="J367" s="32" t="s">
        <v>268</v>
      </c>
      <c r="K367" s="93">
        <v>310</v>
      </c>
      <c r="L367" s="94"/>
      <c r="M367" s="95" t="s">
        <v>269</v>
      </c>
      <c r="N367" s="96" t="s">
        <v>270</v>
      </c>
      <c r="O367" s="97" t="s">
        <v>268</v>
      </c>
      <c r="P367" s="98" t="s">
        <v>275</v>
      </c>
      <c r="Q367" s="97" t="s">
        <v>268</v>
      </c>
      <c r="R367" s="99">
        <v>2.6</v>
      </c>
      <c r="S367" s="100"/>
      <c r="T367" s="1089"/>
      <c r="U367" s="1105"/>
      <c r="V367" s="1089"/>
      <c r="W367" s="1111"/>
      <c r="X367" s="1082"/>
      <c r="Y367" s="1084"/>
      <c r="Z367" s="1084"/>
      <c r="AA367" s="1101"/>
      <c r="AB367" s="1089"/>
      <c r="AC367" s="1105"/>
      <c r="AD367" s="1089"/>
      <c r="AE367" s="1099"/>
      <c r="AF367" s="1082"/>
      <c r="AG367" s="1084"/>
      <c r="AH367" s="1082"/>
      <c r="AI367" s="1086"/>
      <c r="AJ367" s="1082"/>
      <c r="AK367" s="1097"/>
      <c r="AL367" s="32" t="s">
        <v>268</v>
      </c>
      <c r="AM367" s="93">
        <v>8440</v>
      </c>
      <c r="AN367" s="1089"/>
      <c r="AO367" s="101">
        <v>80</v>
      </c>
      <c r="AP367" s="102" t="s">
        <v>269</v>
      </c>
      <c r="AQ367" s="96" t="s">
        <v>270</v>
      </c>
      <c r="AR367" s="103" t="s">
        <v>268</v>
      </c>
      <c r="AS367" s="104" t="s">
        <v>275</v>
      </c>
      <c r="AT367" s="103" t="s">
        <v>268</v>
      </c>
      <c r="AU367" s="105">
        <v>2.9</v>
      </c>
      <c r="AV367" s="106"/>
      <c r="AW367" s="75"/>
      <c r="AX367" s="23"/>
      <c r="AY367" s="23"/>
      <c r="AZ367" s="125"/>
      <c r="BA367" s="23"/>
      <c r="BB367" s="23"/>
      <c r="BC367" s="23"/>
      <c r="BD367" s="23"/>
      <c r="BE367" s="23"/>
      <c r="BF367" s="23"/>
      <c r="BG367" s="112" t="s">
        <v>274</v>
      </c>
      <c r="BH367" s="113">
        <v>59140</v>
      </c>
      <c r="BI367" s="112" t="s">
        <v>268</v>
      </c>
      <c r="BJ367" s="77">
        <v>590</v>
      </c>
      <c r="BK367" s="78" t="s">
        <v>269</v>
      </c>
      <c r="BL367" s="79" t="s">
        <v>270</v>
      </c>
      <c r="BM367" s="78" t="s">
        <v>268</v>
      </c>
      <c r="BN367" s="80" t="s">
        <v>275</v>
      </c>
      <c r="BO367" s="78" t="s">
        <v>268</v>
      </c>
      <c r="BP367" s="81">
        <v>2.6</v>
      </c>
      <c r="BQ367" s="46" t="s">
        <v>268</v>
      </c>
      <c r="BR367" s="113">
        <v>50700</v>
      </c>
      <c r="BS367" s="46" t="s">
        <v>274</v>
      </c>
      <c r="BT367" s="77">
        <v>500</v>
      </c>
      <c r="BU367" s="78" t="s">
        <v>269</v>
      </c>
      <c r="BV367" s="79" t="s">
        <v>270</v>
      </c>
      <c r="BW367" s="78" t="s">
        <v>268</v>
      </c>
      <c r="BX367" s="80" t="s">
        <v>275</v>
      </c>
      <c r="BY367" s="78" t="s">
        <v>268</v>
      </c>
      <c r="BZ367" s="81">
        <v>2.6</v>
      </c>
      <c r="CA367" s="1103"/>
      <c r="CB367" s="1117"/>
      <c r="CC367" s="1089"/>
      <c r="CD367" s="1099"/>
      <c r="CE367" s="1084"/>
      <c r="CF367" s="1084"/>
      <c r="CG367" s="1093"/>
      <c r="CH367" s="1086"/>
      <c r="CI367" s="1093"/>
      <c r="CJ367" s="1097"/>
      <c r="CK367" s="1089"/>
      <c r="CL367" s="114">
        <v>2410</v>
      </c>
      <c r="CM367" s="1089"/>
      <c r="CN367" s="1112"/>
      <c r="CO367" s="1113"/>
      <c r="CP367" s="1114"/>
      <c r="CQ367" s="1113"/>
      <c r="CR367" s="1115"/>
      <c r="CS367" s="1113"/>
      <c r="CT367" s="1118"/>
      <c r="CU367" s="1119"/>
      <c r="CV367" s="1089"/>
      <c r="CW367" s="1105"/>
      <c r="CX367" s="1089"/>
      <c r="CY367" s="1099"/>
      <c r="CZ367" s="1084"/>
      <c r="DA367" s="1084"/>
      <c r="DB367" s="1093"/>
      <c r="DC367" s="1086"/>
      <c r="DD367" s="1093"/>
      <c r="DE367" s="1097"/>
      <c r="DF367" s="1089"/>
      <c r="DG367" s="115" t="s">
        <v>282</v>
      </c>
      <c r="DH367" s="1089"/>
      <c r="DI367" s="115" t="s">
        <v>335</v>
      </c>
      <c r="DJ367" s="1089"/>
      <c r="DK367" s="116">
        <v>74.900000000000006</v>
      </c>
      <c r="DL367" s="1089"/>
      <c r="DM367" s="115" t="s">
        <v>282</v>
      </c>
      <c r="DN367" s="1089"/>
      <c r="DO367" s="115" t="s">
        <v>335</v>
      </c>
      <c r="DP367" s="1089"/>
      <c r="DQ367" s="116">
        <v>27.7</v>
      </c>
      <c r="DR367" s="1145"/>
      <c r="DS367" s="117">
        <v>2810</v>
      </c>
      <c r="DT367" s="1122"/>
      <c r="DU367" s="118" t="s">
        <v>284</v>
      </c>
      <c r="DV367" s="1089"/>
      <c r="DW367" s="1091"/>
      <c r="DX367" s="1093"/>
      <c r="DY367" s="1095"/>
      <c r="DZ367" s="1082"/>
      <c r="EA367" s="1084"/>
      <c r="EB367" s="1082"/>
      <c r="EC367" s="1086"/>
      <c r="ED367" s="1082"/>
      <c r="EE367" s="1088"/>
      <c r="EF367" s="1124"/>
      <c r="EG367" s="1089"/>
      <c r="EH367" s="1091">
        <v>0</v>
      </c>
      <c r="EI367" s="1093"/>
      <c r="EJ367" s="1095"/>
      <c r="EK367" s="1082"/>
      <c r="EL367" s="1084"/>
      <c r="EM367" s="1082"/>
      <c r="EN367" s="1086"/>
      <c r="EO367" s="1082"/>
      <c r="EP367" s="1088"/>
      <c r="EQ367" s="1127"/>
      <c r="ER367" s="1121"/>
      <c r="ES367" s="1089"/>
      <c r="ET367" s="119">
        <v>10</v>
      </c>
      <c r="EU367" s="1125"/>
      <c r="EV367" s="1140"/>
      <c r="EW367" s="1114"/>
      <c r="EX367" s="1122"/>
      <c r="EY367" s="5"/>
      <c r="EZ367" s="1145"/>
    </row>
    <row r="368" spans="1:156" s="58" customFormat="1" ht="38.450000000000003" customHeight="1">
      <c r="A368" s="132" t="s">
        <v>706</v>
      </c>
      <c r="B368" s="132" t="s">
        <v>1106</v>
      </c>
      <c r="C368" s="1170"/>
      <c r="D368" s="1106" t="s">
        <v>326</v>
      </c>
      <c r="E368" s="1108" t="s">
        <v>267</v>
      </c>
      <c r="F368" s="57" t="s">
        <v>42</v>
      </c>
      <c r="G368" s="120"/>
      <c r="H368" s="59">
        <v>25040</v>
      </c>
      <c r="I368" s="60">
        <v>33480</v>
      </c>
      <c r="J368" s="32" t="s">
        <v>268</v>
      </c>
      <c r="K368" s="61">
        <v>220</v>
      </c>
      <c r="L368" s="62">
        <v>310</v>
      </c>
      <c r="M368" s="63" t="s">
        <v>269</v>
      </c>
      <c r="N368" s="64" t="s">
        <v>270</v>
      </c>
      <c r="O368" s="65" t="s">
        <v>268</v>
      </c>
      <c r="P368" s="66" t="s">
        <v>271</v>
      </c>
      <c r="Q368" s="65" t="s">
        <v>268</v>
      </c>
      <c r="R368" s="67">
        <v>2.5</v>
      </c>
      <c r="S368" s="68">
        <v>2.6</v>
      </c>
      <c r="T368" s="1089" t="s">
        <v>268</v>
      </c>
      <c r="U368" s="1104">
        <v>310</v>
      </c>
      <c r="V368" s="1089" t="s">
        <v>268</v>
      </c>
      <c r="W368" s="1110">
        <v>3</v>
      </c>
      <c r="X368" s="1081" t="s">
        <v>272</v>
      </c>
      <c r="Y368" s="1083" t="s">
        <v>270</v>
      </c>
      <c r="Z368" s="1083" t="s">
        <v>268</v>
      </c>
      <c r="AA368" s="1100" t="s">
        <v>273</v>
      </c>
      <c r="AB368" s="1089" t="s">
        <v>268</v>
      </c>
      <c r="AC368" s="1104">
        <v>2110</v>
      </c>
      <c r="AD368" s="1089" t="s">
        <v>274</v>
      </c>
      <c r="AE368" s="1098">
        <v>20</v>
      </c>
      <c r="AF368" s="1081" t="s">
        <v>269</v>
      </c>
      <c r="AG368" s="1083" t="s">
        <v>270</v>
      </c>
      <c r="AH368" s="1081" t="s">
        <v>268</v>
      </c>
      <c r="AI368" s="1085" t="s">
        <v>275</v>
      </c>
      <c r="AJ368" s="1081" t="s">
        <v>268</v>
      </c>
      <c r="AK368" s="1096">
        <v>2.7</v>
      </c>
      <c r="AL368" s="32" t="s">
        <v>268</v>
      </c>
      <c r="AM368" s="69">
        <v>8440</v>
      </c>
      <c r="AN368" s="1089" t="s">
        <v>268</v>
      </c>
      <c r="AO368" s="70">
        <v>80</v>
      </c>
      <c r="AP368" s="71" t="s">
        <v>272</v>
      </c>
      <c r="AQ368" s="64" t="s">
        <v>270</v>
      </c>
      <c r="AR368" s="72" t="s">
        <v>268</v>
      </c>
      <c r="AS368" s="66" t="s">
        <v>275</v>
      </c>
      <c r="AT368" s="72" t="s">
        <v>268</v>
      </c>
      <c r="AU368" s="73">
        <v>2.9</v>
      </c>
      <c r="AV368" s="74" t="s">
        <v>276</v>
      </c>
      <c r="AW368" s="75" t="s">
        <v>268</v>
      </c>
      <c r="AX368" s="76">
        <v>3370</v>
      </c>
      <c r="AY368" s="20" t="s">
        <v>274</v>
      </c>
      <c r="AZ368" s="77">
        <v>30</v>
      </c>
      <c r="BA368" s="78" t="s">
        <v>269</v>
      </c>
      <c r="BB368" s="79" t="s">
        <v>270</v>
      </c>
      <c r="BC368" s="78" t="s">
        <v>268</v>
      </c>
      <c r="BD368" s="80" t="s">
        <v>275</v>
      </c>
      <c r="BE368" s="78" t="s">
        <v>268</v>
      </c>
      <c r="BF368" s="81">
        <v>3.9</v>
      </c>
      <c r="BG368" s="75"/>
      <c r="BH368" s="82"/>
      <c r="BI368" s="112"/>
      <c r="BJ368" s="121"/>
      <c r="BK368" s="121"/>
      <c r="BL368" s="121"/>
      <c r="BM368" s="121"/>
      <c r="BN368" s="121"/>
      <c r="BO368" s="121"/>
      <c r="BP368" s="121"/>
      <c r="BQ368" s="112"/>
      <c r="BR368" s="82" t="s">
        <v>286</v>
      </c>
      <c r="BS368" s="112"/>
      <c r="BT368" s="122"/>
      <c r="BU368" s="121"/>
      <c r="BV368" s="121"/>
      <c r="BW368" s="121"/>
      <c r="BX368" s="121"/>
      <c r="BY368" s="121"/>
      <c r="BZ368" s="121"/>
      <c r="CA368" s="1102" t="s">
        <v>268</v>
      </c>
      <c r="CB368" s="1116">
        <v>410</v>
      </c>
      <c r="CC368" s="1089" t="s">
        <v>268</v>
      </c>
      <c r="CD368" s="1098">
        <v>4</v>
      </c>
      <c r="CE368" s="1083" t="s">
        <v>269</v>
      </c>
      <c r="CF368" s="1083" t="s">
        <v>270</v>
      </c>
      <c r="CG368" s="1092" t="s">
        <v>268</v>
      </c>
      <c r="CH368" s="1085" t="s">
        <v>275</v>
      </c>
      <c r="CI368" s="1092" t="s">
        <v>268</v>
      </c>
      <c r="CJ368" s="1096">
        <v>8.5</v>
      </c>
      <c r="CK368" s="1089"/>
      <c r="CL368" s="123" t="s">
        <v>175</v>
      </c>
      <c r="CM368" s="1089" t="s">
        <v>274</v>
      </c>
      <c r="CN368" s="1112">
        <v>20</v>
      </c>
      <c r="CO368" s="1113" t="s">
        <v>269</v>
      </c>
      <c r="CP368" s="1114" t="s">
        <v>270</v>
      </c>
      <c r="CQ368" s="1113" t="s">
        <v>268</v>
      </c>
      <c r="CR368" s="1115" t="s">
        <v>275</v>
      </c>
      <c r="CS368" s="1113" t="s">
        <v>268</v>
      </c>
      <c r="CT368" s="1118">
        <v>2.7</v>
      </c>
      <c r="CU368" s="1119" t="s">
        <v>277</v>
      </c>
      <c r="CV368" s="1089" t="s">
        <v>274</v>
      </c>
      <c r="CW368" s="1104">
        <v>540</v>
      </c>
      <c r="CX368" s="1089" t="s">
        <v>268</v>
      </c>
      <c r="CY368" s="1098">
        <v>5</v>
      </c>
      <c r="CZ368" s="1083" t="s">
        <v>269</v>
      </c>
      <c r="DA368" s="1083" t="s">
        <v>270</v>
      </c>
      <c r="DB368" s="1092" t="s">
        <v>268</v>
      </c>
      <c r="DC368" s="1085" t="s">
        <v>275</v>
      </c>
      <c r="DD368" s="1092" t="s">
        <v>268</v>
      </c>
      <c r="DE368" s="1096">
        <v>12.6</v>
      </c>
      <c r="DF368" s="1089" t="s">
        <v>274</v>
      </c>
      <c r="DG368" s="85">
        <v>270</v>
      </c>
      <c r="DH368" s="1089" t="s">
        <v>268</v>
      </c>
      <c r="DI368" s="85">
        <v>2</v>
      </c>
      <c r="DJ368" s="1089" t="s">
        <v>274</v>
      </c>
      <c r="DK368" s="86">
        <v>2</v>
      </c>
      <c r="DL368" s="1089" t="s">
        <v>268</v>
      </c>
      <c r="DM368" s="85">
        <v>40</v>
      </c>
      <c r="DN368" s="1089" t="s">
        <v>268</v>
      </c>
      <c r="DO368" s="85">
        <v>1</v>
      </c>
      <c r="DP368" s="1089" t="s">
        <v>274</v>
      </c>
      <c r="DQ368" s="86">
        <v>1</v>
      </c>
      <c r="DR368" s="1145"/>
      <c r="DS368" s="128" t="s">
        <v>175</v>
      </c>
      <c r="DT368" s="1122" t="s">
        <v>278</v>
      </c>
      <c r="DU368" s="88">
        <v>255</v>
      </c>
      <c r="DV368" s="1089" t="s">
        <v>280</v>
      </c>
      <c r="DW368" s="1090">
        <v>530</v>
      </c>
      <c r="DX368" s="1092" t="s">
        <v>268</v>
      </c>
      <c r="DY368" s="1094">
        <v>5</v>
      </c>
      <c r="DZ368" s="1081" t="s">
        <v>269</v>
      </c>
      <c r="EA368" s="1083" t="s">
        <v>270</v>
      </c>
      <c r="EB368" s="1081" t="s">
        <v>268</v>
      </c>
      <c r="EC368" s="1085" t="s">
        <v>275</v>
      </c>
      <c r="ED368" s="1081" t="s">
        <v>268</v>
      </c>
      <c r="EE368" s="1087">
        <v>7.8</v>
      </c>
      <c r="EF368" s="1123" t="s">
        <v>276</v>
      </c>
      <c r="EG368" s="1089" t="s">
        <v>280</v>
      </c>
      <c r="EH368" s="1090">
        <v>2110</v>
      </c>
      <c r="EI368" s="1092" t="s">
        <v>268</v>
      </c>
      <c r="EJ368" s="1094">
        <v>20</v>
      </c>
      <c r="EK368" s="1081" t="s">
        <v>269</v>
      </c>
      <c r="EL368" s="1083" t="s">
        <v>270</v>
      </c>
      <c r="EM368" s="1081" t="s">
        <v>268</v>
      </c>
      <c r="EN368" s="1085" t="s">
        <v>275</v>
      </c>
      <c r="EO368" s="1081" t="s">
        <v>268</v>
      </c>
      <c r="EP368" s="1087">
        <v>2.9</v>
      </c>
      <c r="EQ368" s="1126" t="s">
        <v>276</v>
      </c>
      <c r="ER368" s="1120" t="s">
        <v>281</v>
      </c>
      <c r="ES368" s="1089" t="s">
        <v>280</v>
      </c>
      <c r="ET368" s="89">
        <v>1540</v>
      </c>
      <c r="EU368" s="1125" t="s">
        <v>280</v>
      </c>
      <c r="EV368" s="1140"/>
      <c r="EW368" s="1114"/>
      <c r="EX368" s="1122"/>
      <c r="EY368" s="5"/>
      <c r="EZ368" s="1145"/>
    </row>
    <row r="369" spans="1:156" s="58" customFormat="1" ht="38.450000000000003" customHeight="1">
      <c r="A369" s="132" t="s">
        <v>707</v>
      </c>
      <c r="B369" s="132" t="s">
        <v>1107</v>
      </c>
      <c r="C369" s="1170"/>
      <c r="D369" s="1107"/>
      <c r="E369" s="1109"/>
      <c r="F369" s="90" t="s">
        <v>43</v>
      </c>
      <c r="G369" s="120"/>
      <c r="H369" s="91">
        <v>33480</v>
      </c>
      <c r="I369" s="92"/>
      <c r="J369" s="32" t="s">
        <v>268</v>
      </c>
      <c r="K369" s="93">
        <v>310</v>
      </c>
      <c r="L369" s="94"/>
      <c r="M369" s="95" t="s">
        <v>269</v>
      </c>
      <c r="N369" s="96" t="s">
        <v>270</v>
      </c>
      <c r="O369" s="97" t="s">
        <v>268</v>
      </c>
      <c r="P369" s="98" t="s">
        <v>275</v>
      </c>
      <c r="Q369" s="97" t="s">
        <v>268</v>
      </c>
      <c r="R369" s="99">
        <v>2.6</v>
      </c>
      <c r="S369" s="100"/>
      <c r="T369" s="1089"/>
      <c r="U369" s="1105"/>
      <c r="V369" s="1089"/>
      <c r="W369" s="1111"/>
      <c r="X369" s="1082"/>
      <c r="Y369" s="1084"/>
      <c r="Z369" s="1084"/>
      <c r="AA369" s="1101"/>
      <c r="AB369" s="1089"/>
      <c r="AC369" s="1105"/>
      <c r="AD369" s="1089"/>
      <c r="AE369" s="1099"/>
      <c r="AF369" s="1082"/>
      <c r="AG369" s="1084"/>
      <c r="AH369" s="1082"/>
      <c r="AI369" s="1086"/>
      <c r="AJ369" s="1082"/>
      <c r="AK369" s="1097"/>
      <c r="AL369" s="32" t="s">
        <v>268</v>
      </c>
      <c r="AM369" s="93">
        <v>8440</v>
      </c>
      <c r="AN369" s="1089"/>
      <c r="AO369" s="101">
        <v>80</v>
      </c>
      <c r="AP369" s="102" t="s">
        <v>269</v>
      </c>
      <c r="AQ369" s="96" t="s">
        <v>270</v>
      </c>
      <c r="AR369" s="103" t="s">
        <v>268</v>
      </c>
      <c r="AS369" s="104" t="s">
        <v>275</v>
      </c>
      <c r="AT369" s="103" t="s">
        <v>268</v>
      </c>
      <c r="AU369" s="105">
        <v>2.9</v>
      </c>
      <c r="AV369" s="106"/>
      <c r="AW369" s="75"/>
      <c r="AX369" s="23"/>
      <c r="AY369" s="23"/>
      <c r="AZ369" s="125"/>
      <c r="BA369" s="23"/>
      <c r="BB369" s="23"/>
      <c r="BC369" s="23"/>
      <c r="BD369" s="23"/>
      <c r="BE369" s="23"/>
      <c r="BF369" s="23"/>
      <c r="BG369" s="112" t="s">
        <v>274</v>
      </c>
      <c r="BH369" s="113">
        <v>59140</v>
      </c>
      <c r="BI369" s="112" t="s">
        <v>268</v>
      </c>
      <c r="BJ369" s="77">
        <v>590</v>
      </c>
      <c r="BK369" s="78" t="s">
        <v>269</v>
      </c>
      <c r="BL369" s="79" t="s">
        <v>270</v>
      </c>
      <c r="BM369" s="78" t="s">
        <v>268</v>
      </c>
      <c r="BN369" s="80" t="s">
        <v>275</v>
      </c>
      <c r="BO369" s="78" t="s">
        <v>268</v>
      </c>
      <c r="BP369" s="81">
        <v>2.6</v>
      </c>
      <c r="BQ369" s="46" t="s">
        <v>268</v>
      </c>
      <c r="BR369" s="113">
        <v>50700</v>
      </c>
      <c r="BS369" s="46" t="s">
        <v>274</v>
      </c>
      <c r="BT369" s="77">
        <v>500</v>
      </c>
      <c r="BU369" s="78" t="s">
        <v>269</v>
      </c>
      <c r="BV369" s="79" t="s">
        <v>270</v>
      </c>
      <c r="BW369" s="78" t="s">
        <v>268</v>
      </c>
      <c r="BX369" s="80" t="s">
        <v>275</v>
      </c>
      <c r="BY369" s="78" t="s">
        <v>268</v>
      </c>
      <c r="BZ369" s="81">
        <v>2.6</v>
      </c>
      <c r="CA369" s="1103"/>
      <c r="CB369" s="1117"/>
      <c r="CC369" s="1089"/>
      <c r="CD369" s="1099"/>
      <c r="CE369" s="1084"/>
      <c r="CF369" s="1084"/>
      <c r="CG369" s="1093"/>
      <c r="CH369" s="1086"/>
      <c r="CI369" s="1093"/>
      <c r="CJ369" s="1097"/>
      <c r="CK369" s="1089"/>
      <c r="CL369" s="114">
        <v>2110</v>
      </c>
      <c r="CM369" s="1089"/>
      <c r="CN369" s="1112"/>
      <c r="CO369" s="1113"/>
      <c r="CP369" s="1114"/>
      <c r="CQ369" s="1113"/>
      <c r="CR369" s="1115"/>
      <c r="CS369" s="1113"/>
      <c r="CT369" s="1118"/>
      <c r="CU369" s="1119"/>
      <c r="CV369" s="1089"/>
      <c r="CW369" s="1105"/>
      <c r="CX369" s="1089"/>
      <c r="CY369" s="1099"/>
      <c r="CZ369" s="1084"/>
      <c r="DA369" s="1084"/>
      <c r="DB369" s="1093"/>
      <c r="DC369" s="1086"/>
      <c r="DD369" s="1093"/>
      <c r="DE369" s="1097"/>
      <c r="DF369" s="1089"/>
      <c r="DG369" s="115" t="s">
        <v>282</v>
      </c>
      <c r="DH369" s="1089"/>
      <c r="DI369" s="115" t="s">
        <v>335</v>
      </c>
      <c r="DJ369" s="1089"/>
      <c r="DK369" s="116">
        <v>65.5</v>
      </c>
      <c r="DL369" s="1089"/>
      <c r="DM369" s="115" t="s">
        <v>282</v>
      </c>
      <c r="DN369" s="1089"/>
      <c r="DO369" s="115" t="s">
        <v>335</v>
      </c>
      <c r="DP369" s="1089"/>
      <c r="DQ369" s="116">
        <v>24.3</v>
      </c>
      <c r="DR369" s="1145"/>
      <c r="DS369" s="117">
        <v>2540</v>
      </c>
      <c r="DT369" s="1122"/>
      <c r="DU369" s="118" t="s">
        <v>284</v>
      </c>
      <c r="DV369" s="1089"/>
      <c r="DW369" s="1091"/>
      <c r="DX369" s="1093"/>
      <c r="DY369" s="1095"/>
      <c r="DZ369" s="1082"/>
      <c r="EA369" s="1084"/>
      <c r="EB369" s="1082"/>
      <c r="EC369" s="1086"/>
      <c r="ED369" s="1082"/>
      <c r="EE369" s="1088"/>
      <c r="EF369" s="1124"/>
      <c r="EG369" s="1089"/>
      <c r="EH369" s="1091">
        <v>0</v>
      </c>
      <c r="EI369" s="1093"/>
      <c r="EJ369" s="1095"/>
      <c r="EK369" s="1082"/>
      <c r="EL369" s="1084"/>
      <c r="EM369" s="1082"/>
      <c r="EN369" s="1086"/>
      <c r="EO369" s="1082"/>
      <c r="EP369" s="1088"/>
      <c r="EQ369" s="1127"/>
      <c r="ER369" s="1121"/>
      <c r="ES369" s="1089"/>
      <c r="ET369" s="119">
        <v>10</v>
      </c>
      <c r="EU369" s="1125"/>
      <c r="EV369" s="1140"/>
      <c r="EW369" s="1114"/>
      <c r="EX369" s="1122"/>
      <c r="EY369" s="5"/>
      <c r="EZ369" s="1145"/>
    </row>
    <row r="370" spans="1:156" s="58" customFormat="1" ht="38.450000000000003" customHeight="1">
      <c r="A370" s="132" t="s">
        <v>708</v>
      </c>
      <c r="B370" s="132" t="s">
        <v>1108</v>
      </c>
      <c r="C370" s="1170"/>
      <c r="D370" s="1106" t="s">
        <v>328</v>
      </c>
      <c r="E370" s="1108" t="s">
        <v>267</v>
      </c>
      <c r="F370" s="57" t="s">
        <v>42</v>
      </c>
      <c r="G370" s="120"/>
      <c r="H370" s="59">
        <v>24660</v>
      </c>
      <c r="I370" s="60">
        <v>33100</v>
      </c>
      <c r="J370" s="32" t="s">
        <v>268</v>
      </c>
      <c r="K370" s="61">
        <v>220</v>
      </c>
      <c r="L370" s="62">
        <v>310</v>
      </c>
      <c r="M370" s="63" t="s">
        <v>269</v>
      </c>
      <c r="N370" s="64" t="s">
        <v>270</v>
      </c>
      <c r="O370" s="65" t="s">
        <v>268</v>
      </c>
      <c r="P370" s="66" t="s">
        <v>271</v>
      </c>
      <c r="Q370" s="65" t="s">
        <v>268</v>
      </c>
      <c r="R370" s="67">
        <v>2.5</v>
      </c>
      <c r="S370" s="68">
        <v>2.5</v>
      </c>
      <c r="T370" s="1089" t="s">
        <v>268</v>
      </c>
      <c r="U370" s="1104">
        <v>270</v>
      </c>
      <c r="V370" s="1089" t="s">
        <v>268</v>
      </c>
      <c r="W370" s="1110">
        <v>2</v>
      </c>
      <c r="X370" s="1081" t="s">
        <v>272</v>
      </c>
      <c r="Y370" s="1083" t="s">
        <v>270</v>
      </c>
      <c r="Z370" s="1083" t="s">
        <v>268</v>
      </c>
      <c r="AA370" s="1100" t="s">
        <v>273</v>
      </c>
      <c r="AB370" s="1089" t="s">
        <v>268</v>
      </c>
      <c r="AC370" s="1104">
        <v>1870</v>
      </c>
      <c r="AD370" s="1089" t="s">
        <v>274</v>
      </c>
      <c r="AE370" s="1098">
        <v>10</v>
      </c>
      <c r="AF370" s="1081" t="s">
        <v>269</v>
      </c>
      <c r="AG370" s="1083" t="s">
        <v>270</v>
      </c>
      <c r="AH370" s="1081" t="s">
        <v>268</v>
      </c>
      <c r="AI370" s="1085" t="s">
        <v>275</v>
      </c>
      <c r="AJ370" s="1081" t="s">
        <v>268</v>
      </c>
      <c r="AK370" s="1096">
        <v>4.7</v>
      </c>
      <c r="AL370" s="32" t="s">
        <v>268</v>
      </c>
      <c r="AM370" s="69">
        <v>8440</v>
      </c>
      <c r="AN370" s="1089" t="s">
        <v>268</v>
      </c>
      <c r="AO370" s="70">
        <v>80</v>
      </c>
      <c r="AP370" s="71" t="s">
        <v>272</v>
      </c>
      <c r="AQ370" s="64" t="s">
        <v>270</v>
      </c>
      <c r="AR370" s="72" t="s">
        <v>268</v>
      </c>
      <c r="AS370" s="66" t="s">
        <v>275</v>
      </c>
      <c r="AT370" s="72" t="s">
        <v>268</v>
      </c>
      <c r="AU370" s="73">
        <v>2.9</v>
      </c>
      <c r="AV370" s="74" t="s">
        <v>276</v>
      </c>
      <c r="AW370" s="75" t="s">
        <v>268</v>
      </c>
      <c r="AX370" s="76">
        <v>3370</v>
      </c>
      <c r="AY370" s="20" t="s">
        <v>274</v>
      </c>
      <c r="AZ370" s="77">
        <v>30</v>
      </c>
      <c r="BA370" s="78" t="s">
        <v>269</v>
      </c>
      <c r="BB370" s="79" t="s">
        <v>270</v>
      </c>
      <c r="BC370" s="78" t="s">
        <v>268</v>
      </c>
      <c r="BD370" s="80" t="s">
        <v>275</v>
      </c>
      <c r="BE370" s="78" t="s">
        <v>268</v>
      </c>
      <c r="BF370" s="81">
        <v>3.9</v>
      </c>
      <c r="BG370" s="75"/>
      <c r="BH370" s="82"/>
      <c r="BI370" s="112"/>
      <c r="BJ370" s="121"/>
      <c r="BK370" s="121"/>
      <c r="BL370" s="121"/>
      <c r="BM370" s="121"/>
      <c r="BN370" s="121"/>
      <c r="BO370" s="121"/>
      <c r="BP370" s="121"/>
      <c r="BQ370" s="112"/>
      <c r="BR370" s="82" t="s">
        <v>286</v>
      </c>
      <c r="BS370" s="112"/>
      <c r="BT370" s="122"/>
      <c r="BU370" s="121"/>
      <c r="BV370" s="121"/>
      <c r="BW370" s="121"/>
      <c r="BX370" s="121"/>
      <c r="BY370" s="121"/>
      <c r="BZ370" s="121"/>
      <c r="CA370" s="1102" t="s">
        <v>268</v>
      </c>
      <c r="CB370" s="1116">
        <v>360</v>
      </c>
      <c r="CC370" s="1089" t="s">
        <v>268</v>
      </c>
      <c r="CD370" s="1098">
        <v>3</v>
      </c>
      <c r="CE370" s="1083" t="s">
        <v>269</v>
      </c>
      <c r="CF370" s="1083" t="s">
        <v>270</v>
      </c>
      <c r="CG370" s="1092" t="s">
        <v>268</v>
      </c>
      <c r="CH370" s="1085" t="s">
        <v>275</v>
      </c>
      <c r="CI370" s="1092" t="s">
        <v>268</v>
      </c>
      <c r="CJ370" s="1096">
        <v>10.1</v>
      </c>
      <c r="CK370" s="1089"/>
      <c r="CL370" s="123" t="s">
        <v>176</v>
      </c>
      <c r="CM370" s="1089" t="s">
        <v>274</v>
      </c>
      <c r="CN370" s="1112">
        <v>10</v>
      </c>
      <c r="CO370" s="1113" t="s">
        <v>269</v>
      </c>
      <c r="CP370" s="1114" t="s">
        <v>270</v>
      </c>
      <c r="CQ370" s="1113" t="s">
        <v>268</v>
      </c>
      <c r="CR370" s="1115" t="s">
        <v>275</v>
      </c>
      <c r="CS370" s="1113" t="s">
        <v>268</v>
      </c>
      <c r="CT370" s="1118">
        <v>4.7</v>
      </c>
      <c r="CU370" s="1119" t="s">
        <v>277</v>
      </c>
      <c r="CV370" s="1089" t="s">
        <v>274</v>
      </c>
      <c r="CW370" s="1104">
        <v>540</v>
      </c>
      <c r="CX370" s="1089" t="s">
        <v>268</v>
      </c>
      <c r="CY370" s="1098">
        <v>5</v>
      </c>
      <c r="CZ370" s="1083" t="s">
        <v>269</v>
      </c>
      <c r="DA370" s="1083" t="s">
        <v>270</v>
      </c>
      <c r="DB370" s="1092" t="s">
        <v>268</v>
      </c>
      <c r="DC370" s="1085" t="s">
        <v>275</v>
      </c>
      <c r="DD370" s="1092" t="s">
        <v>268</v>
      </c>
      <c r="DE370" s="1096">
        <v>11.2</v>
      </c>
      <c r="DF370" s="1089" t="s">
        <v>274</v>
      </c>
      <c r="DG370" s="85">
        <v>240</v>
      </c>
      <c r="DH370" s="1089" t="s">
        <v>268</v>
      </c>
      <c r="DI370" s="85">
        <v>2</v>
      </c>
      <c r="DJ370" s="1089" t="s">
        <v>274</v>
      </c>
      <c r="DK370" s="86">
        <v>2</v>
      </c>
      <c r="DL370" s="1089" t="s">
        <v>268</v>
      </c>
      <c r="DM370" s="85">
        <v>40</v>
      </c>
      <c r="DN370" s="1089" t="s">
        <v>268</v>
      </c>
      <c r="DO370" s="85">
        <v>1</v>
      </c>
      <c r="DP370" s="1089" t="s">
        <v>274</v>
      </c>
      <c r="DQ370" s="86">
        <v>1</v>
      </c>
      <c r="DR370" s="1145"/>
      <c r="DS370" s="128" t="s">
        <v>176</v>
      </c>
      <c r="DT370" s="1122" t="s">
        <v>278</v>
      </c>
      <c r="DU370" s="88">
        <v>255</v>
      </c>
      <c r="DV370" s="1089" t="s">
        <v>280</v>
      </c>
      <c r="DW370" s="1090">
        <v>470</v>
      </c>
      <c r="DX370" s="1092" t="s">
        <v>268</v>
      </c>
      <c r="DY370" s="1094">
        <v>5</v>
      </c>
      <c r="DZ370" s="1081" t="s">
        <v>269</v>
      </c>
      <c r="EA370" s="1083" t="s">
        <v>270</v>
      </c>
      <c r="EB370" s="1081" t="s">
        <v>268</v>
      </c>
      <c r="EC370" s="1085" t="s">
        <v>275</v>
      </c>
      <c r="ED370" s="1081" t="s">
        <v>268</v>
      </c>
      <c r="EE370" s="1087">
        <v>6.9</v>
      </c>
      <c r="EF370" s="1123" t="s">
        <v>276</v>
      </c>
      <c r="EG370" s="1089" t="s">
        <v>280</v>
      </c>
      <c r="EH370" s="1090">
        <v>1870</v>
      </c>
      <c r="EI370" s="1092" t="s">
        <v>268</v>
      </c>
      <c r="EJ370" s="1094">
        <v>10</v>
      </c>
      <c r="EK370" s="1081" t="s">
        <v>269</v>
      </c>
      <c r="EL370" s="1083" t="s">
        <v>270</v>
      </c>
      <c r="EM370" s="1081" t="s">
        <v>268</v>
      </c>
      <c r="EN370" s="1085" t="s">
        <v>275</v>
      </c>
      <c r="EO370" s="1081" t="s">
        <v>268</v>
      </c>
      <c r="EP370" s="1087">
        <v>5.2</v>
      </c>
      <c r="EQ370" s="1126" t="s">
        <v>276</v>
      </c>
      <c r="ER370" s="1120" t="s">
        <v>281</v>
      </c>
      <c r="ES370" s="1089" t="s">
        <v>280</v>
      </c>
      <c r="ET370" s="89">
        <v>1370</v>
      </c>
      <c r="EU370" s="1125" t="s">
        <v>280</v>
      </c>
      <c r="EV370" s="1140"/>
      <c r="EW370" s="1114"/>
      <c r="EX370" s="1122"/>
      <c r="EY370" s="5"/>
      <c r="EZ370" s="1145"/>
    </row>
    <row r="371" spans="1:156" s="58" customFormat="1" ht="38.450000000000003" customHeight="1">
      <c r="A371" s="132" t="s">
        <v>709</v>
      </c>
      <c r="B371" s="132" t="s">
        <v>1109</v>
      </c>
      <c r="C371" s="1170"/>
      <c r="D371" s="1107"/>
      <c r="E371" s="1109"/>
      <c r="F371" s="90" t="s">
        <v>43</v>
      </c>
      <c r="G371" s="120"/>
      <c r="H371" s="91">
        <v>33100</v>
      </c>
      <c r="I371" s="92"/>
      <c r="J371" s="32" t="s">
        <v>268</v>
      </c>
      <c r="K371" s="93">
        <v>310</v>
      </c>
      <c r="L371" s="94"/>
      <c r="M371" s="95" t="s">
        <v>269</v>
      </c>
      <c r="N371" s="96" t="s">
        <v>270</v>
      </c>
      <c r="O371" s="97" t="s">
        <v>268</v>
      </c>
      <c r="P371" s="98" t="s">
        <v>275</v>
      </c>
      <c r="Q371" s="97" t="s">
        <v>268</v>
      </c>
      <c r="R371" s="99">
        <v>2.5</v>
      </c>
      <c r="S371" s="100"/>
      <c r="T371" s="1089"/>
      <c r="U371" s="1105"/>
      <c r="V371" s="1089"/>
      <c r="W371" s="1111"/>
      <c r="X371" s="1082"/>
      <c r="Y371" s="1084"/>
      <c r="Z371" s="1084"/>
      <c r="AA371" s="1101"/>
      <c r="AB371" s="1089"/>
      <c r="AC371" s="1105"/>
      <c r="AD371" s="1089"/>
      <c r="AE371" s="1099"/>
      <c r="AF371" s="1082"/>
      <c r="AG371" s="1084"/>
      <c r="AH371" s="1082"/>
      <c r="AI371" s="1086"/>
      <c r="AJ371" s="1082"/>
      <c r="AK371" s="1097"/>
      <c r="AL371" s="32" t="s">
        <v>268</v>
      </c>
      <c r="AM371" s="93">
        <v>8440</v>
      </c>
      <c r="AN371" s="1089"/>
      <c r="AO371" s="101">
        <v>80</v>
      </c>
      <c r="AP371" s="102" t="s">
        <v>269</v>
      </c>
      <c r="AQ371" s="96" t="s">
        <v>270</v>
      </c>
      <c r="AR371" s="103" t="s">
        <v>268</v>
      </c>
      <c r="AS371" s="104" t="s">
        <v>275</v>
      </c>
      <c r="AT371" s="103" t="s">
        <v>268</v>
      </c>
      <c r="AU371" s="105">
        <v>2.9</v>
      </c>
      <c r="AV371" s="106"/>
      <c r="AW371" s="75"/>
      <c r="AX371" s="23"/>
      <c r="AY371" s="23"/>
      <c r="AZ371" s="125"/>
      <c r="BA371" s="23"/>
      <c r="BB371" s="23"/>
      <c r="BC371" s="23"/>
      <c r="BD371" s="23"/>
      <c r="BE371" s="23"/>
      <c r="BF371" s="23"/>
      <c r="BG371" s="112" t="s">
        <v>274</v>
      </c>
      <c r="BH371" s="113">
        <v>59140</v>
      </c>
      <c r="BI371" s="112" t="s">
        <v>268</v>
      </c>
      <c r="BJ371" s="77">
        <v>590</v>
      </c>
      <c r="BK371" s="78" t="s">
        <v>269</v>
      </c>
      <c r="BL371" s="79" t="s">
        <v>270</v>
      </c>
      <c r="BM371" s="78" t="s">
        <v>268</v>
      </c>
      <c r="BN371" s="80" t="s">
        <v>275</v>
      </c>
      <c r="BO371" s="78" t="s">
        <v>268</v>
      </c>
      <c r="BP371" s="81">
        <v>2.6</v>
      </c>
      <c r="BQ371" s="46" t="s">
        <v>268</v>
      </c>
      <c r="BR371" s="113">
        <v>50700</v>
      </c>
      <c r="BS371" s="46" t="s">
        <v>274</v>
      </c>
      <c r="BT371" s="77">
        <v>500</v>
      </c>
      <c r="BU371" s="78" t="s">
        <v>269</v>
      </c>
      <c r="BV371" s="79" t="s">
        <v>270</v>
      </c>
      <c r="BW371" s="78" t="s">
        <v>268</v>
      </c>
      <c r="BX371" s="80" t="s">
        <v>275</v>
      </c>
      <c r="BY371" s="78" t="s">
        <v>268</v>
      </c>
      <c r="BZ371" s="81">
        <v>2.6</v>
      </c>
      <c r="CA371" s="1103"/>
      <c r="CB371" s="1117"/>
      <c r="CC371" s="1089"/>
      <c r="CD371" s="1099"/>
      <c r="CE371" s="1084"/>
      <c r="CF371" s="1084"/>
      <c r="CG371" s="1093"/>
      <c r="CH371" s="1086"/>
      <c r="CI371" s="1093"/>
      <c r="CJ371" s="1097"/>
      <c r="CK371" s="1089"/>
      <c r="CL371" s="114">
        <v>1870</v>
      </c>
      <c r="CM371" s="1089"/>
      <c r="CN371" s="1112"/>
      <c r="CO371" s="1113"/>
      <c r="CP371" s="1114"/>
      <c r="CQ371" s="1113"/>
      <c r="CR371" s="1115"/>
      <c r="CS371" s="1113"/>
      <c r="CT371" s="1118"/>
      <c r="CU371" s="1119"/>
      <c r="CV371" s="1089"/>
      <c r="CW371" s="1105"/>
      <c r="CX371" s="1089"/>
      <c r="CY371" s="1099"/>
      <c r="CZ371" s="1084"/>
      <c r="DA371" s="1084"/>
      <c r="DB371" s="1093"/>
      <c r="DC371" s="1086"/>
      <c r="DD371" s="1093"/>
      <c r="DE371" s="1097"/>
      <c r="DF371" s="1089"/>
      <c r="DG371" s="115" t="s">
        <v>282</v>
      </c>
      <c r="DH371" s="1089"/>
      <c r="DI371" s="115" t="s">
        <v>335</v>
      </c>
      <c r="DJ371" s="1089"/>
      <c r="DK371" s="116">
        <v>58.3</v>
      </c>
      <c r="DL371" s="1089"/>
      <c r="DM371" s="115" t="s">
        <v>282</v>
      </c>
      <c r="DN371" s="1089"/>
      <c r="DO371" s="115" t="s">
        <v>335</v>
      </c>
      <c r="DP371" s="1089"/>
      <c r="DQ371" s="116">
        <v>21.6</v>
      </c>
      <c r="DR371" s="1145"/>
      <c r="DS371" s="117">
        <v>2440</v>
      </c>
      <c r="DT371" s="1122"/>
      <c r="DU371" s="118" t="s">
        <v>284</v>
      </c>
      <c r="DV371" s="1089"/>
      <c r="DW371" s="1091"/>
      <c r="DX371" s="1093"/>
      <c r="DY371" s="1095"/>
      <c r="DZ371" s="1082"/>
      <c r="EA371" s="1084"/>
      <c r="EB371" s="1082"/>
      <c r="EC371" s="1086"/>
      <c r="ED371" s="1082"/>
      <c r="EE371" s="1088"/>
      <c r="EF371" s="1124"/>
      <c r="EG371" s="1089"/>
      <c r="EH371" s="1091">
        <v>0</v>
      </c>
      <c r="EI371" s="1093"/>
      <c r="EJ371" s="1095"/>
      <c r="EK371" s="1082"/>
      <c r="EL371" s="1084"/>
      <c r="EM371" s="1082"/>
      <c r="EN371" s="1086"/>
      <c r="EO371" s="1082"/>
      <c r="EP371" s="1088"/>
      <c r="EQ371" s="1127"/>
      <c r="ER371" s="1121"/>
      <c r="ES371" s="1089"/>
      <c r="ET371" s="119">
        <v>10</v>
      </c>
      <c r="EU371" s="1125"/>
      <c r="EV371" s="1140"/>
      <c r="EW371" s="1114"/>
      <c r="EX371" s="1122"/>
      <c r="EY371" s="5"/>
      <c r="EZ371" s="1145"/>
    </row>
    <row r="372" spans="1:156" s="58" customFormat="1" ht="38.450000000000003" customHeight="1">
      <c r="A372" s="132" t="s">
        <v>710</v>
      </c>
      <c r="B372" s="132" t="s">
        <v>1110</v>
      </c>
      <c r="C372" s="1170"/>
      <c r="D372" s="1106" t="s">
        <v>330</v>
      </c>
      <c r="E372" s="1108" t="s">
        <v>267</v>
      </c>
      <c r="F372" s="57" t="s">
        <v>42</v>
      </c>
      <c r="G372" s="120"/>
      <c r="H372" s="59">
        <v>24360</v>
      </c>
      <c r="I372" s="60">
        <v>32800</v>
      </c>
      <c r="J372" s="32" t="s">
        <v>268</v>
      </c>
      <c r="K372" s="61">
        <v>220</v>
      </c>
      <c r="L372" s="62">
        <v>300</v>
      </c>
      <c r="M372" s="63" t="s">
        <v>269</v>
      </c>
      <c r="N372" s="64" t="s">
        <v>270</v>
      </c>
      <c r="O372" s="65" t="s">
        <v>268</v>
      </c>
      <c r="P372" s="66" t="s">
        <v>271</v>
      </c>
      <c r="Q372" s="65" t="s">
        <v>268</v>
      </c>
      <c r="R372" s="67">
        <v>2.4</v>
      </c>
      <c r="S372" s="68">
        <v>2.6</v>
      </c>
      <c r="T372" s="1089" t="s">
        <v>268</v>
      </c>
      <c r="U372" s="1104">
        <v>240</v>
      </c>
      <c r="V372" s="1089" t="s">
        <v>268</v>
      </c>
      <c r="W372" s="1110">
        <v>2</v>
      </c>
      <c r="X372" s="1081" t="s">
        <v>272</v>
      </c>
      <c r="Y372" s="1083" t="s">
        <v>270</v>
      </c>
      <c r="Z372" s="1083" t="s">
        <v>268</v>
      </c>
      <c r="AA372" s="1100" t="s">
        <v>273</v>
      </c>
      <c r="AB372" s="1089" t="s">
        <v>268</v>
      </c>
      <c r="AC372" s="1104">
        <v>1680</v>
      </c>
      <c r="AD372" s="1089" t="s">
        <v>274</v>
      </c>
      <c r="AE372" s="1098">
        <v>10</v>
      </c>
      <c r="AF372" s="1081" t="s">
        <v>269</v>
      </c>
      <c r="AG372" s="1083" t="s">
        <v>270</v>
      </c>
      <c r="AH372" s="1081" t="s">
        <v>268</v>
      </c>
      <c r="AI372" s="1085" t="s">
        <v>275</v>
      </c>
      <c r="AJ372" s="1081" t="s">
        <v>268</v>
      </c>
      <c r="AK372" s="1096">
        <v>4.3</v>
      </c>
      <c r="AL372" s="32" t="s">
        <v>268</v>
      </c>
      <c r="AM372" s="69">
        <v>8440</v>
      </c>
      <c r="AN372" s="1089" t="s">
        <v>268</v>
      </c>
      <c r="AO372" s="70">
        <v>80</v>
      </c>
      <c r="AP372" s="71" t="s">
        <v>272</v>
      </c>
      <c r="AQ372" s="64" t="s">
        <v>270</v>
      </c>
      <c r="AR372" s="72" t="s">
        <v>268</v>
      </c>
      <c r="AS372" s="66" t="s">
        <v>275</v>
      </c>
      <c r="AT372" s="72" t="s">
        <v>268</v>
      </c>
      <c r="AU372" s="73">
        <v>2.9</v>
      </c>
      <c r="AV372" s="74" t="s">
        <v>276</v>
      </c>
      <c r="AW372" s="75" t="s">
        <v>268</v>
      </c>
      <c r="AX372" s="76">
        <v>3370</v>
      </c>
      <c r="AY372" s="20" t="s">
        <v>274</v>
      </c>
      <c r="AZ372" s="77">
        <v>30</v>
      </c>
      <c r="BA372" s="78" t="s">
        <v>269</v>
      </c>
      <c r="BB372" s="79" t="s">
        <v>270</v>
      </c>
      <c r="BC372" s="78" t="s">
        <v>268</v>
      </c>
      <c r="BD372" s="80" t="s">
        <v>275</v>
      </c>
      <c r="BE372" s="78" t="s">
        <v>268</v>
      </c>
      <c r="BF372" s="81">
        <v>3.9</v>
      </c>
      <c r="BG372" s="75"/>
      <c r="BH372" s="82"/>
      <c r="BI372" s="112"/>
      <c r="BJ372" s="121"/>
      <c r="BK372" s="121"/>
      <c r="BL372" s="121"/>
      <c r="BM372" s="121"/>
      <c r="BN372" s="121"/>
      <c r="BO372" s="121"/>
      <c r="BP372" s="121"/>
      <c r="BQ372" s="112"/>
      <c r="BR372" s="82" t="s">
        <v>286</v>
      </c>
      <c r="BS372" s="112"/>
      <c r="BT372" s="122"/>
      <c r="BU372" s="121"/>
      <c r="BV372" s="121"/>
      <c r="BW372" s="121"/>
      <c r="BX372" s="121"/>
      <c r="BY372" s="121"/>
      <c r="BZ372" s="121"/>
      <c r="CA372" s="1102" t="s">
        <v>268</v>
      </c>
      <c r="CB372" s="1116">
        <v>330</v>
      </c>
      <c r="CC372" s="1089" t="s">
        <v>268</v>
      </c>
      <c r="CD372" s="1098">
        <v>3</v>
      </c>
      <c r="CE372" s="1083" t="s">
        <v>269</v>
      </c>
      <c r="CF372" s="1083" t="s">
        <v>270</v>
      </c>
      <c r="CG372" s="1092" t="s">
        <v>268</v>
      </c>
      <c r="CH372" s="1085" t="s">
        <v>275</v>
      </c>
      <c r="CI372" s="1092" t="s">
        <v>268</v>
      </c>
      <c r="CJ372" s="1096">
        <v>9.1</v>
      </c>
      <c r="CK372" s="1089"/>
      <c r="CL372" s="123" t="s">
        <v>177</v>
      </c>
      <c r="CM372" s="1089" t="s">
        <v>274</v>
      </c>
      <c r="CN372" s="1112">
        <v>10</v>
      </c>
      <c r="CO372" s="1113" t="s">
        <v>269</v>
      </c>
      <c r="CP372" s="1114" t="s">
        <v>270</v>
      </c>
      <c r="CQ372" s="1113" t="s">
        <v>268</v>
      </c>
      <c r="CR372" s="1115" t="s">
        <v>275</v>
      </c>
      <c r="CS372" s="1113" t="s">
        <v>268</v>
      </c>
      <c r="CT372" s="1118">
        <v>4.3</v>
      </c>
      <c r="CU372" s="1119" t="s">
        <v>277</v>
      </c>
      <c r="CV372" s="1089" t="s">
        <v>274</v>
      </c>
      <c r="CW372" s="1104">
        <v>540</v>
      </c>
      <c r="CX372" s="1089" t="s">
        <v>268</v>
      </c>
      <c r="CY372" s="1098">
        <v>5</v>
      </c>
      <c r="CZ372" s="1083" t="s">
        <v>269</v>
      </c>
      <c r="DA372" s="1083" t="s">
        <v>270</v>
      </c>
      <c r="DB372" s="1092" t="s">
        <v>268</v>
      </c>
      <c r="DC372" s="1085" t="s">
        <v>275</v>
      </c>
      <c r="DD372" s="1092" t="s">
        <v>268</v>
      </c>
      <c r="DE372" s="1096">
        <v>10.1</v>
      </c>
      <c r="DF372" s="1089" t="s">
        <v>274</v>
      </c>
      <c r="DG372" s="85">
        <v>220</v>
      </c>
      <c r="DH372" s="1089" t="s">
        <v>268</v>
      </c>
      <c r="DI372" s="85">
        <v>2</v>
      </c>
      <c r="DJ372" s="1089" t="s">
        <v>274</v>
      </c>
      <c r="DK372" s="86">
        <v>2</v>
      </c>
      <c r="DL372" s="1089" t="s">
        <v>268</v>
      </c>
      <c r="DM372" s="85">
        <v>40</v>
      </c>
      <c r="DN372" s="1089" t="s">
        <v>268</v>
      </c>
      <c r="DO372" s="85">
        <v>1</v>
      </c>
      <c r="DP372" s="1089" t="s">
        <v>274</v>
      </c>
      <c r="DQ372" s="86">
        <v>1</v>
      </c>
      <c r="DR372" s="1145"/>
      <c r="DS372" s="128" t="s">
        <v>177</v>
      </c>
      <c r="DT372" s="1122" t="s">
        <v>278</v>
      </c>
      <c r="DU372" s="88">
        <v>255</v>
      </c>
      <c r="DV372" s="1089" t="s">
        <v>280</v>
      </c>
      <c r="DW372" s="1090">
        <v>420</v>
      </c>
      <c r="DX372" s="1092" t="s">
        <v>268</v>
      </c>
      <c r="DY372" s="1094">
        <v>4</v>
      </c>
      <c r="DZ372" s="1081" t="s">
        <v>269</v>
      </c>
      <c r="EA372" s="1083" t="s">
        <v>270</v>
      </c>
      <c r="EB372" s="1081" t="s">
        <v>268</v>
      </c>
      <c r="EC372" s="1085" t="s">
        <v>275</v>
      </c>
      <c r="ED372" s="1081" t="s">
        <v>268</v>
      </c>
      <c r="EE372" s="1087">
        <v>7.8</v>
      </c>
      <c r="EF372" s="1123" t="s">
        <v>276</v>
      </c>
      <c r="EG372" s="1089" t="s">
        <v>280</v>
      </c>
      <c r="EH372" s="1090">
        <v>1690</v>
      </c>
      <c r="EI372" s="1092" t="s">
        <v>268</v>
      </c>
      <c r="EJ372" s="1094">
        <v>10</v>
      </c>
      <c r="EK372" s="1081" t="s">
        <v>269</v>
      </c>
      <c r="EL372" s="1083" t="s">
        <v>270</v>
      </c>
      <c r="EM372" s="1081" t="s">
        <v>268</v>
      </c>
      <c r="EN372" s="1085" t="s">
        <v>275</v>
      </c>
      <c r="EO372" s="1081" t="s">
        <v>268</v>
      </c>
      <c r="EP372" s="1087">
        <v>4.7</v>
      </c>
      <c r="EQ372" s="1126" t="s">
        <v>276</v>
      </c>
      <c r="ER372" s="1120" t="s">
        <v>281</v>
      </c>
      <c r="ES372" s="1089" t="s">
        <v>280</v>
      </c>
      <c r="ET372" s="89">
        <v>1230</v>
      </c>
      <c r="EU372" s="1125" t="s">
        <v>280</v>
      </c>
      <c r="EV372" s="1140"/>
      <c r="EW372" s="1114"/>
      <c r="EX372" s="1122"/>
      <c r="EY372" s="5"/>
      <c r="EZ372" s="1145"/>
    </row>
    <row r="373" spans="1:156" s="58" customFormat="1" ht="38.450000000000003" customHeight="1">
      <c r="A373" s="132" t="s">
        <v>711</v>
      </c>
      <c r="B373" s="132" t="s">
        <v>1111</v>
      </c>
      <c r="C373" s="1170"/>
      <c r="D373" s="1107"/>
      <c r="E373" s="1109"/>
      <c r="F373" s="90" t="s">
        <v>43</v>
      </c>
      <c r="G373" s="120"/>
      <c r="H373" s="91">
        <v>32800</v>
      </c>
      <c r="I373" s="92"/>
      <c r="J373" s="32" t="s">
        <v>268</v>
      </c>
      <c r="K373" s="93">
        <v>300</v>
      </c>
      <c r="L373" s="94"/>
      <c r="M373" s="95" t="s">
        <v>269</v>
      </c>
      <c r="N373" s="96" t="s">
        <v>270</v>
      </c>
      <c r="O373" s="97" t="s">
        <v>268</v>
      </c>
      <c r="P373" s="98" t="s">
        <v>275</v>
      </c>
      <c r="Q373" s="97" t="s">
        <v>268</v>
      </c>
      <c r="R373" s="99">
        <v>2.6</v>
      </c>
      <c r="S373" s="100"/>
      <c r="T373" s="1089"/>
      <c r="U373" s="1105"/>
      <c r="V373" s="1089"/>
      <c r="W373" s="1111"/>
      <c r="X373" s="1082"/>
      <c r="Y373" s="1084"/>
      <c r="Z373" s="1084"/>
      <c r="AA373" s="1101"/>
      <c r="AB373" s="1089"/>
      <c r="AC373" s="1105"/>
      <c r="AD373" s="1089"/>
      <c r="AE373" s="1099"/>
      <c r="AF373" s="1082"/>
      <c r="AG373" s="1084"/>
      <c r="AH373" s="1082"/>
      <c r="AI373" s="1086"/>
      <c r="AJ373" s="1082"/>
      <c r="AK373" s="1097"/>
      <c r="AL373" s="32" t="s">
        <v>268</v>
      </c>
      <c r="AM373" s="93">
        <v>8440</v>
      </c>
      <c r="AN373" s="1089"/>
      <c r="AO373" s="101">
        <v>80</v>
      </c>
      <c r="AP373" s="102" t="s">
        <v>269</v>
      </c>
      <c r="AQ373" s="96" t="s">
        <v>270</v>
      </c>
      <c r="AR373" s="103" t="s">
        <v>268</v>
      </c>
      <c r="AS373" s="104" t="s">
        <v>275</v>
      </c>
      <c r="AT373" s="103" t="s">
        <v>268</v>
      </c>
      <c r="AU373" s="105">
        <v>2.9</v>
      </c>
      <c r="AV373" s="106"/>
      <c r="AW373" s="75"/>
      <c r="AX373" s="23"/>
      <c r="AY373" s="23"/>
      <c r="AZ373" s="125"/>
      <c r="BA373" s="23"/>
      <c r="BB373" s="23"/>
      <c r="BC373" s="23"/>
      <c r="BD373" s="23"/>
      <c r="BE373" s="23"/>
      <c r="BF373" s="23"/>
      <c r="BG373" s="112" t="s">
        <v>274</v>
      </c>
      <c r="BH373" s="113">
        <v>59140</v>
      </c>
      <c r="BI373" s="112" t="s">
        <v>268</v>
      </c>
      <c r="BJ373" s="77">
        <v>590</v>
      </c>
      <c r="BK373" s="78" t="s">
        <v>269</v>
      </c>
      <c r="BL373" s="79" t="s">
        <v>270</v>
      </c>
      <c r="BM373" s="78" t="s">
        <v>268</v>
      </c>
      <c r="BN373" s="80" t="s">
        <v>275</v>
      </c>
      <c r="BO373" s="78" t="s">
        <v>268</v>
      </c>
      <c r="BP373" s="81">
        <v>2.6</v>
      </c>
      <c r="BQ373" s="46" t="s">
        <v>268</v>
      </c>
      <c r="BR373" s="113">
        <v>50700</v>
      </c>
      <c r="BS373" s="46" t="s">
        <v>274</v>
      </c>
      <c r="BT373" s="77">
        <v>500</v>
      </c>
      <c r="BU373" s="78" t="s">
        <v>269</v>
      </c>
      <c r="BV373" s="79" t="s">
        <v>270</v>
      </c>
      <c r="BW373" s="78" t="s">
        <v>268</v>
      </c>
      <c r="BX373" s="80" t="s">
        <v>275</v>
      </c>
      <c r="BY373" s="78" t="s">
        <v>268</v>
      </c>
      <c r="BZ373" s="81">
        <v>2.6</v>
      </c>
      <c r="CA373" s="1103"/>
      <c r="CB373" s="1117"/>
      <c r="CC373" s="1089"/>
      <c r="CD373" s="1099"/>
      <c r="CE373" s="1084"/>
      <c r="CF373" s="1084"/>
      <c r="CG373" s="1093"/>
      <c r="CH373" s="1086"/>
      <c r="CI373" s="1093"/>
      <c r="CJ373" s="1097"/>
      <c r="CK373" s="1089"/>
      <c r="CL373" s="114">
        <v>1680</v>
      </c>
      <c r="CM373" s="1089"/>
      <c r="CN373" s="1112"/>
      <c r="CO373" s="1113"/>
      <c r="CP373" s="1114"/>
      <c r="CQ373" s="1113"/>
      <c r="CR373" s="1115"/>
      <c r="CS373" s="1113"/>
      <c r="CT373" s="1118"/>
      <c r="CU373" s="1119"/>
      <c r="CV373" s="1089"/>
      <c r="CW373" s="1105"/>
      <c r="CX373" s="1089"/>
      <c r="CY373" s="1099"/>
      <c r="CZ373" s="1084"/>
      <c r="DA373" s="1084"/>
      <c r="DB373" s="1093"/>
      <c r="DC373" s="1086"/>
      <c r="DD373" s="1093"/>
      <c r="DE373" s="1097"/>
      <c r="DF373" s="1089"/>
      <c r="DG373" s="115" t="s">
        <v>282</v>
      </c>
      <c r="DH373" s="1089"/>
      <c r="DI373" s="115" t="s">
        <v>335</v>
      </c>
      <c r="DJ373" s="1089"/>
      <c r="DK373" s="116">
        <v>52.4</v>
      </c>
      <c r="DL373" s="1089"/>
      <c r="DM373" s="115" t="s">
        <v>282</v>
      </c>
      <c r="DN373" s="1089"/>
      <c r="DO373" s="115" t="s">
        <v>335</v>
      </c>
      <c r="DP373" s="1089"/>
      <c r="DQ373" s="116">
        <v>19.399999999999999</v>
      </c>
      <c r="DR373" s="1145"/>
      <c r="DS373" s="117">
        <v>2360</v>
      </c>
      <c r="DT373" s="1122"/>
      <c r="DU373" s="118" t="s">
        <v>284</v>
      </c>
      <c r="DV373" s="1089"/>
      <c r="DW373" s="1091"/>
      <c r="DX373" s="1093"/>
      <c r="DY373" s="1095"/>
      <c r="DZ373" s="1082"/>
      <c r="EA373" s="1084"/>
      <c r="EB373" s="1082"/>
      <c r="EC373" s="1086"/>
      <c r="ED373" s="1082"/>
      <c r="EE373" s="1088"/>
      <c r="EF373" s="1124"/>
      <c r="EG373" s="1089"/>
      <c r="EH373" s="1091">
        <v>0</v>
      </c>
      <c r="EI373" s="1093"/>
      <c r="EJ373" s="1095"/>
      <c r="EK373" s="1082"/>
      <c r="EL373" s="1084"/>
      <c r="EM373" s="1082"/>
      <c r="EN373" s="1086"/>
      <c r="EO373" s="1082"/>
      <c r="EP373" s="1088"/>
      <c r="EQ373" s="1127"/>
      <c r="ER373" s="1121"/>
      <c r="ES373" s="1089"/>
      <c r="ET373" s="119">
        <v>10</v>
      </c>
      <c r="EU373" s="1125"/>
      <c r="EV373" s="1140"/>
      <c r="EW373" s="1114"/>
      <c r="EX373" s="1122"/>
      <c r="EY373" s="5"/>
      <c r="EZ373" s="1145"/>
    </row>
    <row r="374" spans="1:156" s="58" customFormat="1" ht="38.450000000000003" customHeight="1">
      <c r="A374" s="132" t="s">
        <v>712</v>
      </c>
      <c r="B374" s="132" t="s">
        <v>1112</v>
      </c>
      <c r="C374" s="1170"/>
      <c r="D374" s="1106" t="s">
        <v>332</v>
      </c>
      <c r="E374" s="1108" t="s">
        <v>267</v>
      </c>
      <c r="F374" s="57" t="s">
        <v>42</v>
      </c>
      <c r="G374" s="120"/>
      <c r="H374" s="59">
        <v>24110</v>
      </c>
      <c r="I374" s="60">
        <v>32550</v>
      </c>
      <c r="J374" s="32" t="s">
        <v>268</v>
      </c>
      <c r="K374" s="61">
        <v>220</v>
      </c>
      <c r="L374" s="62">
        <v>300</v>
      </c>
      <c r="M374" s="63" t="s">
        <v>269</v>
      </c>
      <c r="N374" s="64" t="s">
        <v>270</v>
      </c>
      <c r="O374" s="65" t="s">
        <v>268</v>
      </c>
      <c r="P374" s="66" t="s">
        <v>271</v>
      </c>
      <c r="Q374" s="65" t="s">
        <v>268</v>
      </c>
      <c r="R374" s="67">
        <v>2.4</v>
      </c>
      <c r="S374" s="68">
        <v>2.5</v>
      </c>
      <c r="T374" s="1089" t="s">
        <v>268</v>
      </c>
      <c r="U374" s="1104">
        <v>220</v>
      </c>
      <c r="V374" s="1089" t="s">
        <v>268</v>
      </c>
      <c r="W374" s="1110">
        <v>2</v>
      </c>
      <c r="X374" s="1081" t="s">
        <v>272</v>
      </c>
      <c r="Y374" s="1083" t="s">
        <v>270</v>
      </c>
      <c r="Z374" s="1083" t="s">
        <v>268</v>
      </c>
      <c r="AA374" s="1100" t="s">
        <v>273</v>
      </c>
      <c r="AB374" s="129"/>
      <c r="AC374" s="129"/>
      <c r="AD374" s="129"/>
      <c r="AE374" s="129"/>
      <c r="AF374" s="129"/>
      <c r="AG374" s="129"/>
      <c r="AH374" s="129"/>
      <c r="AI374" s="129"/>
      <c r="AJ374" s="129"/>
      <c r="AK374" s="129"/>
      <c r="AL374" s="32" t="s">
        <v>268</v>
      </c>
      <c r="AM374" s="69">
        <v>8440</v>
      </c>
      <c r="AN374" s="1089" t="s">
        <v>268</v>
      </c>
      <c r="AO374" s="70">
        <v>80</v>
      </c>
      <c r="AP374" s="71" t="s">
        <v>272</v>
      </c>
      <c r="AQ374" s="64" t="s">
        <v>270</v>
      </c>
      <c r="AR374" s="72" t="s">
        <v>268</v>
      </c>
      <c r="AS374" s="66" t="s">
        <v>275</v>
      </c>
      <c r="AT374" s="72" t="s">
        <v>268</v>
      </c>
      <c r="AU374" s="73">
        <v>2.9</v>
      </c>
      <c r="AV374" s="74" t="s">
        <v>276</v>
      </c>
      <c r="AW374" s="75" t="s">
        <v>268</v>
      </c>
      <c r="AX374" s="76">
        <v>3370</v>
      </c>
      <c r="AY374" s="20" t="s">
        <v>274</v>
      </c>
      <c r="AZ374" s="77">
        <v>30</v>
      </c>
      <c r="BA374" s="78" t="s">
        <v>269</v>
      </c>
      <c r="BB374" s="79" t="s">
        <v>270</v>
      </c>
      <c r="BC374" s="78" t="s">
        <v>268</v>
      </c>
      <c r="BD374" s="80" t="s">
        <v>275</v>
      </c>
      <c r="BE374" s="78" t="s">
        <v>268</v>
      </c>
      <c r="BF374" s="81">
        <v>3.9</v>
      </c>
      <c r="BG374" s="75"/>
      <c r="BH374" s="82"/>
      <c r="BI374" s="112"/>
      <c r="BJ374" s="121"/>
      <c r="BK374" s="121"/>
      <c r="BL374" s="121"/>
      <c r="BM374" s="121"/>
      <c r="BN374" s="121"/>
      <c r="BO374" s="121"/>
      <c r="BP374" s="121"/>
      <c r="BQ374" s="112"/>
      <c r="BR374" s="82" t="s">
        <v>286</v>
      </c>
      <c r="BS374" s="112"/>
      <c r="BT374" s="122"/>
      <c r="BU374" s="121"/>
      <c r="BV374" s="121"/>
      <c r="BW374" s="121"/>
      <c r="BX374" s="121"/>
      <c r="BY374" s="121"/>
      <c r="BZ374" s="121"/>
      <c r="CA374" s="1102" t="s">
        <v>268</v>
      </c>
      <c r="CB374" s="1116">
        <v>300</v>
      </c>
      <c r="CC374" s="1089" t="s">
        <v>268</v>
      </c>
      <c r="CD374" s="1098">
        <v>3</v>
      </c>
      <c r="CE374" s="1083" t="s">
        <v>269</v>
      </c>
      <c r="CF374" s="1083" t="s">
        <v>270</v>
      </c>
      <c r="CG374" s="1092" t="s">
        <v>268</v>
      </c>
      <c r="CH374" s="1085" t="s">
        <v>275</v>
      </c>
      <c r="CI374" s="1092" t="s">
        <v>268</v>
      </c>
      <c r="CJ374" s="1096">
        <v>8.1999999999999993</v>
      </c>
      <c r="CK374" s="1089"/>
      <c r="CL374" s="123" t="s">
        <v>178</v>
      </c>
      <c r="CM374" s="1089" t="s">
        <v>274</v>
      </c>
      <c r="CN374" s="1112">
        <v>10</v>
      </c>
      <c r="CO374" s="1113" t="s">
        <v>269</v>
      </c>
      <c r="CP374" s="1114" t="s">
        <v>270</v>
      </c>
      <c r="CQ374" s="1113" t="s">
        <v>268</v>
      </c>
      <c r="CR374" s="1115" t="s">
        <v>275</v>
      </c>
      <c r="CS374" s="1113" t="s">
        <v>268</v>
      </c>
      <c r="CT374" s="1118">
        <v>3.9</v>
      </c>
      <c r="CU374" s="1119" t="s">
        <v>277</v>
      </c>
      <c r="CV374" s="1089" t="s">
        <v>274</v>
      </c>
      <c r="CW374" s="1104">
        <v>540</v>
      </c>
      <c r="CX374" s="1089" t="s">
        <v>268</v>
      </c>
      <c r="CY374" s="1098">
        <v>5</v>
      </c>
      <c r="CZ374" s="1083" t="s">
        <v>269</v>
      </c>
      <c r="DA374" s="1083" t="s">
        <v>270</v>
      </c>
      <c r="DB374" s="1092" t="s">
        <v>268</v>
      </c>
      <c r="DC374" s="1085" t="s">
        <v>275</v>
      </c>
      <c r="DD374" s="1092" t="s">
        <v>268</v>
      </c>
      <c r="DE374" s="1096">
        <v>9.1999999999999993</v>
      </c>
      <c r="DF374" s="1089" t="s">
        <v>274</v>
      </c>
      <c r="DG374" s="85">
        <v>200</v>
      </c>
      <c r="DH374" s="1089" t="s">
        <v>268</v>
      </c>
      <c r="DI374" s="85">
        <v>2</v>
      </c>
      <c r="DJ374" s="1089" t="s">
        <v>274</v>
      </c>
      <c r="DK374" s="86">
        <v>2</v>
      </c>
      <c r="DL374" s="1089" t="s">
        <v>268</v>
      </c>
      <c r="DM374" s="85">
        <v>30</v>
      </c>
      <c r="DN374" s="1089" t="s">
        <v>268</v>
      </c>
      <c r="DO374" s="85">
        <v>1</v>
      </c>
      <c r="DP374" s="1089" t="s">
        <v>274</v>
      </c>
      <c r="DQ374" s="86">
        <v>1</v>
      </c>
      <c r="DR374" s="1145"/>
      <c r="DS374" s="128" t="s">
        <v>178</v>
      </c>
      <c r="DT374" s="1122" t="s">
        <v>278</v>
      </c>
      <c r="DU374" s="88">
        <v>255</v>
      </c>
      <c r="DV374" s="1089" t="s">
        <v>280</v>
      </c>
      <c r="DW374" s="1090">
        <v>390</v>
      </c>
      <c r="DX374" s="1092" t="s">
        <v>268</v>
      </c>
      <c r="DY374" s="1094">
        <v>4</v>
      </c>
      <c r="DZ374" s="1081" t="s">
        <v>269</v>
      </c>
      <c r="EA374" s="1083" t="s">
        <v>270</v>
      </c>
      <c r="EB374" s="1081" t="s">
        <v>268</v>
      </c>
      <c r="EC374" s="1085" t="s">
        <v>275</v>
      </c>
      <c r="ED374" s="1081" t="s">
        <v>268</v>
      </c>
      <c r="EE374" s="1087">
        <v>7.1</v>
      </c>
      <c r="EF374" s="1123" t="s">
        <v>276</v>
      </c>
      <c r="EG374" s="1089" t="s">
        <v>280</v>
      </c>
      <c r="EH374" s="1090">
        <v>1530</v>
      </c>
      <c r="EI374" s="1092" t="s">
        <v>268</v>
      </c>
      <c r="EJ374" s="1094">
        <v>10</v>
      </c>
      <c r="EK374" s="1081" t="s">
        <v>269</v>
      </c>
      <c r="EL374" s="1083" t="s">
        <v>270</v>
      </c>
      <c r="EM374" s="1081" t="s">
        <v>268</v>
      </c>
      <c r="EN374" s="1085" t="s">
        <v>275</v>
      </c>
      <c r="EO374" s="1081" t="s">
        <v>268</v>
      </c>
      <c r="EP374" s="1087">
        <v>4.2</v>
      </c>
      <c r="EQ374" s="1126" t="s">
        <v>276</v>
      </c>
      <c r="ER374" s="1120" t="s">
        <v>281</v>
      </c>
      <c r="ES374" s="1089" t="s">
        <v>280</v>
      </c>
      <c r="ET374" s="89">
        <v>1120</v>
      </c>
      <c r="EU374" s="1125" t="s">
        <v>280</v>
      </c>
      <c r="EV374" s="1140"/>
      <c r="EW374" s="1114"/>
      <c r="EX374" s="1122"/>
      <c r="EY374" s="5"/>
      <c r="EZ374" s="1145"/>
    </row>
    <row r="375" spans="1:156" s="58" customFormat="1" ht="38.450000000000003" customHeight="1">
      <c r="A375" s="132" t="s">
        <v>713</v>
      </c>
      <c r="B375" s="132" t="s">
        <v>1113</v>
      </c>
      <c r="C375" s="1107"/>
      <c r="D375" s="1107"/>
      <c r="E375" s="1138"/>
      <c r="F375" s="90" t="s">
        <v>43</v>
      </c>
      <c r="G375" s="120"/>
      <c r="H375" s="91">
        <v>32550</v>
      </c>
      <c r="I375" s="92"/>
      <c r="J375" s="32" t="s">
        <v>268</v>
      </c>
      <c r="K375" s="93">
        <v>300</v>
      </c>
      <c r="L375" s="94"/>
      <c r="M375" s="95" t="s">
        <v>269</v>
      </c>
      <c r="N375" s="96" t="s">
        <v>270</v>
      </c>
      <c r="O375" s="97" t="s">
        <v>268</v>
      </c>
      <c r="P375" s="104" t="s">
        <v>275</v>
      </c>
      <c r="Q375" s="97" t="s">
        <v>268</v>
      </c>
      <c r="R375" s="99">
        <v>2.5</v>
      </c>
      <c r="S375" s="100"/>
      <c r="T375" s="1089"/>
      <c r="U375" s="1105"/>
      <c r="V375" s="1089"/>
      <c r="W375" s="1111"/>
      <c r="X375" s="1082"/>
      <c r="Y375" s="1084"/>
      <c r="Z375" s="1084"/>
      <c r="AA375" s="1101"/>
      <c r="AB375" s="129"/>
      <c r="AC375" s="129"/>
      <c r="AD375" s="129"/>
      <c r="AE375" s="129"/>
      <c r="AF375" s="129"/>
      <c r="AG375" s="129"/>
      <c r="AH375" s="129"/>
      <c r="AI375" s="129"/>
      <c r="AJ375" s="129"/>
      <c r="AK375" s="129"/>
      <c r="AL375" s="32" t="s">
        <v>268</v>
      </c>
      <c r="AM375" s="93">
        <v>8440</v>
      </c>
      <c r="AN375" s="1089"/>
      <c r="AO375" s="101">
        <v>80</v>
      </c>
      <c r="AP375" s="102" t="s">
        <v>269</v>
      </c>
      <c r="AQ375" s="96" t="s">
        <v>270</v>
      </c>
      <c r="AR375" s="103" t="s">
        <v>268</v>
      </c>
      <c r="AS375" s="104" t="s">
        <v>275</v>
      </c>
      <c r="AT375" s="103" t="s">
        <v>268</v>
      </c>
      <c r="AU375" s="105">
        <v>2.9</v>
      </c>
      <c r="AV375" s="106"/>
      <c r="AW375" s="129"/>
      <c r="AX375" s="129"/>
      <c r="AY375" s="129"/>
      <c r="AZ375" s="129"/>
      <c r="BA375" s="129"/>
      <c r="BB375" s="129"/>
      <c r="BC375" s="129"/>
      <c r="BD375" s="129"/>
      <c r="BE375" s="129"/>
      <c r="BF375" s="129"/>
      <c r="BG375" s="112" t="s">
        <v>274</v>
      </c>
      <c r="BH375" s="113">
        <v>59140</v>
      </c>
      <c r="BI375" s="112" t="s">
        <v>268</v>
      </c>
      <c r="BJ375" s="77">
        <v>590</v>
      </c>
      <c r="BK375" s="78" t="s">
        <v>269</v>
      </c>
      <c r="BL375" s="79" t="s">
        <v>270</v>
      </c>
      <c r="BM375" s="78" t="s">
        <v>268</v>
      </c>
      <c r="BN375" s="80" t="s">
        <v>275</v>
      </c>
      <c r="BO375" s="78" t="s">
        <v>268</v>
      </c>
      <c r="BP375" s="81">
        <v>2.6</v>
      </c>
      <c r="BQ375" s="46" t="s">
        <v>268</v>
      </c>
      <c r="BR375" s="113">
        <v>50700</v>
      </c>
      <c r="BS375" s="46" t="s">
        <v>274</v>
      </c>
      <c r="BT375" s="77">
        <v>500</v>
      </c>
      <c r="BU375" s="78" t="s">
        <v>269</v>
      </c>
      <c r="BV375" s="79" t="s">
        <v>270</v>
      </c>
      <c r="BW375" s="78" t="s">
        <v>268</v>
      </c>
      <c r="BX375" s="80" t="s">
        <v>275</v>
      </c>
      <c r="BY375" s="78" t="s">
        <v>268</v>
      </c>
      <c r="BZ375" s="81">
        <v>2.6</v>
      </c>
      <c r="CA375" s="1103"/>
      <c r="CB375" s="1117"/>
      <c r="CC375" s="1089"/>
      <c r="CD375" s="1099"/>
      <c r="CE375" s="1084"/>
      <c r="CF375" s="1084"/>
      <c r="CG375" s="1093"/>
      <c r="CH375" s="1086"/>
      <c r="CI375" s="1093"/>
      <c r="CJ375" s="1097"/>
      <c r="CK375" s="1089"/>
      <c r="CL375" s="130">
        <v>1530</v>
      </c>
      <c r="CM375" s="1089"/>
      <c r="CN375" s="1099"/>
      <c r="CO375" s="1093"/>
      <c r="CP375" s="1084"/>
      <c r="CQ375" s="1093"/>
      <c r="CR375" s="1086"/>
      <c r="CS375" s="1093"/>
      <c r="CT375" s="1088"/>
      <c r="CU375" s="1121"/>
      <c r="CV375" s="1089"/>
      <c r="CW375" s="1105"/>
      <c r="CX375" s="1089"/>
      <c r="CY375" s="1099"/>
      <c r="CZ375" s="1084"/>
      <c r="DA375" s="1084"/>
      <c r="DB375" s="1093"/>
      <c r="DC375" s="1086"/>
      <c r="DD375" s="1093"/>
      <c r="DE375" s="1097"/>
      <c r="DF375" s="1089"/>
      <c r="DG375" s="115" t="s">
        <v>282</v>
      </c>
      <c r="DH375" s="1089"/>
      <c r="DI375" s="115" t="s">
        <v>335</v>
      </c>
      <c r="DJ375" s="1089"/>
      <c r="DK375" s="116">
        <v>47.7</v>
      </c>
      <c r="DL375" s="1089"/>
      <c r="DM375" s="115" t="s">
        <v>282</v>
      </c>
      <c r="DN375" s="1089"/>
      <c r="DO375" s="115" t="s">
        <v>335</v>
      </c>
      <c r="DP375" s="1089"/>
      <c r="DQ375" s="116">
        <v>17.7</v>
      </c>
      <c r="DR375" s="1145"/>
      <c r="DS375" s="131">
        <v>2150</v>
      </c>
      <c r="DT375" s="1122"/>
      <c r="DU375" s="118" t="s">
        <v>284</v>
      </c>
      <c r="DV375" s="1089"/>
      <c r="DW375" s="1091"/>
      <c r="DX375" s="1093"/>
      <c r="DY375" s="1095"/>
      <c r="DZ375" s="1082"/>
      <c r="EA375" s="1084"/>
      <c r="EB375" s="1082"/>
      <c r="EC375" s="1086"/>
      <c r="ED375" s="1082"/>
      <c r="EE375" s="1088"/>
      <c r="EF375" s="1124"/>
      <c r="EG375" s="1089"/>
      <c r="EH375" s="1091">
        <v>0</v>
      </c>
      <c r="EI375" s="1093"/>
      <c r="EJ375" s="1095"/>
      <c r="EK375" s="1082"/>
      <c r="EL375" s="1084"/>
      <c r="EM375" s="1082"/>
      <c r="EN375" s="1086"/>
      <c r="EO375" s="1082"/>
      <c r="EP375" s="1088"/>
      <c r="EQ375" s="1127"/>
      <c r="ER375" s="1121"/>
      <c r="ES375" s="1089"/>
      <c r="ET375" s="119">
        <v>10</v>
      </c>
      <c r="EU375" s="1125"/>
      <c r="EV375" s="1141"/>
      <c r="EW375" s="1114"/>
      <c r="EX375" s="1143"/>
      <c r="EY375" s="5"/>
      <c r="EZ375" s="1146"/>
    </row>
  </sheetData>
  <sheetProtection algorithmName="SHA-512" hashValue="0ELxNaCPMdz+feQ3izoB3WCeZ51I+RQjkWMG/nT+FuECIYlO3upLM3PfbLu2RbRVvT8v967FaPrVbbgba9+9Nw==" saltValue="U5kp7WznUuata/eapZtLCQ==" spinCount="100000" sheet="1" objects="1" scenarios="1"/>
  <autoFilter ref="C2:AE732" xr:uid="{00000000-0009-0000-0000-000006000000}">
    <sortState xmlns:xlrd2="http://schemas.microsoft.com/office/spreadsheetml/2017/richdata2" ref="C7:AE732">
      <sortCondition ref="C2:C732"/>
    </sortState>
  </autoFilter>
  <mergeCells count="15132">
    <mergeCell ref="ED374:ED375"/>
    <mergeCell ref="EE374:EE375"/>
    <mergeCell ref="EF374:EF375"/>
    <mergeCell ref="EG374:EG375"/>
    <mergeCell ref="EH374:EH375"/>
    <mergeCell ref="EI374:EI375"/>
    <mergeCell ref="EJ374:EJ375"/>
    <mergeCell ref="EK374:EK375"/>
    <mergeCell ref="EL374:EL375"/>
    <mergeCell ref="EM374:EM375"/>
    <mergeCell ref="EN374:EN375"/>
    <mergeCell ref="EO374:EO375"/>
    <mergeCell ref="EP374:EP375"/>
    <mergeCell ref="EQ374:EQ375"/>
    <mergeCell ref="ER374:ER375"/>
    <mergeCell ref="ES374:ES375"/>
    <mergeCell ref="EU374:EU375"/>
    <mergeCell ref="AH372:AH373"/>
    <mergeCell ref="AI372:AI373"/>
    <mergeCell ref="AJ372:AJ373"/>
    <mergeCell ref="AK372:AK373"/>
    <mergeCell ref="DT372:DT373"/>
    <mergeCell ref="DV372:DV373"/>
    <mergeCell ref="DW372:DW373"/>
    <mergeCell ref="DX372:DX373"/>
    <mergeCell ref="DY372:DY373"/>
    <mergeCell ref="EA372:EA373"/>
    <mergeCell ref="EB372:EB373"/>
    <mergeCell ref="EC372:EC373"/>
    <mergeCell ref="EF372:EF373"/>
    <mergeCell ref="CY374:CY375"/>
    <mergeCell ref="CZ374:CZ375"/>
    <mergeCell ref="DA374:DA375"/>
    <mergeCell ref="DB374:DB375"/>
    <mergeCell ref="DC374:DC375"/>
    <mergeCell ref="DD374:DD375"/>
    <mergeCell ref="DE374:DE375"/>
    <mergeCell ref="DF374:DF375"/>
    <mergeCell ref="DH374:DH375"/>
    <mergeCell ref="DJ374:DJ375"/>
    <mergeCell ref="DL374:DL375"/>
    <mergeCell ref="DN374:DN375"/>
    <mergeCell ref="DP374:DP375"/>
    <mergeCell ref="DT374:DT375"/>
    <mergeCell ref="DV374:DV375"/>
    <mergeCell ref="DW374:DW375"/>
    <mergeCell ref="DX374:DX375"/>
    <mergeCell ref="DY374:DY375"/>
    <mergeCell ref="CR372:CR373"/>
    <mergeCell ref="CS372:CS373"/>
    <mergeCell ref="CT372:CT373"/>
    <mergeCell ref="CU372:CU373"/>
    <mergeCell ref="CH372:CH373"/>
    <mergeCell ref="CI372:CI373"/>
    <mergeCell ref="CJ372:CJ373"/>
    <mergeCell ref="CM372:CM373"/>
    <mergeCell ref="CN372:CN373"/>
    <mergeCell ref="CO372:CO373"/>
    <mergeCell ref="CB372:CB373"/>
    <mergeCell ref="CC372:CC373"/>
    <mergeCell ref="EQ372:EQ373"/>
    <mergeCell ref="ER372:ER373"/>
    <mergeCell ref="ES372:ES373"/>
    <mergeCell ref="EU372:EU373"/>
    <mergeCell ref="DT364:DT365"/>
    <mergeCell ref="DV364:DV365"/>
    <mergeCell ref="DW364:DW365"/>
    <mergeCell ref="DX364:DX365"/>
    <mergeCell ref="DY364:DY365"/>
    <mergeCell ref="EA364:EA365"/>
    <mergeCell ref="EB364:EB365"/>
    <mergeCell ref="EC364:EC365"/>
    <mergeCell ref="EF364:EF365"/>
    <mergeCell ref="DT366:DT367"/>
    <mergeCell ref="DV366:DV367"/>
    <mergeCell ref="DW366:DW367"/>
    <mergeCell ref="DX366:DX367"/>
    <mergeCell ref="DY366:DY367"/>
    <mergeCell ref="EA366:EA367"/>
    <mergeCell ref="EB366:EB367"/>
    <mergeCell ref="EC366:EC367"/>
    <mergeCell ref="EF366:EF367"/>
    <mergeCell ref="DT368:DT369"/>
    <mergeCell ref="DV368:DV369"/>
    <mergeCell ref="DW368:DW369"/>
    <mergeCell ref="DX368:DX369"/>
    <mergeCell ref="DY368:DY369"/>
    <mergeCell ref="EA368:EA369"/>
    <mergeCell ref="EB368:EB369"/>
    <mergeCell ref="EC368:EC369"/>
    <mergeCell ref="EF368:EF369"/>
    <mergeCell ref="D374:D375"/>
    <mergeCell ref="E374:E375"/>
    <mergeCell ref="T374:T375"/>
    <mergeCell ref="U374:U375"/>
    <mergeCell ref="V374:V375"/>
    <mergeCell ref="W374:W375"/>
    <mergeCell ref="X374:X375"/>
    <mergeCell ref="Y374:Y375"/>
    <mergeCell ref="Z374:Z375"/>
    <mergeCell ref="AA374:AA375"/>
    <mergeCell ref="AN374:AN375"/>
    <mergeCell ref="CA374:CA375"/>
    <mergeCell ref="CB374:CB375"/>
    <mergeCell ref="CC374:CC375"/>
    <mergeCell ref="CD374:CD375"/>
    <mergeCell ref="CE374:CE375"/>
    <mergeCell ref="CF374:CF375"/>
    <mergeCell ref="CG374:CG375"/>
    <mergeCell ref="CH374:CH375"/>
    <mergeCell ref="CI374:CI375"/>
    <mergeCell ref="CJ374:CJ375"/>
    <mergeCell ref="CM374:CM375"/>
    <mergeCell ref="CN374:CN375"/>
    <mergeCell ref="CO374:CO375"/>
    <mergeCell ref="CP374:CP375"/>
    <mergeCell ref="CQ374:CQ375"/>
    <mergeCell ref="CR374:CR375"/>
    <mergeCell ref="CS374:CS375"/>
    <mergeCell ref="CT374:CT375"/>
    <mergeCell ref="CU374:CU375"/>
    <mergeCell ref="CV374:CV375"/>
    <mergeCell ref="CW374:CW375"/>
    <mergeCell ref="CX374:CX375"/>
    <mergeCell ref="DZ374:DZ375"/>
    <mergeCell ref="EA374:EA375"/>
    <mergeCell ref="EB374:EB375"/>
    <mergeCell ref="EC374:EC375"/>
    <mergeCell ref="EB342:EB343"/>
    <mergeCell ref="EC342:EC343"/>
    <mergeCell ref="EF342:EF343"/>
    <mergeCell ref="DT344:DT345"/>
    <mergeCell ref="DV344:DV345"/>
    <mergeCell ref="DW344:DW345"/>
    <mergeCell ref="DX344:DX345"/>
    <mergeCell ref="DY344:DY345"/>
    <mergeCell ref="DZ344:DZ345"/>
    <mergeCell ref="EA344:EA345"/>
    <mergeCell ref="EB344:EB345"/>
    <mergeCell ref="EC344:EC345"/>
    <mergeCell ref="ED344:ED345"/>
    <mergeCell ref="EF344:EF345"/>
    <mergeCell ref="DT346:DT347"/>
    <mergeCell ref="DV346:DV347"/>
    <mergeCell ref="DW346:DW347"/>
    <mergeCell ref="DX346:DX347"/>
    <mergeCell ref="DY346:DY347"/>
    <mergeCell ref="DZ346:DZ347"/>
    <mergeCell ref="EA346:EA347"/>
    <mergeCell ref="EB346:EB347"/>
    <mergeCell ref="EC346:EC347"/>
    <mergeCell ref="ED346:ED347"/>
    <mergeCell ref="EF346:EF347"/>
    <mergeCell ref="DT354:DT355"/>
    <mergeCell ref="DV354:DV355"/>
    <mergeCell ref="DW354:DW355"/>
    <mergeCell ref="DX354:DX355"/>
    <mergeCell ref="DY354:DY355"/>
    <mergeCell ref="EA354:EA355"/>
    <mergeCell ref="EB354:EB355"/>
    <mergeCell ref="EC354:EC355"/>
    <mergeCell ref="EF354:EF355"/>
    <mergeCell ref="AD324:AD325"/>
    <mergeCell ref="AE324:AE325"/>
    <mergeCell ref="AF324:AF325"/>
    <mergeCell ref="C330:C375"/>
    <mergeCell ref="DR330:DR375"/>
    <mergeCell ref="DT330:DT331"/>
    <mergeCell ref="DV330:DV331"/>
    <mergeCell ref="DW330:DW331"/>
    <mergeCell ref="DX330:DX331"/>
    <mergeCell ref="DY330:DY331"/>
    <mergeCell ref="EA330:EA331"/>
    <mergeCell ref="EB330:EB331"/>
    <mergeCell ref="EC330:EC331"/>
    <mergeCell ref="EF330:EF331"/>
    <mergeCell ref="EV330:EV375"/>
    <mergeCell ref="EW330:EW375"/>
    <mergeCell ref="EX330:EX375"/>
    <mergeCell ref="EZ330:EZ375"/>
    <mergeCell ref="CK332:CK375"/>
    <mergeCell ref="DT332:DT333"/>
    <mergeCell ref="DV332:DV333"/>
    <mergeCell ref="DW332:DW333"/>
    <mergeCell ref="DX332:DX333"/>
    <mergeCell ref="DY332:DY333"/>
    <mergeCell ref="DZ332:DZ333"/>
    <mergeCell ref="EA332:EA333"/>
    <mergeCell ref="EB332:EB333"/>
    <mergeCell ref="EC332:EC333"/>
    <mergeCell ref="ED332:ED333"/>
    <mergeCell ref="EF332:EF333"/>
    <mergeCell ref="DT334:DT335"/>
    <mergeCell ref="DV334:DV335"/>
    <mergeCell ref="DW334:DW335"/>
    <mergeCell ref="DX334:DX335"/>
    <mergeCell ref="DY334:DY335"/>
    <mergeCell ref="EA334:EA335"/>
    <mergeCell ref="EB334:EB335"/>
    <mergeCell ref="EC334:EC335"/>
    <mergeCell ref="EF334:EF335"/>
    <mergeCell ref="DT336:DT337"/>
    <mergeCell ref="DV336:DV337"/>
    <mergeCell ref="DW336:DW337"/>
    <mergeCell ref="DX336:DX337"/>
    <mergeCell ref="DY336:DY337"/>
    <mergeCell ref="DZ336:DZ337"/>
    <mergeCell ref="EA336:EA337"/>
    <mergeCell ref="EB336:EB337"/>
    <mergeCell ref="EC336:EC337"/>
    <mergeCell ref="ED336:ED337"/>
    <mergeCell ref="EF336:EF337"/>
    <mergeCell ref="DT338:DT339"/>
    <mergeCell ref="DV338:DV339"/>
    <mergeCell ref="DW338:DW339"/>
    <mergeCell ref="DX338:DX339"/>
    <mergeCell ref="DY338:DY339"/>
    <mergeCell ref="EA338:EA339"/>
    <mergeCell ref="EB338:EB339"/>
    <mergeCell ref="EC338:EC339"/>
    <mergeCell ref="DT342:DT343"/>
    <mergeCell ref="DV342:DV343"/>
    <mergeCell ref="DW342:DW343"/>
    <mergeCell ref="DX342:DX343"/>
    <mergeCell ref="DY342:DY343"/>
    <mergeCell ref="EA342:EA343"/>
    <mergeCell ref="AE326:AE327"/>
    <mergeCell ref="AF326:AF327"/>
    <mergeCell ref="AG326:AG327"/>
    <mergeCell ref="AH326:AH327"/>
    <mergeCell ref="AI326:AI327"/>
    <mergeCell ref="AJ326:AJ327"/>
    <mergeCell ref="AK326:AK327"/>
    <mergeCell ref="DT326:DT327"/>
    <mergeCell ref="DV326:DV327"/>
    <mergeCell ref="DW326:DW327"/>
    <mergeCell ref="DX326:DX327"/>
    <mergeCell ref="DY326:DY327"/>
    <mergeCell ref="DZ326:DZ327"/>
    <mergeCell ref="EA326:EA327"/>
    <mergeCell ref="EB326:EB327"/>
    <mergeCell ref="EC326:EC327"/>
    <mergeCell ref="EF326:EF327"/>
    <mergeCell ref="CV324:CV325"/>
    <mergeCell ref="CW324:CW325"/>
    <mergeCell ref="CJ324:CJ325"/>
    <mergeCell ref="CM324:CM325"/>
    <mergeCell ref="CN324:CN325"/>
    <mergeCell ref="CO324:CO325"/>
    <mergeCell ref="CP324:CP325"/>
    <mergeCell ref="CQ324:CQ325"/>
    <mergeCell ref="CD324:CD325"/>
    <mergeCell ref="CE324:CE325"/>
    <mergeCell ref="CF324:CF325"/>
    <mergeCell ref="CG324:CG325"/>
    <mergeCell ref="CH324:CH325"/>
    <mergeCell ref="CI324:CI325"/>
    <mergeCell ref="AJ324:AJ325"/>
    <mergeCell ref="AK324:AK325"/>
    <mergeCell ref="AN324:AN325"/>
    <mergeCell ref="CA324:CA325"/>
    <mergeCell ref="CB324:CB325"/>
    <mergeCell ref="CC324:CC325"/>
    <mergeCell ref="DT314:DT315"/>
    <mergeCell ref="DV314:DV315"/>
    <mergeCell ref="DW314:DW315"/>
    <mergeCell ref="DX314:DX315"/>
    <mergeCell ref="DY314:DY315"/>
    <mergeCell ref="DZ314:DZ315"/>
    <mergeCell ref="EA314:EA315"/>
    <mergeCell ref="EB314:EB315"/>
    <mergeCell ref="EC314:EC315"/>
    <mergeCell ref="EF314:EF315"/>
    <mergeCell ref="DT316:DT317"/>
    <mergeCell ref="DV316:DV317"/>
    <mergeCell ref="DW316:DW317"/>
    <mergeCell ref="DX316:DX317"/>
    <mergeCell ref="DY316:DY317"/>
    <mergeCell ref="DZ316:DZ317"/>
    <mergeCell ref="EA316:EA317"/>
    <mergeCell ref="EB316:EB317"/>
    <mergeCell ref="EC316:EC317"/>
    <mergeCell ref="EF316:EF317"/>
    <mergeCell ref="DT318:DT319"/>
    <mergeCell ref="DV318:DV319"/>
    <mergeCell ref="DW318:DW319"/>
    <mergeCell ref="DX318:DX319"/>
    <mergeCell ref="DY318:DY319"/>
    <mergeCell ref="DZ318:DZ319"/>
    <mergeCell ref="EA318:EA319"/>
    <mergeCell ref="EB318:EB319"/>
    <mergeCell ref="EC318:EC319"/>
    <mergeCell ref="EF318:EF319"/>
    <mergeCell ref="DT320:DT321"/>
    <mergeCell ref="DV320:DV321"/>
    <mergeCell ref="DW320:DW321"/>
    <mergeCell ref="DX320:DX321"/>
    <mergeCell ref="DY320:DY321"/>
    <mergeCell ref="DZ320:DZ321"/>
    <mergeCell ref="EA320:EA321"/>
    <mergeCell ref="EB320:EB321"/>
    <mergeCell ref="EC320:EC321"/>
    <mergeCell ref="EF320:EF321"/>
    <mergeCell ref="DT296:DT297"/>
    <mergeCell ref="DV296:DV297"/>
    <mergeCell ref="DW296:DW297"/>
    <mergeCell ref="DX296:DX297"/>
    <mergeCell ref="DY296:DY297"/>
    <mergeCell ref="DZ296:DZ297"/>
    <mergeCell ref="EA296:EA297"/>
    <mergeCell ref="EB296:EB297"/>
    <mergeCell ref="EC296:EC297"/>
    <mergeCell ref="EF296:EF297"/>
    <mergeCell ref="DT298:DT299"/>
    <mergeCell ref="DV298:DV299"/>
    <mergeCell ref="DW298:DW299"/>
    <mergeCell ref="DX298:DX299"/>
    <mergeCell ref="DY298:DY299"/>
    <mergeCell ref="DZ298:DZ299"/>
    <mergeCell ref="EA298:EA299"/>
    <mergeCell ref="EB298:EB299"/>
    <mergeCell ref="EC298:EC299"/>
    <mergeCell ref="ED298:ED299"/>
    <mergeCell ref="EF298:EF299"/>
    <mergeCell ref="DT300:DT301"/>
    <mergeCell ref="DV300:DV301"/>
    <mergeCell ref="DW300:DW301"/>
    <mergeCell ref="DX300:DX301"/>
    <mergeCell ref="DY300:DY301"/>
    <mergeCell ref="DZ300:DZ301"/>
    <mergeCell ref="EA300:EA301"/>
    <mergeCell ref="EB300:EB301"/>
    <mergeCell ref="EC300:EC301"/>
    <mergeCell ref="ED300:ED301"/>
    <mergeCell ref="EF300:EF301"/>
    <mergeCell ref="DT302:DT303"/>
    <mergeCell ref="DV302:DV303"/>
    <mergeCell ref="DW302:DW303"/>
    <mergeCell ref="DX302:DX303"/>
    <mergeCell ref="DY302:DY303"/>
    <mergeCell ref="DZ302:DZ303"/>
    <mergeCell ref="EA302:EA303"/>
    <mergeCell ref="EB302:EB303"/>
    <mergeCell ref="EC302:EC303"/>
    <mergeCell ref="EF302:EF303"/>
    <mergeCell ref="C284:C329"/>
    <mergeCell ref="DR284:DR329"/>
    <mergeCell ref="DT284:DT285"/>
    <mergeCell ref="DV284:DV285"/>
    <mergeCell ref="DW284:DW285"/>
    <mergeCell ref="DX284:DX285"/>
    <mergeCell ref="DY284:DY285"/>
    <mergeCell ref="DZ284:DZ285"/>
    <mergeCell ref="EA284:EA285"/>
    <mergeCell ref="EB284:EB285"/>
    <mergeCell ref="EC284:EC285"/>
    <mergeCell ref="EF284:EF285"/>
    <mergeCell ref="EV284:EV329"/>
    <mergeCell ref="EW284:EW329"/>
    <mergeCell ref="EX284:EX329"/>
    <mergeCell ref="EZ284:EZ329"/>
    <mergeCell ref="CK286:CK329"/>
    <mergeCell ref="DT286:DT287"/>
    <mergeCell ref="DV286:DV287"/>
    <mergeCell ref="DW286:DW287"/>
    <mergeCell ref="DX286:DX287"/>
    <mergeCell ref="DY286:DY287"/>
    <mergeCell ref="DZ286:DZ287"/>
    <mergeCell ref="EA286:EA287"/>
    <mergeCell ref="EB286:EB287"/>
    <mergeCell ref="EC286:EC287"/>
    <mergeCell ref="ED286:ED287"/>
    <mergeCell ref="EF286:EF287"/>
    <mergeCell ref="DT288:DT289"/>
    <mergeCell ref="DV288:DV289"/>
    <mergeCell ref="DW288:DW289"/>
    <mergeCell ref="DX288:DX289"/>
    <mergeCell ref="DY288:DY289"/>
    <mergeCell ref="DZ288:DZ289"/>
    <mergeCell ref="EA288:EA289"/>
    <mergeCell ref="EB288:EB289"/>
    <mergeCell ref="EC288:EC289"/>
    <mergeCell ref="EF288:EF289"/>
    <mergeCell ref="DT290:DT291"/>
    <mergeCell ref="DV290:DV291"/>
    <mergeCell ref="DW290:DW291"/>
    <mergeCell ref="DX290:DX291"/>
    <mergeCell ref="DY290:DY291"/>
    <mergeCell ref="DZ290:DZ291"/>
    <mergeCell ref="EA290:EA291"/>
    <mergeCell ref="EB290:EB291"/>
    <mergeCell ref="EC290:EC291"/>
    <mergeCell ref="ED290:ED291"/>
    <mergeCell ref="EF290:EF291"/>
    <mergeCell ref="DT292:DT293"/>
    <mergeCell ref="DV292:DV293"/>
    <mergeCell ref="DW292:DW293"/>
    <mergeCell ref="DX292:DX293"/>
    <mergeCell ref="DY292:DY293"/>
    <mergeCell ref="DZ292:DZ293"/>
    <mergeCell ref="EA292:EA293"/>
    <mergeCell ref="EB292:EB293"/>
    <mergeCell ref="EC292:EC293"/>
    <mergeCell ref="EF292:EF293"/>
    <mergeCell ref="DT294:DT295"/>
    <mergeCell ref="DV294:DV295"/>
    <mergeCell ref="DW294:DW295"/>
    <mergeCell ref="DX294:DX295"/>
    <mergeCell ref="DY294:DY295"/>
    <mergeCell ref="DT272:DT273"/>
    <mergeCell ref="DV272:DV273"/>
    <mergeCell ref="DW272:DW273"/>
    <mergeCell ref="DX272:DX273"/>
    <mergeCell ref="DY272:DY273"/>
    <mergeCell ref="DZ272:DZ273"/>
    <mergeCell ref="EA272:EA273"/>
    <mergeCell ref="EB272:EB273"/>
    <mergeCell ref="EC272:EC273"/>
    <mergeCell ref="EF272:EF273"/>
    <mergeCell ref="DW274:DW275"/>
    <mergeCell ref="DX274:DX275"/>
    <mergeCell ref="DY274:DY275"/>
    <mergeCell ref="DZ274:DZ275"/>
    <mergeCell ref="EA274:EA275"/>
    <mergeCell ref="EB274:EB275"/>
    <mergeCell ref="EC274:EC275"/>
    <mergeCell ref="EF274:EF275"/>
    <mergeCell ref="DT276:DT277"/>
    <mergeCell ref="DV276:DV277"/>
    <mergeCell ref="DW276:DW277"/>
    <mergeCell ref="DX276:DX277"/>
    <mergeCell ref="DY276:DY277"/>
    <mergeCell ref="DZ276:DZ277"/>
    <mergeCell ref="EA276:EA277"/>
    <mergeCell ref="EB276:EB277"/>
    <mergeCell ref="EC276:EC277"/>
    <mergeCell ref="EF276:EF277"/>
    <mergeCell ref="EA282:EA283"/>
    <mergeCell ref="EB282:EB283"/>
    <mergeCell ref="EC282:EC283"/>
    <mergeCell ref="ED282:ED283"/>
    <mergeCell ref="EF282:EF283"/>
    <mergeCell ref="EA280:EA281"/>
    <mergeCell ref="DY262:DY263"/>
    <mergeCell ref="DZ262:DZ263"/>
    <mergeCell ref="EA262:EA263"/>
    <mergeCell ref="EB262:EB263"/>
    <mergeCell ref="EC262:EC263"/>
    <mergeCell ref="EF262:EF263"/>
    <mergeCell ref="DT264:DT265"/>
    <mergeCell ref="DV264:DV265"/>
    <mergeCell ref="DW264:DW265"/>
    <mergeCell ref="DX264:DX265"/>
    <mergeCell ref="DY264:DY265"/>
    <mergeCell ref="DZ264:DZ265"/>
    <mergeCell ref="EA264:EA265"/>
    <mergeCell ref="EB264:EB265"/>
    <mergeCell ref="EC264:EC265"/>
    <mergeCell ref="EF264:EF265"/>
    <mergeCell ref="DT266:DT267"/>
    <mergeCell ref="DV266:DV267"/>
    <mergeCell ref="DW266:DW267"/>
    <mergeCell ref="DX266:DX267"/>
    <mergeCell ref="DY266:DY267"/>
    <mergeCell ref="DZ266:DZ267"/>
    <mergeCell ref="EA266:EA267"/>
    <mergeCell ref="EB266:EB267"/>
    <mergeCell ref="EC266:EC267"/>
    <mergeCell ref="EF266:EF267"/>
    <mergeCell ref="DT270:DT271"/>
    <mergeCell ref="DV270:DV271"/>
    <mergeCell ref="DW270:DW271"/>
    <mergeCell ref="DX270:DX271"/>
    <mergeCell ref="DY270:DY271"/>
    <mergeCell ref="DZ270:DZ271"/>
    <mergeCell ref="EA270:EA271"/>
    <mergeCell ref="EB270:EB271"/>
    <mergeCell ref="EC270:EC271"/>
    <mergeCell ref="EF270:EF271"/>
    <mergeCell ref="EV238:EV283"/>
    <mergeCell ref="EW238:EW283"/>
    <mergeCell ref="EX238:EX283"/>
    <mergeCell ref="EZ238:EZ283"/>
    <mergeCell ref="CK240:CK283"/>
    <mergeCell ref="DT240:DT241"/>
    <mergeCell ref="DV240:DV241"/>
    <mergeCell ref="DW240:DW241"/>
    <mergeCell ref="DX240:DX241"/>
    <mergeCell ref="DY240:DY241"/>
    <mergeCell ref="DZ240:DZ241"/>
    <mergeCell ref="EA240:EA241"/>
    <mergeCell ref="EB240:EB241"/>
    <mergeCell ref="EC240:EC241"/>
    <mergeCell ref="ED240:ED241"/>
    <mergeCell ref="EF240:EF241"/>
    <mergeCell ref="DT242:DT243"/>
    <mergeCell ref="DV242:DV243"/>
    <mergeCell ref="DW242:DW243"/>
    <mergeCell ref="DX242:DX243"/>
    <mergeCell ref="DY242:DY243"/>
    <mergeCell ref="DZ242:DZ243"/>
    <mergeCell ref="EA242:EA243"/>
    <mergeCell ref="EB242:EB243"/>
    <mergeCell ref="EC242:EC243"/>
    <mergeCell ref="EF242:EF243"/>
    <mergeCell ref="DT244:DT245"/>
    <mergeCell ref="DV244:DV245"/>
    <mergeCell ref="DW244:DW245"/>
    <mergeCell ref="DX244:DX245"/>
    <mergeCell ref="DY244:DY245"/>
    <mergeCell ref="DZ244:DZ245"/>
    <mergeCell ref="EA244:EA245"/>
    <mergeCell ref="EB244:EB245"/>
    <mergeCell ref="EC244:EC245"/>
    <mergeCell ref="ED244:ED245"/>
    <mergeCell ref="EF244:EF245"/>
    <mergeCell ref="DT246:DT247"/>
    <mergeCell ref="DT248:DT249"/>
    <mergeCell ref="DV248:DV249"/>
    <mergeCell ref="DW248:DW249"/>
    <mergeCell ref="DX248:DX249"/>
    <mergeCell ref="DY248:DY249"/>
    <mergeCell ref="DZ248:DZ249"/>
    <mergeCell ref="EA248:EA249"/>
    <mergeCell ref="EB248:EB249"/>
    <mergeCell ref="EC248:EC249"/>
    <mergeCell ref="ED248:ED249"/>
    <mergeCell ref="EF248:EF249"/>
    <mergeCell ref="DT250:DT251"/>
    <mergeCell ref="DV250:DV251"/>
    <mergeCell ref="DW250:DW251"/>
    <mergeCell ref="DX250:DX251"/>
    <mergeCell ref="DY250:DY251"/>
    <mergeCell ref="DZ250:DZ251"/>
    <mergeCell ref="EA250:EA251"/>
    <mergeCell ref="EB250:EB251"/>
    <mergeCell ref="EC250:EC251"/>
    <mergeCell ref="EF250:EF251"/>
    <mergeCell ref="DT252:DT253"/>
    <mergeCell ref="DV252:DV253"/>
    <mergeCell ref="DW252:DW253"/>
    <mergeCell ref="DX252:DX253"/>
    <mergeCell ref="DY252:DY253"/>
    <mergeCell ref="EF236:EF237"/>
    <mergeCell ref="C238:C283"/>
    <mergeCell ref="DR238:DR283"/>
    <mergeCell ref="DT238:DT239"/>
    <mergeCell ref="DV238:DV239"/>
    <mergeCell ref="DW238:DW239"/>
    <mergeCell ref="DX238:DX239"/>
    <mergeCell ref="DY238:DY239"/>
    <mergeCell ref="DZ238:DZ239"/>
    <mergeCell ref="EA238:EA239"/>
    <mergeCell ref="EB238:EB239"/>
    <mergeCell ref="EC238:EC239"/>
    <mergeCell ref="EF238:EF239"/>
    <mergeCell ref="DZ252:DZ253"/>
    <mergeCell ref="EA252:EA253"/>
    <mergeCell ref="EB252:EB253"/>
    <mergeCell ref="EC252:EC253"/>
    <mergeCell ref="ED252:ED253"/>
    <mergeCell ref="EF252:EF253"/>
    <mergeCell ref="DT254:DT255"/>
    <mergeCell ref="DV254:DV255"/>
    <mergeCell ref="DW254:DW255"/>
    <mergeCell ref="DX254:DX255"/>
    <mergeCell ref="DY254:DY255"/>
    <mergeCell ref="DZ254:DZ255"/>
    <mergeCell ref="EA254:EA255"/>
    <mergeCell ref="EB254:EB255"/>
    <mergeCell ref="EC254:EC255"/>
    <mergeCell ref="ED254:ED255"/>
    <mergeCell ref="EF254:EF255"/>
    <mergeCell ref="DT256:DT257"/>
    <mergeCell ref="DV256:DV257"/>
    <mergeCell ref="DW256:DW257"/>
    <mergeCell ref="DX256:DX257"/>
    <mergeCell ref="DY256:DY257"/>
    <mergeCell ref="DZ256:DZ257"/>
    <mergeCell ref="EA256:EA257"/>
    <mergeCell ref="EB256:EB257"/>
    <mergeCell ref="EC256:EC257"/>
    <mergeCell ref="EF256:EF257"/>
    <mergeCell ref="DT258:DT259"/>
    <mergeCell ref="DV258:DV259"/>
    <mergeCell ref="DW258:DW259"/>
    <mergeCell ref="DX258:DX259"/>
    <mergeCell ref="DY258:DY259"/>
    <mergeCell ref="DZ258:DZ259"/>
    <mergeCell ref="EA258:EA259"/>
    <mergeCell ref="EB258:EB259"/>
    <mergeCell ref="EC258:EC259"/>
    <mergeCell ref="EF258:EF259"/>
    <mergeCell ref="DT260:DT261"/>
    <mergeCell ref="DV260:DV261"/>
    <mergeCell ref="DW260:DW261"/>
    <mergeCell ref="DX260:DX261"/>
    <mergeCell ref="DY260:DY261"/>
    <mergeCell ref="DZ260:DZ261"/>
    <mergeCell ref="EA260:EA261"/>
    <mergeCell ref="EB260:EB261"/>
    <mergeCell ref="EC260:EC261"/>
    <mergeCell ref="EF260:EF261"/>
    <mergeCell ref="DT262:DT263"/>
    <mergeCell ref="DV262:DV263"/>
    <mergeCell ref="DW262:DW263"/>
    <mergeCell ref="DX262:DX263"/>
    <mergeCell ref="DT228:DT229"/>
    <mergeCell ref="DV228:DV229"/>
    <mergeCell ref="DW228:DW229"/>
    <mergeCell ref="DX228:DX229"/>
    <mergeCell ref="DY228:DY229"/>
    <mergeCell ref="DZ228:DZ229"/>
    <mergeCell ref="EA228:EA229"/>
    <mergeCell ref="EB228:EB229"/>
    <mergeCell ref="EC228:EC229"/>
    <mergeCell ref="EF228:EF229"/>
    <mergeCell ref="DT230:DT231"/>
    <mergeCell ref="DV230:DV231"/>
    <mergeCell ref="DW230:DW231"/>
    <mergeCell ref="DX230:DX231"/>
    <mergeCell ref="DY230:DY231"/>
    <mergeCell ref="DZ230:DZ231"/>
    <mergeCell ref="EA230:EA231"/>
    <mergeCell ref="EB230:EB231"/>
    <mergeCell ref="EC230:EC231"/>
    <mergeCell ref="EF230:EF231"/>
    <mergeCell ref="DT232:DT233"/>
    <mergeCell ref="DV232:DV233"/>
    <mergeCell ref="DW232:DW233"/>
    <mergeCell ref="DX232:DX233"/>
    <mergeCell ref="DY232:DY233"/>
    <mergeCell ref="DZ232:DZ233"/>
    <mergeCell ref="EA232:EA233"/>
    <mergeCell ref="EB232:EB233"/>
    <mergeCell ref="EC232:EC233"/>
    <mergeCell ref="EF232:EF233"/>
    <mergeCell ref="EB234:EB235"/>
    <mergeCell ref="EC234:EC235"/>
    <mergeCell ref="EF234:EF235"/>
    <mergeCell ref="DT234:DT235"/>
    <mergeCell ref="DV234:DV235"/>
    <mergeCell ref="DW234:DW235"/>
    <mergeCell ref="DX234:DX235"/>
    <mergeCell ref="DY234:DY235"/>
    <mergeCell ref="DZ234:DZ235"/>
    <mergeCell ref="EA234:EA235"/>
    <mergeCell ref="DT218:DT219"/>
    <mergeCell ref="DV218:DV219"/>
    <mergeCell ref="DW218:DW219"/>
    <mergeCell ref="DX218:DX219"/>
    <mergeCell ref="DY218:DY219"/>
    <mergeCell ref="DZ218:DZ219"/>
    <mergeCell ref="EA218:EA219"/>
    <mergeCell ref="EB218:EB219"/>
    <mergeCell ref="EC218:EC219"/>
    <mergeCell ref="EF218:EF219"/>
    <mergeCell ref="DT220:DT221"/>
    <mergeCell ref="DV220:DV221"/>
    <mergeCell ref="DW220:DW221"/>
    <mergeCell ref="DX220:DX221"/>
    <mergeCell ref="DY220:DY221"/>
    <mergeCell ref="DZ220:DZ221"/>
    <mergeCell ref="EA220:EA221"/>
    <mergeCell ref="EB220:EB221"/>
    <mergeCell ref="EC220:EC221"/>
    <mergeCell ref="EF220:EF221"/>
    <mergeCell ref="DT222:DT223"/>
    <mergeCell ref="DV222:DV223"/>
    <mergeCell ref="DW222:DW223"/>
    <mergeCell ref="DX222:DX223"/>
    <mergeCell ref="DY222:DY223"/>
    <mergeCell ref="DZ222:DZ223"/>
    <mergeCell ref="EA222:EA223"/>
    <mergeCell ref="EB222:EB223"/>
    <mergeCell ref="EC222:EC223"/>
    <mergeCell ref="EF222:EF223"/>
    <mergeCell ref="DT224:DT225"/>
    <mergeCell ref="DV224:DV225"/>
    <mergeCell ref="DW224:DW225"/>
    <mergeCell ref="DX224:DX225"/>
    <mergeCell ref="DY224:DY225"/>
    <mergeCell ref="DZ224:DZ225"/>
    <mergeCell ref="EA224:EA225"/>
    <mergeCell ref="EB224:EB225"/>
    <mergeCell ref="EC224:EC225"/>
    <mergeCell ref="EF224:EF225"/>
    <mergeCell ref="DT206:DT207"/>
    <mergeCell ref="DV206:DV207"/>
    <mergeCell ref="DW206:DW207"/>
    <mergeCell ref="DX206:DX207"/>
    <mergeCell ref="DY206:DY207"/>
    <mergeCell ref="DZ206:DZ207"/>
    <mergeCell ref="EA206:EA207"/>
    <mergeCell ref="EB206:EB207"/>
    <mergeCell ref="EC206:EC207"/>
    <mergeCell ref="ED206:ED207"/>
    <mergeCell ref="EF206:EF207"/>
    <mergeCell ref="DT210:DT211"/>
    <mergeCell ref="DV210:DV211"/>
    <mergeCell ref="DW210:DW211"/>
    <mergeCell ref="DX210:DX211"/>
    <mergeCell ref="DY210:DY211"/>
    <mergeCell ref="DZ210:DZ211"/>
    <mergeCell ref="EA210:EA211"/>
    <mergeCell ref="EB210:EB211"/>
    <mergeCell ref="EC210:EC211"/>
    <mergeCell ref="EF210:EF211"/>
    <mergeCell ref="DT212:DT213"/>
    <mergeCell ref="DV212:DV213"/>
    <mergeCell ref="DW212:DW213"/>
    <mergeCell ref="DX212:DX213"/>
    <mergeCell ref="DY212:DY213"/>
    <mergeCell ref="DZ212:DZ213"/>
    <mergeCell ref="EA212:EA213"/>
    <mergeCell ref="EB212:EB213"/>
    <mergeCell ref="EC212:EC213"/>
    <mergeCell ref="EF212:EF213"/>
    <mergeCell ref="DT216:DT217"/>
    <mergeCell ref="DV216:DV217"/>
    <mergeCell ref="DW216:DW217"/>
    <mergeCell ref="DX216:DX217"/>
    <mergeCell ref="DY216:DY217"/>
    <mergeCell ref="DZ216:DZ217"/>
    <mergeCell ref="EA216:EA217"/>
    <mergeCell ref="EB216:EB217"/>
    <mergeCell ref="EC216:EC217"/>
    <mergeCell ref="EF216:EF217"/>
    <mergeCell ref="AB188:AB189"/>
    <mergeCell ref="AC188:AC189"/>
    <mergeCell ref="AD188:AD189"/>
    <mergeCell ref="AE188:AE189"/>
    <mergeCell ref="AF188:AF189"/>
    <mergeCell ref="AG188:AG189"/>
    <mergeCell ref="AH188:AH189"/>
    <mergeCell ref="AI188:AI189"/>
    <mergeCell ref="AJ188:AJ189"/>
    <mergeCell ref="AK188:AK189"/>
    <mergeCell ref="DT188:DT189"/>
    <mergeCell ref="DV188:DV189"/>
    <mergeCell ref="DW188:DW189"/>
    <mergeCell ref="DX188:DX189"/>
    <mergeCell ref="DY188:DY189"/>
    <mergeCell ref="EA188:EA189"/>
    <mergeCell ref="EB188:EB189"/>
    <mergeCell ref="EC188:EC189"/>
    <mergeCell ref="EF188:EF189"/>
    <mergeCell ref="DT190:DT191"/>
    <mergeCell ref="DV190:DV191"/>
    <mergeCell ref="DW190:DW191"/>
    <mergeCell ref="DX190:DX191"/>
    <mergeCell ref="DY190:DY191"/>
    <mergeCell ref="DZ190:DZ191"/>
    <mergeCell ref="EA190:EA191"/>
    <mergeCell ref="EB190:EB191"/>
    <mergeCell ref="EC190:EC191"/>
    <mergeCell ref="ED190:ED191"/>
    <mergeCell ref="EF190:EF191"/>
    <mergeCell ref="C192:C237"/>
    <mergeCell ref="DR192:DR237"/>
    <mergeCell ref="DT192:DT193"/>
    <mergeCell ref="DV192:DV193"/>
    <mergeCell ref="DW192:DW193"/>
    <mergeCell ref="DX192:DX193"/>
    <mergeCell ref="DY192:DY193"/>
    <mergeCell ref="DZ192:DZ193"/>
    <mergeCell ref="EA192:EA193"/>
    <mergeCell ref="EB192:EB193"/>
    <mergeCell ref="EC192:EC193"/>
    <mergeCell ref="EF192:EF193"/>
    <mergeCell ref="CK194:CK237"/>
    <mergeCell ref="DT194:DT195"/>
    <mergeCell ref="DV194:DV195"/>
    <mergeCell ref="DW194:DW195"/>
    <mergeCell ref="DX194:DX195"/>
    <mergeCell ref="DY194:DY195"/>
    <mergeCell ref="DZ194:DZ195"/>
    <mergeCell ref="EA194:EA195"/>
    <mergeCell ref="EB194:EB195"/>
    <mergeCell ref="EC194:EC195"/>
    <mergeCell ref="ED194:ED195"/>
    <mergeCell ref="EF194:EF195"/>
    <mergeCell ref="DT196:DT197"/>
    <mergeCell ref="DV196:DV197"/>
    <mergeCell ref="DW196:DW197"/>
    <mergeCell ref="DX196:DX197"/>
    <mergeCell ref="DY196:DY197"/>
    <mergeCell ref="DZ196:DZ197"/>
    <mergeCell ref="EA196:EA197"/>
    <mergeCell ref="EB196:EB197"/>
    <mergeCell ref="EC196:EC197"/>
    <mergeCell ref="EF196:EF197"/>
    <mergeCell ref="DT166:DT167"/>
    <mergeCell ref="DV166:DV167"/>
    <mergeCell ref="DW166:DW167"/>
    <mergeCell ref="DX166:DX167"/>
    <mergeCell ref="DY166:DY167"/>
    <mergeCell ref="EA166:EA167"/>
    <mergeCell ref="EB166:EB167"/>
    <mergeCell ref="EC166:EC167"/>
    <mergeCell ref="EF166:EF167"/>
    <mergeCell ref="DT168:DT169"/>
    <mergeCell ref="DV168:DV169"/>
    <mergeCell ref="DW168:DW169"/>
    <mergeCell ref="DX168:DX169"/>
    <mergeCell ref="DY168:DY169"/>
    <mergeCell ref="EA168:EA169"/>
    <mergeCell ref="EB168:EB169"/>
    <mergeCell ref="EC168:EC169"/>
    <mergeCell ref="EF168:EF169"/>
    <mergeCell ref="DT170:DT171"/>
    <mergeCell ref="DV170:DV171"/>
    <mergeCell ref="DW170:DW171"/>
    <mergeCell ref="DX170:DX171"/>
    <mergeCell ref="DY170:DY171"/>
    <mergeCell ref="EA170:EA171"/>
    <mergeCell ref="EB170:EB171"/>
    <mergeCell ref="EC170:EC171"/>
    <mergeCell ref="EF170:EF171"/>
    <mergeCell ref="DZ170:DZ171"/>
    <mergeCell ref="DT172:DT173"/>
    <mergeCell ref="DV172:DV173"/>
    <mergeCell ref="DW172:DW173"/>
    <mergeCell ref="DX172:DX173"/>
    <mergeCell ref="DY172:DY173"/>
    <mergeCell ref="EA172:EA173"/>
    <mergeCell ref="EB172:EB173"/>
    <mergeCell ref="EC172:EC173"/>
    <mergeCell ref="EF172:EF173"/>
    <mergeCell ref="C146:C191"/>
    <mergeCell ref="DR146:DR191"/>
    <mergeCell ref="DT146:DT147"/>
    <mergeCell ref="DV146:DV147"/>
    <mergeCell ref="DW146:DW147"/>
    <mergeCell ref="DX146:DX147"/>
    <mergeCell ref="DY146:DY147"/>
    <mergeCell ref="EA146:EA147"/>
    <mergeCell ref="EB146:EB147"/>
    <mergeCell ref="EC146:EC147"/>
    <mergeCell ref="EF146:EF147"/>
    <mergeCell ref="EV146:EV191"/>
    <mergeCell ref="EW146:EW191"/>
    <mergeCell ref="EX146:EX191"/>
    <mergeCell ref="EZ146:EZ191"/>
    <mergeCell ref="CK148:CK191"/>
    <mergeCell ref="DT148:DT149"/>
    <mergeCell ref="DV148:DV149"/>
    <mergeCell ref="DW148:DW149"/>
    <mergeCell ref="DX148:DX149"/>
    <mergeCell ref="DY148:DY149"/>
    <mergeCell ref="DZ148:DZ149"/>
    <mergeCell ref="EA148:EA149"/>
    <mergeCell ref="EB148:EB149"/>
    <mergeCell ref="EC148:EC149"/>
    <mergeCell ref="ED148:ED149"/>
    <mergeCell ref="EF148:EF149"/>
    <mergeCell ref="DT150:DT151"/>
    <mergeCell ref="DV150:DV151"/>
    <mergeCell ref="DW150:DW151"/>
    <mergeCell ref="DX150:DX151"/>
    <mergeCell ref="DY150:DY151"/>
    <mergeCell ref="EA150:EA151"/>
    <mergeCell ref="EB150:EB151"/>
    <mergeCell ref="EC150:EC151"/>
    <mergeCell ref="EF150:EF151"/>
    <mergeCell ref="DT152:DT153"/>
    <mergeCell ref="DV152:DV153"/>
    <mergeCell ref="DW152:DW153"/>
    <mergeCell ref="DX152:DX153"/>
    <mergeCell ref="DY152:DY153"/>
    <mergeCell ref="DZ152:DZ153"/>
    <mergeCell ref="EA152:EA153"/>
    <mergeCell ref="EB152:EB153"/>
    <mergeCell ref="EC152:EC153"/>
    <mergeCell ref="ED152:ED153"/>
    <mergeCell ref="EF152:EF153"/>
    <mergeCell ref="DT154:DT155"/>
    <mergeCell ref="DV154:DV155"/>
    <mergeCell ref="DW154:DW155"/>
    <mergeCell ref="DX154:DX155"/>
    <mergeCell ref="DY154:DY155"/>
    <mergeCell ref="EA154:EA155"/>
    <mergeCell ref="EB154:EB155"/>
    <mergeCell ref="EC154:EC155"/>
    <mergeCell ref="EF154:EF155"/>
    <mergeCell ref="DT156:DT157"/>
    <mergeCell ref="DV156:DV157"/>
    <mergeCell ref="DW156:DW157"/>
    <mergeCell ref="DX156:DX157"/>
    <mergeCell ref="DY156:DY157"/>
    <mergeCell ref="DZ156:DZ157"/>
    <mergeCell ref="EA156:EA157"/>
    <mergeCell ref="EB156:EB157"/>
    <mergeCell ref="AB142:AB143"/>
    <mergeCell ref="AC142:AC143"/>
    <mergeCell ref="AD142:AD143"/>
    <mergeCell ref="AE142:AE143"/>
    <mergeCell ref="AF142:AF143"/>
    <mergeCell ref="AG142:AG143"/>
    <mergeCell ref="AH142:AH143"/>
    <mergeCell ref="AI142:AI143"/>
    <mergeCell ref="AJ142:AJ143"/>
    <mergeCell ref="AK142:AK143"/>
    <mergeCell ref="DT142:DT143"/>
    <mergeCell ref="DV142:DV143"/>
    <mergeCell ref="DW142:DW143"/>
    <mergeCell ref="DX142:DX143"/>
    <mergeCell ref="DY142:DY143"/>
    <mergeCell ref="EA142:EA143"/>
    <mergeCell ref="EB142:EB143"/>
    <mergeCell ref="EC142:EC143"/>
    <mergeCell ref="EF142:EF143"/>
    <mergeCell ref="DT144:DT145"/>
    <mergeCell ref="DV144:DV145"/>
    <mergeCell ref="DW144:DW145"/>
    <mergeCell ref="DX144:DX145"/>
    <mergeCell ref="DY144:DY145"/>
    <mergeCell ref="DZ144:DZ145"/>
    <mergeCell ref="EA144:EA145"/>
    <mergeCell ref="EB144:EB145"/>
    <mergeCell ref="EC144:EC145"/>
    <mergeCell ref="ED144:ED145"/>
    <mergeCell ref="EF144:EF145"/>
    <mergeCell ref="DN142:DN143"/>
    <mergeCell ref="DP142:DP143"/>
    <mergeCell ref="CF140:CF141"/>
    <mergeCell ref="CG140:CG141"/>
    <mergeCell ref="CH140:CH141"/>
    <mergeCell ref="CI140:CI141"/>
    <mergeCell ref="CJ140:CJ141"/>
    <mergeCell ref="CM140:CM141"/>
    <mergeCell ref="CB140:CB141"/>
    <mergeCell ref="CC140:CC141"/>
    <mergeCell ref="CD140:CD141"/>
    <mergeCell ref="CE140:CE141"/>
    <mergeCell ref="AF140:AF141"/>
    <mergeCell ref="AG140:AG141"/>
    <mergeCell ref="AH140:AH141"/>
    <mergeCell ref="AI140:AI141"/>
    <mergeCell ref="AJ140:AJ141"/>
    <mergeCell ref="AK140:AK141"/>
    <mergeCell ref="CP144:CP145"/>
    <mergeCell ref="CC144:CC145"/>
    <mergeCell ref="CD144:CD145"/>
    <mergeCell ref="CE144:CE145"/>
    <mergeCell ref="CF144:CF145"/>
    <mergeCell ref="CG144:CG145"/>
    <mergeCell ref="CH144:CH145"/>
    <mergeCell ref="AN144:AN145"/>
    <mergeCell ref="CA144:CA145"/>
    <mergeCell ref="CB144:CB145"/>
    <mergeCell ref="DT130:DT131"/>
    <mergeCell ref="DV130:DV131"/>
    <mergeCell ref="DW130:DW131"/>
    <mergeCell ref="DX130:DX131"/>
    <mergeCell ref="DY130:DY131"/>
    <mergeCell ref="EA130:EA131"/>
    <mergeCell ref="EB130:EB131"/>
    <mergeCell ref="EC130:EC131"/>
    <mergeCell ref="EF130:EF131"/>
    <mergeCell ref="DT122:DT123"/>
    <mergeCell ref="DV122:DV123"/>
    <mergeCell ref="DW122:DW123"/>
    <mergeCell ref="DX122:DX123"/>
    <mergeCell ref="DY122:DY123"/>
    <mergeCell ref="EA122:EA123"/>
    <mergeCell ref="DT132:DT133"/>
    <mergeCell ref="DV132:DV133"/>
    <mergeCell ref="DW132:DW133"/>
    <mergeCell ref="DX132:DX133"/>
    <mergeCell ref="DY132:DY133"/>
    <mergeCell ref="EA132:EA133"/>
    <mergeCell ref="EB132:EB133"/>
    <mergeCell ref="EC132:EC133"/>
    <mergeCell ref="EF132:EF133"/>
    <mergeCell ref="DT134:DT135"/>
    <mergeCell ref="DV134:DV135"/>
    <mergeCell ref="DW134:DW135"/>
    <mergeCell ref="DX134:DX135"/>
    <mergeCell ref="DY134:DY135"/>
    <mergeCell ref="EA134:EA135"/>
    <mergeCell ref="EB134:EB135"/>
    <mergeCell ref="EC134:EC135"/>
    <mergeCell ref="EF134:EF135"/>
    <mergeCell ref="EF114:EF115"/>
    <mergeCell ref="DT116:DT117"/>
    <mergeCell ref="DV116:DV117"/>
    <mergeCell ref="DW116:DW117"/>
    <mergeCell ref="DX116:DX117"/>
    <mergeCell ref="DY116:DY117"/>
    <mergeCell ref="DZ116:DZ117"/>
    <mergeCell ref="EA116:EA117"/>
    <mergeCell ref="EB116:EB117"/>
    <mergeCell ref="EC116:EC117"/>
    <mergeCell ref="ED116:ED117"/>
    <mergeCell ref="EF116:EF117"/>
    <mergeCell ref="DT118:DT119"/>
    <mergeCell ref="DV118:DV119"/>
    <mergeCell ref="DW118:DW119"/>
    <mergeCell ref="DX118:DX119"/>
    <mergeCell ref="DY118:DY119"/>
    <mergeCell ref="EA118:EA119"/>
    <mergeCell ref="EB118:EB119"/>
    <mergeCell ref="EC118:EC119"/>
    <mergeCell ref="EF118:EF119"/>
    <mergeCell ref="EB122:EB123"/>
    <mergeCell ref="EC122:EC123"/>
    <mergeCell ref="EF122:EF123"/>
    <mergeCell ref="DT124:DT125"/>
    <mergeCell ref="DV124:DV125"/>
    <mergeCell ref="DW124:DW125"/>
    <mergeCell ref="DX124:DX125"/>
    <mergeCell ref="DY124:DY125"/>
    <mergeCell ref="EA124:EA125"/>
    <mergeCell ref="EB124:EB125"/>
    <mergeCell ref="EC124:EC125"/>
    <mergeCell ref="EF124:EF125"/>
    <mergeCell ref="CR94:CR95"/>
    <mergeCell ref="CS94:CS95"/>
    <mergeCell ref="CT94:CT95"/>
    <mergeCell ref="CU94:CU95"/>
    <mergeCell ref="CV94:CV95"/>
    <mergeCell ref="CW94:CW95"/>
    <mergeCell ref="CN94:CN95"/>
    <mergeCell ref="CO94:CO95"/>
    <mergeCell ref="CP94:CP95"/>
    <mergeCell ref="CQ94:CQ95"/>
    <mergeCell ref="AN98:AN99"/>
    <mergeCell ref="CA98:CA99"/>
    <mergeCell ref="CB98:CB99"/>
    <mergeCell ref="CC98:CC99"/>
    <mergeCell ref="C100:C145"/>
    <mergeCell ref="DR100:DR145"/>
    <mergeCell ref="DT100:DT101"/>
    <mergeCell ref="DV100:DV101"/>
    <mergeCell ref="DW100:DW101"/>
    <mergeCell ref="DX100:DX101"/>
    <mergeCell ref="DY100:DY101"/>
    <mergeCell ref="EA100:EA101"/>
    <mergeCell ref="EB100:EB101"/>
    <mergeCell ref="EC100:EC101"/>
    <mergeCell ref="EF100:EF101"/>
    <mergeCell ref="CK102:CK145"/>
    <mergeCell ref="DT102:DT103"/>
    <mergeCell ref="DV102:DV103"/>
    <mergeCell ref="DW102:DW103"/>
    <mergeCell ref="DX102:DX103"/>
    <mergeCell ref="DY102:DY103"/>
    <mergeCell ref="DZ102:DZ103"/>
    <mergeCell ref="EA102:EA103"/>
    <mergeCell ref="EB102:EB103"/>
    <mergeCell ref="EC102:EC103"/>
    <mergeCell ref="ED102:ED103"/>
    <mergeCell ref="EF102:EF103"/>
    <mergeCell ref="DT104:DT105"/>
    <mergeCell ref="DV104:DV105"/>
    <mergeCell ref="DW104:DW105"/>
    <mergeCell ref="DX104:DX105"/>
    <mergeCell ref="DY104:DY105"/>
    <mergeCell ref="EA104:EA105"/>
    <mergeCell ref="EB104:EB105"/>
    <mergeCell ref="EC104:EC105"/>
    <mergeCell ref="EF104:EF105"/>
    <mergeCell ref="DT106:DT107"/>
    <mergeCell ref="DV106:DV107"/>
    <mergeCell ref="DT112:DT113"/>
    <mergeCell ref="DV112:DV113"/>
    <mergeCell ref="DW112:DW113"/>
    <mergeCell ref="DX112:DX113"/>
    <mergeCell ref="DY112:DY113"/>
    <mergeCell ref="EA112:EA113"/>
    <mergeCell ref="EB112:EB113"/>
    <mergeCell ref="EC112:EC113"/>
    <mergeCell ref="EF112:EF113"/>
    <mergeCell ref="DT114:DT115"/>
    <mergeCell ref="DV114:DV115"/>
    <mergeCell ref="DW114:DW115"/>
    <mergeCell ref="DX114:DX115"/>
    <mergeCell ref="DY114:DY115"/>
    <mergeCell ref="DZ114:DZ115"/>
    <mergeCell ref="EA114:EA115"/>
    <mergeCell ref="DT88:DT89"/>
    <mergeCell ref="DV88:DV89"/>
    <mergeCell ref="DW88:DW89"/>
    <mergeCell ref="DX88:DX89"/>
    <mergeCell ref="DY88:DY89"/>
    <mergeCell ref="EA88:EA89"/>
    <mergeCell ref="EB88:EB89"/>
    <mergeCell ref="EC88:EC89"/>
    <mergeCell ref="EF88:EF89"/>
    <mergeCell ref="DT90:DT91"/>
    <mergeCell ref="DV90:DV91"/>
    <mergeCell ref="DW90:DW91"/>
    <mergeCell ref="DX90:DX91"/>
    <mergeCell ref="DY90:DY91"/>
    <mergeCell ref="EA90:EA91"/>
    <mergeCell ref="EB90:EB91"/>
    <mergeCell ref="EC90:EC91"/>
    <mergeCell ref="EF90:EF91"/>
    <mergeCell ref="DT92:DT93"/>
    <mergeCell ref="DV92:DV93"/>
    <mergeCell ref="DW92:DW93"/>
    <mergeCell ref="DX92:DX93"/>
    <mergeCell ref="DY92:DY93"/>
    <mergeCell ref="EA92:EA93"/>
    <mergeCell ref="EB92:EB93"/>
    <mergeCell ref="EC92:EC93"/>
    <mergeCell ref="EF92:EF93"/>
    <mergeCell ref="DT94:DT95"/>
    <mergeCell ref="DV94:DV95"/>
    <mergeCell ref="DW94:DW95"/>
    <mergeCell ref="DX94:DX95"/>
    <mergeCell ref="DY94:DY95"/>
    <mergeCell ref="EA94:EA95"/>
    <mergeCell ref="EB94:EB95"/>
    <mergeCell ref="EC94:EC95"/>
    <mergeCell ref="EF94:EF95"/>
    <mergeCell ref="DT78:DT79"/>
    <mergeCell ref="DV78:DV79"/>
    <mergeCell ref="DW78:DW79"/>
    <mergeCell ref="DX78:DX79"/>
    <mergeCell ref="DY78:DY79"/>
    <mergeCell ref="EA78:EA79"/>
    <mergeCell ref="EB78:EB79"/>
    <mergeCell ref="EC78:EC79"/>
    <mergeCell ref="EF78:EF79"/>
    <mergeCell ref="DT80:DT81"/>
    <mergeCell ref="DV80:DV81"/>
    <mergeCell ref="DW80:DW81"/>
    <mergeCell ref="DX80:DX81"/>
    <mergeCell ref="DY80:DY81"/>
    <mergeCell ref="EA80:EA81"/>
    <mergeCell ref="EB80:EB81"/>
    <mergeCell ref="EC80:EC81"/>
    <mergeCell ref="EF80:EF81"/>
    <mergeCell ref="DT82:DT83"/>
    <mergeCell ref="DV82:DV83"/>
    <mergeCell ref="DW82:DW83"/>
    <mergeCell ref="DX82:DX83"/>
    <mergeCell ref="DY82:DY83"/>
    <mergeCell ref="EA82:EA83"/>
    <mergeCell ref="EB82:EB83"/>
    <mergeCell ref="EC82:EC83"/>
    <mergeCell ref="EF82:EF83"/>
    <mergeCell ref="DW86:DW87"/>
    <mergeCell ref="DX86:DX87"/>
    <mergeCell ref="DY86:DY87"/>
    <mergeCell ref="EA86:EA87"/>
    <mergeCell ref="EB86:EB87"/>
    <mergeCell ref="EC86:EC87"/>
    <mergeCell ref="EF86:EF87"/>
    <mergeCell ref="DT70:DT71"/>
    <mergeCell ref="DV70:DV71"/>
    <mergeCell ref="DW70:DW71"/>
    <mergeCell ref="DX70:DX71"/>
    <mergeCell ref="DY70:DY71"/>
    <mergeCell ref="DZ70:DZ71"/>
    <mergeCell ref="EA70:EA71"/>
    <mergeCell ref="EB70:EB71"/>
    <mergeCell ref="EC70:EC71"/>
    <mergeCell ref="ED70:ED71"/>
    <mergeCell ref="EF70:EF71"/>
    <mergeCell ref="DT72:DT73"/>
    <mergeCell ref="DV72:DV73"/>
    <mergeCell ref="DW72:DW73"/>
    <mergeCell ref="DX72:DX73"/>
    <mergeCell ref="DY72:DY73"/>
    <mergeCell ref="EA72:EA73"/>
    <mergeCell ref="EB72:EB73"/>
    <mergeCell ref="EC72:EC73"/>
    <mergeCell ref="EF72:EF73"/>
    <mergeCell ref="DT74:DT75"/>
    <mergeCell ref="DV74:DV75"/>
    <mergeCell ref="DW74:DW75"/>
    <mergeCell ref="DX74:DX75"/>
    <mergeCell ref="DY74:DY75"/>
    <mergeCell ref="EA74:EA75"/>
    <mergeCell ref="EB74:EB75"/>
    <mergeCell ref="EC74:EC75"/>
    <mergeCell ref="EF74:EF75"/>
    <mergeCell ref="DT76:DT77"/>
    <mergeCell ref="DV76:DV77"/>
    <mergeCell ref="DW76:DW77"/>
    <mergeCell ref="DX76:DX77"/>
    <mergeCell ref="DY76:DY77"/>
    <mergeCell ref="EA76:EA77"/>
    <mergeCell ref="EB76:EB77"/>
    <mergeCell ref="EC76:EC77"/>
    <mergeCell ref="EF76:EF77"/>
    <mergeCell ref="ED74:ED75"/>
    <mergeCell ref="EE74:EE75"/>
    <mergeCell ref="EA52:EA53"/>
    <mergeCell ref="EB52:EB53"/>
    <mergeCell ref="EC52:EC53"/>
    <mergeCell ref="ED52:ED53"/>
    <mergeCell ref="EF52:EF53"/>
    <mergeCell ref="C54:C99"/>
    <mergeCell ref="DR54:DR99"/>
    <mergeCell ref="DT54:DT55"/>
    <mergeCell ref="DV54:DV55"/>
    <mergeCell ref="DW54:DW55"/>
    <mergeCell ref="DX54:DX55"/>
    <mergeCell ref="DY54:DY55"/>
    <mergeCell ref="EA54:EA55"/>
    <mergeCell ref="EB54:EB55"/>
    <mergeCell ref="EC54:EC55"/>
    <mergeCell ref="EF54:EF55"/>
    <mergeCell ref="CK56:CK99"/>
    <mergeCell ref="DT56:DT57"/>
    <mergeCell ref="DV56:DV57"/>
    <mergeCell ref="DW56:DW57"/>
    <mergeCell ref="DX56:DX57"/>
    <mergeCell ref="DY56:DY57"/>
    <mergeCell ref="DZ56:DZ57"/>
    <mergeCell ref="EA56:EA57"/>
    <mergeCell ref="EB56:EB57"/>
    <mergeCell ref="EC56:EC57"/>
    <mergeCell ref="ED56:ED57"/>
    <mergeCell ref="EF56:EF57"/>
    <mergeCell ref="DT58:DT59"/>
    <mergeCell ref="DV58:DV59"/>
    <mergeCell ref="DW58:DW59"/>
    <mergeCell ref="DX58:DX59"/>
    <mergeCell ref="DY58:DY59"/>
    <mergeCell ref="EA58:EA59"/>
    <mergeCell ref="EB58:EB59"/>
    <mergeCell ref="EC58:EC59"/>
    <mergeCell ref="EF58:EF59"/>
    <mergeCell ref="DT60:DT61"/>
    <mergeCell ref="DV60:DV61"/>
    <mergeCell ref="DV64:DV65"/>
    <mergeCell ref="DW64:DW65"/>
    <mergeCell ref="DX64:DX65"/>
    <mergeCell ref="DY64:DY65"/>
    <mergeCell ref="DZ64:DZ65"/>
    <mergeCell ref="EA64:EA65"/>
    <mergeCell ref="EB64:EB65"/>
    <mergeCell ref="EC64:EC65"/>
    <mergeCell ref="ED64:ED65"/>
    <mergeCell ref="EF64:EF65"/>
    <mergeCell ref="DT66:DT67"/>
    <mergeCell ref="DV66:DV67"/>
    <mergeCell ref="DW66:DW67"/>
    <mergeCell ref="DX66:DX67"/>
    <mergeCell ref="DY66:DY67"/>
    <mergeCell ref="EA66:EA67"/>
    <mergeCell ref="EB66:EB67"/>
    <mergeCell ref="EC66:EC67"/>
    <mergeCell ref="EF66:EF67"/>
    <mergeCell ref="DT68:DT69"/>
    <mergeCell ref="DV68:DV69"/>
    <mergeCell ref="DW68:DW69"/>
    <mergeCell ref="DX68:DX69"/>
    <mergeCell ref="DY68:DY69"/>
    <mergeCell ref="DZ68:DZ69"/>
    <mergeCell ref="EF48:EF49"/>
    <mergeCell ref="DZ46:DZ47"/>
    <mergeCell ref="AB50:AB51"/>
    <mergeCell ref="AC50:AC51"/>
    <mergeCell ref="AD50:AD51"/>
    <mergeCell ref="AE50:AE51"/>
    <mergeCell ref="AF50:AF51"/>
    <mergeCell ref="AG50:AG51"/>
    <mergeCell ref="AH50:AH51"/>
    <mergeCell ref="AI50:AI51"/>
    <mergeCell ref="AJ50:AJ51"/>
    <mergeCell ref="AK50:AK51"/>
    <mergeCell ref="DT50:DT51"/>
    <mergeCell ref="DV50:DV51"/>
    <mergeCell ref="DW50:DW51"/>
    <mergeCell ref="DX50:DX51"/>
    <mergeCell ref="DY50:DY51"/>
    <mergeCell ref="EA50:EA51"/>
    <mergeCell ref="EB50:EB51"/>
    <mergeCell ref="EC50:EC51"/>
    <mergeCell ref="EF50:EF51"/>
    <mergeCell ref="CT46:CT47"/>
    <mergeCell ref="CU46:CU47"/>
    <mergeCell ref="CV46:CV47"/>
    <mergeCell ref="CW46:CW47"/>
    <mergeCell ref="CX46:CX47"/>
    <mergeCell ref="CY46:CY47"/>
    <mergeCell ref="CN46:CN47"/>
    <mergeCell ref="CO46:CO47"/>
    <mergeCell ref="CP46:CP47"/>
    <mergeCell ref="CQ46:CQ47"/>
    <mergeCell ref="AH46:AH47"/>
    <mergeCell ref="AI46:AI47"/>
    <mergeCell ref="AJ46:AJ47"/>
    <mergeCell ref="AK46:AK47"/>
    <mergeCell ref="CO48:CO49"/>
    <mergeCell ref="CP48:CP49"/>
    <mergeCell ref="CQ48:CQ49"/>
    <mergeCell ref="CR48:CR49"/>
    <mergeCell ref="CS48:CS49"/>
    <mergeCell ref="CH50:CH51"/>
    <mergeCell ref="CI50:CI51"/>
    <mergeCell ref="CJ50:CJ51"/>
    <mergeCell ref="CM50:CM51"/>
    <mergeCell ref="CN50:CN51"/>
    <mergeCell ref="CO50:CO51"/>
    <mergeCell ref="CB50:CB51"/>
    <mergeCell ref="DJ50:DJ51"/>
    <mergeCell ref="DL50:DL51"/>
    <mergeCell ref="DN50:DN51"/>
    <mergeCell ref="DP50:DP51"/>
    <mergeCell ref="DT38:DT39"/>
    <mergeCell ref="DV38:DV39"/>
    <mergeCell ref="DW38:DW39"/>
    <mergeCell ref="DX38:DX39"/>
    <mergeCell ref="DY38:DY39"/>
    <mergeCell ref="EA38:EA39"/>
    <mergeCell ref="EB38:EB39"/>
    <mergeCell ref="EC38:EC39"/>
    <mergeCell ref="EF38:EF39"/>
    <mergeCell ref="DT40:DT41"/>
    <mergeCell ref="DV40:DV41"/>
    <mergeCell ref="DW40:DW41"/>
    <mergeCell ref="DX40:DX41"/>
    <mergeCell ref="DY40:DY41"/>
    <mergeCell ref="EA40:EA41"/>
    <mergeCell ref="EB40:EB41"/>
    <mergeCell ref="EC40:EC41"/>
    <mergeCell ref="EF40:EF41"/>
    <mergeCell ref="DZ38:DZ39"/>
    <mergeCell ref="DT42:DT43"/>
    <mergeCell ref="DV42:DV43"/>
    <mergeCell ref="DW42:DW43"/>
    <mergeCell ref="DX42:DX43"/>
    <mergeCell ref="DY42:DY43"/>
    <mergeCell ref="EA42:EA43"/>
    <mergeCell ref="EB42:EB43"/>
    <mergeCell ref="EC42:EC43"/>
    <mergeCell ref="EF42:EF43"/>
    <mergeCell ref="DT44:DT45"/>
    <mergeCell ref="DV44:DV45"/>
    <mergeCell ref="DW44:DW45"/>
    <mergeCell ref="DX44:DX45"/>
    <mergeCell ref="DY44:DY45"/>
    <mergeCell ref="EA44:EA45"/>
    <mergeCell ref="EB44:EB45"/>
    <mergeCell ref="EC44:EC45"/>
    <mergeCell ref="EF44:EF45"/>
    <mergeCell ref="EF20:EF21"/>
    <mergeCell ref="DT22:DT23"/>
    <mergeCell ref="DV22:DV23"/>
    <mergeCell ref="DW22:DW23"/>
    <mergeCell ref="DX22:DX23"/>
    <mergeCell ref="DY22:DY23"/>
    <mergeCell ref="DZ22:DZ23"/>
    <mergeCell ref="EA22:EA23"/>
    <mergeCell ref="EB22:EB23"/>
    <mergeCell ref="EC22:EC23"/>
    <mergeCell ref="ED22:ED23"/>
    <mergeCell ref="EF22:EF23"/>
    <mergeCell ref="DZ24:DZ25"/>
    <mergeCell ref="EA24:EA25"/>
    <mergeCell ref="EB24:EB25"/>
    <mergeCell ref="EC24:EC25"/>
    <mergeCell ref="ED24:ED25"/>
    <mergeCell ref="EF24:EF25"/>
    <mergeCell ref="DT26:DT27"/>
    <mergeCell ref="DV26:DV27"/>
    <mergeCell ref="DW26:DW27"/>
    <mergeCell ref="DX26:DX27"/>
    <mergeCell ref="DY26:DY27"/>
    <mergeCell ref="EA26:EA27"/>
    <mergeCell ref="EB26:EB27"/>
    <mergeCell ref="EC26:EC27"/>
    <mergeCell ref="EF26:EF27"/>
    <mergeCell ref="DT28:DT29"/>
    <mergeCell ref="DV28:DV29"/>
    <mergeCell ref="DW28:DW29"/>
    <mergeCell ref="DX28:DX29"/>
    <mergeCell ref="DY28:DY29"/>
    <mergeCell ref="EA28:EA29"/>
    <mergeCell ref="EB28:EB29"/>
    <mergeCell ref="EC28:EC29"/>
    <mergeCell ref="EF28:EF29"/>
    <mergeCell ref="ET1:ET2"/>
    <mergeCell ref="EV1:EV2"/>
    <mergeCell ref="EX1:EX2"/>
    <mergeCell ref="EZ1:EZ2"/>
    <mergeCell ref="DY3:EF3"/>
    <mergeCell ref="EA4:EE4"/>
    <mergeCell ref="DW6:EF6"/>
    <mergeCell ref="EH6:ER6"/>
    <mergeCell ref="C8:C53"/>
    <mergeCell ref="DR8:DR53"/>
    <mergeCell ref="DT8:DT9"/>
    <mergeCell ref="DV8:DV9"/>
    <mergeCell ref="DW8:DW9"/>
    <mergeCell ref="DX8:DX9"/>
    <mergeCell ref="DY8:DY9"/>
    <mergeCell ref="EA8:EA9"/>
    <mergeCell ref="EB8:EB9"/>
    <mergeCell ref="EC8:EC9"/>
    <mergeCell ref="EF8:EF9"/>
    <mergeCell ref="EV8:EV53"/>
    <mergeCell ref="EW8:EW53"/>
    <mergeCell ref="EX8:EX53"/>
    <mergeCell ref="EZ8:EZ53"/>
    <mergeCell ref="CK10:CK53"/>
    <mergeCell ref="DT10:DT11"/>
    <mergeCell ref="DV10:DV11"/>
    <mergeCell ref="DW10:DW11"/>
    <mergeCell ref="DX10:DX11"/>
    <mergeCell ref="DY10:DY11"/>
    <mergeCell ref="DZ10:DZ11"/>
    <mergeCell ref="EA10:EA11"/>
    <mergeCell ref="EB10:EB11"/>
    <mergeCell ref="EC10:EC11"/>
    <mergeCell ref="ED10:ED11"/>
    <mergeCell ref="EF10:EF11"/>
    <mergeCell ref="DT12:DT13"/>
    <mergeCell ref="DV12:DV13"/>
    <mergeCell ref="DW12:DW13"/>
    <mergeCell ref="DX12:DX13"/>
    <mergeCell ref="DY12:DY13"/>
    <mergeCell ref="EA12:EA13"/>
    <mergeCell ref="EB12:EB13"/>
    <mergeCell ref="EC12:EC13"/>
    <mergeCell ref="EF12:EF13"/>
    <mergeCell ref="DT14:DT15"/>
    <mergeCell ref="DV14:DV15"/>
    <mergeCell ref="DW14:DW15"/>
    <mergeCell ref="DX14:DX15"/>
    <mergeCell ref="DY14:DY15"/>
    <mergeCell ref="DZ14:DZ15"/>
    <mergeCell ref="EA14:EA15"/>
    <mergeCell ref="DT16:DT17"/>
    <mergeCell ref="DV16:DV17"/>
    <mergeCell ref="C1:C5"/>
    <mergeCell ref="D1:D5"/>
    <mergeCell ref="E1:E5"/>
    <mergeCell ref="F1:F5"/>
    <mergeCell ref="H1:I3"/>
    <mergeCell ref="K1:S2"/>
    <mergeCell ref="N4:N5"/>
    <mergeCell ref="P4:P5"/>
    <mergeCell ref="R4:S4"/>
    <mergeCell ref="CF4:CJ4"/>
    <mergeCell ref="CP4:CT4"/>
    <mergeCell ref="DA4:DE4"/>
    <mergeCell ref="EL4:EP4"/>
    <mergeCell ref="H6:I6"/>
    <mergeCell ref="K6:S6"/>
    <mergeCell ref="U6:AA6"/>
    <mergeCell ref="AC6:AK6"/>
    <mergeCell ref="AM6:AV6"/>
    <mergeCell ref="Y4:AA4"/>
    <mergeCell ref="AG4:AK4"/>
    <mergeCell ref="AQ4:AU4"/>
    <mergeCell ref="BB4:BF4"/>
    <mergeCell ref="BL4:BP4"/>
    <mergeCell ref="BV4:BZ4"/>
    <mergeCell ref="N3:S3"/>
    <mergeCell ref="W3:AA3"/>
    <mergeCell ref="AE3:AK3"/>
    <mergeCell ref="AO3:AV3"/>
    <mergeCell ref="AZ3:BF3"/>
    <mergeCell ref="BJ3:BP3"/>
    <mergeCell ref="BT3:BZ3"/>
    <mergeCell ref="CD3:CJ3"/>
    <mergeCell ref="EJ3:EQ3"/>
    <mergeCell ref="CB1:CJ2"/>
    <mergeCell ref="CL1:CU2"/>
    <mergeCell ref="CW1:DE2"/>
    <mergeCell ref="DG1:DK2"/>
    <mergeCell ref="DM1:DQ2"/>
    <mergeCell ref="DS1:DS5"/>
    <mergeCell ref="CN3:CU3"/>
    <mergeCell ref="CY3:DE3"/>
    <mergeCell ref="DI3:DK5"/>
    <mergeCell ref="DO3:DQ5"/>
    <mergeCell ref="U1:AA2"/>
    <mergeCell ref="AC1:AK2"/>
    <mergeCell ref="AM1:AV2"/>
    <mergeCell ref="AX1:BF2"/>
    <mergeCell ref="BH1:BP2"/>
    <mergeCell ref="BR1:BZ2"/>
    <mergeCell ref="DG6:DK6"/>
    <mergeCell ref="DM6:DQ6"/>
    <mergeCell ref="DU1:DU5"/>
    <mergeCell ref="DW1:EF2"/>
    <mergeCell ref="EH1:ER2"/>
    <mergeCell ref="AX6:BF6"/>
    <mergeCell ref="BH6:BP6"/>
    <mergeCell ref="BR6:BZ6"/>
    <mergeCell ref="CB6:CJ6"/>
    <mergeCell ref="CL6:CU6"/>
    <mergeCell ref="CW6:DE6"/>
    <mergeCell ref="CD8:CD9"/>
    <mergeCell ref="CE8:CE9"/>
    <mergeCell ref="CF8:CF9"/>
    <mergeCell ref="CG8:CG9"/>
    <mergeCell ref="CH8:CH9"/>
    <mergeCell ref="CI8:CI9"/>
    <mergeCell ref="AJ8:AJ9"/>
    <mergeCell ref="AK8:AK9"/>
    <mergeCell ref="AN8:AN9"/>
    <mergeCell ref="CA8:CA9"/>
    <mergeCell ref="CB8:CB9"/>
    <mergeCell ref="CC8:CC9"/>
    <mergeCell ref="AD8:AD9"/>
    <mergeCell ref="AE8:AE9"/>
    <mergeCell ref="AF8:AF9"/>
    <mergeCell ref="AG8:AG9"/>
    <mergeCell ref="AH8:AH9"/>
    <mergeCell ref="AI8:AI9"/>
    <mergeCell ref="X8:X9"/>
    <mergeCell ref="Y8:Y9"/>
    <mergeCell ref="Z8:Z9"/>
    <mergeCell ref="AA8:AA9"/>
    <mergeCell ref="AB8:AB9"/>
    <mergeCell ref="AC8:AC9"/>
    <mergeCell ref="D8:D9"/>
    <mergeCell ref="E8:E9"/>
    <mergeCell ref="T8:T9"/>
    <mergeCell ref="U8:U9"/>
    <mergeCell ref="V8:V9"/>
    <mergeCell ref="W8:W9"/>
    <mergeCell ref="D10:D11"/>
    <mergeCell ref="E10:E11"/>
    <mergeCell ref="T10:T11"/>
    <mergeCell ref="U10:U11"/>
    <mergeCell ref="V10:V11"/>
    <mergeCell ref="W10:W11"/>
    <mergeCell ref="X10:X11"/>
    <mergeCell ref="Y10:Y11"/>
    <mergeCell ref="Z10:Z11"/>
    <mergeCell ref="AH10:AH11"/>
    <mergeCell ref="AI10:AI11"/>
    <mergeCell ref="AJ10:AJ11"/>
    <mergeCell ref="AK10:AK11"/>
    <mergeCell ref="AN10:AN11"/>
    <mergeCell ref="EU8:EU9"/>
    <mergeCell ref="EN8:EN9"/>
    <mergeCell ref="EO8:EO9"/>
    <mergeCell ref="EP8:EP9"/>
    <mergeCell ref="EQ8:EQ9"/>
    <mergeCell ref="ER8:ER9"/>
    <mergeCell ref="DL8:DL9"/>
    <mergeCell ref="DN8:DN9"/>
    <mergeCell ref="DP8:DP9"/>
    <mergeCell ref="EG8:EG9"/>
    <mergeCell ref="CC10:CC11"/>
    <mergeCell ref="CD10:CD11"/>
    <mergeCell ref="CE10:CE11"/>
    <mergeCell ref="CF10:CF11"/>
    <mergeCell ref="AG10:AG11"/>
    <mergeCell ref="ES20:ES21"/>
    <mergeCell ref="EU20:EU21"/>
    <mergeCell ref="EM20:EM21"/>
    <mergeCell ref="EN20:EN21"/>
    <mergeCell ref="EO20:EO21"/>
    <mergeCell ref="EP20:EP21"/>
    <mergeCell ref="EQ20:EQ21"/>
    <mergeCell ref="ER20:ER21"/>
    <mergeCell ref="EG20:EG21"/>
    <mergeCell ref="EH20:EH21"/>
    <mergeCell ref="EI20:EI21"/>
    <mergeCell ref="EJ20:EJ21"/>
    <mergeCell ref="EK20:EK21"/>
    <mergeCell ref="EL20:EL21"/>
    <mergeCell ref="EI8:EI9"/>
    <mergeCell ref="EJ8:EJ9"/>
    <mergeCell ref="EK8:EK9"/>
    <mergeCell ref="EL8:EL9"/>
    <mergeCell ref="EM8:EM9"/>
    <mergeCell ref="DZ8:DZ9"/>
    <mergeCell ref="ED8:ED9"/>
    <mergeCell ref="EE8:EE9"/>
    <mergeCell ref="DE10:DE11"/>
    <mergeCell ref="DF10:DF11"/>
    <mergeCell ref="DH10:DH11"/>
    <mergeCell ref="DW16:DW17"/>
    <mergeCell ref="DX16:DX17"/>
    <mergeCell ref="DY16:DY17"/>
    <mergeCell ref="EU10:EU11"/>
    <mergeCell ref="EO10:EO11"/>
    <mergeCell ref="EP10:EP11"/>
    <mergeCell ref="EQ10:EQ11"/>
    <mergeCell ref="ER10:ER11"/>
    <mergeCell ref="ES10:ES11"/>
    <mergeCell ref="EI10:EI11"/>
    <mergeCell ref="EJ10:EJ11"/>
    <mergeCell ref="EK10:EK11"/>
    <mergeCell ref="EL10:EL11"/>
    <mergeCell ref="EM10:EM11"/>
    <mergeCell ref="EN10:EN11"/>
    <mergeCell ref="DL10:DL11"/>
    <mergeCell ref="DN10:DN11"/>
    <mergeCell ref="DP10:DP11"/>
    <mergeCell ref="EE10:EE11"/>
    <mergeCell ref="EG10:EG11"/>
    <mergeCell ref="EH10:EH11"/>
    <mergeCell ref="DC10:DC11"/>
    <mergeCell ref="DD10:DD11"/>
    <mergeCell ref="ES8:ES9"/>
    <mergeCell ref="EH8:EH9"/>
    <mergeCell ref="AA10:AA11"/>
    <mergeCell ref="AB10:AB11"/>
    <mergeCell ref="AC10:AC11"/>
    <mergeCell ref="AD10:AD11"/>
    <mergeCell ref="AE10:AE11"/>
    <mergeCell ref="AF10:AF11"/>
    <mergeCell ref="CJ12:CJ13"/>
    <mergeCell ref="CM12:CM13"/>
    <mergeCell ref="CA10:CA11"/>
    <mergeCell ref="CB10:CB11"/>
    <mergeCell ref="DZ12:DZ13"/>
    <mergeCell ref="ED12:ED13"/>
    <mergeCell ref="EE12:EE13"/>
    <mergeCell ref="CM14:CM15"/>
    <mergeCell ref="CN14:CN15"/>
    <mergeCell ref="CO14:CO15"/>
    <mergeCell ref="CP14:CP15"/>
    <mergeCell ref="CQ14:CQ15"/>
    <mergeCell ref="CV12:CV13"/>
    <mergeCell ref="CW12:CW13"/>
    <mergeCell ref="DJ14:DJ15"/>
    <mergeCell ref="AD12:AD13"/>
    <mergeCell ref="AE12:AE13"/>
    <mergeCell ref="AF12:AF13"/>
    <mergeCell ref="AI12:AI13"/>
    <mergeCell ref="X12:X13"/>
    <mergeCell ref="Y12:Y13"/>
    <mergeCell ref="CG10:CG11"/>
    <mergeCell ref="CH10:CH11"/>
    <mergeCell ref="CI10:CI11"/>
    <mergeCell ref="CJ10:CJ11"/>
    <mergeCell ref="CM10:CM11"/>
    <mergeCell ref="CN10:CN11"/>
    <mergeCell ref="CU12:CU13"/>
    <mergeCell ref="DC8:DC9"/>
    <mergeCell ref="DD8:DD9"/>
    <mergeCell ref="DE8:DE9"/>
    <mergeCell ref="DF8:DF9"/>
    <mergeCell ref="DH8:DH9"/>
    <mergeCell ref="DJ8:DJ9"/>
    <mergeCell ref="CW8:CW9"/>
    <mergeCell ref="CX8:CX9"/>
    <mergeCell ref="CY8:CY9"/>
    <mergeCell ref="CZ8:CZ9"/>
    <mergeCell ref="DA8:DA9"/>
    <mergeCell ref="DB8:DB9"/>
    <mergeCell ref="CQ8:CQ9"/>
    <mergeCell ref="CR8:CR9"/>
    <mergeCell ref="CS8:CS9"/>
    <mergeCell ref="CT8:CT9"/>
    <mergeCell ref="CU8:CU9"/>
    <mergeCell ref="CV8:CV9"/>
    <mergeCell ref="CJ8:CJ9"/>
    <mergeCell ref="CM8:CM9"/>
    <mergeCell ref="CN8:CN9"/>
    <mergeCell ref="CO8:CO9"/>
    <mergeCell ref="CP8:CP9"/>
    <mergeCell ref="CO10:CO11"/>
    <mergeCell ref="CP10:CP11"/>
    <mergeCell ref="CO12:CO13"/>
    <mergeCell ref="CP12:CP13"/>
    <mergeCell ref="CQ12:CQ13"/>
    <mergeCell ref="CR12:CR13"/>
    <mergeCell ref="AJ14:AJ15"/>
    <mergeCell ref="AK14:AK15"/>
    <mergeCell ref="AN14:AN15"/>
    <mergeCell ref="CA14:CA15"/>
    <mergeCell ref="CB14:CB15"/>
    <mergeCell ref="CC14:CC15"/>
    <mergeCell ref="AD14:AD15"/>
    <mergeCell ref="AE14:AE15"/>
    <mergeCell ref="AF14:AF15"/>
    <mergeCell ref="AG14:AG15"/>
    <mergeCell ref="AH14:AH15"/>
    <mergeCell ref="AI14:AI15"/>
    <mergeCell ref="X14:X15"/>
    <mergeCell ref="Y14:Y15"/>
    <mergeCell ref="Z14:Z15"/>
    <mergeCell ref="AA14:AA15"/>
    <mergeCell ref="AB14:AB15"/>
    <mergeCell ref="AC14:AC15"/>
    <mergeCell ref="DJ10:DJ11"/>
    <mergeCell ref="CW10:CW11"/>
    <mergeCell ref="CX10:CX11"/>
    <mergeCell ref="CY10:CY11"/>
    <mergeCell ref="CZ10:CZ11"/>
    <mergeCell ref="DA10:DA11"/>
    <mergeCell ref="DB10:DB11"/>
    <mergeCell ref="CQ10:CQ11"/>
    <mergeCell ref="CR10:CR11"/>
    <mergeCell ref="CS10:CS11"/>
    <mergeCell ref="CT10:CT11"/>
    <mergeCell ref="CU10:CU11"/>
    <mergeCell ref="CV10:CV11"/>
    <mergeCell ref="CD14:CD15"/>
    <mergeCell ref="CE14:CE15"/>
    <mergeCell ref="CF14:CF15"/>
    <mergeCell ref="CG14:CG15"/>
    <mergeCell ref="CH14:CH15"/>
    <mergeCell ref="CI14:CI15"/>
    <mergeCell ref="CR14:CR15"/>
    <mergeCell ref="CS14:CS15"/>
    <mergeCell ref="CT14:CT15"/>
    <mergeCell ref="CU14:CU15"/>
    <mergeCell ref="CV14:CV15"/>
    <mergeCell ref="CW14:CW15"/>
    <mergeCell ref="CJ14:CJ15"/>
    <mergeCell ref="CS12:CS13"/>
    <mergeCell ref="CD12:CD13"/>
    <mergeCell ref="CE12:CE13"/>
    <mergeCell ref="CF12:CF13"/>
    <mergeCell ref="CG12:CG13"/>
    <mergeCell ref="CH12:CH13"/>
    <mergeCell ref="CI12:CI13"/>
    <mergeCell ref="AJ12:AJ13"/>
    <mergeCell ref="CC12:CC13"/>
    <mergeCell ref="CT12:CT13"/>
    <mergeCell ref="CX14:CX15"/>
    <mergeCell ref="CY14:CY15"/>
    <mergeCell ref="CZ14:CZ15"/>
    <mergeCell ref="DA14:DA15"/>
    <mergeCell ref="DB14:DB15"/>
    <mergeCell ref="DC14:DC15"/>
    <mergeCell ref="EP14:EP15"/>
    <mergeCell ref="EQ14:EQ15"/>
    <mergeCell ref="ER14:ER15"/>
    <mergeCell ref="ES14:ES15"/>
    <mergeCell ref="EU14:EU15"/>
    <mergeCell ref="EJ14:EJ15"/>
    <mergeCell ref="EK14:EK15"/>
    <mergeCell ref="EL14:EL15"/>
    <mergeCell ref="EM14:EM15"/>
    <mergeCell ref="EN14:EN15"/>
    <mergeCell ref="EO14:EO15"/>
    <mergeCell ref="DN14:DN15"/>
    <mergeCell ref="DP14:DP15"/>
    <mergeCell ref="EE14:EE15"/>
    <mergeCell ref="EG14:EG15"/>
    <mergeCell ref="EH14:EH15"/>
    <mergeCell ref="EI14:EI15"/>
    <mergeCell ref="DD14:DD15"/>
    <mergeCell ref="DE14:DE15"/>
    <mergeCell ref="DF14:DF15"/>
    <mergeCell ref="DH14:DH15"/>
    <mergeCell ref="DL14:DL15"/>
    <mergeCell ref="EB14:EB15"/>
    <mergeCell ref="EC14:EC15"/>
    <mergeCell ref="ED14:ED15"/>
    <mergeCell ref="EF14:EF15"/>
    <mergeCell ref="CX12:CX13"/>
    <mergeCell ref="CY12:CY13"/>
    <mergeCell ref="CN12:CN13"/>
    <mergeCell ref="ES12:ES13"/>
    <mergeCell ref="EU12:EU13"/>
    <mergeCell ref="EM12:EM13"/>
    <mergeCell ref="EN12:EN13"/>
    <mergeCell ref="EO12:EO13"/>
    <mergeCell ref="EP12:EP13"/>
    <mergeCell ref="EQ12:EQ13"/>
    <mergeCell ref="ER12:ER13"/>
    <mergeCell ref="EG12:EG13"/>
    <mergeCell ref="EH12:EH13"/>
    <mergeCell ref="EI12:EI13"/>
    <mergeCell ref="EJ12:EJ13"/>
    <mergeCell ref="EK12:EK13"/>
    <mergeCell ref="EL12:EL13"/>
    <mergeCell ref="DF12:DF13"/>
    <mergeCell ref="DH12:DH13"/>
    <mergeCell ref="DJ12:DJ13"/>
    <mergeCell ref="DL12:DL13"/>
    <mergeCell ref="DN12:DN13"/>
    <mergeCell ref="DP12:DP13"/>
    <mergeCell ref="CZ12:CZ13"/>
    <mergeCell ref="DA12:DA13"/>
    <mergeCell ref="DB12:DB13"/>
    <mergeCell ref="DC12:DC13"/>
    <mergeCell ref="DD12:DD13"/>
    <mergeCell ref="DE12:DE13"/>
    <mergeCell ref="D14:D15"/>
    <mergeCell ref="E14:E15"/>
    <mergeCell ref="T14:T15"/>
    <mergeCell ref="U14:U15"/>
    <mergeCell ref="V14:V15"/>
    <mergeCell ref="W14:W15"/>
    <mergeCell ref="W18:W19"/>
    <mergeCell ref="X18:X19"/>
    <mergeCell ref="Y18:Y19"/>
    <mergeCell ref="Z18:Z19"/>
    <mergeCell ref="AA18:AA19"/>
    <mergeCell ref="AB18:AB19"/>
    <mergeCell ref="CC18:CC19"/>
    <mergeCell ref="CD18:CD19"/>
    <mergeCell ref="AI18:AI19"/>
    <mergeCell ref="AJ18:AJ19"/>
    <mergeCell ref="AK18:AK19"/>
    <mergeCell ref="AN18:AN19"/>
    <mergeCell ref="CA18:CA19"/>
    <mergeCell ref="CB18:CB19"/>
    <mergeCell ref="AC18:AC19"/>
    <mergeCell ref="AD18:AD19"/>
    <mergeCell ref="AE18:AE19"/>
    <mergeCell ref="AF18:AF19"/>
    <mergeCell ref="AG18:AG19"/>
    <mergeCell ref="AH18:AH19"/>
    <mergeCell ref="D18:D19"/>
    <mergeCell ref="E18:E19"/>
    <mergeCell ref="T18:T19"/>
    <mergeCell ref="U18:U19"/>
    <mergeCell ref="V18:V19"/>
    <mergeCell ref="Z12:Z13"/>
    <mergeCell ref="AA12:AA13"/>
    <mergeCell ref="AB12:AB13"/>
    <mergeCell ref="AC12:AC13"/>
    <mergeCell ref="AK16:AK17"/>
    <mergeCell ref="AN16:AN17"/>
    <mergeCell ref="CA16:CA17"/>
    <mergeCell ref="CB16:CB17"/>
    <mergeCell ref="D16:D17"/>
    <mergeCell ref="E16:E17"/>
    <mergeCell ref="T16:T17"/>
    <mergeCell ref="U16:U17"/>
    <mergeCell ref="V16:V17"/>
    <mergeCell ref="W16:W17"/>
    <mergeCell ref="X16:X17"/>
    <mergeCell ref="AG12:AG13"/>
    <mergeCell ref="AH12:AH13"/>
    <mergeCell ref="D12:D13"/>
    <mergeCell ref="E12:E13"/>
    <mergeCell ref="T12:T13"/>
    <mergeCell ref="U12:U13"/>
    <mergeCell ref="V12:V13"/>
    <mergeCell ref="W12:W13"/>
    <mergeCell ref="Y16:Y17"/>
    <mergeCell ref="Z16:Z17"/>
    <mergeCell ref="AA16:AA17"/>
    <mergeCell ref="AB16:AB17"/>
    <mergeCell ref="AC16:AC17"/>
    <mergeCell ref="AD16:AD17"/>
    <mergeCell ref="AK12:AK13"/>
    <mergeCell ref="AN12:AN13"/>
    <mergeCell ref="CA12:CA13"/>
    <mergeCell ref="CB12:CB13"/>
    <mergeCell ref="CU18:CU19"/>
    <mergeCell ref="CV18:CV19"/>
    <mergeCell ref="CM18:CM19"/>
    <mergeCell ref="CN18:CN19"/>
    <mergeCell ref="CO18:CO19"/>
    <mergeCell ref="CP18:CP19"/>
    <mergeCell ref="CJ18:CJ19"/>
    <mergeCell ref="DC16:DC17"/>
    <mergeCell ref="CX18:CX19"/>
    <mergeCell ref="CY18:CY19"/>
    <mergeCell ref="CZ18:CZ19"/>
    <mergeCell ref="DD16:DD17"/>
    <mergeCell ref="CS16:CS17"/>
    <mergeCell ref="CT16:CT17"/>
    <mergeCell ref="CU16:CU17"/>
    <mergeCell ref="CV16:CV17"/>
    <mergeCell ref="CW16:CW17"/>
    <mergeCell ref="CX16:CX17"/>
    <mergeCell ref="EN18:EN19"/>
    <mergeCell ref="DL18:DL19"/>
    <mergeCell ref="DN18:DN19"/>
    <mergeCell ref="DP18:DP19"/>
    <mergeCell ref="EE18:EE19"/>
    <mergeCell ref="EG18:EG19"/>
    <mergeCell ref="EH18:EH19"/>
    <mergeCell ref="DC18:DC19"/>
    <mergeCell ref="DD18:DD19"/>
    <mergeCell ref="DE18:DE19"/>
    <mergeCell ref="DF18:DF19"/>
    <mergeCell ref="DH18:DH19"/>
    <mergeCell ref="EA16:EA17"/>
    <mergeCell ref="EB16:EB17"/>
    <mergeCell ref="EC16:EC17"/>
    <mergeCell ref="EF16:EF17"/>
    <mergeCell ref="DT18:DT19"/>
    <mergeCell ref="DV18:DV19"/>
    <mergeCell ref="DW18:DW19"/>
    <mergeCell ref="DX18:DX19"/>
    <mergeCell ref="DY18:DY19"/>
    <mergeCell ref="DZ18:DZ19"/>
    <mergeCell ref="EA18:EA19"/>
    <mergeCell ref="EB18:EB19"/>
    <mergeCell ref="EC18:EC19"/>
    <mergeCell ref="ED18:ED19"/>
    <mergeCell ref="EF18:EF19"/>
    <mergeCell ref="EU16:EU17"/>
    <mergeCell ref="CM16:CM17"/>
    <mergeCell ref="CN16:CN17"/>
    <mergeCell ref="CO16:CO17"/>
    <mergeCell ref="CP16:CP17"/>
    <mergeCell ref="CQ16:CQ17"/>
    <mergeCell ref="CR16:CR17"/>
    <mergeCell ref="CE16:CE17"/>
    <mergeCell ref="CF16:CF17"/>
    <mergeCell ref="CG16:CG17"/>
    <mergeCell ref="CH16:CH17"/>
    <mergeCell ref="CI16:CI17"/>
    <mergeCell ref="DJ18:DJ19"/>
    <mergeCell ref="CW18:CW19"/>
    <mergeCell ref="CD20:CD21"/>
    <mergeCell ref="CE20:CE21"/>
    <mergeCell ref="CF20:CF21"/>
    <mergeCell ref="CG20:CG21"/>
    <mergeCell ref="CH20:CH21"/>
    <mergeCell ref="CI20:CI21"/>
    <mergeCell ref="AJ20:AJ21"/>
    <mergeCell ref="DC20:DC21"/>
    <mergeCell ref="CR20:CR21"/>
    <mergeCell ref="EU18:EU19"/>
    <mergeCell ref="EO18:EO19"/>
    <mergeCell ref="EP18:EP19"/>
    <mergeCell ref="EQ18:EQ19"/>
    <mergeCell ref="ER18:ER19"/>
    <mergeCell ref="ES18:ES19"/>
    <mergeCell ref="EI18:EI19"/>
    <mergeCell ref="EJ18:EJ19"/>
    <mergeCell ref="EK18:EK19"/>
    <mergeCell ref="EL18:EL19"/>
    <mergeCell ref="EM18:EM19"/>
    <mergeCell ref="EN16:EN17"/>
    <mergeCell ref="EO16:EO17"/>
    <mergeCell ref="EP16:EP17"/>
    <mergeCell ref="EQ16:EQ17"/>
    <mergeCell ref="ER16:ER17"/>
    <mergeCell ref="ES16:ES17"/>
    <mergeCell ref="EH16:EH17"/>
    <mergeCell ref="EI16:EI17"/>
    <mergeCell ref="EJ16:EJ17"/>
    <mergeCell ref="EK16:EK17"/>
    <mergeCell ref="EL16:EL17"/>
    <mergeCell ref="EM16:EM17"/>
    <mergeCell ref="DP16:DP17"/>
    <mergeCell ref="DZ16:DZ17"/>
    <mergeCell ref="ED16:ED17"/>
    <mergeCell ref="EE16:EE17"/>
    <mergeCell ref="EG16:EG17"/>
    <mergeCell ref="DE16:DE17"/>
    <mergeCell ref="DF16:DF17"/>
    <mergeCell ref="DH16:DH17"/>
    <mergeCell ref="DJ16:DJ17"/>
    <mergeCell ref="DL16:DL17"/>
    <mergeCell ref="DN16:DN17"/>
    <mergeCell ref="CY16:CY17"/>
    <mergeCell ref="CZ16:CZ17"/>
    <mergeCell ref="DA16:DA17"/>
    <mergeCell ref="CJ16:CJ17"/>
    <mergeCell ref="CR18:CR19"/>
    <mergeCell ref="CS18:CS19"/>
    <mergeCell ref="CT18:CT19"/>
    <mergeCell ref="AD22:AD23"/>
    <mergeCell ref="AE22:AE23"/>
    <mergeCell ref="AF22:AF23"/>
    <mergeCell ref="AG22:AG23"/>
    <mergeCell ref="AH22:AH23"/>
    <mergeCell ref="AI22:AI23"/>
    <mergeCell ref="AD20:AD21"/>
    <mergeCell ref="CD22:CD23"/>
    <mergeCell ref="CE22:CE23"/>
    <mergeCell ref="CF22:CF23"/>
    <mergeCell ref="CG22:CG23"/>
    <mergeCell ref="CH22:CH23"/>
    <mergeCell ref="CI22:CI23"/>
    <mergeCell ref="AJ22:AJ23"/>
    <mergeCell ref="AK22:AK23"/>
    <mergeCell ref="AN22:AN23"/>
    <mergeCell ref="CA22:CA23"/>
    <mergeCell ref="CB22:CB23"/>
    <mergeCell ref="CC22:CC23"/>
    <mergeCell ref="DA18:DA19"/>
    <mergeCell ref="DB18:DB19"/>
    <mergeCell ref="CQ18:CQ19"/>
    <mergeCell ref="DB16:DB17"/>
    <mergeCell ref="CI18:CI19"/>
    <mergeCell ref="CE18:CE19"/>
    <mergeCell ref="CF18:CF19"/>
    <mergeCell ref="CG18:CG19"/>
    <mergeCell ref="CH18:CH19"/>
    <mergeCell ref="D20:D21"/>
    <mergeCell ref="E20:E21"/>
    <mergeCell ref="T20:T21"/>
    <mergeCell ref="U20:U21"/>
    <mergeCell ref="V20:V21"/>
    <mergeCell ref="W20:W21"/>
    <mergeCell ref="CS20:CS21"/>
    <mergeCell ref="CT20:CT21"/>
    <mergeCell ref="CU20:CU21"/>
    <mergeCell ref="CV20:CV21"/>
    <mergeCell ref="CW20:CW21"/>
    <mergeCell ref="CJ20:CJ21"/>
    <mergeCell ref="CM20:CM21"/>
    <mergeCell ref="CN20:CN21"/>
    <mergeCell ref="CO20:CO21"/>
    <mergeCell ref="CP20:CP21"/>
    <mergeCell ref="CQ20:CQ21"/>
    <mergeCell ref="AE20:AE21"/>
    <mergeCell ref="AF20:AF21"/>
    <mergeCell ref="AG20:AG21"/>
    <mergeCell ref="AH20:AH21"/>
    <mergeCell ref="AI20:AI21"/>
    <mergeCell ref="X20:X21"/>
    <mergeCell ref="Y20:Y21"/>
    <mergeCell ref="Z20:Z21"/>
    <mergeCell ref="AA20:AA21"/>
    <mergeCell ref="AB20:AB21"/>
    <mergeCell ref="AC20:AC21"/>
    <mergeCell ref="CC16:CC17"/>
    <mergeCell ref="CD16:CD17"/>
    <mergeCell ref="AE16:AE17"/>
    <mergeCell ref="AF16:AF17"/>
    <mergeCell ref="AG16:AG17"/>
    <mergeCell ref="AH16:AH17"/>
    <mergeCell ref="AI16:AI17"/>
    <mergeCell ref="AJ16:AJ17"/>
    <mergeCell ref="CA24:CA25"/>
    <mergeCell ref="CB24:CB25"/>
    <mergeCell ref="CC24:CC25"/>
    <mergeCell ref="CD24:CD25"/>
    <mergeCell ref="AK20:AK21"/>
    <mergeCell ref="AN20:AN21"/>
    <mergeCell ref="CA20:CA21"/>
    <mergeCell ref="CB20:CB21"/>
    <mergeCell ref="CC20:CC21"/>
    <mergeCell ref="DN20:DN21"/>
    <mergeCell ref="DP20:DP21"/>
    <mergeCell ref="DZ20:DZ21"/>
    <mergeCell ref="ED20:ED21"/>
    <mergeCell ref="EE20:EE21"/>
    <mergeCell ref="DD20:DD21"/>
    <mergeCell ref="DE20:DE21"/>
    <mergeCell ref="DF20:DF21"/>
    <mergeCell ref="DH20:DH21"/>
    <mergeCell ref="DJ20:DJ21"/>
    <mergeCell ref="DL20:DL21"/>
    <mergeCell ref="DE22:DE23"/>
    <mergeCell ref="DF22:DF23"/>
    <mergeCell ref="DH22:DH23"/>
    <mergeCell ref="DJ22:DJ23"/>
    <mergeCell ref="DL22:DL23"/>
    <mergeCell ref="CX22:CX23"/>
    <mergeCell ref="CY22:CY23"/>
    <mergeCell ref="CZ22:CZ23"/>
    <mergeCell ref="DA22:DA23"/>
    <mergeCell ref="CO22:CO23"/>
    <mergeCell ref="CP22:CP23"/>
    <mergeCell ref="CQ22:CQ23"/>
    <mergeCell ref="DT24:DT25"/>
    <mergeCell ref="DV24:DV25"/>
    <mergeCell ref="DW24:DW25"/>
    <mergeCell ref="DX24:DX25"/>
    <mergeCell ref="DY24:DY25"/>
    <mergeCell ref="DT20:DT21"/>
    <mergeCell ref="DV20:DV21"/>
    <mergeCell ref="DW20:DW21"/>
    <mergeCell ref="DX20:DX21"/>
    <mergeCell ref="DY20:DY21"/>
    <mergeCell ref="EA20:EA21"/>
    <mergeCell ref="EB20:EB21"/>
    <mergeCell ref="EC20:EC21"/>
    <mergeCell ref="CX20:CX21"/>
    <mergeCell ref="CY20:CY21"/>
    <mergeCell ref="CZ20:CZ21"/>
    <mergeCell ref="DA20:DA21"/>
    <mergeCell ref="DB20:DB21"/>
    <mergeCell ref="E24:E25"/>
    <mergeCell ref="T24:T25"/>
    <mergeCell ref="U24:U25"/>
    <mergeCell ref="V24:V25"/>
    <mergeCell ref="W24:W25"/>
    <mergeCell ref="X24:X25"/>
    <mergeCell ref="EP22:EP23"/>
    <mergeCell ref="EQ22:EQ23"/>
    <mergeCell ref="ER22:ER23"/>
    <mergeCell ref="ES22:ES23"/>
    <mergeCell ref="EU22:EU23"/>
    <mergeCell ref="EJ22:EJ23"/>
    <mergeCell ref="EK22:EK23"/>
    <mergeCell ref="EL22:EL23"/>
    <mergeCell ref="EM22:EM23"/>
    <mergeCell ref="EN22:EN23"/>
    <mergeCell ref="EO22:EO23"/>
    <mergeCell ref="DN22:DN23"/>
    <mergeCell ref="DP22:DP23"/>
    <mergeCell ref="EE22:EE23"/>
    <mergeCell ref="EG22:EG23"/>
    <mergeCell ref="EH22:EH23"/>
    <mergeCell ref="EI22:EI23"/>
    <mergeCell ref="DD22:DD23"/>
    <mergeCell ref="AC22:AC23"/>
    <mergeCell ref="D22:D23"/>
    <mergeCell ref="E22:E23"/>
    <mergeCell ref="T22:T23"/>
    <mergeCell ref="U22:U23"/>
    <mergeCell ref="V22:V23"/>
    <mergeCell ref="W22:W23"/>
    <mergeCell ref="X22:X23"/>
    <mergeCell ref="Y22:Y23"/>
    <mergeCell ref="Z22:Z23"/>
    <mergeCell ref="AA22:AA23"/>
    <mergeCell ref="AB22:AB23"/>
    <mergeCell ref="Y24:Y25"/>
    <mergeCell ref="Z24:Z25"/>
    <mergeCell ref="AA24:AA25"/>
    <mergeCell ref="AB24:AB25"/>
    <mergeCell ref="DB22:DB23"/>
    <mergeCell ref="DC22:DC23"/>
    <mergeCell ref="CR22:CR23"/>
    <mergeCell ref="CS22:CS23"/>
    <mergeCell ref="CT22:CT23"/>
    <mergeCell ref="CU22:CU23"/>
    <mergeCell ref="CV22:CV23"/>
    <mergeCell ref="CW22:CW23"/>
    <mergeCell ref="CJ22:CJ23"/>
    <mergeCell ref="CM22:CM23"/>
    <mergeCell ref="CN22:CN23"/>
    <mergeCell ref="CN24:CN25"/>
    <mergeCell ref="CO24:CO25"/>
    <mergeCell ref="CP24:CP25"/>
    <mergeCell ref="CQ24:CQ25"/>
    <mergeCell ref="CR24:CR25"/>
    <mergeCell ref="CE24:CE25"/>
    <mergeCell ref="CF24:CF25"/>
    <mergeCell ref="CG24:CG25"/>
    <mergeCell ref="CH24:CH25"/>
    <mergeCell ref="CI24:CI25"/>
    <mergeCell ref="CJ24:CJ25"/>
    <mergeCell ref="AK24:AK25"/>
    <mergeCell ref="AN24:AN25"/>
    <mergeCell ref="AD26:AD27"/>
    <mergeCell ref="AE26:AE27"/>
    <mergeCell ref="D26:D27"/>
    <mergeCell ref="E26:E27"/>
    <mergeCell ref="T26:T27"/>
    <mergeCell ref="U26:U27"/>
    <mergeCell ref="V26:V27"/>
    <mergeCell ref="W26:W27"/>
    <mergeCell ref="X26:X27"/>
    <mergeCell ref="Y26:Y27"/>
    <mergeCell ref="EQ24:EQ25"/>
    <mergeCell ref="ER24:ER25"/>
    <mergeCell ref="ES24:ES25"/>
    <mergeCell ref="EU24:EU25"/>
    <mergeCell ref="EK24:EK25"/>
    <mergeCell ref="EL24:EL25"/>
    <mergeCell ref="EM24:EM25"/>
    <mergeCell ref="EN24:EN25"/>
    <mergeCell ref="EO24:EO25"/>
    <mergeCell ref="EP24:EP25"/>
    <mergeCell ref="DP24:DP25"/>
    <mergeCell ref="EE24:EE25"/>
    <mergeCell ref="EG24:EG25"/>
    <mergeCell ref="EH24:EH25"/>
    <mergeCell ref="EI24:EI25"/>
    <mergeCell ref="EJ24:EJ25"/>
    <mergeCell ref="DE24:DE25"/>
    <mergeCell ref="DF24:DF25"/>
    <mergeCell ref="DH24:DH25"/>
    <mergeCell ref="DJ24:DJ25"/>
    <mergeCell ref="DL24:DL25"/>
    <mergeCell ref="DN24:DN25"/>
    <mergeCell ref="CY24:CY25"/>
    <mergeCell ref="CZ24:CZ25"/>
    <mergeCell ref="DA24:DA25"/>
    <mergeCell ref="DB24:DB25"/>
    <mergeCell ref="DC24:DC25"/>
    <mergeCell ref="DD24:DD25"/>
    <mergeCell ref="CS24:CS25"/>
    <mergeCell ref="CT24:CT25"/>
    <mergeCell ref="CU24:CU25"/>
    <mergeCell ref="CV24:CV25"/>
    <mergeCell ref="CW24:CW25"/>
    <mergeCell ref="CX24:CX25"/>
    <mergeCell ref="CM24:CM25"/>
    <mergeCell ref="AE24:AE25"/>
    <mergeCell ref="AF24:AF25"/>
    <mergeCell ref="AG24:AG25"/>
    <mergeCell ref="AH24:AH25"/>
    <mergeCell ref="AI24:AI25"/>
    <mergeCell ref="AJ24:AJ25"/>
    <mergeCell ref="ES26:ES27"/>
    <mergeCell ref="EU26:EU27"/>
    <mergeCell ref="EM26:EM27"/>
    <mergeCell ref="EN26:EN27"/>
    <mergeCell ref="EO26:EO27"/>
    <mergeCell ref="EP26:EP27"/>
    <mergeCell ref="EQ26:EQ27"/>
    <mergeCell ref="ER26:ER27"/>
    <mergeCell ref="EG26:EG27"/>
    <mergeCell ref="EH26:EH27"/>
    <mergeCell ref="AC24:AC25"/>
    <mergeCell ref="AD24:AD25"/>
    <mergeCell ref="D24:D25"/>
    <mergeCell ref="EI26:EI27"/>
    <mergeCell ref="EJ26:EJ27"/>
    <mergeCell ref="EK26:EK27"/>
    <mergeCell ref="EL26:EL27"/>
    <mergeCell ref="DZ26:DZ27"/>
    <mergeCell ref="ED26:ED27"/>
    <mergeCell ref="EE26:EE27"/>
    <mergeCell ref="DF26:DF27"/>
    <mergeCell ref="DH26:DH27"/>
    <mergeCell ref="DJ26:DJ27"/>
    <mergeCell ref="DL26:DL27"/>
    <mergeCell ref="DN26:DN27"/>
    <mergeCell ref="DP26:DP27"/>
    <mergeCell ref="ES30:ES31"/>
    <mergeCell ref="EU30:EU31"/>
    <mergeCell ref="EM30:EM31"/>
    <mergeCell ref="EN30:EN31"/>
    <mergeCell ref="EO30:EO31"/>
    <mergeCell ref="EP30:EP31"/>
    <mergeCell ref="EQ30:EQ31"/>
    <mergeCell ref="ER30:ER31"/>
    <mergeCell ref="EG30:EG31"/>
    <mergeCell ref="EH30:EH31"/>
    <mergeCell ref="EI30:EI31"/>
    <mergeCell ref="EJ30:EJ31"/>
    <mergeCell ref="EK30:EK31"/>
    <mergeCell ref="EL30:EL31"/>
    <mergeCell ref="DN30:DN31"/>
    <mergeCell ref="DP30:DP31"/>
    <mergeCell ref="DZ30:DZ31"/>
    <mergeCell ref="ED30:ED31"/>
    <mergeCell ref="CH28:CH29"/>
    <mergeCell ref="CI28:CI29"/>
    <mergeCell ref="CQ30:CQ31"/>
    <mergeCell ref="DT30:DT31"/>
    <mergeCell ref="DV30:DV31"/>
    <mergeCell ref="DW30:DW31"/>
    <mergeCell ref="DX30:DX31"/>
    <mergeCell ref="DY30:DY31"/>
    <mergeCell ref="EA30:EA31"/>
    <mergeCell ref="EB30:EB31"/>
    <mergeCell ref="EC30:EC31"/>
    <mergeCell ref="EF30:EF31"/>
    <mergeCell ref="AJ28:AJ29"/>
    <mergeCell ref="AK28:AK29"/>
    <mergeCell ref="AN28:AN29"/>
    <mergeCell ref="CA28:CA29"/>
    <mergeCell ref="CB28:CB29"/>
    <mergeCell ref="CC28:CC29"/>
    <mergeCell ref="AD28:AD29"/>
    <mergeCell ref="AE28:AE29"/>
    <mergeCell ref="AF28:AF29"/>
    <mergeCell ref="AG28:AG29"/>
    <mergeCell ref="AH28:AH29"/>
    <mergeCell ref="AI28:AI29"/>
    <mergeCell ref="X28:X29"/>
    <mergeCell ref="Y28:Y29"/>
    <mergeCell ref="Z28:Z29"/>
    <mergeCell ref="AA28:AA29"/>
    <mergeCell ref="AB28:AB29"/>
    <mergeCell ref="AC28:AC29"/>
    <mergeCell ref="D28:D29"/>
    <mergeCell ref="E28:E29"/>
    <mergeCell ref="T28:T29"/>
    <mergeCell ref="U28:U29"/>
    <mergeCell ref="V28:V29"/>
    <mergeCell ref="W28:W29"/>
    <mergeCell ref="CZ26:CZ27"/>
    <mergeCell ref="DA26:DA27"/>
    <mergeCell ref="DB26:DB27"/>
    <mergeCell ref="DC26:DC27"/>
    <mergeCell ref="DD26:DD27"/>
    <mergeCell ref="DE26:DE27"/>
    <mergeCell ref="CT26:CT27"/>
    <mergeCell ref="CU26:CU27"/>
    <mergeCell ref="CV26:CV27"/>
    <mergeCell ref="CW26:CW27"/>
    <mergeCell ref="CX26:CX27"/>
    <mergeCell ref="CY26:CY27"/>
    <mergeCell ref="CN26:CN27"/>
    <mergeCell ref="CO26:CO27"/>
    <mergeCell ref="CP26:CP27"/>
    <mergeCell ref="CQ26:CQ27"/>
    <mergeCell ref="CR26:CR27"/>
    <mergeCell ref="CS26:CS27"/>
    <mergeCell ref="CF26:CF27"/>
    <mergeCell ref="CG26:CG27"/>
    <mergeCell ref="CH26:CH27"/>
    <mergeCell ref="CI26:CI27"/>
    <mergeCell ref="CJ26:CJ27"/>
    <mergeCell ref="CM26:CM27"/>
    <mergeCell ref="AN26:AN27"/>
    <mergeCell ref="CA26:CA27"/>
    <mergeCell ref="CB26:CB27"/>
    <mergeCell ref="CC26:CC27"/>
    <mergeCell ref="CD26:CD27"/>
    <mergeCell ref="CE26:CE27"/>
    <mergeCell ref="AF26:AF27"/>
    <mergeCell ref="AG26:AG27"/>
    <mergeCell ref="AH26:AH27"/>
    <mergeCell ref="AI26:AI27"/>
    <mergeCell ref="AJ26:AJ27"/>
    <mergeCell ref="AK26:AK27"/>
    <mergeCell ref="Z26:Z27"/>
    <mergeCell ref="AA26:AA27"/>
    <mergeCell ref="AB26:AB27"/>
    <mergeCell ref="AC26:AC27"/>
    <mergeCell ref="D30:D31"/>
    <mergeCell ref="E30:E31"/>
    <mergeCell ref="T30:T31"/>
    <mergeCell ref="U30:U31"/>
    <mergeCell ref="V30:V31"/>
    <mergeCell ref="W30:W31"/>
    <mergeCell ref="ES28:ES29"/>
    <mergeCell ref="EU28:EU29"/>
    <mergeCell ref="EM28:EM29"/>
    <mergeCell ref="EN28:EN29"/>
    <mergeCell ref="EO28:EO29"/>
    <mergeCell ref="EP28:EP29"/>
    <mergeCell ref="EQ28:EQ29"/>
    <mergeCell ref="ER28:ER29"/>
    <mergeCell ref="EG28:EG29"/>
    <mergeCell ref="EH28:EH29"/>
    <mergeCell ref="EI28:EI29"/>
    <mergeCell ref="EJ28:EJ29"/>
    <mergeCell ref="EK28:EK29"/>
    <mergeCell ref="EL28:EL29"/>
    <mergeCell ref="DN28:DN29"/>
    <mergeCell ref="DP28:DP29"/>
    <mergeCell ref="DZ28:DZ29"/>
    <mergeCell ref="ED28:ED29"/>
    <mergeCell ref="EE28:EE29"/>
    <mergeCell ref="DD28:DD29"/>
    <mergeCell ref="DE28:DE29"/>
    <mergeCell ref="DF28:DF29"/>
    <mergeCell ref="DH28:DH29"/>
    <mergeCell ref="DJ28:DJ29"/>
    <mergeCell ref="DL28:DL29"/>
    <mergeCell ref="CX28:CX29"/>
    <mergeCell ref="CY28:CY29"/>
    <mergeCell ref="CZ28:CZ29"/>
    <mergeCell ref="DA28:DA29"/>
    <mergeCell ref="DB28:DB29"/>
    <mergeCell ref="DC28:DC29"/>
    <mergeCell ref="CR28:CR29"/>
    <mergeCell ref="CS28:CS29"/>
    <mergeCell ref="CT28:CT29"/>
    <mergeCell ref="CU28:CU29"/>
    <mergeCell ref="CV28:CV29"/>
    <mergeCell ref="CW28:CW29"/>
    <mergeCell ref="CJ28:CJ29"/>
    <mergeCell ref="CM28:CM29"/>
    <mergeCell ref="CN28:CN29"/>
    <mergeCell ref="CO28:CO29"/>
    <mergeCell ref="CP28:CP29"/>
    <mergeCell ref="CQ28:CQ29"/>
    <mergeCell ref="CD28:CD29"/>
    <mergeCell ref="CE28:CE29"/>
    <mergeCell ref="CF28:CF29"/>
    <mergeCell ref="CG28:CG29"/>
    <mergeCell ref="CR30:CR31"/>
    <mergeCell ref="CS30:CS31"/>
    <mergeCell ref="CT30:CT31"/>
    <mergeCell ref="CU30:CU31"/>
    <mergeCell ref="CV30:CV31"/>
    <mergeCell ref="CW30:CW31"/>
    <mergeCell ref="CJ30:CJ31"/>
    <mergeCell ref="CM30:CM31"/>
    <mergeCell ref="CN30:CN31"/>
    <mergeCell ref="CO30:CO31"/>
    <mergeCell ref="CP30:CP31"/>
    <mergeCell ref="CD30:CD31"/>
    <mergeCell ref="CE30:CE31"/>
    <mergeCell ref="CF30:CF31"/>
    <mergeCell ref="CG30:CG31"/>
    <mergeCell ref="CH30:CH31"/>
    <mergeCell ref="CI30:CI31"/>
    <mergeCell ref="AJ30:AJ31"/>
    <mergeCell ref="AK30:AK31"/>
    <mergeCell ref="AN30:AN31"/>
    <mergeCell ref="CA30:CA31"/>
    <mergeCell ref="CB30:CB31"/>
    <mergeCell ref="CC30:CC31"/>
    <mergeCell ref="AD30:AD31"/>
    <mergeCell ref="AE30:AE31"/>
    <mergeCell ref="AF30:AF31"/>
    <mergeCell ref="AG30:AG31"/>
    <mergeCell ref="AH30:AH31"/>
    <mergeCell ref="AI30:AI31"/>
    <mergeCell ref="X30:X31"/>
    <mergeCell ref="Y30:Y31"/>
    <mergeCell ref="Z30:Z31"/>
    <mergeCell ref="AA30:AA31"/>
    <mergeCell ref="AB30:AB31"/>
    <mergeCell ref="AC30:AC31"/>
    <mergeCell ref="AD32:AD33"/>
    <mergeCell ref="AE32:AE33"/>
    <mergeCell ref="AF32:AF33"/>
    <mergeCell ref="AG32:AG33"/>
    <mergeCell ref="AH32:AH33"/>
    <mergeCell ref="AI32:AI33"/>
    <mergeCell ref="X32:X33"/>
    <mergeCell ref="Y32:Y33"/>
    <mergeCell ref="Z32:Z33"/>
    <mergeCell ref="AA32:AA33"/>
    <mergeCell ref="AB32:AB33"/>
    <mergeCell ref="AC32:AC33"/>
    <mergeCell ref="CF32:CF33"/>
    <mergeCell ref="CG32:CG33"/>
    <mergeCell ref="CH32:CH33"/>
    <mergeCell ref="CI32:CI33"/>
    <mergeCell ref="AJ32:AJ33"/>
    <mergeCell ref="AK32:AK33"/>
    <mergeCell ref="AN32:AN33"/>
    <mergeCell ref="CA32:CA33"/>
    <mergeCell ref="CB32:CB33"/>
    <mergeCell ref="CC32:CC33"/>
    <mergeCell ref="AD34:AD35"/>
    <mergeCell ref="AE34:AE35"/>
    <mergeCell ref="AF34:AF35"/>
    <mergeCell ref="AG34:AG35"/>
    <mergeCell ref="AH34:AH35"/>
    <mergeCell ref="AI34:AI35"/>
    <mergeCell ref="X34:X35"/>
    <mergeCell ref="Y34:Y35"/>
    <mergeCell ref="Z34:Z35"/>
    <mergeCell ref="AA34:AA35"/>
    <mergeCell ref="AB34:AB35"/>
    <mergeCell ref="AC34:AC35"/>
    <mergeCell ref="AD36:AD37"/>
    <mergeCell ref="AE36:AE37"/>
    <mergeCell ref="D32:D33"/>
    <mergeCell ref="E32:E33"/>
    <mergeCell ref="T32:T33"/>
    <mergeCell ref="U32:U33"/>
    <mergeCell ref="V32:V33"/>
    <mergeCell ref="W32:W33"/>
    <mergeCell ref="EE30:EE31"/>
    <mergeCell ref="DD30:DD31"/>
    <mergeCell ref="DE30:DE31"/>
    <mergeCell ref="DF30:DF31"/>
    <mergeCell ref="DH30:DH31"/>
    <mergeCell ref="DJ30:DJ31"/>
    <mergeCell ref="DL30:DL31"/>
    <mergeCell ref="ES32:ES33"/>
    <mergeCell ref="EU32:EU33"/>
    <mergeCell ref="EM32:EM33"/>
    <mergeCell ref="EN32:EN33"/>
    <mergeCell ref="EO32:EO33"/>
    <mergeCell ref="EP32:EP33"/>
    <mergeCell ref="EQ32:EQ33"/>
    <mergeCell ref="ER32:ER33"/>
    <mergeCell ref="EG32:EG33"/>
    <mergeCell ref="EH32:EH33"/>
    <mergeCell ref="EI32:EI33"/>
    <mergeCell ref="EJ32:EJ33"/>
    <mergeCell ref="EK32:EK33"/>
    <mergeCell ref="EL32:EL33"/>
    <mergeCell ref="DN32:DN33"/>
    <mergeCell ref="DP32:DP33"/>
    <mergeCell ref="DZ32:DZ33"/>
    <mergeCell ref="ED32:ED33"/>
    <mergeCell ref="EE32:EE33"/>
    <mergeCell ref="DD32:DD33"/>
    <mergeCell ref="DE32:DE33"/>
    <mergeCell ref="DF32:DF33"/>
    <mergeCell ref="DH32:DH33"/>
    <mergeCell ref="DJ32:DJ33"/>
    <mergeCell ref="DL32:DL33"/>
    <mergeCell ref="CX30:CX31"/>
    <mergeCell ref="CY30:CY31"/>
    <mergeCell ref="CZ30:CZ31"/>
    <mergeCell ref="DA30:DA31"/>
    <mergeCell ref="DB30:DB31"/>
    <mergeCell ref="DC30:DC31"/>
    <mergeCell ref="CX32:CX33"/>
    <mergeCell ref="CY32:CY33"/>
    <mergeCell ref="CZ32:CZ33"/>
    <mergeCell ref="DA32:DA33"/>
    <mergeCell ref="DB32:DB33"/>
    <mergeCell ref="DC32:DC33"/>
    <mergeCell ref="EQ36:EQ37"/>
    <mergeCell ref="ER36:ER37"/>
    <mergeCell ref="ES36:ES37"/>
    <mergeCell ref="EU36:EU37"/>
    <mergeCell ref="EK36:EK37"/>
    <mergeCell ref="EL36:EL37"/>
    <mergeCell ref="EM36:EM37"/>
    <mergeCell ref="EN36:EN37"/>
    <mergeCell ref="EO36:EO37"/>
    <mergeCell ref="DT32:DT33"/>
    <mergeCell ref="DV32:DV33"/>
    <mergeCell ref="DW32:DW33"/>
    <mergeCell ref="DX32:DX33"/>
    <mergeCell ref="DY32:DY33"/>
    <mergeCell ref="EA32:EA33"/>
    <mergeCell ref="EB32:EB33"/>
    <mergeCell ref="EC32:EC33"/>
    <mergeCell ref="EF32:EF33"/>
    <mergeCell ref="CV36:CV37"/>
    <mergeCell ref="CW36:CW37"/>
    <mergeCell ref="CX36:CX37"/>
    <mergeCell ref="CY36:CY37"/>
    <mergeCell ref="CD34:CD35"/>
    <mergeCell ref="CE34:CE35"/>
    <mergeCell ref="CF34:CF35"/>
    <mergeCell ref="CG34:CG35"/>
    <mergeCell ref="CH34:CH35"/>
    <mergeCell ref="CI34:CI35"/>
    <mergeCell ref="AJ34:AJ35"/>
    <mergeCell ref="AK34:AK35"/>
    <mergeCell ref="AN34:AN35"/>
    <mergeCell ref="CA34:CA35"/>
    <mergeCell ref="CB34:CB35"/>
    <mergeCell ref="CC34:CC35"/>
    <mergeCell ref="CR32:CR33"/>
    <mergeCell ref="CS32:CS33"/>
    <mergeCell ref="CT32:CT33"/>
    <mergeCell ref="CU32:CU33"/>
    <mergeCell ref="CV32:CV33"/>
    <mergeCell ref="CW32:CW33"/>
    <mergeCell ref="CJ32:CJ33"/>
    <mergeCell ref="CM32:CM33"/>
    <mergeCell ref="CN32:CN33"/>
    <mergeCell ref="CO32:CO33"/>
    <mergeCell ref="CP32:CP33"/>
    <mergeCell ref="CQ32:CQ33"/>
    <mergeCell ref="CD32:CD33"/>
    <mergeCell ref="CE32:CE33"/>
    <mergeCell ref="DT34:DT35"/>
    <mergeCell ref="DV34:DV35"/>
    <mergeCell ref="DW34:DW35"/>
    <mergeCell ref="DX34:DX35"/>
    <mergeCell ref="DY34:DY35"/>
    <mergeCell ref="EA34:EA35"/>
    <mergeCell ref="EB34:EB35"/>
    <mergeCell ref="EC34:EC35"/>
    <mergeCell ref="EF34:EF35"/>
    <mergeCell ref="DT36:DT37"/>
    <mergeCell ref="DV36:DV37"/>
    <mergeCell ref="DW36:DW37"/>
    <mergeCell ref="DX36:DX37"/>
    <mergeCell ref="DY36:DY37"/>
    <mergeCell ref="EA36:EA37"/>
    <mergeCell ref="EB36:EB37"/>
    <mergeCell ref="CO34:CO35"/>
    <mergeCell ref="CP34:CP35"/>
    <mergeCell ref="CQ34:CQ35"/>
    <mergeCell ref="CN36:CN37"/>
    <mergeCell ref="CO36:CO37"/>
    <mergeCell ref="CP36:CP37"/>
    <mergeCell ref="CQ36:CQ37"/>
    <mergeCell ref="CR36:CR37"/>
    <mergeCell ref="CS36:CS37"/>
    <mergeCell ref="D34:D35"/>
    <mergeCell ref="E34:E35"/>
    <mergeCell ref="T34:T35"/>
    <mergeCell ref="U34:U35"/>
    <mergeCell ref="V34:V35"/>
    <mergeCell ref="W34:W35"/>
    <mergeCell ref="D36:D37"/>
    <mergeCell ref="E36:E37"/>
    <mergeCell ref="T36:T37"/>
    <mergeCell ref="U36:U37"/>
    <mergeCell ref="V36:V37"/>
    <mergeCell ref="W36:W37"/>
    <mergeCell ref="X36:X37"/>
    <mergeCell ref="Y36:Y37"/>
    <mergeCell ref="EQ34:EQ35"/>
    <mergeCell ref="ER34:ER35"/>
    <mergeCell ref="ES34:ES35"/>
    <mergeCell ref="EU34:EU35"/>
    <mergeCell ref="EK34:EK35"/>
    <mergeCell ref="EL34:EL35"/>
    <mergeCell ref="EM34:EM35"/>
    <mergeCell ref="EN34:EN35"/>
    <mergeCell ref="EO34:EO35"/>
    <mergeCell ref="EP34:EP35"/>
    <mergeCell ref="ED34:ED35"/>
    <mergeCell ref="EE34:EE35"/>
    <mergeCell ref="EG34:EG35"/>
    <mergeCell ref="EH34:EH35"/>
    <mergeCell ref="EI34:EI35"/>
    <mergeCell ref="EJ34:EJ35"/>
    <mergeCell ref="DN34:DN35"/>
    <mergeCell ref="DP34:DP35"/>
    <mergeCell ref="DZ34:DZ35"/>
    <mergeCell ref="DZ36:DZ37"/>
    <mergeCell ref="DD34:DD35"/>
    <mergeCell ref="DE34:DE35"/>
    <mergeCell ref="DF34:DF35"/>
    <mergeCell ref="DH34:DH35"/>
    <mergeCell ref="DJ34:DJ35"/>
    <mergeCell ref="DL34:DL35"/>
    <mergeCell ref="CX34:CX35"/>
    <mergeCell ref="CY34:CY35"/>
    <mergeCell ref="CZ34:CZ35"/>
    <mergeCell ref="DA34:DA35"/>
    <mergeCell ref="DB34:DB35"/>
    <mergeCell ref="DC34:DC35"/>
    <mergeCell ref="CR34:CR35"/>
    <mergeCell ref="CS34:CS35"/>
    <mergeCell ref="CT34:CT35"/>
    <mergeCell ref="CU34:CU35"/>
    <mergeCell ref="CV34:CV35"/>
    <mergeCell ref="CW34:CW35"/>
    <mergeCell ref="CJ34:CJ35"/>
    <mergeCell ref="CM34:CM35"/>
    <mergeCell ref="CN34:CN35"/>
    <mergeCell ref="CX38:CX39"/>
    <mergeCell ref="CY38:CY39"/>
    <mergeCell ref="CN38:CN39"/>
    <mergeCell ref="CO38:CO39"/>
    <mergeCell ref="CP38:CP39"/>
    <mergeCell ref="CQ38:CQ39"/>
    <mergeCell ref="CZ36:CZ37"/>
    <mergeCell ref="DA36:DA37"/>
    <mergeCell ref="DB36:DB37"/>
    <mergeCell ref="DC36:DC37"/>
    <mergeCell ref="DD36:DD37"/>
    <mergeCell ref="DE36:DE37"/>
    <mergeCell ref="CT36:CT37"/>
    <mergeCell ref="D38:D39"/>
    <mergeCell ref="E38:E39"/>
    <mergeCell ref="T38:T39"/>
    <mergeCell ref="U38:U39"/>
    <mergeCell ref="V38:V39"/>
    <mergeCell ref="W38:W39"/>
    <mergeCell ref="X38:X39"/>
    <mergeCell ref="Y38:Y39"/>
    <mergeCell ref="AF40:AF41"/>
    <mergeCell ref="AG40:AG41"/>
    <mergeCell ref="AH40:AH41"/>
    <mergeCell ref="AI40:AI41"/>
    <mergeCell ref="AJ40:AJ41"/>
    <mergeCell ref="AK40:AK41"/>
    <mergeCell ref="AF38:AF39"/>
    <mergeCell ref="AG38:AG39"/>
    <mergeCell ref="AH38:AH39"/>
    <mergeCell ref="AI38:AI39"/>
    <mergeCell ref="AJ38:AJ39"/>
    <mergeCell ref="AK38:AK39"/>
    <mergeCell ref="Z38:Z39"/>
    <mergeCell ref="AA38:AA39"/>
    <mergeCell ref="AB38:AB39"/>
    <mergeCell ref="AC38:AC39"/>
    <mergeCell ref="AD38:AD39"/>
    <mergeCell ref="AE38:AE39"/>
    <mergeCell ref="Z40:Z41"/>
    <mergeCell ref="AA40:AA41"/>
    <mergeCell ref="AB40:AB41"/>
    <mergeCell ref="AC40:AC41"/>
    <mergeCell ref="AD40:AD41"/>
    <mergeCell ref="AE40:AE41"/>
    <mergeCell ref="EP36:EP37"/>
    <mergeCell ref="ED36:ED37"/>
    <mergeCell ref="EE36:EE37"/>
    <mergeCell ref="EG36:EG37"/>
    <mergeCell ref="EH36:EH37"/>
    <mergeCell ref="EI36:EI37"/>
    <mergeCell ref="EJ36:EJ37"/>
    <mergeCell ref="DF36:DF37"/>
    <mergeCell ref="DH36:DH37"/>
    <mergeCell ref="DJ36:DJ37"/>
    <mergeCell ref="DL36:DL37"/>
    <mergeCell ref="DN36:DN37"/>
    <mergeCell ref="DP36:DP37"/>
    <mergeCell ref="CF36:CF37"/>
    <mergeCell ref="CG36:CG37"/>
    <mergeCell ref="CH36:CH37"/>
    <mergeCell ref="CI36:CI37"/>
    <mergeCell ref="CJ36:CJ37"/>
    <mergeCell ref="CM36:CM37"/>
    <mergeCell ref="AN36:AN37"/>
    <mergeCell ref="CA36:CA37"/>
    <mergeCell ref="CB36:CB37"/>
    <mergeCell ref="CC36:CC37"/>
    <mergeCell ref="CD36:CD37"/>
    <mergeCell ref="CE36:CE37"/>
    <mergeCell ref="AF36:AF37"/>
    <mergeCell ref="AG36:AG37"/>
    <mergeCell ref="AH36:AH37"/>
    <mergeCell ref="AI36:AI37"/>
    <mergeCell ref="AJ36:AJ37"/>
    <mergeCell ref="AK36:AK37"/>
    <mergeCell ref="Z36:Z37"/>
    <mergeCell ref="AA36:AA37"/>
    <mergeCell ref="AB36:AB37"/>
    <mergeCell ref="AC36:AC37"/>
    <mergeCell ref="CU36:CU37"/>
    <mergeCell ref="EC36:EC37"/>
    <mergeCell ref="EF36:EF37"/>
    <mergeCell ref="EQ38:EQ39"/>
    <mergeCell ref="ER38:ER39"/>
    <mergeCell ref="ES38:ES39"/>
    <mergeCell ref="EU38:EU39"/>
    <mergeCell ref="EK38:EK39"/>
    <mergeCell ref="EL38:EL39"/>
    <mergeCell ref="EM38:EM39"/>
    <mergeCell ref="EN38:EN39"/>
    <mergeCell ref="EO38:EO39"/>
    <mergeCell ref="EP38:EP39"/>
    <mergeCell ref="ED38:ED39"/>
    <mergeCell ref="EE38:EE39"/>
    <mergeCell ref="EG38:EG39"/>
    <mergeCell ref="EH38:EH39"/>
    <mergeCell ref="EI38:EI39"/>
    <mergeCell ref="EJ38:EJ39"/>
    <mergeCell ref="CF38:CF39"/>
    <mergeCell ref="CG38:CG39"/>
    <mergeCell ref="CH38:CH39"/>
    <mergeCell ref="CI38:CI39"/>
    <mergeCell ref="CJ38:CJ39"/>
    <mergeCell ref="CM38:CM39"/>
    <mergeCell ref="AN38:AN39"/>
    <mergeCell ref="CA38:CA39"/>
    <mergeCell ref="CB38:CB39"/>
    <mergeCell ref="CC38:CC39"/>
    <mergeCell ref="CD38:CD39"/>
    <mergeCell ref="CE38:CE39"/>
    <mergeCell ref="CN40:CN41"/>
    <mergeCell ref="CO40:CO41"/>
    <mergeCell ref="CP40:CP41"/>
    <mergeCell ref="CQ40:CQ41"/>
    <mergeCell ref="CR40:CR41"/>
    <mergeCell ref="CS40:CS41"/>
    <mergeCell ref="CF40:CF41"/>
    <mergeCell ref="CG40:CG41"/>
    <mergeCell ref="CH40:CH41"/>
    <mergeCell ref="CI40:CI41"/>
    <mergeCell ref="CJ40:CJ41"/>
    <mergeCell ref="CM40:CM41"/>
    <mergeCell ref="CR38:CR39"/>
    <mergeCell ref="CS38:CS39"/>
    <mergeCell ref="AN40:AN41"/>
    <mergeCell ref="CA40:CA41"/>
    <mergeCell ref="CB40:CB41"/>
    <mergeCell ref="CC40:CC41"/>
    <mergeCell ref="CD40:CD41"/>
    <mergeCell ref="CE40:CE41"/>
    <mergeCell ref="DF38:DF39"/>
    <mergeCell ref="DH38:DH39"/>
    <mergeCell ref="DJ38:DJ39"/>
    <mergeCell ref="DL38:DL39"/>
    <mergeCell ref="DN38:DN39"/>
    <mergeCell ref="DP38:DP39"/>
    <mergeCell ref="CZ38:CZ39"/>
    <mergeCell ref="DA38:DA39"/>
    <mergeCell ref="DB38:DB39"/>
    <mergeCell ref="DC38:DC39"/>
    <mergeCell ref="DD38:DD39"/>
    <mergeCell ref="DE38:DE39"/>
    <mergeCell ref="CT38:CT39"/>
    <mergeCell ref="CU38:CU39"/>
    <mergeCell ref="CV38:CV39"/>
    <mergeCell ref="CW38:CW39"/>
    <mergeCell ref="D42:D43"/>
    <mergeCell ref="E42:E43"/>
    <mergeCell ref="T42:T43"/>
    <mergeCell ref="U42:U43"/>
    <mergeCell ref="V42:V43"/>
    <mergeCell ref="W42:W43"/>
    <mergeCell ref="EU40:EU41"/>
    <mergeCell ref="EO40:EO41"/>
    <mergeCell ref="EP40:EP41"/>
    <mergeCell ref="EQ40:EQ41"/>
    <mergeCell ref="ER40:ER41"/>
    <mergeCell ref="ES40:ES41"/>
    <mergeCell ref="EI40:EI41"/>
    <mergeCell ref="EJ40:EJ41"/>
    <mergeCell ref="EK40:EK41"/>
    <mergeCell ref="EL40:EL41"/>
    <mergeCell ref="EM40:EM41"/>
    <mergeCell ref="EN40:EN41"/>
    <mergeCell ref="DZ40:DZ41"/>
    <mergeCell ref="ED40:ED41"/>
    <mergeCell ref="EE40:EE41"/>
    <mergeCell ref="EG40:EG41"/>
    <mergeCell ref="EH40:EH41"/>
    <mergeCell ref="DF40:DF41"/>
    <mergeCell ref="DH40:DH41"/>
    <mergeCell ref="DJ40:DJ41"/>
    <mergeCell ref="DL40:DL41"/>
    <mergeCell ref="DN40:DN41"/>
    <mergeCell ref="DP40:DP41"/>
    <mergeCell ref="CZ40:CZ41"/>
    <mergeCell ref="DA40:DA41"/>
    <mergeCell ref="DB40:DB41"/>
    <mergeCell ref="DC40:DC41"/>
    <mergeCell ref="DD40:DD41"/>
    <mergeCell ref="DE40:DE41"/>
    <mergeCell ref="CT40:CT41"/>
    <mergeCell ref="CU40:CU41"/>
    <mergeCell ref="CV40:CV41"/>
    <mergeCell ref="CW40:CW41"/>
    <mergeCell ref="CX40:CX41"/>
    <mergeCell ref="CY40:CY41"/>
    <mergeCell ref="DF42:DF43"/>
    <mergeCell ref="DH42:DH43"/>
    <mergeCell ref="DJ42:DJ43"/>
    <mergeCell ref="DL42:DL43"/>
    <mergeCell ref="CX42:CX43"/>
    <mergeCell ref="CY42:CY43"/>
    <mergeCell ref="CZ42:CZ43"/>
    <mergeCell ref="DA42:DA43"/>
    <mergeCell ref="DB42:DB43"/>
    <mergeCell ref="DC42:DC43"/>
    <mergeCell ref="CR42:CR43"/>
    <mergeCell ref="D40:D41"/>
    <mergeCell ref="E40:E41"/>
    <mergeCell ref="T40:T41"/>
    <mergeCell ref="U40:U41"/>
    <mergeCell ref="V40:V41"/>
    <mergeCell ref="W40:W41"/>
    <mergeCell ref="X40:X41"/>
    <mergeCell ref="Y40:Y41"/>
    <mergeCell ref="CD42:CD43"/>
    <mergeCell ref="CE42:CE43"/>
    <mergeCell ref="CF42:CF43"/>
    <mergeCell ref="CG42:CG43"/>
    <mergeCell ref="CH42:CH43"/>
    <mergeCell ref="CI42:CI43"/>
    <mergeCell ref="AJ42:AJ43"/>
    <mergeCell ref="AK42:AK43"/>
    <mergeCell ref="AN42:AN43"/>
    <mergeCell ref="CA42:CA43"/>
    <mergeCell ref="CB42:CB43"/>
    <mergeCell ref="CC42:CC43"/>
    <mergeCell ref="AN44:AN45"/>
    <mergeCell ref="CA44:CA45"/>
    <mergeCell ref="CB44:CB45"/>
    <mergeCell ref="CC44:CC45"/>
    <mergeCell ref="CD44:CD45"/>
    <mergeCell ref="CE44:CE45"/>
    <mergeCell ref="AF44:AF45"/>
    <mergeCell ref="AG44:AG45"/>
    <mergeCell ref="AH44:AH45"/>
    <mergeCell ref="AI44:AI45"/>
    <mergeCell ref="AJ44:AJ45"/>
    <mergeCell ref="AK44:AK45"/>
    <mergeCell ref="AD42:AD43"/>
    <mergeCell ref="AE42:AE43"/>
    <mergeCell ref="AF42:AF43"/>
    <mergeCell ref="AG42:AG43"/>
    <mergeCell ref="AH42:AH43"/>
    <mergeCell ref="AI42:AI43"/>
    <mergeCell ref="X42:X43"/>
    <mergeCell ref="Y42:Y43"/>
    <mergeCell ref="Z42:Z43"/>
    <mergeCell ref="AA42:AA43"/>
    <mergeCell ref="AB42:AB43"/>
    <mergeCell ref="AC42:AC43"/>
    <mergeCell ref="EQ42:EQ43"/>
    <mergeCell ref="CF44:CF45"/>
    <mergeCell ref="CG44:CG45"/>
    <mergeCell ref="CH44:CH45"/>
    <mergeCell ref="CI44:CI45"/>
    <mergeCell ref="Z44:Z45"/>
    <mergeCell ref="AA44:AA45"/>
    <mergeCell ref="AB44:AB45"/>
    <mergeCell ref="AC44:AC45"/>
    <mergeCell ref="AD44:AD45"/>
    <mergeCell ref="AE44:AE45"/>
    <mergeCell ref="ER42:ER43"/>
    <mergeCell ref="ES42:ES43"/>
    <mergeCell ref="EU42:EU43"/>
    <mergeCell ref="EK42:EK43"/>
    <mergeCell ref="EL42:EL43"/>
    <mergeCell ref="EM42:EM43"/>
    <mergeCell ref="EN42:EN43"/>
    <mergeCell ref="EO42:EO43"/>
    <mergeCell ref="EP42:EP43"/>
    <mergeCell ref="ED42:ED43"/>
    <mergeCell ref="EE42:EE43"/>
    <mergeCell ref="EG42:EG43"/>
    <mergeCell ref="EH42:EH43"/>
    <mergeCell ref="EI42:EI43"/>
    <mergeCell ref="EJ42:EJ43"/>
    <mergeCell ref="DN42:DN43"/>
    <mergeCell ref="DP42:DP43"/>
    <mergeCell ref="DZ42:DZ43"/>
    <mergeCell ref="DZ44:DZ45"/>
    <mergeCell ref="DD42:DD43"/>
    <mergeCell ref="DE42:DE43"/>
    <mergeCell ref="CS42:CS43"/>
    <mergeCell ref="CT42:CT43"/>
    <mergeCell ref="CU42:CU43"/>
    <mergeCell ref="CV42:CV43"/>
    <mergeCell ref="CW42:CW43"/>
    <mergeCell ref="CJ42:CJ43"/>
    <mergeCell ref="CM42:CM43"/>
    <mergeCell ref="CN42:CN43"/>
    <mergeCell ref="CO42:CO43"/>
    <mergeCell ref="CP42:CP43"/>
    <mergeCell ref="CQ42:CQ43"/>
    <mergeCell ref="CN44:CN45"/>
    <mergeCell ref="CO44:CO45"/>
    <mergeCell ref="CP44:CP45"/>
    <mergeCell ref="CQ44:CQ45"/>
    <mergeCell ref="CR44:CR45"/>
    <mergeCell ref="CS44:CS45"/>
    <mergeCell ref="CJ44:CJ45"/>
    <mergeCell ref="CM44:CM45"/>
    <mergeCell ref="D44:D45"/>
    <mergeCell ref="E44:E45"/>
    <mergeCell ref="T44:T45"/>
    <mergeCell ref="U44:U45"/>
    <mergeCell ref="V44:V45"/>
    <mergeCell ref="W44:W45"/>
    <mergeCell ref="X44:X45"/>
    <mergeCell ref="Y44:Y45"/>
    <mergeCell ref="EQ44:EQ45"/>
    <mergeCell ref="ER44:ER45"/>
    <mergeCell ref="ES44:ES45"/>
    <mergeCell ref="EU44:EU45"/>
    <mergeCell ref="EK44:EK45"/>
    <mergeCell ref="EL44:EL45"/>
    <mergeCell ref="EM44:EM45"/>
    <mergeCell ref="EN44:EN45"/>
    <mergeCell ref="EO44:EO45"/>
    <mergeCell ref="EP44:EP45"/>
    <mergeCell ref="ED44:ED45"/>
    <mergeCell ref="EE44:EE45"/>
    <mergeCell ref="EG44:EG45"/>
    <mergeCell ref="EH44:EH45"/>
    <mergeCell ref="EI44:EI45"/>
    <mergeCell ref="EJ44:EJ45"/>
    <mergeCell ref="DF44:DF45"/>
    <mergeCell ref="DH44:DH45"/>
    <mergeCell ref="DJ44:DJ45"/>
    <mergeCell ref="DL44:DL45"/>
    <mergeCell ref="DN44:DN45"/>
    <mergeCell ref="DP44:DP45"/>
    <mergeCell ref="CZ44:CZ45"/>
    <mergeCell ref="DA44:DA45"/>
    <mergeCell ref="DB44:DB45"/>
    <mergeCell ref="DC44:DC45"/>
    <mergeCell ref="DD44:DD45"/>
    <mergeCell ref="DE44:DE45"/>
    <mergeCell ref="CT44:CT45"/>
    <mergeCell ref="CU44:CU45"/>
    <mergeCell ref="CV44:CV45"/>
    <mergeCell ref="CW44:CW45"/>
    <mergeCell ref="CX44:CX45"/>
    <mergeCell ref="CY44:CY45"/>
    <mergeCell ref="Z46:Z47"/>
    <mergeCell ref="AA46:AA47"/>
    <mergeCell ref="AB46:AB47"/>
    <mergeCell ref="AC46:AC47"/>
    <mergeCell ref="AD46:AD47"/>
    <mergeCell ref="AE46:AE47"/>
    <mergeCell ref="AN48:AN49"/>
    <mergeCell ref="CA48:CA49"/>
    <mergeCell ref="CB48:CB49"/>
    <mergeCell ref="CC48:CC49"/>
    <mergeCell ref="CD48:CD49"/>
    <mergeCell ref="CE48:CE49"/>
    <mergeCell ref="AF48:AF49"/>
    <mergeCell ref="AG48:AG49"/>
    <mergeCell ref="AH48:AH49"/>
    <mergeCell ref="AI48:AI49"/>
    <mergeCell ref="AJ48:AJ49"/>
    <mergeCell ref="AK48:AK49"/>
    <mergeCell ref="Z48:Z49"/>
    <mergeCell ref="AA48:AA49"/>
    <mergeCell ref="AB48:AB49"/>
    <mergeCell ref="AC48:AC49"/>
    <mergeCell ref="AD48:AD49"/>
    <mergeCell ref="AE48:AE49"/>
    <mergeCell ref="D46:D47"/>
    <mergeCell ref="E46:E47"/>
    <mergeCell ref="T46:T47"/>
    <mergeCell ref="U46:U47"/>
    <mergeCell ref="V46:V47"/>
    <mergeCell ref="W46:W47"/>
    <mergeCell ref="X46:X47"/>
    <mergeCell ref="Y46:Y47"/>
    <mergeCell ref="CN48:CN49"/>
    <mergeCell ref="CF48:CF49"/>
    <mergeCell ref="CG48:CG49"/>
    <mergeCell ref="CH48:CH49"/>
    <mergeCell ref="CI48:CI49"/>
    <mergeCell ref="CJ48:CJ49"/>
    <mergeCell ref="CM48:CM49"/>
    <mergeCell ref="D48:D49"/>
    <mergeCell ref="E48:E49"/>
    <mergeCell ref="T48:T49"/>
    <mergeCell ref="U48:U49"/>
    <mergeCell ref="V48:V49"/>
    <mergeCell ref="W48:W49"/>
    <mergeCell ref="X48:X49"/>
    <mergeCell ref="Y48:Y49"/>
    <mergeCell ref="AN46:AN47"/>
    <mergeCell ref="CA46:CA47"/>
    <mergeCell ref="CB46:CB47"/>
    <mergeCell ref="CC46:CC47"/>
    <mergeCell ref="CD46:CD47"/>
    <mergeCell ref="CE46:CE47"/>
    <mergeCell ref="AF46:AF47"/>
    <mergeCell ref="AG46:AG47"/>
    <mergeCell ref="EQ46:EQ47"/>
    <mergeCell ref="ER46:ER47"/>
    <mergeCell ref="ES46:ES47"/>
    <mergeCell ref="EU46:EU47"/>
    <mergeCell ref="EK46:EK47"/>
    <mergeCell ref="EL46:EL47"/>
    <mergeCell ref="EM46:EM47"/>
    <mergeCell ref="EN46:EN47"/>
    <mergeCell ref="EO46:EO47"/>
    <mergeCell ref="EP46:EP47"/>
    <mergeCell ref="ED46:ED47"/>
    <mergeCell ref="EE46:EE47"/>
    <mergeCell ref="EG46:EG47"/>
    <mergeCell ref="EH46:EH47"/>
    <mergeCell ref="EI46:EI47"/>
    <mergeCell ref="EJ46:EJ47"/>
    <mergeCell ref="DF46:DF47"/>
    <mergeCell ref="DH46:DH47"/>
    <mergeCell ref="DJ46:DJ47"/>
    <mergeCell ref="DL46:DL47"/>
    <mergeCell ref="DN46:DN47"/>
    <mergeCell ref="DP46:DP47"/>
    <mergeCell ref="CZ46:CZ47"/>
    <mergeCell ref="DA46:DA47"/>
    <mergeCell ref="DB46:DB47"/>
    <mergeCell ref="DC46:DC47"/>
    <mergeCell ref="DD46:DD47"/>
    <mergeCell ref="DE46:DE47"/>
    <mergeCell ref="CR46:CR47"/>
    <mergeCell ref="CS46:CS47"/>
    <mergeCell ref="CF46:CF47"/>
    <mergeCell ref="CG46:CG47"/>
    <mergeCell ref="CH46:CH47"/>
    <mergeCell ref="CI46:CI47"/>
    <mergeCell ref="CJ46:CJ47"/>
    <mergeCell ref="CM46:CM47"/>
    <mergeCell ref="DT46:DT47"/>
    <mergeCell ref="DV46:DV47"/>
    <mergeCell ref="DW46:DW47"/>
    <mergeCell ref="DX46:DX47"/>
    <mergeCell ref="DY46:DY47"/>
    <mergeCell ref="EA46:EA47"/>
    <mergeCell ref="EB46:EB47"/>
    <mergeCell ref="EC46:EC47"/>
    <mergeCell ref="EF46:EF47"/>
    <mergeCell ref="V52:V53"/>
    <mergeCell ref="EU50:EU51"/>
    <mergeCell ref="EO50:EO51"/>
    <mergeCell ref="EP50:EP51"/>
    <mergeCell ref="EQ50:EQ51"/>
    <mergeCell ref="ER50:ER51"/>
    <mergeCell ref="ES50:ES51"/>
    <mergeCell ref="EI50:EI51"/>
    <mergeCell ref="EJ50:EJ51"/>
    <mergeCell ref="EK50:EK51"/>
    <mergeCell ref="EL50:EL51"/>
    <mergeCell ref="EM50:EM51"/>
    <mergeCell ref="EN50:EN51"/>
    <mergeCell ref="DZ50:DZ51"/>
    <mergeCell ref="ED50:ED51"/>
    <mergeCell ref="EE50:EE51"/>
    <mergeCell ref="EG50:EG51"/>
    <mergeCell ref="EH50:EH51"/>
    <mergeCell ref="EE52:EE53"/>
    <mergeCell ref="EG52:EG53"/>
    <mergeCell ref="EH52:EH53"/>
    <mergeCell ref="EU48:EU49"/>
    <mergeCell ref="EO48:EO49"/>
    <mergeCell ref="EP48:EP49"/>
    <mergeCell ref="EQ48:EQ49"/>
    <mergeCell ref="ER48:ER49"/>
    <mergeCell ref="ES48:ES49"/>
    <mergeCell ref="EI48:EI49"/>
    <mergeCell ref="EJ48:EJ49"/>
    <mergeCell ref="EK48:EK49"/>
    <mergeCell ref="EL48:EL49"/>
    <mergeCell ref="EM48:EM49"/>
    <mergeCell ref="EN48:EN49"/>
    <mergeCell ref="DZ48:DZ49"/>
    <mergeCell ref="ED48:ED49"/>
    <mergeCell ref="EE48:EE49"/>
    <mergeCell ref="EG48:EG49"/>
    <mergeCell ref="EH48:EH49"/>
    <mergeCell ref="DF48:DF49"/>
    <mergeCell ref="DH48:DH49"/>
    <mergeCell ref="DJ48:DJ49"/>
    <mergeCell ref="DL48:DL49"/>
    <mergeCell ref="DN48:DN49"/>
    <mergeCell ref="DP48:DP49"/>
    <mergeCell ref="CZ48:CZ49"/>
    <mergeCell ref="DA48:DA49"/>
    <mergeCell ref="DB48:DB49"/>
    <mergeCell ref="DC48:DC49"/>
    <mergeCell ref="DD48:DD49"/>
    <mergeCell ref="DE48:DE49"/>
    <mergeCell ref="CT48:CT49"/>
    <mergeCell ref="CU48:CU49"/>
    <mergeCell ref="CV48:CV49"/>
    <mergeCell ref="CW48:CW49"/>
    <mergeCell ref="CX48:CX49"/>
    <mergeCell ref="CY48:CY49"/>
    <mergeCell ref="DT48:DT49"/>
    <mergeCell ref="DV48:DV49"/>
    <mergeCell ref="DW48:DW49"/>
    <mergeCell ref="DX48:DX49"/>
    <mergeCell ref="DY48:DY49"/>
    <mergeCell ref="EA48:EA49"/>
    <mergeCell ref="EB48:EB49"/>
    <mergeCell ref="EC48:EC49"/>
    <mergeCell ref="DL52:DL53"/>
    <mergeCell ref="DN52:DN53"/>
    <mergeCell ref="W54:W55"/>
    <mergeCell ref="X54:X55"/>
    <mergeCell ref="Y54:Y55"/>
    <mergeCell ref="Z54:Z55"/>
    <mergeCell ref="AA54:AA55"/>
    <mergeCell ref="AB54:AB55"/>
    <mergeCell ref="CN54:CN55"/>
    <mergeCell ref="CO54:CO55"/>
    <mergeCell ref="D54:D55"/>
    <mergeCell ref="E54:E55"/>
    <mergeCell ref="T54:T55"/>
    <mergeCell ref="U54:U55"/>
    <mergeCell ref="V54:V55"/>
    <mergeCell ref="DP52:DP53"/>
    <mergeCell ref="DB50:DB51"/>
    <mergeCell ref="DC50:DC51"/>
    <mergeCell ref="DD50:DD51"/>
    <mergeCell ref="DE50:DE51"/>
    <mergeCell ref="DF50:DF51"/>
    <mergeCell ref="DH50:DH51"/>
    <mergeCell ref="CV50:CV51"/>
    <mergeCell ref="CW50:CW51"/>
    <mergeCell ref="CX50:CX51"/>
    <mergeCell ref="CY50:CY51"/>
    <mergeCell ref="CZ50:CZ51"/>
    <mergeCell ref="DA50:DA51"/>
    <mergeCell ref="CP50:CP51"/>
    <mergeCell ref="CQ50:CQ51"/>
    <mergeCell ref="CR50:CR51"/>
    <mergeCell ref="CS50:CS51"/>
    <mergeCell ref="CT50:CT51"/>
    <mergeCell ref="CU50:CU51"/>
    <mergeCell ref="CC50:CC51"/>
    <mergeCell ref="CD50:CD51"/>
    <mergeCell ref="CE50:CE51"/>
    <mergeCell ref="CF50:CF51"/>
    <mergeCell ref="CG50:CG51"/>
    <mergeCell ref="X50:X51"/>
    <mergeCell ref="Y50:Y51"/>
    <mergeCell ref="Z50:Z51"/>
    <mergeCell ref="AA50:AA51"/>
    <mergeCell ref="AN50:AN51"/>
    <mergeCell ref="CA50:CA51"/>
    <mergeCell ref="AN52:AN53"/>
    <mergeCell ref="CA52:CA53"/>
    <mergeCell ref="CB52:CB53"/>
    <mergeCell ref="CC52:CC53"/>
    <mergeCell ref="CD52:CD53"/>
    <mergeCell ref="CE52:CE53"/>
    <mergeCell ref="CF52:CF53"/>
    <mergeCell ref="CG52:CG53"/>
    <mergeCell ref="CH52:CH53"/>
    <mergeCell ref="D50:D51"/>
    <mergeCell ref="E50:E51"/>
    <mergeCell ref="T50:T51"/>
    <mergeCell ref="U50:U51"/>
    <mergeCell ref="V50:V51"/>
    <mergeCell ref="W50:W51"/>
    <mergeCell ref="D52:D53"/>
    <mergeCell ref="E52:E53"/>
    <mergeCell ref="T52:T53"/>
    <mergeCell ref="U52:U53"/>
    <mergeCell ref="U56:U57"/>
    <mergeCell ref="V56:V57"/>
    <mergeCell ref="W56:W57"/>
    <mergeCell ref="X56:X57"/>
    <mergeCell ref="Y56:Y57"/>
    <mergeCell ref="Z56:Z57"/>
    <mergeCell ref="EU52:EU53"/>
    <mergeCell ref="EO52:EO53"/>
    <mergeCell ref="EP52:EP53"/>
    <mergeCell ref="EQ52:EQ53"/>
    <mergeCell ref="ER52:ER53"/>
    <mergeCell ref="ES52:ES53"/>
    <mergeCell ref="EI52:EI53"/>
    <mergeCell ref="EJ52:EJ53"/>
    <mergeCell ref="EK52:EK53"/>
    <mergeCell ref="EL52:EL53"/>
    <mergeCell ref="EM52:EM53"/>
    <mergeCell ref="EN52:EN53"/>
    <mergeCell ref="DC52:DC53"/>
    <mergeCell ref="DD52:DD53"/>
    <mergeCell ref="DE52:DE53"/>
    <mergeCell ref="DF52:DF53"/>
    <mergeCell ref="DH52:DH53"/>
    <mergeCell ref="DJ52:DJ53"/>
    <mergeCell ref="CW52:CW53"/>
    <mergeCell ref="CX52:CX53"/>
    <mergeCell ref="CY52:CY53"/>
    <mergeCell ref="CZ52:CZ53"/>
    <mergeCell ref="DA52:DA53"/>
    <mergeCell ref="DB52:DB53"/>
    <mergeCell ref="CQ52:CQ53"/>
    <mergeCell ref="CR52:CR53"/>
    <mergeCell ref="CS52:CS53"/>
    <mergeCell ref="CT52:CT53"/>
    <mergeCell ref="CU52:CU53"/>
    <mergeCell ref="CV52:CV53"/>
    <mergeCell ref="CI52:CI53"/>
    <mergeCell ref="CJ52:CJ53"/>
    <mergeCell ref="CM52:CM53"/>
    <mergeCell ref="CN52:CN53"/>
    <mergeCell ref="CO52:CO53"/>
    <mergeCell ref="CP52:CP53"/>
    <mergeCell ref="CO56:CO57"/>
    <mergeCell ref="CC54:CC55"/>
    <mergeCell ref="CD54:CD55"/>
    <mergeCell ref="CE54:CE55"/>
    <mergeCell ref="CF54:CF55"/>
    <mergeCell ref="CG54:CG55"/>
    <mergeCell ref="CH54:CH55"/>
    <mergeCell ref="AI54:AI55"/>
    <mergeCell ref="AJ54:AJ55"/>
    <mergeCell ref="AK54:AK55"/>
    <mergeCell ref="AN54:AN55"/>
    <mergeCell ref="W52:W53"/>
    <mergeCell ref="X52:X53"/>
    <mergeCell ref="Y52:Y53"/>
    <mergeCell ref="Z52:Z53"/>
    <mergeCell ref="AA52:AA53"/>
    <mergeCell ref="DT52:DT53"/>
    <mergeCell ref="DV52:DV53"/>
    <mergeCell ref="DW52:DW53"/>
    <mergeCell ref="DX52:DX53"/>
    <mergeCell ref="DY52:DY53"/>
    <mergeCell ref="DZ52:DZ53"/>
    <mergeCell ref="D58:D59"/>
    <mergeCell ref="E58:E59"/>
    <mergeCell ref="T58:T59"/>
    <mergeCell ref="U58:U59"/>
    <mergeCell ref="V58:V59"/>
    <mergeCell ref="EU56:EU57"/>
    <mergeCell ref="EN56:EN57"/>
    <mergeCell ref="EO56:EO57"/>
    <mergeCell ref="EP56:EP57"/>
    <mergeCell ref="EQ56:EQ57"/>
    <mergeCell ref="ER56:ER57"/>
    <mergeCell ref="ES56:ES57"/>
    <mergeCell ref="EH56:EH57"/>
    <mergeCell ref="EI56:EI57"/>
    <mergeCell ref="EJ56:EJ57"/>
    <mergeCell ref="EK56:EK57"/>
    <mergeCell ref="EL56:EL57"/>
    <mergeCell ref="EM56:EM57"/>
    <mergeCell ref="DJ56:DJ57"/>
    <mergeCell ref="DL56:DL57"/>
    <mergeCell ref="DN56:DN57"/>
    <mergeCell ref="DP56:DP57"/>
    <mergeCell ref="EE56:EE57"/>
    <mergeCell ref="EG56:EG57"/>
    <mergeCell ref="DB56:DB57"/>
    <mergeCell ref="DC56:DC57"/>
    <mergeCell ref="DD56:DD57"/>
    <mergeCell ref="DE56:DE57"/>
    <mergeCell ref="DF56:DF57"/>
    <mergeCell ref="DH56:DH57"/>
    <mergeCell ref="CV56:CV57"/>
    <mergeCell ref="CW56:CW57"/>
    <mergeCell ref="CP54:CP55"/>
    <mergeCell ref="CQ54:CQ55"/>
    <mergeCell ref="CR54:CR55"/>
    <mergeCell ref="CS54:CS55"/>
    <mergeCell ref="CT54:CT55"/>
    <mergeCell ref="CU54:CU55"/>
    <mergeCell ref="CI54:CI55"/>
    <mergeCell ref="CJ54:CJ55"/>
    <mergeCell ref="CM54:CM55"/>
    <mergeCell ref="CA54:CA55"/>
    <mergeCell ref="CB54:CB55"/>
    <mergeCell ref="AC54:AC55"/>
    <mergeCell ref="AD54:AD55"/>
    <mergeCell ref="AE54:AE55"/>
    <mergeCell ref="AF54:AF55"/>
    <mergeCell ref="AG54:AG55"/>
    <mergeCell ref="AH54:AH55"/>
    <mergeCell ref="AG56:AG57"/>
    <mergeCell ref="AH56:AH57"/>
    <mergeCell ref="AI56:AI57"/>
    <mergeCell ref="AJ56:AJ57"/>
    <mergeCell ref="AK56:AK57"/>
    <mergeCell ref="AN56:AN57"/>
    <mergeCell ref="AA56:AA57"/>
    <mergeCell ref="AB56:AB57"/>
    <mergeCell ref="AC56:AC57"/>
    <mergeCell ref="AD56:AD57"/>
    <mergeCell ref="AE56:AE57"/>
    <mergeCell ref="AF56:AF57"/>
    <mergeCell ref="D56:D57"/>
    <mergeCell ref="E56:E57"/>
    <mergeCell ref="T56:T57"/>
    <mergeCell ref="CD58:CD59"/>
    <mergeCell ref="CE58:CE59"/>
    <mergeCell ref="CF58:CF59"/>
    <mergeCell ref="CG58:CG59"/>
    <mergeCell ref="CH58:CH59"/>
    <mergeCell ref="ER54:ER55"/>
    <mergeCell ref="ES54:ES55"/>
    <mergeCell ref="EU54:EU55"/>
    <mergeCell ref="EL54:EL55"/>
    <mergeCell ref="EM54:EM55"/>
    <mergeCell ref="EN54:EN55"/>
    <mergeCell ref="EO54:EO55"/>
    <mergeCell ref="EP54:EP55"/>
    <mergeCell ref="EQ54:EQ55"/>
    <mergeCell ref="EE54:EE55"/>
    <mergeCell ref="EG54:EG55"/>
    <mergeCell ref="EH54:EH55"/>
    <mergeCell ref="EI54:EI55"/>
    <mergeCell ref="EJ54:EJ55"/>
    <mergeCell ref="EK54:EK55"/>
    <mergeCell ref="DJ54:DJ55"/>
    <mergeCell ref="DL54:DL55"/>
    <mergeCell ref="DN54:DN55"/>
    <mergeCell ref="DP54:DP55"/>
    <mergeCell ref="DZ54:DZ55"/>
    <mergeCell ref="DB54:DB55"/>
    <mergeCell ref="DC54:DC55"/>
    <mergeCell ref="DD54:DD55"/>
    <mergeCell ref="DE54:DE55"/>
    <mergeCell ref="DF54:DF55"/>
    <mergeCell ref="DH54:DH55"/>
    <mergeCell ref="CV54:CV55"/>
    <mergeCell ref="CW54:CW55"/>
    <mergeCell ref="CX54:CX55"/>
    <mergeCell ref="CY54:CY55"/>
    <mergeCell ref="CZ54:CZ55"/>
    <mergeCell ref="DA54:DA55"/>
    <mergeCell ref="CI58:CI59"/>
    <mergeCell ref="CJ58:CJ59"/>
    <mergeCell ref="CM58:CM59"/>
    <mergeCell ref="ED54:ED55"/>
    <mergeCell ref="AD58:AD59"/>
    <mergeCell ref="AE58:AE59"/>
    <mergeCell ref="AF58:AF59"/>
    <mergeCell ref="AG58:AG59"/>
    <mergeCell ref="AH58:AH59"/>
    <mergeCell ref="W58:W59"/>
    <mergeCell ref="X58:X59"/>
    <mergeCell ref="Y58:Y59"/>
    <mergeCell ref="Z58:Z59"/>
    <mergeCell ref="AA58:AA59"/>
    <mergeCell ref="AB58:AB59"/>
    <mergeCell ref="AJ60:AJ61"/>
    <mergeCell ref="AK60:AK61"/>
    <mergeCell ref="AN60:AN61"/>
    <mergeCell ref="CA60:CA61"/>
    <mergeCell ref="CB60:CB61"/>
    <mergeCell ref="CC60:CC61"/>
    <mergeCell ref="AD60:AD61"/>
    <mergeCell ref="AE60:AE61"/>
    <mergeCell ref="AF60:AF61"/>
    <mergeCell ref="AG60:AG61"/>
    <mergeCell ref="AH60:AH61"/>
    <mergeCell ref="AI60:AI61"/>
    <mergeCell ref="X60:X61"/>
    <mergeCell ref="Y60:Y61"/>
    <mergeCell ref="Z60:Z61"/>
    <mergeCell ref="AA60:AA61"/>
    <mergeCell ref="AB60:AB61"/>
    <mergeCell ref="AC60:AC61"/>
    <mergeCell ref="CX56:CX57"/>
    <mergeCell ref="CY56:CY57"/>
    <mergeCell ref="CZ56:CZ57"/>
    <mergeCell ref="DA56:DA57"/>
    <mergeCell ref="CP56:CP57"/>
    <mergeCell ref="CQ56:CQ57"/>
    <mergeCell ref="CR56:CR57"/>
    <mergeCell ref="CS56:CS57"/>
    <mergeCell ref="CT56:CT57"/>
    <mergeCell ref="CU56:CU57"/>
    <mergeCell ref="CG56:CG57"/>
    <mergeCell ref="CH56:CH57"/>
    <mergeCell ref="CI56:CI57"/>
    <mergeCell ref="CJ56:CJ57"/>
    <mergeCell ref="CM56:CM57"/>
    <mergeCell ref="CN56:CN57"/>
    <mergeCell ref="CA56:CA57"/>
    <mergeCell ref="CB56:CB57"/>
    <mergeCell ref="CC56:CC57"/>
    <mergeCell ref="CD56:CD57"/>
    <mergeCell ref="CE56:CE57"/>
    <mergeCell ref="CF56:CF57"/>
    <mergeCell ref="CT58:CT59"/>
    <mergeCell ref="CU58:CU59"/>
    <mergeCell ref="CV58:CV59"/>
    <mergeCell ref="CW58:CW59"/>
    <mergeCell ref="CX58:CX59"/>
    <mergeCell ref="CY58:CY59"/>
    <mergeCell ref="CN58:CN59"/>
    <mergeCell ref="CO58:CO59"/>
    <mergeCell ref="CP58:CP59"/>
    <mergeCell ref="CQ58:CQ59"/>
    <mergeCell ref="CR58:CR59"/>
    <mergeCell ref="CS58:CS59"/>
    <mergeCell ref="CC58:CC59"/>
    <mergeCell ref="CJ60:CJ61"/>
    <mergeCell ref="CM60:CM61"/>
    <mergeCell ref="CN60:CN61"/>
    <mergeCell ref="CO60:CO61"/>
    <mergeCell ref="CP60:CP61"/>
    <mergeCell ref="CQ60:CQ61"/>
    <mergeCell ref="CD60:CD61"/>
    <mergeCell ref="CE60:CE61"/>
    <mergeCell ref="CF60:CF61"/>
    <mergeCell ref="CG60:CG61"/>
    <mergeCell ref="CH60:CH61"/>
    <mergeCell ref="CI60:CI61"/>
    <mergeCell ref="CS62:CS63"/>
    <mergeCell ref="CT62:CT63"/>
    <mergeCell ref="CU62:CU63"/>
    <mergeCell ref="CV62:CV63"/>
    <mergeCell ref="CW62:CW63"/>
    <mergeCell ref="CX62:CX63"/>
    <mergeCell ref="CM62:CM63"/>
    <mergeCell ref="CN62:CN63"/>
    <mergeCell ref="CO62:CO63"/>
    <mergeCell ref="CP62:CP63"/>
    <mergeCell ref="D60:D61"/>
    <mergeCell ref="E60:E61"/>
    <mergeCell ref="T60:T61"/>
    <mergeCell ref="U60:U61"/>
    <mergeCell ref="V60:V61"/>
    <mergeCell ref="W60:W61"/>
    <mergeCell ref="EU58:EU59"/>
    <mergeCell ref="EO58:EO59"/>
    <mergeCell ref="EP58:EP59"/>
    <mergeCell ref="EQ58:EQ59"/>
    <mergeCell ref="ER58:ER59"/>
    <mergeCell ref="ES58:ES59"/>
    <mergeCell ref="EI58:EI59"/>
    <mergeCell ref="EJ58:EJ59"/>
    <mergeCell ref="EK58:EK59"/>
    <mergeCell ref="EL58:EL59"/>
    <mergeCell ref="EM58:EM59"/>
    <mergeCell ref="EN58:EN59"/>
    <mergeCell ref="DZ58:DZ59"/>
    <mergeCell ref="ED58:ED59"/>
    <mergeCell ref="EE58:EE59"/>
    <mergeCell ref="EG58:EG59"/>
    <mergeCell ref="EH58:EH59"/>
    <mergeCell ref="DF58:DF59"/>
    <mergeCell ref="DH58:DH59"/>
    <mergeCell ref="DJ58:DJ59"/>
    <mergeCell ref="DL58:DL59"/>
    <mergeCell ref="DN58:DN59"/>
    <mergeCell ref="DP58:DP59"/>
    <mergeCell ref="CZ58:CZ59"/>
    <mergeCell ref="DA58:DA59"/>
    <mergeCell ref="DB58:DB59"/>
    <mergeCell ref="DC58:DC59"/>
    <mergeCell ref="DD58:DD59"/>
    <mergeCell ref="DE58:DE59"/>
    <mergeCell ref="AI58:AI59"/>
    <mergeCell ref="AJ58:AJ59"/>
    <mergeCell ref="AK58:AK59"/>
    <mergeCell ref="AN58:AN59"/>
    <mergeCell ref="CA58:CA59"/>
    <mergeCell ref="CB58:CB59"/>
    <mergeCell ref="AC58:AC59"/>
    <mergeCell ref="EP60:EP61"/>
    <mergeCell ref="EQ60:EQ61"/>
    <mergeCell ref="ER60:ER61"/>
    <mergeCell ref="ES60:ES61"/>
    <mergeCell ref="EU60:EU61"/>
    <mergeCell ref="EJ60:EJ61"/>
    <mergeCell ref="EK60:EK61"/>
    <mergeCell ref="EL60:EL61"/>
    <mergeCell ref="EM60:EM61"/>
    <mergeCell ref="EN60:EN61"/>
    <mergeCell ref="EO60:EO61"/>
    <mergeCell ref="DN60:DN61"/>
    <mergeCell ref="DP60:DP61"/>
    <mergeCell ref="EE60:EE61"/>
    <mergeCell ref="EG60:EG61"/>
    <mergeCell ref="EH60:EH61"/>
    <mergeCell ref="EI60:EI61"/>
    <mergeCell ref="DD60:DD61"/>
    <mergeCell ref="DE60:DE61"/>
    <mergeCell ref="DF60:DF61"/>
    <mergeCell ref="DH60:DH61"/>
    <mergeCell ref="DJ60:DJ61"/>
    <mergeCell ref="DL60:DL61"/>
    <mergeCell ref="CX60:CX61"/>
    <mergeCell ref="CY60:CY61"/>
    <mergeCell ref="CZ60:CZ61"/>
    <mergeCell ref="DA60:DA61"/>
    <mergeCell ref="DB60:DB61"/>
    <mergeCell ref="DC60:DC61"/>
    <mergeCell ref="CR60:CR61"/>
    <mergeCell ref="CS60:CS61"/>
    <mergeCell ref="CT60:CT61"/>
    <mergeCell ref="CU60:CU61"/>
    <mergeCell ref="CV60:CV61"/>
    <mergeCell ref="CW60:CW61"/>
    <mergeCell ref="AK62:AK63"/>
    <mergeCell ref="AN62:AN63"/>
    <mergeCell ref="CA62:CA63"/>
    <mergeCell ref="CB62:CB63"/>
    <mergeCell ref="CC62:CC63"/>
    <mergeCell ref="CD62:CD63"/>
    <mergeCell ref="AE62:AE63"/>
    <mergeCell ref="AF62:AF63"/>
    <mergeCell ref="AG62:AG63"/>
    <mergeCell ref="AH62:AH63"/>
    <mergeCell ref="AI62:AI63"/>
    <mergeCell ref="AJ62:AJ63"/>
    <mergeCell ref="Y62:Y63"/>
    <mergeCell ref="Z62:Z63"/>
    <mergeCell ref="AA62:AA63"/>
    <mergeCell ref="AB62:AB63"/>
    <mergeCell ref="AC62:AC63"/>
    <mergeCell ref="AD62:AD63"/>
    <mergeCell ref="AI64:AI65"/>
    <mergeCell ref="AJ64:AJ65"/>
    <mergeCell ref="AK64:AK65"/>
    <mergeCell ref="AN64:AN65"/>
    <mergeCell ref="CA64:CA65"/>
    <mergeCell ref="CB64:CB65"/>
    <mergeCell ref="AC64:AC65"/>
    <mergeCell ref="AD64:AD65"/>
    <mergeCell ref="AE64:AE65"/>
    <mergeCell ref="AF64:AF65"/>
    <mergeCell ref="AG64:AG65"/>
    <mergeCell ref="AH64:AH65"/>
    <mergeCell ref="D62:D63"/>
    <mergeCell ref="E62:E63"/>
    <mergeCell ref="T62:T63"/>
    <mergeCell ref="U62:U63"/>
    <mergeCell ref="V62:V63"/>
    <mergeCell ref="W62:W63"/>
    <mergeCell ref="X62:X63"/>
    <mergeCell ref="EU62:EU63"/>
    <mergeCell ref="EN62:EN63"/>
    <mergeCell ref="EO62:EO63"/>
    <mergeCell ref="EP62:EP63"/>
    <mergeCell ref="EQ62:EQ63"/>
    <mergeCell ref="ER62:ER63"/>
    <mergeCell ref="ES62:ES63"/>
    <mergeCell ref="EH62:EH63"/>
    <mergeCell ref="EI62:EI63"/>
    <mergeCell ref="EJ62:EJ63"/>
    <mergeCell ref="EK62:EK63"/>
    <mergeCell ref="EL62:EL63"/>
    <mergeCell ref="EM62:EM63"/>
    <mergeCell ref="DP62:DP63"/>
    <mergeCell ref="DZ62:DZ63"/>
    <mergeCell ref="ED62:ED63"/>
    <mergeCell ref="EE62:EE63"/>
    <mergeCell ref="EG62:EG63"/>
    <mergeCell ref="DE62:DE63"/>
    <mergeCell ref="DF62:DF63"/>
    <mergeCell ref="DH62:DH63"/>
    <mergeCell ref="DJ62:DJ63"/>
    <mergeCell ref="DL62:DL63"/>
    <mergeCell ref="DN62:DN63"/>
    <mergeCell ref="CY62:CY63"/>
    <mergeCell ref="CZ62:CZ63"/>
    <mergeCell ref="DA62:DA63"/>
    <mergeCell ref="DB62:DB63"/>
    <mergeCell ref="DC62:DC63"/>
    <mergeCell ref="DD62:DD63"/>
    <mergeCell ref="CQ62:CQ63"/>
    <mergeCell ref="CR62:CR63"/>
    <mergeCell ref="CE62:CE63"/>
    <mergeCell ref="CF62:CF63"/>
    <mergeCell ref="CG62:CG63"/>
    <mergeCell ref="CH62:CH63"/>
    <mergeCell ref="CI62:CI63"/>
    <mergeCell ref="CJ62:CJ63"/>
    <mergeCell ref="CI64:CI65"/>
    <mergeCell ref="CJ64:CJ65"/>
    <mergeCell ref="CM64:CM65"/>
    <mergeCell ref="CN64:CN65"/>
    <mergeCell ref="CO64:CO65"/>
    <mergeCell ref="CP64:CP65"/>
    <mergeCell ref="CC64:CC65"/>
    <mergeCell ref="CD64:CD65"/>
    <mergeCell ref="CE64:CE65"/>
    <mergeCell ref="CF64:CF65"/>
    <mergeCell ref="CG64:CG65"/>
    <mergeCell ref="CH64:CH65"/>
    <mergeCell ref="CT66:CT67"/>
    <mergeCell ref="CU66:CU67"/>
    <mergeCell ref="CV66:CV67"/>
    <mergeCell ref="CW66:CW67"/>
    <mergeCell ref="CJ66:CJ67"/>
    <mergeCell ref="CM66:CM67"/>
    <mergeCell ref="CN66:CN67"/>
    <mergeCell ref="CO66:CO67"/>
    <mergeCell ref="CP66:CP67"/>
    <mergeCell ref="CQ66:CQ67"/>
    <mergeCell ref="W64:W65"/>
    <mergeCell ref="X64:X65"/>
    <mergeCell ref="Y64:Y65"/>
    <mergeCell ref="Z64:Z65"/>
    <mergeCell ref="AA64:AA65"/>
    <mergeCell ref="AB64:AB65"/>
    <mergeCell ref="D64:D65"/>
    <mergeCell ref="E64:E65"/>
    <mergeCell ref="T64:T65"/>
    <mergeCell ref="U64:U65"/>
    <mergeCell ref="V64:V65"/>
    <mergeCell ref="AJ66:AJ67"/>
    <mergeCell ref="AK66:AK67"/>
    <mergeCell ref="AN66:AN67"/>
    <mergeCell ref="CA66:CA67"/>
    <mergeCell ref="CB66:CB67"/>
    <mergeCell ref="CC66:CC67"/>
    <mergeCell ref="AD66:AD67"/>
    <mergeCell ref="AE66:AE67"/>
    <mergeCell ref="AF66:AF67"/>
    <mergeCell ref="AG66:AG67"/>
    <mergeCell ref="AH66:AH67"/>
    <mergeCell ref="AI66:AI67"/>
    <mergeCell ref="X66:X67"/>
    <mergeCell ref="Y66:Y67"/>
    <mergeCell ref="Z66:Z67"/>
    <mergeCell ref="AA66:AA67"/>
    <mergeCell ref="AB66:AB67"/>
    <mergeCell ref="AC66:AC67"/>
    <mergeCell ref="EU64:EU65"/>
    <mergeCell ref="EO64:EO65"/>
    <mergeCell ref="EP64:EP65"/>
    <mergeCell ref="EQ64:EQ65"/>
    <mergeCell ref="ER64:ER65"/>
    <mergeCell ref="ES64:ES65"/>
    <mergeCell ref="EI64:EI65"/>
    <mergeCell ref="EJ64:EJ65"/>
    <mergeCell ref="EK64:EK65"/>
    <mergeCell ref="EL64:EL65"/>
    <mergeCell ref="EM64:EM65"/>
    <mergeCell ref="EN64:EN65"/>
    <mergeCell ref="DL64:DL65"/>
    <mergeCell ref="DN64:DN65"/>
    <mergeCell ref="DP64:DP65"/>
    <mergeCell ref="EE64:EE65"/>
    <mergeCell ref="EG64:EG65"/>
    <mergeCell ref="EH64:EH65"/>
    <mergeCell ref="DC64:DC65"/>
    <mergeCell ref="DD64:DD65"/>
    <mergeCell ref="DE64:DE65"/>
    <mergeCell ref="DF64:DF65"/>
    <mergeCell ref="DH64:DH65"/>
    <mergeCell ref="DJ64:DJ65"/>
    <mergeCell ref="CW64:CW65"/>
    <mergeCell ref="CX64:CX65"/>
    <mergeCell ref="CY64:CY65"/>
    <mergeCell ref="CZ64:CZ65"/>
    <mergeCell ref="DA64:DA65"/>
    <mergeCell ref="DB64:DB65"/>
    <mergeCell ref="CQ64:CQ65"/>
    <mergeCell ref="CR64:CR65"/>
    <mergeCell ref="CS64:CS65"/>
    <mergeCell ref="CT64:CT65"/>
    <mergeCell ref="CU64:CU65"/>
    <mergeCell ref="CV64:CV65"/>
    <mergeCell ref="Z68:Z69"/>
    <mergeCell ref="AA68:AA69"/>
    <mergeCell ref="AB68:AB69"/>
    <mergeCell ref="AC68:AC69"/>
    <mergeCell ref="AD68:AD69"/>
    <mergeCell ref="AE68:AE69"/>
    <mergeCell ref="D68:D69"/>
    <mergeCell ref="E68:E69"/>
    <mergeCell ref="T68:T69"/>
    <mergeCell ref="U68:U69"/>
    <mergeCell ref="V68:V69"/>
    <mergeCell ref="W68:W69"/>
    <mergeCell ref="X68:X69"/>
    <mergeCell ref="Y68:Y69"/>
    <mergeCell ref="AJ68:AJ69"/>
    <mergeCell ref="AK68:AK69"/>
    <mergeCell ref="D66:D67"/>
    <mergeCell ref="E66:E67"/>
    <mergeCell ref="T66:T67"/>
    <mergeCell ref="U66:U67"/>
    <mergeCell ref="V66:V67"/>
    <mergeCell ref="W66:W67"/>
    <mergeCell ref="EQ66:EQ67"/>
    <mergeCell ref="ER66:ER67"/>
    <mergeCell ref="ES66:ES67"/>
    <mergeCell ref="EU66:EU67"/>
    <mergeCell ref="EK66:EK67"/>
    <mergeCell ref="EL66:EL67"/>
    <mergeCell ref="EM66:EM67"/>
    <mergeCell ref="EN66:EN67"/>
    <mergeCell ref="EO66:EO67"/>
    <mergeCell ref="EP66:EP67"/>
    <mergeCell ref="ED66:ED67"/>
    <mergeCell ref="EE66:EE67"/>
    <mergeCell ref="EG66:EG67"/>
    <mergeCell ref="EH66:EH67"/>
    <mergeCell ref="EI66:EI67"/>
    <mergeCell ref="EJ66:EJ67"/>
    <mergeCell ref="DN66:DN67"/>
    <mergeCell ref="DP66:DP67"/>
    <mergeCell ref="DZ66:DZ67"/>
    <mergeCell ref="EA68:EA69"/>
    <mergeCell ref="EB68:EB69"/>
    <mergeCell ref="EC68:EC69"/>
    <mergeCell ref="ED68:ED69"/>
    <mergeCell ref="EF68:EF69"/>
    <mergeCell ref="DN72:DN73"/>
    <mergeCell ref="DP72:DP73"/>
    <mergeCell ref="DZ72:DZ73"/>
    <mergeCell ref="DD66:DD67"/>
    <mergeCell ref="DE66:DE67"/>
    <mergeCell ref="DF66:DF67"/>
    <mergeCell ref="DH66:DH67"/>
    <mergeCell ref="DJ66:DJ67"/>
    <mergeCell ref="DL66:DL67"/>
    <mergeCell ref="CX66:CX67"/>
    <mergeCell ref="CY66:CY67"/>
    <mergeCell ref="CH70:CH71"/>
    <mergeCell ref="CI70:CI71"/>
    <mergeCell ref="CJ70:CJ71"/>
    <mergeCell ref="CM70:CM71"/>
    <mergeCell ref="CN70:CN71"/>
    <mergeCell ref="ER68:ER69"/>
    <mergeCell ref="ES68:ES69"/>
    <mergeCell ref="EU68:EU69"/>
    <mergeCell ref="EL68:EL69"/>
    <mergeCell ref="EM68:EM69"/>
    <mergeCell ref="EN68:EN69"/>
    <mergeCell ref="EO68:EO69"/>
    <mergeCell ref="EP68:EP69"/>
    <mergeCell ref="EQ68:EQ69"/>
    <mergeCell ref="EE68:EE69"/>
    <mergeCell ref="EG68:EG69"/>
    <mergeCell ref="EH68:EH69"/>
    <mergeCell ref="EI68:EI69"/>
    <mergeCell ref="EJ68:EJ69"/>
    <mergeCell ref="EK68:EK69"/>
    <mergeCell ref="ES70:ES71"/>
    <mergeCell ref="EU70:EU71"/>
    <mergeCell ref="EM70:EM71"/>
    <mergeCell ref="EN70:EN71"/>
    <mergeCell ref="EO70:EO71"/>
    <mergeCell ref="EP70:EP71"/>
    <mergeCell ref="EQ70:EQ71"/>
    <mergeCell ref="ER70:ER71"/>
    <mergeCell ref="EG70:EG71"/>
    <mergeCell ref="EH70:EH71"/>
    <mergeCell ref="EI70:EI71"/>
    <mergeCell ref="EJ70:EJ71"/>
    <mergeCell ref="EK70:EK71"/>
    <mergeCell ref="EL70:EL71"/>
    <mergeCell ref="CO70:CO71"/>
    <mergeCell ref="CP70:CP71"/>
    <mergeCell ref="CQ70:CQ71"/>
    <mergeCell ref="CR70:CR71"/>
    <mergeCell ref="DH70:DH71"/>
    <mergeCell ref="DJ70:DJ71"/>
    <mergeCell ref="DL70:DL71"/>
    <mergeCell ref="DN70:DN71"/>
    <mergeCell ref="DP70:DP71"/>
    <mergeCell ref="EE70:EE71"/>
    <mergeCell ref="DA70:DA71"/>
    <mergeCell ref="DB70:DB71"/>
    <mergeCell ref="DC70:DC71"/>
    <mergeCell ref="DD70:DD71"/>
    <mergeCell ref="DE70:DE71"/>
    <mergeCell ref="DF70:DF71"/>
    <mergeCell ref="CY70:CY71"/>
    <mergeCell ref="CZ70:CZ71"/>
    <mergeCell ref="CW72:CW73"/>
    <mergeCell ref="AG70:AG71"/>
    <mergeCell ref="AH70:AH71"/>
    <mergeCell ref="AI70:AI71"/>
    <mergeCell ref="AJ70:AJ71"/>
    <mergeCell ref="AK70:AK71"/>
    <mergeCell ref="AN70:AN71"/>
    <mergeCell ref="AA70:AA71"/>
    <mergeCell ref="AB70:AB71"/>
    <mergeCell ref="AC70:AC71"/>
    <mergeCell ref="AD70:AD71"/>
    <mergeCell ref="AE70:AE71"/>
    <mergeCell ref="AF70:AF71"/>
    <mergeCell ref="CZ66:CZ67"/>
    <mergeCell ref="DA66:DA67"/>
    <mergeCell ref="DB66:DB67"/>
    <mergeCell ref="DC66:DC67"/>
    <mergeCell ref="CR66:CR67"/>
    <mergeCell ref="CS66:CS67"/>
    <mergeCell ref="DN68:DN69"/>
    <mergeCell ref="DP68:DP69"/>
    <mergeCell ref="CZ68:CZ69"/>
    <mergeCell ref="DA68:DA69"/>
    <mergeCell ref="DB68:DB69"/>
    <mergeCell ref="DC68:DC69"/>
    <mergeCell ref="DD68:DD69"/>
    <mergeCell ref="DE68:DE69"/>
    <mergeCell ref="CT68:CT69"/>
    <mergeCell ref="CU68:CU69"/>
    <mergeCell ref="CV68:CV69"/>
    <mergeCell ref="CW68:CW69"/>
    <mergeCell ref="CX68:CX69"/>
    <mergeCell ref="CY68:CY69"/>
    <mergeCell ref="CN68:CN69"/>
    <mergeCell ref="CO68:CO69"/>
    <mergeCell ref="CP68:CP69"/>
    <mergeCell ref="CQ68:CQ69"/>
    <mergeCell ref="CR68:CR69"/>
    <mergeCell ref="CS68:CS69"/>
    <mergeCell ref="CF68:CF69"/>
    <mergeCell ref="CG68:CG69"/>
    <mergeCell ref="CH68:CH69"/>
    <mergeCell ref="CI68:CI69"/>
    <mergeCell ref="CJ68:CJ69"/>
    <mergeCell ref="CM68:CM69"/>
    <mergeCell ref="AN68:AN69"/>
    <mergeCell ref="CA68:CA69"/>
    <mergeCell ref="CB68:CB69"/>
    <mergeCell ref="CC68:CC69"/>
    <mergeCell ref="CD68:CD69"/>
    <mergeCell ref="CE68:CE69"/>
    <mergeCell ref="DF68:DF69"/>
    <mergeCell ref="DH68:DH69"/>
    <mergeCell ref="DJ68:DJ69"/>
    <mergeCell ref="DL68:DL69"/>
    <mergeCell ref="AF68:AF69"/>
    <mergeCell ref="AG68:AG69"/>
    <mergeCell ref="AH68:AH69"/>
    <mergeCell ref="AI68:AI69"/>
    <mergeCell ref="CD66:CD67"/>
    <mergeCell ref="CE66:CE67"/>
    <mergeCell ref="CF66:CF67"/>
    <mergeCell ref="CG66:CG67"/>
    <mergeCell ref="CH66:CH67"/>
    <mergeCell ref="CI66:CI67"/>
    <mergeCell ref="D70:D71"/>
    <mergeCell ref="E70:E71"/>
    <mergeCell ref="T70:T71"/>
    <mergeCell ref="U70:U71"/>
    <mergeCell ref="V70:V71"/>
    <mergeCell ref="W70:W71"/>
    <mergeCell ref="X70:X71"/>
    <mergeCell ref="Y70:Y71"/>
    <mergeCell ref="Z70:Z71"/>
    <mergeCell ref="CS70:CS71"/>
    <mergeCell ref="CT70:CT71"/>
    <mergeCell ref="CG70:CG71"/>
    <mergeCell ref="CR72:CR73"/>
    <mergeCell ref="CS72:CS73"/>
    <mergeCell ref="CT72:CT73"/>
    <mergeCell ref="CU72:CU73"/>
    <mergeCell ref="CV72:CV73"/>
    <mergeCell ref="CX74:CX75"/>
    <mergeCell ref="CY74:CY75"/>
    <mergeCell ref="CN74:CN75"/>
    <mergeCell ref="CO74:CO75"/>
    <mergeCell ref="CP74:CP75"/>
    <mergeCell ref="CQ74:CQ75"/>
    <mergeCell ref="CR74:CR75"/>
    <mergeCell ref="CJ72:CJ73"/>
    <mergeCell ref="CM72:CM73"/>
    <mergeCell ref="CN72:CN73"/>
    <mergeCell ref="CO72:CO73"/>
    <mergeCell ref="CP72:CP73"/>
    <mergeCell ref="CQ72:CQ73"/>
    <mergeCell ref="CD72:CD73"/>
    <mergeCell ref="CE72:CE73"/>
    <mergeCell ref="CF72:CF73"/>
    <mergeCell ref="CG72:CG73"/>
    <mergeCell ref="CH72:CH73"/>
    <mergeCell ref="CI72:CI73"/>
    <mergeCell ref="AJ72:AJ73"/>
    <mergeCell ref="AK72:AK73"/>
    <mergeCell ref="AN72:AN73"/>
    <mergeCell ref="CA72:CA73"/>
    <mergeCell ref="CB72:CB73"/>
    <mergeCell ref="CC72:CC73"/>
    <mergeCell ref="AD72:AD73"/>
    <mergeCell ref="AE72:AE73"/>
    <mergeCell ref="AF72:AF73"/>
    <mergeCell ref="AG72:AG73"/>
    <mergeCell ref="AH72:AH73"/>
    <mergeCell ref="AI72:AI73"/>
    <mergeCell ref="X72:X73"/>
    <mergeCell ref="Y72:Y73"/>
    <mergeCell ref="Z72:Z73"/>
    <mergeCell ref="AA72:AA73"/>
    <mergeCell ref="AB72:AB73"/>
    <mergeCell ref="AC72:AC73"/>
    <mergeCell ref="CA70:CA71"/>
    <mergeCell ref="CB70:CB71"/>
    <mergeCell ref="CC70:CC71"/>
    <mergeCell ref="CD70:CD71"/>
    <mergeCell ref="CE70:CE71"/>
    <mergeCell ref="CF70:CF71"/>
    <mergeCell ref="CU70:CU71"/>
    <mergeCell ref="CV70:CV71"/>
    <mergeCell ref="CW70:CW71"/>
    <mergeCell ref="CX70:CX71"/>
    <mergeCell ref="EG74:EG75"/>
    <mergeCell ref="EH74:EH75"/>
    <mergeCell ref="DF74:DF75"/>
    <mergeCell ref="DH74:DH75"/>
    <mergeCell ref="DJ74:DJ75"/>
    <mergeCell ref="DL74:DL75"/>
    <mergeCell ref="DN74:DN75"/>
    <mergeCell ref="DP74:DP75"/>
    <mergeCell ref="CZ74:CZ75"/>
    <mergeCell ref="DA74:DA75"/>
    <mergeCell ref="AN74:AN75"/>
    <mergeCell ref="CA74:CA75"/>
    <mergeCell ref="CB74:CB75"/>
    <mergeCell ref="CC74:CC75"/>
    <mergeCell ref="CD74:CD75"/>
    <mergeCell ref="CE74:CE75"/>
    <mergeCell ref="AF74:AF75"/>
    <mergeCell ref="AG74:AG75"/>
    <mergeCell ref="AH74:AH75"/>
    <mergeCell ref="AI74:AI75"/>
    <mergeCell ref="AJ74:AJ75"/>
    <mergeCell ref="AK74:AK75"/>
    <mergeCell ref="Z74:Z75"/>
    <mergeCell ref="AA74:AA75"/>
    <mergeCell ref="AB74:AB75"/>
    <mergeCell ref="AC74:AC75"/>
    <mergeCell ref="AD74:AD75"/>
    <mergeCell ref="AE74:AE75"/>
    <mergeCell ref="CF74:CF75"/>
    <mergeCell ref="CG74:CG75"/>
    <mergeCell ref="CH74:CH75"/>
    <mergeCell ref="CI74:CI75"/>
    <mergeCell ref="CJ74:CJ75"/>
    <mergeCell ref="CM74:CM75"/>
    <mergeCell ref="D74:D75"/>
    <mergeCell ref="E74:E75"/>
    <mergeCell ref="T74:T75"/>
    <mergeCell ref="U74:U75"/>
    <mergeCell ref="V74:V75"/>
    <mergeCell ref="W74:W75"/>
    <mergeCell ref="X74:X75"/>
    <mergeCell ref="Y74:Y75"/>
    <mergeCell ref="EQ72:EQ73"/>
    <mergeCell ref="D72:D73"/>
    <mergeCell ref="E72:E73"/>
    <mergeCell ref="T72:T73"/>
    <mergeCell ref="U72:U73"/>
    <mergeCell ref="V72:V73"/>
    <mergeCell ref="W72:W73"/>
    <mergeCell ref="ER72:ER73"/>
    <mergeCell ref="ES72:ES73"/>
    <mergeCell ref="EU72:EU73"/>
    <mergeCell ref="EK72:EK73"/>
    <mergeCell ref="EL72:EL73"/>
    <mergeCell ref="EM72:EM73"/>
    <mergeCell ref="EN72:EN73"/>
    <mergeCell ref="EO72:EO73"/>
    <mergeCell ref="EP72:EP73"/>
    <mergeCell ref="ED72:ED73"/>
    <mergeCell ref="EE72:EE73"/>
    <mergeCell ref="EG72:EG73"/>
    <mergeCell ref="EH72:EH73"/>
    <mergeCell ref="EI72:EI73"/>
    <mergeCell ref="EJ72:EJ73"/>
    <mergeCell ref="DD72:DD73"/>
    <mergeCell ref="DE72:DE73"/>
    <mergeCell ref="DF72:DF73"/>
    <mergeCell ref="DH72:DH73"/>
    <mergeCell ref="DJ72:DJ73"/>
    <mergeCell ref="DL72:DL73"/>
    <mergeCell ref="CX72:CX73"/>
    <mergeCell ref="CY72:CY73"/>
    <mergeCell ref="CZ72:CZ73"/>
    <mergeCell ref="DA72:DA73"/>
    <mergeCell ref="DB72:DB73"/>
    <mergeCell ref="DC72:DC73"/>
    <mergeCell ref="EU74:EU75"/>
    <mergeCell ref="EO74:EO75"/>
    <mergeCell ref="EP74:EP75"/>
    <mergeCell ref="EQ74:EQ75"/>
    <mergeCell ref="ER74:ER75"/>
    <mergeCell ref="ES74:ES75"/>
    <mergeCell ref="EI74:EI75"/>
    <mergeCell ref="EJ74:EJ75"/>
    <mergeCell ref="EK74:EK75"/>
    <mergeCell ref="EL74:EL75"/>
    <mergeCell ref="EM74:EM75"/>
    <mergeCell ref="EN74:EN75"/>
    <mergeCell ref="DZ74:DZ75"/>
    <mergeCell ref="DB74:DB75"/>
    <mergeCell ref="DC74:DC75"/>
    <mergeCell ref="DD74:DD75"/>
    <mergeCell ref="DE74:DE75"/>
    <mergeCell ref="CT74:CT75"/>
    <mergeCell ref="CU74:CU75"/>
    <mergeCell ref="CV74:CV75"/>
    <mergeCell ref="CW74:CW75"/>
    <mergeCell ref="CS74:CS75"/>
    <mergeCell ref="ES76:ES77"/>
    <mergeCell ref="EU76:EU77"/>
    <mergeCell ref="EM76:EM77"/>
    <mergeCell ref="EN76:EN77"/>
    <mergeCell ref="EO76:EO77"/>
    <mergeCell ref="EP76:EP77"/>
    <mergeCell ref="EQ76:EQ77"/>
    <mergeCell ref="ER76:ER77"/>
    <mergeCell ref="EG76:EG77"/>
    <mergeCell ref="EH76:EH77"/>
    <mergeCell ref="EI76:EI77"/>
    <mergeCell ref="EJ76:EJ77"/>
    <mergeCell ref="EK76:EK77"/>
    <mergeCell ref="EL76:EL77"/>
    <mergeCell ref="DN76:DN77"/>
    <mergeCell ref="DP76:DP77"/>
    <mergeCell ref="DZ76:DZ77"/>
    <mergeCell ref="ED76:ED77"/>
    <mergeCell ref="EE76:EE77"/>
    <mergeCell ref="DD76:DD77"/>
    <mergeCell ref="DE76:DE77"/>
    <mergeCell ref="DF76:DF77"/>
    <mergeCell ref="DH76:DH77"/>
    <mergeCell ref="DJ76:DJ77"/>
    <mergeCell ref="DL76:DL77"/>
    <mergeCell ref="EV54:EV99"/>
    <mergeCell ref="EW54:EW99"/>
    <mergeCell ref="EX54:EX99"/>
    <mergeCell ref="EZ54:EZ99"/>
    <mergeCell ref="DW60:DW61"/>
    <mergeCell ref="DX60:DX61"/>
    <mergeCell ref="DY60:DY61"/>
    <mergeCell ref="DZ60:DZ61"/>
    <mergeCell ref="EA60:EA61"/>
    <mergeCell ref="EB60:EB61"/>
    <mergeCell ref="EC60:EC61"/>
    <mergeCell ref="ED60:ED61"/>
    <mergeCell ref="EF60:EF61"/>
    <mergeCell ref="DT62:DT63"/>
    <mergeCell ref="DV62:DV63"/>
    <mergeCell ref="DW62:DW63"/>
    <mergeCell ref="DX62:DX63"/>
    <mergeCell ref="DY62:DY63"/>
    <mergeCell ref="EA62:EA63"/>
    <mergeCell ref="EB62:EB63"/>
    <mergeCell ref="EC62:EC63"/>
    <mergeCell ref="EF62:EF63"/>
    <mergeCell ref="DT64:DT65"/>
    <mergeCell ref="DZ78:DZ79"/>
    <mergeCell ref="DZ80:DZ81"/>
    <mergeCell ref="DZ82:DZ83"/>
    <mergeCell ref="EQ78:EQ79"/>
    <mergeCell ref="ER78:ER79"/>
    <mergeCell ref="ES78:ES79"/>
    <mergeCell ref="EU78:EU79"/>
    <mergeCell ref="EK78:EK79"/>
    <mergeCell ref="EL78:EL79"/>
    <mergeCell ref="EM78:EM79"/>
    <mergeCell ref="EN78:EN79"/>
    <mergeCell ref="EO78:EO79"/>
    <mergeCell ref="EP78:EP79"/>
    <mergeCell ref="ED78:ED79"/>
    <mergeCell ref="EE78:EE79"/>
    <mergeCell ref="EG78:EG79"/>
    <mergeCell ref="CO80:CO81"/>
    <mergeCell ref="CP80:CP81"/>
    <mergeCell ref="CQ80:CQ81"/>
    <mergeCell ref="CR80:CR81"/>
    <mergeCell ref="D78:D79"/>
    <mergeCell ref="E78:E79"/>
    <mergeCell ref="T78:T79"/>
    <mergeCell ref="U78:U79"/>
    <mergeCell ref="V78:V79"/>
    <mergeCell ref="W78:W79"/>
    <mergeCell ref="CX76:CX77"/>
    <mergeCell ref="CY76:CY77"/>
    <mergeCell ref="CZ76:CZ77"/>
    <mergeCell ref="DA76:DA77"/>
    <mergeCell ref="DB76:DB77"/>
    <mergeCell ref="DC76:DC77"/>
    <mergeCell ref="CR76:CR77"/>
    <mergeCell ref="CS76:CS77"/>
    <mergeCell ref="CT76:CT77"/>
    <mergeCell ref="CU76:CU77"/>
    <mergeCell ref="CV76:CV77"/>
    <mergeCell ref="CW76:CW77"/>
    <mergeCell ref="CJ76:CJ77"/>
    <mergeCell ref="CM76:CM77"/>
    <mergeCell ref="CN76:CN77"/>
    <mergeCell ref="CO76:CO77"/>
    <mergeCell ref="CP76:CP77"/>
    <mergeCell ref="CQ76:CQ77"/>
    <mergeCell ref="CD76:CD77"/>
    <mergeCell ref="CE76:CE77"/>
    <mergeCell ref="CF76:CF77"/>
    <mergeCell ref="CG76:CG77"/>
    <mergeCell ref="CH76:CH77"/>
    <mergeCell ref="CI76:CI77"/>
    <mergeCell ref="AJ76:AJ77"/>
    <mergeCell ref="AK76:AK77"/>
    <mergeCell ref="AN76:AN77"/>
    <mergeCell ref="CA76:CA77"/>
    <mergeCell ref="CB76:CB77"/>
    <mergeCell ref="CC76:CC77"/>
    <mergeCell ref="AD76:AD77"/>
    <mergeCell ref="AE76:AE77"/>
    <mergeCell ref="AF76:AF77"/>
    <mergeCell ref="AG76:AG77"/>
    <mergeCell ref="AH76:AH77"/>
    <mergeCell ref="AI76:AI77"/>
    <mergeCell ref="X76:X77"/>
    <mergeCell ref="Y76:Y77"/>
    <mergeCell ref="Z76:Z77"/>
    <mergeCell ref="AA76:AA77"/>
    <mergeCell ref="AB76:AB77"/>
    <mergeCell ref="AC76:AC77"/>
    <mergeCell ref="D76:D77"/>
    <mergeCell ref="E76:E77"/>
    <mergeCell ref="T76:T77"/>
    <mergeCell ref="U76:U77"/>
    <mergeCell ref="V76:V77"/>
    <mergeCell ref="W76:W77"/>
    <mergeCell ref="CD78:CD79"/>
    <mergeCell ref="CE78:CE79"/>
    <mergeCell ref="CF78:CF79"/>
    <mergeCell ref="CG78:CG79"/>
    <mergeCell ref="CH78:CH79"/>
    <mergeCell ref="CI78:CI79"/>
    <mergeCell ref="AJ78:AJ79"/>
    <mergeCell ref="AK78:AK79"/>
    <mergeCell ref="AN78:AN79"/>
    <mergeCell ref="CA78:CA79"/>
    <mergeCell ref="CB78:CB79"/>
    <mergeCell ref="CC78:CC79"/>
    <mergeCell ref="AD78:AD79"/>
    <mergeCell ref="AE78:AE79"/>
    <mergeCell ref="AF78:AF79"/>
    <mergeCell ref="AG78:AG79"/>
    <mergeCell ref="AH78:AH79"/>
    <mergeCell ref="AI78:AI79"/>
    <mergeCell ref="DN78:DN79"/>
    <mergeCell ref="DP78:DP79"/>
    <mergeCell ref="X78:X79"/>
    <mergeCell ref="Y78:Y79"/>
    <mergeCell ref="Z78:Z79"/>
    <mergeCell ref="AA78:AA79"/>
    <mergeCell ref="AB78:AB79"/>
    <mergeCell ref="AC78:AC79"/>
    <mergeCell ref="DD78:DD79"/>
    <mergeCell ref="DE78:DE79"/>
    <mergeCell ref="DF78:DF79"/>
    <mergeCell ref="DH78:DH79"/>
    <mergeCell ref="DJ78:DJ79"/>
    <mergeCell ref="DL78:DL79"/>
    <mergeCell ref="CX78:CX79"/>
    <mergeCell ref="CY78:CY79"/>
    <mergeCell ref="CZ78:CZ79"/>
    <mergeCell ref="DA78:DA79"/>
    <mergeCell ref="DB78:DB79"/>
    <mergeCell ref="DC78:DC79"/>
    <mergeCell ref="CR78:CR79"/>
    <mergeCell ref="CS78:CS79"/>
    <mergeCell ref="CT78:CT79"/>
    <mergeCell ref="CU78:CU79"/>
    <mergeCell ref="CV78:CV79"/>
    <mergeCell ref="CW78:CW79"/>
    <mergeCell ref="CJ78:CJ79"/>
    <mergeCell ref="CM78:CM79"/>
    <mergeCell ref="CN78:CN79"/>
    <mergeCell ref="CO78:CO79"/>
    <mergeCell ref="CP78:CP79"/>
    <mergeCell ref="CQ78:CQ79"/>
    <mergeCell ref="AF82:AF83"/>
    <mergeCell ref="AG82:AG83"/>
    <mergeCell ref="AH82:AH83"/>
    <mergeCell ref="AI82:AI83"/>
    <mergeCell ref="AJ82:AJ83"/>
    <mergeCell ref="AK82:AK83"/>
    <mergeCell ref="Z80:Z81"/>
    <mergeCell ref="AA80:AA81"/>
    <mergeCell ref="AB80:AB81"/>
    <mergeCell ref="AC80:AC81"/>
    <mergeCell ref="AD80:AD81"/>
    <mergeCell ref="AE80:AE81"/>
    <mergeCell ref="D80:D81"/>
    <mergeCell ref="E80:E81"/>
    <mergeCell ref="T80:T81"/>
    <mergeCell ref="U80:U81"/>
    <mergeCell ref="V80:V81"/>
    <mergeCell ref="W80:W81"/>
    <mergeCell ref="X80:X81"/>
    <mergeCell ref="Y80:Y81"/>
    <mergeCell ref="CS80:CS81"/>
    <mergeCell ref="DF82:DF83"/>
    <mergeCell ref="DH82:DH83"/>
    <mergeCell ref="DJ82:DJ83"/>
    <mergeCell ref="DL82:DL83"/>
    <mergeCell ref="DN82:DN83"/>
    <mergeCell ref="DP82:DP83"/>
    <mergeCell ref="CZ82:CZ83"/>
    <mergeCell ref="DA82:DA83"/>
    <mergeCell ref="DB82:DB83"/>
    <mergeCell ref="DC82:DC83"/>
    <mergeCell ref="DD82:DD83"/>
    <mergeCell ref="DE82:DE83"/>
    <mergeCell ref="CT82:CT83"/>
    <mergeCell ref="CU82:CU83"/>
    <mergeCell ref="CV82:CV83"/>
    <mergeCell ref="CW82:CW83"/>
    <mergeCell ref="CX82:CX83"/>
    <mergeCell ref="CY82:CY83"/>
    <mergeCell ref="CN82:CN83"/>
    <mergeCell ref="CO82:CO83"/>
    <mergeCell ref="CP82:CP83"/>
    <mergeCell ref="CQ82:CQ83"/>
    <mergeCell ref="CR82:CR83"/>
    <mergeCell ref="CS82:CS83"/>
    <mergeCell ref="DF80:DF81"/>
    <mergeCell ref="DH80:DH81"/>
    <mergeCell ref="DJ80:DJ81"/>
    <mergeCell ref="DL80:DL81"/>
    <mergeCell ref="DN80:DN81"/>
    <mergeCell ref="DP80:DP81"/>
    <mergeCell ref="CZ80:CZ81"/>
    <mergeCell ref="DA80:DA81"/>
    <mergeCell ref="DB80:DB81"/>
    <mergeCell ref="DC80:DC81"/>
    <mergeCell ref="DD80:DD81"/>
    <mergeCell ref="DE80:DE81"/>
    <mergeCell ref="CT80:CT81"/>
    <mergeCell ref="CU80:CU81"/>
    <mergeCell ref="CV80:CV81"/>
    <mergeCell ref="CW80:CW81"/>
    <mergeCell ref="CX80:CX81"/>
    <mergeCell ref="CY80:CY81"/>
    <mergeCell ref="CN80:CN81"/>
    <mergeCell ref="EH78:EH79"/>
    <mergeCell ref="EI78:EI79"/>
    <mergeCell ref="EJ78:EJ79"/>
    <mergeCell ref="CN84:CN85"/>
    <mergeCell ref="CO84:CO85"/>
    <mergeCell ref="CP84:CP85"/>
    <mergeCell ref="CQ84:CQ85"/>
    <mergeCell ref="CR84:CR85"/>
    <mergeCell ref="CS84:CS85"/>
    <mergeCell ref="Z82:Z83"/>
    <mergeCell ref="AA82:AA83"/>
    <mergeCell ref="AB82:AB83"/>
    <mergeCell ref="AC82:AC83"/>
    <mergeCell ref="AD82:AD83"/>
    <mergeCell ref="AE82:AE83"/>
    <mergeCell ref="D82:D83"/>
    <mergeCell ref="E82:E83"/>
    <mergeCell ref="T82:T83"/>
    <mergeCell ref="U82:U83"/>
    <mergeCell ref="V82:V83"/>
    <mergeCell ref="W82:W83"/>
    <mergeCell ref="X82:X83"/>
    <mergeCell ref="Y82:Y83"/>
    <mergeCell ref="EQ80:EQ81"/>
    <mergeCell ref="ER80:ER81"/>
    <mergeCell ref="ES80:ES81"/>
    <mergeCell ref="EU80:EU81"/>
    <mergeCell ref="EK80:EK81"/>
    <mergeCell ref="EL80:EL81"/>
    <mergeCell ref="EM80:EM81"/>
    <mergeCell ref="EN80:EN81"/>
    <mergeCell ref="EO80:EO81"/>
    <mergeCell ref="EP80:EP81"/>
    <mergeCell ref="ED80:ED81"/>
    <mergeCell ref="EE80:EE81"/>
    <mergeCell ref="EG80:EG81"/>
    <mergeCell ref="EH80:EH81"/>
    <mergeCell ref="EI80:EI81"/>
    <mergeCell ref="EJ80:EJ81"/>
    <mergeCell ref="CF80:CF81"/>
    <mergeCell ref="CG80:CG81"/>
    <mergeCell ref="CH80:CH81"/>
    <mergeCell ref="CI80:CI81"/>
    <mergeCell ref="CJ80:CJ81"/>
    <mergeCell ref="CM80:CM81"/>
    <mergeCell ref="AN80:AN81"/>
    <mergeCell ref="CA80:CA81"/>
    <mergeCell ref="CB80:CB81"/>
    <mergeCell ref="CC80:CC81"/>
    <mergeCell ref="CD80:CD81"/>
    <mergeCell ref="CE80:CE81"/>
    <mergeCell ref="AF80:AF81"/>
    <mergeCell ref="AG80:AG81"/>
    <mergeCell ref="AH80:AH81"/>
    <mergeCell ref="AI80:AI81"/>
    <mergeCell ref="AJ80:AJ81"/>
    <mergeCell ref="AK80:AK81"/>
    <mergeCell ref="CZ84:CZ85"/>
    <mergeCell ref="DA84:DA85"/>
    <mergeCell ref="DB84:DB85"/>
    <mergeCell ref="DC84:DC85"/>
    <mergeCell ref="DD84:DD85"/>
    <mergeCell ref="DE84:DE85"/>
    <mergeCell ref="CT84:CT85"/>
    <mergeCell ref="Z90:Z91"/>
    <mergeCell ref="AA90:AA91"/>
    <mergeCell ref="AB90:AB91"/>
    <mergeCell ref="AC90:AC91"/>
    <mergeCell ref="AD90:AD91"/>
    <mergeCell ref="AE90:AE91"/>
    <mergeCell ref="DZ88:DZ89"/>
    <mergeCell ref="DZ90:DZ91"/>
    <mergeCell ref="CU84:CU85"/>
    <mergeCell ref="CV84:CV85"/>
    <mergeCell ref="CW84:CW85"/>
    <mergeCell ref="CX84:CX85"/>
    <mergeCell ref="CY84:CY85"/>
    <mergeCell ref="Z84:Z85"/>
    <mergeCell ref="AA84:AA85"/>
    <mergeCell ref="AB84:AB85"/>
    <mergeCell ref="AC84:AC85"/>
    <mergeCell ref="AD84:AD85"/>
    <mergeCell ref="AE84:AE85"/>
    <mergeCell ref="D84:D85"/>
    <mergeCell ref="E84:E85"/>
    <mergeCell ref="T84:T85"/>
    <mergeCell ref="U84:U85"/>
    <mergeCell ref="V84:V85"/>
    <mergeCell ref="W84:W85"/>
    <mergeCell ref="X84:X85"/>
    <mergeCell ref="Y84:Y85"/>
    <mergeCell ref="EQ82:EQ83"/>
    <mergeCell ref="ER82:ER83"/>
    <mergeCell ref="ES82:ES83"/>
    <mergeCell ref="EU82:EU83"/>
    <mergeCell ref="EK82:EK83"/>
    <mergeCell ref="EL82:EL83"/>
    <mergeCell ref="EM82:EM83"/>
    <mergeCell ref="EN82:EN83"/>
    <mergeCell ref="EO82:EO83"/>
    <mergeCell ref="EP82:EP83"/>
    <mergeCell ref="ED82:ED83"/>
    <mergeCell ref="EE82:EE83"/>
    <mergeCell ref="EG82:EG83"/>
    <mergeCell ref="EH82:EH83"/>
    <mergeCell ref="EI82:EI83"/>
    <mergeCell ref="EJ82:EJ83"/>
    <mergeCell ref="CF82:CF83"/>
    <mergeCell ref="CG82:CG83"/>
    <mergeCell ref="CH82:CH83"/>
    <mergeCell ref="CI82:CI83"/>
    <mergeCell ref="CJ82:CJ83"/>
    <mergeCell ref="CM82:CM83"/>
    <mergeCell ref="AN82:AN83"/>
    <mergeCell ref="CA82:CA83"/>
    <mergeCell ref="CB82:CB83"/>
    <mergeCell ref="CC82:CC83"/>
    <mergeCell ref="CD82:CD83"/>
    <mergeCell ref="CE82:CE83"/>
    <mergeCell ref="CF84:CF85"/>
    <mergeCell ref="CG84:CG85"/>
    <mergeCell ref="CH84:CH85"/>
    <mergeCell ref="CI84:CI85"/>
    <mergeCell ref="CJ84:CJ85"/>
    <mergeCell ref="CM84:CM85"/>
    <mergeCell ref="AN84:AN85"/>
    <mergeCell ref="CA84:CA85"/>
    <mergeCell ref="CB84:CB85"/>
    <mergeCell ref="AD86:AD87"/>
    <mergeCell ref="AE86:AE87"/>
    <mergeCell ref="AF86:AF87"/>
    <mergeCell ref="AG86:AG87"/>
    <mergeCell ref="AH86:AH87"/>
    <mergeCell ref="AI86:AI87"/>
    <mergeCell ref="X86:X87"/>
    <mergeCell ref="Y86:Y87"/>
    <mergeCell ref="Z86:Z87"/>
    <mergeCell ref="AA86:AA87"/>
    <mergeCell ref="AB86:AB87"/>
    <mergeCell ref="AC86:AC87"/>
    <mergeCell ref="D86:D87"/>
    <mergeCell ref="E86:E87"/>
    <mergeCell ref="T86:T87"/>
    <mergeCell ref="U86:U87"/>
    <mergeCell ref="V86:V87"/>
    <mergeCell ref="W86:W87"/>
    <mergeCell ref="EU84:EU85"/>
    <mergeCell ref="EO84:EO85"/>
    <mergeCell ref="EP84:EP85"/>
    <mergeCell ref="EQ84:EQ85"/>
    <mergeCell ref="ER84:ER85"/>
    <mergeCell ref="ES84:ES85"/>
    <mergeCell ref="EI84:EI85"/>
    <mergeCell ref="EJ84:EJ85"/>
    <mergeCell ref="EK84:EK85"/>
    <mergeCell ref="EL84:EL85"/>
    <mergeCell ref="EM84:EM85"/>
    <mergeCell ref="EN84:EN85"/>
    <mergeCell ref="DZ84:DZ85"/>
    <mergeCell ref="ED84:ED85"/>
    <mergeCell ref="EE84:EE85"/>
    <mergeCell ref="EG84:EG85"/>
    <mergeCell ref="EH84:EH85"/>
    <mergeCell ref="DF84:DF85"/>
    <mergeCell ref="DH84:DH85"/>
    <mergeCell ref="DJ84:DJ85"/>
    <mergeCell ref="DL84:DL85"/>
    <mergeCell ref="DN84:DN85"/>
    <mergeCell ref="DP84:DP85"/>
    <mergeCell ref="DN86:DN87"/>
    <mergeCell ref="DP86:DP87"/>
    <mergeCell ref="DZ86:DZ87"/>
    <mergeCell ref="CC84:CC85"/>
    <mergeCell ref="CD84:CD85"/>
    <mergeCell ref="CE84:CE85"/>
    <mergeCell ref="AF84:AF85"/>
    <mergeCell ref="AG84:AG85"/>
    <mergeCell ref="AH84:AH85"/>
    <mergeCell ref="AI84:AI85"/>
    <mergeCell ref="AJ84:AJ85"/>
    <mergeCell ref="AK84:AK85"/>
    <mergeCell ref="DT84:DT85"/>
    <mergeCell ref="DV84:DV85"/>
    <mergeCell ref="DW84:DW85"/>
    <mergeCell ref="DX84:DX85"/>
    <mergeCell ref="DY84:DY85"/>
    <mergeCell ref="EA84:EA85"/>
    <mergeCell ref="EB84:EB85"/>
    <mergeCell ref="EC84:EC85"/>
    <mergeCell ref="EF84:EF85"/>
    <mergeCell ref="DT86:DT87"/>
    <mergeCell ref="DV86:DV87"/>
    <mergeCell ref="AI88:AI89"/>
    <mergeCell ref="AJ88:AJ89"/>
    <mergeCell ref="AK88:AK89"/>
    <mergeCell ref="DD86:DD87"/>
    <mergeCell ref="DE86:DE87"/>
    <mergeCell ref="DF86:DF87"/>
    <mergeCell ref="DH86:DH87"/>
    <mergeCell ref="DJ86:DJ87"/>
    <mergeCell ref="DL86:DL87"/>
    <mergeCell ref="CX86:CX87"/>
    <mergeCell ref="CY86:CY87"/>
    <mergeCell ref="CZ86:CZ87"/>
    <mergeCell ref="DA86:DA87"/>
    <mergeCell ref="DB86:DB87"/>
    <mergeCell ref="DC86:DC87"/>
    <mergeCell ref="CR86:CR87"/>
    <mergeCell ref="CS86:CS87"/>
    <mergeCell ref="CT86:CT87"/>
    <mergeCell ref="CU86:CU87"/>
    <mergeCell ref="CV86:CV87"/>
    <mergeCell ref="CW86:CW87"/>
    <mergeCell ref="CJ86:CJ87"/>
    <mergeCell ref="CM86:CM87"/>
    <mergeCell ref="CN86:CN87"/>
    <mergeCell ref="CO86:CO87"/>
    <mergeCell ref="CP86:CP87"/>
    <mergeCell ref="CQ86:CQ87"/>
    <mergeCell ref="CD86:CD87"/>
    <mergeCell ref="CE86:CE87"/>
    <mergeCell ref="CF86:CF87"/>
    <mergeCell ref="CG86:CG87"/>
    <mergeCell ref="CH86:CH87"/>
    <mergeCell ref="CI86:CI87"/>
    <mergeCell ref="CF88:CF89"/>
    <mergeCell ref="CG88:CG89"/>
    <mergeCell ref="CH88:CH89"/>
    <mergeCell ref="CI88:CI89"/>
    <mergeCell ref="CJ88:CJ89"/>
    <mergeCell ref="CM88:CM89"/>
    <mergeCell ref="AJ86:AJ87"/>
    <mergeCell ref="AK86:AK87"/>
    <mergeCell ref="AN86:AN87"/>
    <mergeCell ref="CA86:CA87"/>
    <mergeCell ref="CB86:CB87"/>
    <mergeCell ref="CC86:CC87"/>
    <mergeCell ref="EQ86:EQ87"/>
    <mergeCell ref="ER86:ER87"/>
    <mergeCell ref="ES86:ES87"/>
    <mergeCell ref="EU86:EU87"/>
    <mergeCell ref="EK86:EK87"/>
    <mergeCell ref="EL86:EL87"/>
    <mergeCell ref="EM86:EM87"/>
    <mergeCell ref="EN86:EN87"/>
    <mergeCell ref="EO86:EO87"/>
    <mergeCell ref="EP86:EP87"/>
    <mergeCell ref="ED86:ED87"/>
    <mergeCell ref="EE86:EE87"/>
    <mergeCell ref="EG86:EG87"/>
    <mergeCell ref="EH86:EH87"/>
    <mergeCell ref="EI86:EI87"/>
    <mergeCell ref="EJ86:EJ87"/>
    <mergeCell ref="AF92:AF93"/>
    <mergeCell ref="AG92:AG93"/>
    <mergeCell ref="AH92:AH93"/>
    <mergeCell ref="AI92:AI93"/>
    <mergeCell ref="AJ92:AJ93"/>
    <mergeCell ref="AK92:AK93"/>
    <mergeCell ref="Z92:Z93"/>
    <mergeCell ref="AA92:AA93"/>
    <mergeCell ref="AB92:AB93"/>
    <mergeCell ref="AC92:AC93"/>
    <mergeCell ref="AD92:AD93"/>
    <mergeCell ref="AE92:AE93"/>
    <mergeCell ref="D90:D91"/>
    <mergeCell ref="E90:E91"/>
    <mergeCell ref="T90:T91"/>
    <mergeCell ref="U90:U91"/>
    <mergeCell ref="V90:V91"/>
    <mergeCell ref="W90:W91"/>
    <mergeCell ref="X90:X91"/>
    <mergeCell ref="Y90:Y91"/>
    <mergeCell ref="EQ88:EQ89"/>
    <mergeCell ref="ER88:ER89"/>
    <mergeCell ref="ES88:ES89"/>
    <mergeCell ref="EU88:EU89"/>
    <mergeCell ref="EK88:EK89"/>
    <mergeCell ref="EL88:EL89"/>
    <mergeCell ref="EM88:EM89"/>
    <mergeCell ref="EN88:EN89"/>
    <mergeCell ref="EO88:EO89"/>
    <mergeCell ref="EP88:EP89"/>
    <mergeCell ref="ED88:ED89"/>
    <mergeCell ref="EE88:EE89"/>
    <mergeCell ref="EG88:EG89"/>
    <mergeCell ref="EH88:EH89"/>
    <mergeCell ref="CT90:CT91"/>
    <mergeCell ref="CU90:CU91"/>
    <mergeCell ref="CV90:CV91"/>
    <mergeCell ref="CW90:CW91"/>
    <mergeCell ref="CX90:CX91"/>
    <mergeCell ref="CY90:CY91"/>
    <mergeCell ref="CN90:CN91"/>
    <mergeCell ref="CO90:CO91"/>
    <mergeCell ref="CP90:CP91"/>
    <mergeCell ref="CQ90:CQ91"/>
    <mergeCell ref="CR90:CR91"/>
    <mergeCell ref="CS90:CS91"/>
    <mergeCell ref="CN88:CN89"/>
    <mergeCell ref="CO88:CO89"/>
    <mergeCell ref="EQ90:EQ91"/>
    <mergeCell ref="ER90:ER91"/>
    <mergeCell ref="ES90:ES91"/>
    <mergeCell ref="EU90:EU91"/>
    <mergeCell ref="EK90:EK91"/>
    <mergeCell ref="EL90:EL91"/>
    <mergeCell ref="EM90:EM91"/>
    <mergeCell ref="EN90:EN91"/>
    <mergeCell ref="EO90:EO91"/>
    <mergeCell ref="EP90:EP91"/>
    <mergeCell ref="ED90:ED91"/>
    <mergeCell ref="EE90:EE91"/>
    <mergeCell ref="EG90:EG91"/>
    <mergeCell ref="EH90:EH91"/>
    <mergeCell ref="EI90:EI91"/>
    <mergeCell ref="EJ90:EJ91"/>
    <mergeCell ref="DF90:DF91"/>
    <mergeCell ref="DH90:DH91"/>
    <mergeCell ref="DJ90:DJ91"/>
    <mergeCell ref="DL90:DL91"/>
    <mergeCell ref="DN90:DN91"/>
    <mergeCell ref="DP90:DP91"/>
    <mergeCell ref="AN90:AN91"/>
    <mergeCell ref="CA90:CA91"/>
    <mergeCell ref="CB90:CB91"/>
    <mergeCell ref="CC90:CC91"/>
    <mergeCell ref="CD90:CD91"/>
    <mergeCell ref="CE90:CE91"/>
    <mergeCell ref="AF90:AF91"/>
    <mergeCell ref="AG90:AG91"/>
    <mergeCell ref="AH90:AH91"/>
    <mergeCell ref="AI90:AI91"/>
    <mergeCell ref="AJ90:AJ91"/>
    <mergeCell ref="AK90:AK91"/>
    <mergeCell ref="CZ90:CZ91"/>
    <mergeCell ref="DA90:DA91"/>
    <mergeCell ref="DB90:DB91"/>
    <mergeCell ref="DC90:DC91"/>
    <mergeCell ref="DD90:DD91"/>
    <mergeCell ref="DE90:DE91"/>
    <mergeCell ref="CF90:CF91"/>
    <mergeCell ref="CG90:CG91"/>
    <mergeCell ref="CH90:CH91"/>
    <mergeCell ref="CI90:CI91"/>
    <mergeCell ref="CJ90:CJ91"/>
    <mergeCell ref="CM90:CM91"/>
    <mergeCell ref="CN92:CN93"/>
    <mergeCell ref="CO92:CO93"/>
    <mergeCell ref="CP92:CP93"/>
    <mergeCell ref="CQ92:CQ93"/>
    <mergeCell ref="CR92:CR93"/>
    <mergeCell ref="CS92:CS93"/>
    <mergeCell ref="CZ94:CZ95"/>
    <mergeCell ref="EI88:EI89"/>
    <mergeCell ref="EJ88:EJ89"/>
    <mergeCell ref="DF88:DF89"/>
    <mergeCell ref="DH88:DH89"/>
    <mergeCell ref="DJ88:DJ89"/>
    <mergeCell ref="DL88:DL89"/>
    <mergeCell ref="DN88:DN89"/>
    <mergeCell ref="DP88:DP89"/>
    <mergeCell ref="CZ88:CZ89"/>
    <mergeCell ref="DA88:DA89"/>
    <mergeCell ref="DB88:DB89"/>
    <mergeCell ref="DC88:DC89"/>
    <mergeCell ref="DD88:DD89"/>
    <mergeCell ref="DE88:DE89"/>
    <mergeCell ref="CT88:CT89"/>
    <mergeCell ref="CU88:CU89"/>
    <mergeCell ref="CV88:CV89"/>
    <mergeCell ref="CW88:CW89"/>
    <mergeCell ref="CX88:CX89"/>
    <mergeCell ref="CY88:CY89"/>
    <mergeCell ref="D92:D93"/>
    <mergeCell ref="E92:E93"/>
    <mergeCell ref="T92:T93"/>
    <mergeCell ref="U92:U93"/>
    <mergeCell ref="V92:V93"/>
    <mergeCell ref="W92:W93"/>
    <mergeCell ref="X92:X93"/>
    <mergeCell ref="Y92:Y93"/>
    <mergeCell ref="CF92:CF93"/>
    <mergeCell ref="CG92:CG93"/>
    <mergeCell ref="Z88:Z89"/>
    <mergeCell ref="AA88:AA89"/>
    <mergeCell ref="AB88:AB89"/>
    <mergeCell ref="AC88:AC89"/>
    <mergeCell ref="AD88:AD89"/>
    <mergeCell ref="AE88:AE89"/>
    <mergeCell ref="D88:D89"/>
    <mergeCell ref="E88:E89"/>
    <mergeCell ref="T88:T89"/>
    <mergeCell ref="U88:U89"/>
    <mergeCell ref="V88:V89"/>
    <mergeCell ref="W88:W89"/>
    <mergeCell ref="X88:X89"/>
    <mergeCell ref="Y88:Y89"/>
    <mergeCell ref="CP88:CP89"/>
    <mergeCell ref="CQ88:CQ89"/>
    <mergeCell ref="CR88:CR89"/>
    <mergeCell ref="CS88:CS89"/>
    <mergeCell ref="AN88:AN89"/>
    <mergeCell ref="CA88:CA89"/>
    <mergeCell ref="CB88:CB89"/>
    <mergeCell ref="CC88:CC89"/>
    <mergeCell ref="CD88:CD89"/>
    <mergeCell ref="CE88:CE89"/>
    <mergeCell ref="AF88:AF89"/>
    <mergeCell ref="AG88:AG89"/>
    <mergeCell ref="AH88:AH89"/>
    <mergeCell ref="EU92:EU93"/>
    <mergeCell ref="EO92:EO93"/>
    <mergeCell ref="EP92:EP93"/>
    <mergeCell ref="EQ92:EQ93"/>
    <mergeCell ref="ER92:ER93"/>
    <mergeCell ref="ES92:ES93"/>
    <mergeCell ref="EI92:EI93"/>
    <mergeCell ref="EJ92:EJ93"/>
    <mergeCell ref="EK92:EK93"/>
    <mergeCell ref="EL92:EL93"/>
    <mergeCell ref="EM92:EM93"/>
    <mergeCell ref="EN92:EN93"/>
    <mergeCell ref="DZ92:DZ93"/>
    <mergeCell ref="ED92:ED93"/>
    <mergeCell ref="EE92:EE93"/>
    <mergeCell ref="EG92:EG93"/>
    <mergeCell ref="EH92:EH93"/>
    <mergeCell ref="DF92:DF93"/>
    <mergeCell ref="DH92:DH93"/>
    <mergeCell ref="DJ92:DJ93"/>
    <mergeCell ref="DL92:DL93"/>
    <mergeCell ref="DN92:DN93"/>
    <mergeCell ref="DP92:DP93"/>
    <mergeCell ref="CZ92:CZ93"/>
    <mergeCell ref="DA92:DA93"/>
    <mergeCell ref="DB92:DB93"/>
    <mergeCell ref="DC92:DC93"/>
    <mergeCell ref="DD92:DD93"/>
    <mergeCell ref="DE92:DE93"/>
    <mergeCell ref="CT92:CT93"/>
    <mergeCell ref="CU92:CU93"/>
    <mergeCell ref="CV92:CV93"/>
    <mergeCell ref="CW92:CW93"/>
    <mergeCell ref="CX92:CX93"/>
    <mergeCell ref="CY92:CY93"/>
    <mergeCell ref="CH92:CH93"/>
    <mergeCell ref="CI92:CI93"/>
    <mergeCell ref="CJ92:CJ93"/>
    <mergeCell ref="CM92:CM93"/>
    <mergeCell ref="AN92:AN93"/>
    <mergeCell ref="CA92:CA93"/>
    <mergeCell ref="CB92:CB93"/>
    <mergeCell ref="CC92:CC93"/>
    <mergeCell ref="CD92:CD93"/>
    <mergeCell ref="CE92:CE93"/>
    <mergeCell ref="X94:X95"/>
    <mergeCell ref="Y94:Y95"/>
    <mergeCell ref="Z94:Z95"/>
    <mergeCell ref="AA94:AA95"/>
    <mergeCell ref="AB94:AB95"/>
    <mergeCell ref="AC94:AC95"/>
    <mergeCell ref="D94:D95"/>
    <mergeCell ref="E94:E95"/>
    <mergeCell ref="T94:T95"/>
    <mergeCell ref="U94:U95"/>
    <mergeCell ref="V94:V95"/>
    <mergeCell ref="W94:W95"/>
    <mergeCell ref="AN96:AN97"/>
    <mergeCell ref="CA96:CA97"/>
    <mergeCell ref="CB96:CB97"/>
    <mergeCell ref="CC96:CC97"/>
    <mergeCell ref="D96:D97"/>
    <mergeCell ref="E96:E97"/>
    <mergeCell ref="T96:T97"/>
    <mergeCell ref="U96:U97"/>
    <mergeCell ref="V96:V97"/>
    <mergeCell ref="W96:W97"/>
    <mergeCell ref="X96:X97"/>
    <mergeCell ref="Y96:Y97"/>
    <mergeCell ref="CJ94:CJ95"/>
    <mergeCell ref="CM94:CM95"/>
    <mergeCell ref="CD94:CD95"/>
    <mergeCell ref="CE94:CE95"/>
    <mergeCell ref="CF94:CF95"/>
    <mergeCell ref="CG94:CG95"/>
    <mergeCell ref="CH94:CH95"/>
    <mergeCell ref="CI94:CI95"/>
    <mergeCell ref="AJ94:AJ95"/>
    <mergeCell ref="AB96:AB97"/>
    <mergeCell ref="AC96:AC97"/>
    <mergeCell ref="AD96:AD97"/>
    <mergeCell ref="AE96:AE97"/>
    <mergeCell ref="AF96:AF97"/>
    <mergeCell ref="AG96:AG97"/>
    <mergeCell ref="AH96:AH97"/>
    <mergeCell ref="AI96:AI97"/>
    <mergeCell ref="AJ96:AJ97"/>
    <mergeCell ref="AK96:AK97"/>
    <mergeCell ref="AK94:AK95"/>
    <mergeCell ref="AN94:AN95"/>
    <mergeCell ref="CA94:CA95"/>
    <mergeCell ref="CB94:CB95"/>
    <mergeCell ref="CC94:CC95"/>
    <mergeCell ref="AD94:AD95"/>
    <mergeCell ref="AE94:AE95"/>
    <mergeCell ref="AF94:AF95"/>
    <mergeCell ref="AG94:AG95"/>
    <mergeCell ref="AH94:AH95"/>
    <mergeCell ref="AI94:AI95"/>
    <mergeCell ref="EQ94:EQ95"/>
    <mergeCell ref="ER94:ER95"/>
    <mergeCell ref="ES94:ES95"/>
    <mergeCell ref="EU94:EU95"/>
    <mergeCell ref="EK94:EK95"/>
    <mergeCell ref="EL94:EL95"/>
    <mergeCell ref="EM94:EM95"/>
    <mergeCell ref="EN94:EN95"/>
    <mergeCell ref="EO94:EO95"/>
    <mergeCell ref="EP94:EP95"/>
    <mergeCell ref="ED94:ED95"/>
    <mergeCell ref="EE94:EE95"/>
    <mergeCell ref="EG94:EG95"/>
    <mergeCell ref="EH94:EH95"/>
    <mergeCell ref="EI94:EI95"/>
    <mergeCell ref="EJ94:EJ95"/>
    <mergeCell ref="DN94:DN95"/>
    <mergeCell ref="DP94:DP95"/>
    <mergeCell ref="DZ94:DZ95"/>
    <mergeCell ref="DN96:DN97"/>
    <mergeCell ref="DP96:DP97"/>
    <mergeCell ref="DZ96:DZ97"/>
    <mergeCell ref="DD94:DD95"/>
    <mergeCell ref="DE94:DE95"/>
    <mergeCell ref="DF94:DF95"/>
    <mergeCell ref="DH94:DH95"/>
    <mergeCell ref="DJ94:DJ95"/>
    <mergeCell ref="DL94:DL95"/>
    <mergeCell ref="CX94:CX95"/>
    <mergeCell ref="CY94:CY95"/>
    <mergeCell ref="DA94:DA95"/>
    <mergeCell ref="DB94:DB95"/>
    <mergeCell ref="DC94:DC95"/>
    <mergeCell ref="DT96:DT97"/>
    <mergeCell ref="DV96:DV97"/>
    <mergeCell ref="DW96:DW97"/>
    <mergeCell ref="DX96:DX97"/>
    <mergeCell ref="DY96:DY97"/>
    <mergeCell ref="EA96:EA97"/>
    <mergeCell ref="EB96:EB97"/>
    <mergeCell ref="EC96:EC97"/>
    <mergeCell ref="EF96:EF97"/>
    <mergeCell ref="W98:W99"/>
    <mergeCell ref="X98:X99"/>
    <mergeCell ref="EQ96:EQ97"/>
    <mergeCell ref="ER96:ER97"/>
    <mergeCell ref="ES96:ES97"/>
    <mergeCell ref="EU96:EU97"/>
    <mergeCell ref="EK96:EK97"/>
    <mergeCell ref="EL96:EL97"/>
    <mergeCell ref="EM96:EM97"/>
    <mergeCell ref="EN96:EN97"/>
    <mergeCell ref="EO96:EO97"/>
    <mergeCell ref="EP96:EP97"/>
    <mergeCell ref="ED96:ED97"/>
    <mergeCell ref="EE96:EE97"/>
    <mergeCell ref="EG96:EG97"/>
    <mergeCell ref="EH96:EH97"/>
    <mergeCell ref="EI96:EI97"/>
    <mergeCell ref="EJ96:EJ97"/>
    <mergeCell ref="DD96:DD97"/>
    <mergeCell ref="DE96:DE97"/>
    <mergeCell ref="DF96:DF97"/>
    <mergeCell ref="DH96:DH97"/>
    <mergeCell ref="DJ96:DJ97"/>
    <mergeCell ref="DL96:DL97"/>
    <mergeCell ref="CX96:CX97"/>
    <mergeCell ref="CY96:CY97"/>
    <mergeCell ref="CZ96:CZ97"/>
    <mergeCell ref="DA96:DA97"/>
    <mergeCell ref="DB96:DB97"/>
    <mergeCell ref="DC96:DC97"/>
    <mergeCell ref="CR96:CR97"/>
    <mergeCell ref="CS96:CS97"/>
    <mergeCell ref="CT96:CT97"/>
    <mergeCell ref="CU96:CU97"/>
    <mergeCell ref="CV96:CV97"/>
    <mergeCell ref="CW96:CW97"/>
    <mergeCell ref="CJ96:CJ97"/>
    <mergeCell ref="CM96:CM97"/>
    <mergeCell ref="CN96:CN97"/>
    <mergeCell ref="CO96:CO97"/>
    <mergeCell ref="CP96:CP97"/>
    <mergeCell ref="CQ96:CQ97"/>
    <mergeCell ref="DA98:DA99"/>
    <mergeCell ref="DB98:DB99"/>
    <mergeCell ref="DC98:DC99"/>
    <mergeCell ref="DD98:DD99"/>
    <mergeCell ref="CS98:CS99"/>
    <mergeCell ref="CT98:CT99"/>
    <mergeCell ref="CU98:CU99"/>
    <mergeCell ref="CV98:CV99"/>
    <mergeCell ref="CW98:CW99"/>
    <mergeCell ref="CX98:CX99"/>
    <mergeCell ref="CM98:CM99"/>
    <mergeCell ref="CN98:CN99"/>
    <mergeCell ref="CO98:CO99"/>
    <mergeCell ref="CP98:CP99"/>
    <mergeCell ref="CD96:CD97"/>
    <mergeCell ref="CE96:CE97"/>
    <mergeCell ref="CF96:CF97"/>
    <mergeCell ref="CG96:CG97"/>
    <mergeCell ref="CH96:CH97"/>
    <mergeCell ref="CI96:CI97"/>
    <mergeCell ref="Z96:Z97"/>
    <mergeCell ref="AA96:AA97"/>
    <mergeCell ref="CD98:CD99"/>
    <mergeCell ref="DA108:DA109"/>
    <mergeCell ref="DB108:DB109"/>
    <mergeCell ref="DB112:DB113"/>
    <mergeCell ref="AJ114:AJ115"/>
    <mergeCell ref="AK114:AK115"/>
    <mergeCell ref="AN114:AN115"/>
    <mergeCell ref="AD100:AD101"/>
    <mergeCell ref="AE100:AE101"/>
    <mergeCell ref="AF100:AF101"/>
    <mergeCell ref="AG100:AG101"/>
    <mergeCell ref="AH100:AH101"/>
    <mergeCell ref="AI100:AI101"/>
    <mergeCell ref="X100:X101"/>
    <mergeCell ref="Y100:Y101"/>
    <mergeCell ref="Z100:Z101"/>
    <mergeCell ref="AA100:AA101"/>
    <mergeCell ref="AB100:AB101"/>
    <mergeCell ref="AC100:AC101"/>
    <mergeCell ref="D100:D101"/>
    <mergeCell ref="E100:E101"/>
    <mergeCell ref="T100:T101"/>
    <mergeCell ref="U100:U101"/>
    <mergeCell ref="V100:V101"/>
    <mergeCell ref="W100:W101"/>
    <mergeCell ref="AJ100:AJ101"/>
    <mergeCell ref="AK100:AK101"/>
    <mergeCell ref="AN100:AN101"/>
    <mergeCell ref="CA100:CA101"/>
    <mergeCell ref="CB100:CB101"/>
    <mergeCell ref="CC100:CC101"/>
    <mergeCell ref="CF102:CF103"/>
    <mergeCell ref="CG102:CG103"/>
    <mergeCell ref="CH102:CH103"/>
    <mergeCell ref="CI102:CI103"/>
    <mergeCell ref="CJ102:CJ103"/>
    <mergeCell ref="AK102:AK103"/>
    <mergeCell ref="AN102:AN103"/>
    <mergeCell ref="CA102:CA103"/>
    <mergeCell ref="CB102:CB103"/>
    <mergeCell ref="CC102:CC103"/>
    <mergeCell ref="CD102:CD103"/>
    <mergeCell ref="CD106:CD107"/>
    <mergeCell ref="CE106:CE107"/>
    <mergeCell ref="CF106:CF107"/>
    <mergeCell ref="CG106:CG107"/>
    <mergeCell ref="CH106:CH107"/>
    <mergeCell ref="CI106:CI107"/>
    <mergeCell ref="AJ106:AJ107"/>
    <mergeCell ref="AK106:AK107"/>
    <mergeCell ref="AN106:AN107"/>
    <mergeCell ref="CA106:CA107"/>
    <mergeCell ref="Y98:Y99"/>
    <mergeCell ref="Z98:Z99"/>
    <mergeCell ref="AA98:AA99"/>
    <mergeCell ref="D98:D99"/>
    <mergeCell ref="E98:E99"/>
    <mergeCell ref="T98:T99"/>
    <mergeCell ref="U98:U99"/>
    <mergeCell ref="V98:V99"/>
    <mergeCell ref="CB106:CB107"/>
    <mergeCell ref="CC106:CC107"/>
    <mergeCell ref="AD102:AD103"/>
    <mergeCell ref="D102:D103"/>
    <mergeCell ref="EP98:EP99"/>
    <mergeCell ref="EQ98:EQ99"/>
    <mergeCell ref="ER98:ER99"/>
    <mergeCell ref="ES98:ES99"/>
    <mergeCell ref="EU98:EU99"/>
    <mergeCell ref="EJ98:EJ99"/>
    <mergeCell ref="EK98:EK99"/>
    <mergeCell ref="EL98:EL99"/>
    <mergeCell ref="EM98:EM99"/>
    <mergeCell ref="EN98:EN99"/>
    <mergeCell ref="EO98:EO99"/>
    <mergeCell ref="DP98:DP99"/>
    <mergeCell ref="EE98:EE99"/>
    <mergeCell ref="EG98:EG99"/>
    <mergeCell ref="EH98:EH99"/>
    <mergeCell ref="EI98:EI99"/>
    <mergeCell ref="EE100:EE101"/>
    <mergeCell ref="EG100:EG101"/>
    <mergeCell ref="EH100:EH101"/>
    <mergeCell ref="EI100:EI101"/>
    <mergeCell ref="DE98:DE99"/>
    <mergeCell ref="DF98:DF99"/>
    <mergeCell ref="DH98:DH99"/>
    <mergeCell ref="DJ98:DJ99"/>
    <mergeCell ref="DL98:DL99"/>
    <mergeCell ref="DN98:DN99"/>
    <mergeCell ref="CY98:CY99"/>
    <mergeCell ref="CZ98:CZ99"/>
    <mergeCell ref="CE100:CE101"/>
    <mergeCell ref="CF100:CF101"/>
    <mergeCell ref="CG100:CG101"/>
    <mergeCell ref="CH100:CH101"/>
    <mergeCell ref="CI100:CI101"/>
    <mergeCell ref="CQ98:CQ99"/>
    <mergeCell ref="CR98:CR99"/>
    <mergeCell ref="CE98:CE99"/>
    <mergeCell ref="CF98:CF99"/>
    <mergeCell ref="CG98:CG99"/>
    <mergeCell ref="CH98:CH99"/>
    <mergeCell ref="CI98:CI99"/>
    <mergeCell ref="CJ98:CJ99"/>
    <mergeCell ref="DT98:DT99"/>
    <mergeCell ref="DV98:DV99"/>
    <mergeCell ref="DW98:DW99"/>
    <mergeCell ref="DX98:DX99"/>
    <mergeCell ref="DY98:DY99"/>
    <mergeCell ref="DZ98:DZ99"/>
    <mergeCell ref="EA98:EA99"/>
    <mergeCell ref="EB98:EB99"/>
    <mergeCell ref="EC98:EC99"/>
    <mergeCell ref="ED98:ED99"/>
    <mergeCell ref="EF98:EF99"/>
    <mergeCell ref="E102:E103"/>
    <mergeCell ref="T102:T103"/>
    <mergeCell ref="U102:U103"/>
    <mergeCell ref="V102:V103"/>
    <mergeCell ref="W102:W103"/>
    <mergeCell ref="X102:X103"/>
    <mergeCell ref="EP100:EP101"/>
    <mergeCell ref="EQ100:EQ101"/>
    <mergeCell ref="ER100:ER101"/>
    <mergeCell ref="ES100:ES101"/>
    <mergeCell ref="EU100:EU101"/>
    <mergeCell ref="EJ100:EJ101"/>
    <mergeCell ref="EK100:EK101"/>
    <mergeCell ref="EL100:EL101"/>
    <mergeCell ref="EM100:EM101"/>
    <mergeCell ref="EN100:EN101"/>
    <mergeCell ref="EO100:EO101"/>
    <mergeCell ref="DL100:DL101"/>
    <mergeCell ref="DN100:DN101"/>
    <mergeCell ref="DP100:DP101"/>
    <mergeCell ref="DZ100:DZ101"/>
    <mergeCell ref="ED100:ED101"/>
    <mergeCell ref="DC100:DC101"/>
    <mergeCell ref="DD100:DD101"/>
    <mergeCell ref="DE100:DE101"/>
    <mergeCell ref="DF100:DF101"/>
    <mergeCell ref="DH100:DH101"/>
    <mergeCell ref="DJ100:DJ101"/>
    <mergeCell ref="CW100:CW101"/>
    <mergeCell ref="CX100:CX101"/>
    <mergeCell ref="CY100:CY101"/>
    <mergeCell ref="CZ100:CZ101"/>
    <mergeCell ref="DA100:DA101"/>
    <mergeCell ref="DB100:DB101"/>
    <mergeCell ref="CQ100:CQ101"/>
    <mergeCell ref="CR100:CR101"/>
    <mergeCell ref="CS100:CS101"/>
    <mergeCell ref="CT100:CT101"/>
    <mergeCell ref="CU100:CU101"/>
    <mergeCell ref="CV100:CV101"/>
    <mergeCell ref="CJ100:CJ101"/>
    <mergeCell ref="CM100:CM101"/>
    <mergeCell ref="CN100:CN101"/>
    <mergeCell ref="CO100:CO101"/>
    <mergeCell ref="CP100:CP101"/>
    <mergeCell ref="CM102:CM103"/>
    <mergeCell ref="CN102:CN103"/>
    <mergeCell ref="CO102:CO103"/>
    <mergeCell ref="CP102:CP103"/>
    <mergeCell ref="CD100:CD101"/>
    <mergeCell ref="CZ102:CZ103"/>
    <mergeCell ref="DA102:DA103"/>
    <mergeCell ref="DB102:DB103"/>
    <mergeCell ref="CQ102:CQ103"/>
    <mergeCell ref="CR102:CR103"/>
    <mergeCell ref="EU102:EU103"/>
    <mergeCell ref="EO102:EO103"/>
    <mergeCell ref="EP102:EP103"/>
    <mergeCell ref="EQ102:EQ103"/>
    <mergeCell ref="CS102:CS103"/>
    <mergeCell ref="CT102:CT103"/>
    <mergeCell ref="CU102:CU103"/>
    <mergeCell ref="CV102:CV103"/>
    <mergeCell ref="CE102:CE103"/>
    <mergeCell ref="D104:D105"/>
    <mergeCell ref="E104:E105"/>
    <mergeCell ref="T104:T105"/>
    <mergeCell ref="U104:U105"/>
    <mergeCell ref="V104:V105"/>
    <mergeCell ref="AE102:AE103"/>
    <mergeCell ref="AF102:AF103"/>
    <mergeCell ref="AG102:AG103"/>
    <mergeCell ref="AH102:AH103"/>
    <mergeCell ref="AI102:AI103"/>
    <mergeCell ref="AJ102:AJ103"/>
    <mergeCell ref="Y102:Y103"/>
    <mergeCell ref="Z102:Z103"/>
    <mergeCell ref="AA102:AA103"/>
    <mergeCell ref="AB102:AB103"/>
    <mergeCell ref="AC102:AC103"/>
    <mergeCell ref="ES104:ES105"/>
    <mergeCell ref="EU104:EU105"/>
    <mergeCell ref="EM104:EM105"/>
    <mergeCell ref="EN104:EN105"/>
    <mergeCell ref="EO104:EO105"/>
    <mergeCell ref="EP104:EP105"/>
    <mergeCell ref="EQ104:EQ105"/>
    <mergeCell ref="ER104:ER105"/>
    <mergeCell ref="EG104:EG105"/>
    <mergeCell ref="EH104:EH105"/>
    <mergeCell ref="EI104:EI105"/>
    <mergeCell ref="EJ104:EJ105"/>
    <mergeCell ref="EK104:EK105"/>
    <mergeCell ref="EL104:EL105"/>
    <mergeCell ref="DN104:DN105"/>
    <mergeCell ref="DP104:DP105"/>
    <mergeCell ref="DZ104:DZ105"/>
    <mergeCell ref="ED104:ED105"/>
    <mergeCell ref="EE104:EE105"/>
    <mergeCell ref="DD104:DD105"/>
    <mergeCell ref="DE104:DE105"/>
    <mergeCell ref="DF104:DF105"/>
    <mergeCell ref="DH104:DH105"/>
    <mergeCell ref="DJ104:DJ105"/>
    <mergeCell ref="DL104:DL105"/>
    <mergeCell ref="ER102:ER103"/>
    <mergeCell ref="ES102:ES103"/>
    <mergeCell ref="EI102:EI103"/>
    <mergeCell ref="EJ102:EJ103"/>
    <mergeCell ref="EK102:EK103"/>
    <mergeCell ref="EL102:EL103"/>
    <mergeCell ref="EM102:EM103"/>
    <mergeCell ref="EN102:EN103"/>
    <mergeCell ref="DL102:DL103"/>
    <mergeCell ref="DN102:DN103"/>
    <mergeCell ref="DP102:DP103"/>
    <mergeCell ref="EE102:EE103"/>
    <mergeCell ref="EG102:EG103"/>
    <mergeCell ref="EH102:EH103"/>
    <mergeCell ref="DC102:DC103"/>
    <mergeCell ref="DD102:DD103"/>
    <mergeCell ref="DE102:DE103"/>
    <mergeCell ref="DF102:DF103"/>
    <mergeCell ref="DH102:DH103"/>
    <mergeCell ref="DJ102:DJ103"/>
    <mergeCell ref="CW102:CW103"/>
    <mergeCell ref="CX102:CX103"/>
    <mergeCell ref="CY102:CY103"/>
    <mergeCell ref="EV100:EV145"/>
    <mergeCell ref="EW100:EW145"/>
    <mergeCell ref="EX100:EX145"/>
    <mergeCell ref="EZ100:EZ145"/>
    <mergeCell ref="DW106:DW107"/>
    <mergeCell ref="DX106:DX107"/>
    <mergeCell ref="DY106:DY107"/>
    <mergeCell ref="DZ106:DZ107"/>
    <mergeCell ref="EA106:EA107"/>
    <mergeCell ref="EB106:EB107"/>
    <mergeCell ref="EC106:EC107"/>
    <mergeCell ref="ED106:ED107"/>
    <mergeCell ref="EF106:EF107"/>
    <mergeCell ref="DT108:DT109"/>
    <mergeCell ref="DV108:DV109"/>
    <mergeCell ref="DW108:DW109"/>
    <mergeCell ref="DX108:DX109"/>
    <mergeCell ref="DY108:DY109"/>
    <mergeCell ref="EA108:EA109"/>
    <mergeCell ref="EB108:EB109"/>
    <mergeCell ref="EC108:EC109"/>
    <mergeCell ref="EF108:EF109"/>
    <mergeCell ref="DT110:DT111"/>
    <mergeCell ref="DV110:DV111"/>
    <mergeCell ref="DW110:DW111"/>
    <mergeCell ref="DX110:DX111"/>
    <mergeCell ref="DY110:DY111"/>
    <mergeCell ref="DZ110:DZ111"/>
    <mergeCell ref="EA110:EA111"/>
    <mergeCell ref="EB110:EB111"/>
    <mergeCell ref="EC110:EC111"/>
    <mergeCell ref="AD106:AD107"/>
    <mergeCell ref="AE106:AE107"/>
    <mergeCell ref="AF106:AF107"/>
    <mergeCell ref="AG106:AG107"/>
    <mergeCell ref="AH106:AH107"/>
    <mergeCell ref="AI106:AI107"/>
    <mergeCell ref="CO108:CO109"/>
    <mergeCell ref="CP108:CP109"/>
    <mergeCell ref="CQ108:CQ109"/>
    <mergeCell ref="CR108:CR109"/>
    <mergeCell ref="CE108:CE109"/>
    <mergeCell ref="CF108:CF109"/>
    <mergeCell ref="CG108:CG109"/>
    <mergeCell ref="CH108:CH109"/>
    <mergeCell ref="CI108:CI109"/>
    <mergeCell ref="CJ108:CJ109"/>
    <mergeCell ref="AK108:AK109"/>
    <mergeCell ref="AN108:AN109"/>
    <mergeCell ref="CA108:CA109"/>
    <mergeCell ref="CB108:CB109"/>
    <mergeCell ref="CC108:CC109"/>
    <mergeCell ref="CD108:CD109"/>
    <mergeCell ref="AE108:AE109"/>
    <mergeCell ref="AF108:AF109"/>
    <mergeCell ref="AG108:AG109"/>
    <mergeCell ref="AH108:AH109"/>
    <mergeCell ref="AI108:AI109"/>
    <mergeCell ref="AJ108:AJ109"/>
    <mergeCell ref="CE110:CE111"/>
    <mergeCell ref="CF110:CF111"/>
    <mergeCell ref="AG110:AG111"/>
    <mergeCell ref="AH110:AH111"/>
    <mergeCell ref="AI110:AI111"/>
    <mergeCell ref="D110:D111"/>
    <mergeCell ref="CS108:CS109"/>
    <mergeCell ref="CT108:CT109"/>
    <mergeCell ref="CU108:CU109"/>
    <mergeCell ref="CV108:CV109"/>
    <mergeCell ref="CW108:CW109"/>
    <mergeCell ref="CX108:CX109"/>
    <mergeCell ref="CM108:CM109"/>
    <mergeCell ref="CN108:CN109"/>
    <mergeCell ref="X106:X107"/>
    <mergeCell ref="Y106:Y107"/>
    <mergeCell ref="Z106:Z107"/>
    <mergeCell ref="AA106:AA107"/>
    <mergeCell ref="AB106:AB107"/>
    <mergeCell ref="AC106:AC107"/>
    <mergeCell ref="D106:D107"/>
    <mergeCell ref="E106:E107"/>
    <mergeCell ref="T106:T107"/>
    <mergeCell ref="U106:U107"/>
    <mergeCell ref="V106:V107"/>
    <mergeCell ref="W106:W107"/>
    <mergeCell ref="CX104:CX105"/>
    <mergeCell ref="CY104:CY105"/>
    <mergeCell ref="CZ104:CZ105"/>
    <mergeCell ref="DA104:DA105"/>
    <mergeCell ref="DB104:DB105"/>
    <mergeCell ref="DC104:DC105"/>
    <mergeCell ref="CR104:CR105"/>
    <mergeCell ref="CS104:CS105"/>
    <mergeCell ref="CT104:CT105"/>
    <mergeCell ref="CU104:CU105"/>
    <mergeCell ref="CV104:CV105"/>
    <mergeCell ref="CW104:CW105"/>
    <mergeCell ref="CJ104:CJ105"/>
    <mergeCell ref="CM104:CM105"/>
    <mergeCell ref="CN104:CN105"/>
    <mergeCell ref="CO104:CO105"/>
    <mergeCell ref="CP104:CP105"/>
    <mergeCell ref="CQ104:CQ105"/>
    <mergeCell ref="CD104:CD105"/>
    <mergeCell ref="CE104:CE105"/>
    <mergeCell ref="CF104:CF105"/>
    <mergeCell ref="CG104:CG105"/>
    <mergeCell ref="CH104:CH105"/>
    <mergeCell ref="CI104:CI105"/>
    <mergeCell ref="AJ104:AJ105"/>
    <mergeCell ref="AK104:AK105"/>
    <mergeCell ref="AN104:AN105"/>
    <mergeCell ref="CA104:CA105"/>
    <mergeCell ref="CB104:CB105"/>
    <mergeCell ref="CC104:CC105"/>
    <mergeCell ref="AD104:AD105"/>
    <mergeCell ref="AE104:AE105"/>
    <mergeCell ref="AF104:AF105"/>
    <mergeCell ref="AG104:AG105"/>
    <mergeCell ref="AH104:AH105"/>
    <mergeCell ref="AI104:AI105"/>
    <mergeCell ref="X104:X105"/>
    <mergeCell ref="Y104:Y105"/>
    <mergeCell ref="Z104:Z105"/>
    <mergeCell ref="AA104:AA105"/>
    <mergeCell ref="AB104:AB105"/>
    <mergeCell ref="AC104:AC105"/>
    <mergeCell ref="W104:W105"/>
    <mergeCell ref="D108:D109"/>
    <mergeCell ref="E108:E109"/>
    <mergeCell ref="T108:T109"/>
    <mergeCell ref="U108:U109"/>
    <mergeCell ref="V108:V109"/>
    <mergeCell ref="W108:W109"/>
    <mergeCell ref="X108:X109"/>
    <mergeCell ref="EP106:EP107"/>
    <mergeCell ref="EQ106:EQ107"/>
    <mergeCell ref="ER106:ER107"/>
    <mergeCell ref="ES106:ES107"/>
    <mergeCell ref="EU106:EU107"/>
    <mergeCell ref="EJ106:EJ107"/>
    <mergeCell ref="EK106:EK107"/>
    <mergeCell ref="EL106:EL107"/>
    <mergeCell ref="EM106:EM107"/>
    <mergeCell ref="EN106:EN107"/>
    <mergeCell ref="EO106:EO107"/>
    <mergeCell ref="DN106:DN107"/>
    <mergeCell ref="DP106:DP107"/>
    <mergeCell ref="EE106:EE107"/>
    <mergeCell ref="EG106:EG107"/>
    <mergeCell ref="EH106:EH107"/>
    <mergeCell ref="EI106:EI107"/>
    <mergeCell ref="DD106:DD107"/>
    <mergeCell ref="DE106:DE107"/>
    <mergeCell ref="DF106:DF107"/>
    <mergeCell ref="DH106:DH107"/>
    <mergeCell ref="DJ106:DJ107"/>
    <mergeCell ref="DL106:DL107"/>
    <mergeCell ref="CX106:CX107"/>
    <mergeCell ref="CY106:CY107"/>
    <mergeCell ref="CZ106:CZ107"/>
    <mergeCell ref="DA106:DA107"/>
    <mergeCell ref="DB106:DB107"/>
    <mergeCell ref="DC106:DC107"/>
    <mergeCell ref="CR106:CR107"/>
    <mergeCell ref="CS106:CS107"/>
    <mergeCell ref="CT106:CT107"/>
    <mergeCell ref="CU106:CU107"/>
    <mergeCell ref="CV106:CV107"/>
    <mergeCell ref="CW106:CW107"/>
    <mergeCell ref="CJ106:CJ107"/>
    <mergeCell ref="CM106:CM107"/>
    <mergeCell ref="CN106:CN107"/>
    <mergeCell ref="CO106:CO107"/>
    <mergeCell ref="CP106:CP107"/>
    <mergeCell ref="CQ106:CQ107"/>
    <mergeCell ref="DC108:DC109"/>
    <mergeCell ref="DD108:DD109"/>
    <mergeCell ref="CY108:CY109"/>
    <mergeCell ref="DP116:DP117"/>
    <mergeCell ref="DZ118:DZ119"/>
    <mergeCell ref="ED118:ED119"/>
    <mergeCell ref="DZ120:DZ121"/>
    <mergeCell ref="DE108:DE109"/>
    <mergeCell ref="DF108:DF109"/>
    <mergeCell ref="DH108:DH109"/>
    <mergeCell ref="DJ108:DJ109"/>
    <mergeCell ref="DL108:DL109"/>
    <mergeCell ref="DN108:DN109"/>
    <mergeCell ref="AI112:AI113"/>
    <mergeCell ref="AJ110:AJ111"/>
    <mergeCell ref="AK110:AK111"/>
    <mergeCell ref="AN110:AN111"/>
    <mergeCell ref="CU110:CU111"/>
    <mergeCell ref="CV110:CV111"/>
    <mergeCell ref="CW110:CW111"/>
    <mergeCell ref="CX110:CX111"/>
    <mergeCell ref="CY110:CY111"/>
    <mergeCell ref="CZ110:CZ111"/>
    <mergeCell ref="CO110:CO111"/>
    <mergeCell ref="CP110:CP111"/>
    <mergeCell ref="CQ110:CQ111"/>
    <mergeCell ref="CR110:CR111"/>
    <mergeCell ref="CS110:CS111"/>
    <mergeCell ref="CT110:CT111"/>
    <mergeCell ref="CG110:CG111"/>
    <mergeCell ref="CH110:CH111"/>
    <mergeCell ref="CI110:CI111"/>
    <mergeCell ref="CJ110:CJ111"/>
    <mergeCell ref="CM110:CM111"/>
    <mergeCell ref="CN110:CN111"/>
    <mergeCell ref="CA110:CA111"/>
    <mergeCell ref="CB110:CB111"/>
    <mergeCell ref="CC110:CC111"/>
    <mergeCell ref="CD110:CD111"/>
    <mergeCell ref="CS116:CS117"/>
    <mergeCell ref="CT116:CT117"/>
    <mergeCell ref="CZ108:CZ109"/>
    <mergeCell ref="EB114:EB115"/>
    <mergeCell ref="EC114:EC115"/>
    <mergeCell ref="ED114:ED115"/>
    <mergeCell ref="CH112:CH113"/>
    <mergeCell ref="CI112:CI113"/>
    <mergeCell ref="AJ112:AJ113"/>
    <mergeCell ref="AK112:AK113"/>
    <mergeCell ref="AN112:AN113"/>
    <mergeCell ref="CA112:CA113"/>
    <mergeCell ref="CB112:CB113"/>
    <mergeCell ref="CC112:CC113"/>
    <mergeCell ref="DB110:DB111"/>
    <mergeCell ref="DC110:DC111"/>
    <mergeCell ref="DD110:DD111"/>
    <mergeCell ref="DE110:DE111"/>
    <mergeCell ref="DF110:DF111"/>
    <mergeCell ref="ED110:ED111"/>
    <mergeCell ref="CN112:CN113"/>
    <mergeCell ref="CO112:CO113"/>
    <mergeCell ref="CP112:CP113"/>
    <mergeCell ref="CQ112:CQ113"/>
    <mergeCell ref="CD112:CD113"/>
    <mergeCell ref="CE112:CE113"/>
    <mergeCell ref="CF112:CF113"/>
    <mergeCell ref="CG112:CG113"/>
    <mergeCell ref="AD112:AD113"/>
    <mergeCell ref="AE112:AE113"/>
    <mergeCell ref="AF112:AF113"/>
    <mergeCell ref="AG112:AG113"/>
    <mergeCell ref="AH112:AH113"/>
    <mergeCell ref="E110:E111"/>
    <mergeCell ref="T110:T111"/>
    <mergeCell ref="U110:U111"/>
    <mergeCell ref="V110:V111"/>
    <mergeCell ref="W110:W111"/>
    <mergeCell ref="X110:X111"/>
    <mergeCell ref="Y110:Y111"/>
    <mergeCell ref="Z110:Z111"/>
    <mergeCell ref="ER108:ER109"/>
    <mergeCell ref="ES108:ES109"/>
    <mergeCell ref="EU108:EU109"/>
    <mergeCell ref="EL108:EL109"/>
    <mergeCell ref="EM108:EM109"/>
    <mergeCell ref="EN108:EN109"/>
    <mergeCell ref="EO108:EO109"/>
    <mergeCell ref="EP108:EP109"/>
    <mergeCell ref="EQ108:EQ109"/>
    <mergeCell ref="EE108:EE109"/>
    <mergeCell ref="EG108:EG109"/>
    <mergeCell ref="EH108:EH109"/>
    <mergeCell ref="EI108:EI109"/>
    <mergeCell ref="EJ108:EJ109"/>
    <mergeCell ref="EK108:EK109"/>
    <mergeCell ref="DP108:DP109"/>
    <mergeCell ref="DZ108:DZ109"/>
    <mergeCell ref="ED108:ED109"/>
    <mergeCell ref="AA110:AA111"/>
    <mergeCell ref="AB110:AB111"/>
    <mergeCell ref="AC110:AC111"/>
    <mergeCell ref="AD110:AD111"/>
    <mergeCell ref="AE110:AE111"/>
    <mergeCell ref="AF110:AF111"/>
    <mergeCell ref="Y108:Y109"/>
    <mergeCell ref="Z108:Z109"/>
    <mergeCell ref="AA108:AA109"/>
    <mergeCell ref="AB108:AB109"/>
    <mergeCell ref="AC108:AC109"/>
    <mergeCell ref="AD108:AD109"/>
    <mergeCell ref="ES110:ES111"/>
    <mergeCell ref="EU110:EU111"/>
    <mergeCell ref="EM110:EM111"/>
    <mergeCell ref="EN110:EN111"/>
    <mergeCell ref="EO110:EO111"/>
    <mergeCell ref="EP110:EP111"/>
    <mergeCell ref="EQ110:EQ111"/>
    <mergeCell ref="ER110:ER111"/>
    <mergeCell ref="EG110:EG111"/>
    <mergeCell ref="EH110:EH111"/>
    <mergeCell ref="EI110:EI111"/>
    <mergeCell ref="EJ110:EJ111"/>
    <mergeCell ref="EK110:EK111"/>
    <mergeCell ref="EL110:EL111"/>
    <mergeCell ref="DH110:DH111"/>
    <mergeCell ref="DJ110:DJ111"/>
    <mergeCell ref="DL110:DL111"/>
    <mergeCell ref="DN110:DN111"/>
    <mergeCell ref="DP110:DP111"/>
    <mergeCell ref="EE110:EE111"/>
    <mergeCell ref="DA110:DA111"/>
    <mergeCell ref="EF110:EF111"/>
    <mergeCell ref="DC112:DC113"/>
    <mergeCell ref="CR112:CR113"/>
    <mergeCell ref="CS112:CS113"/>
    <mergeCell ref="CT112:CT113"/>
    <mergeCell ref="CU112:CU113"/>
    <mergeCell ref="CV112:CV113"/>
    <mergeCell ref="CW112:CW113"/>
    <mergeCell ref="D114:D115"/>
    <mergeCell ref="E114:E115"/>
    <mergeCell ref="T114:T115"/>
    <mergeCell ref="U114:U115"/>
    <mergeCell ref="V114:V115"/>
    <mergeCell ref="W114:W115"/>
    <mergeCell ref="ES112:ES113"/>
    <mergeCell ref="EU112:EU113"/>
    <mergeCell ref="EM112:EM113"/>
    <mergeCell ref="EN112:EN113"/>
    <mergeCell ref="EO112:EO113"/>
    <mergeCell ref="EP112:EP113"/>
    <mergeCell ref="EQ112:EQ113"/>
    <mergeCell ref="ER112:ER113"/>
    <mergeCell ref="EG112:EG113"/>
    <mergeCell ref="EH112:EH113"/>
    <mergeCell ref="EI112:EI113"/>
    <mergeCell ref="EJ112:EJ113"/>
    <mergeCell ref="EK112:EK113"/>
    <mergeCell ref="EL112:EL113"/>
    <mergeCell ref="DN112:DN113"/>
    <mergeCell ref="DP112:DP113"/>
    <mergeCell ref="DZ112:DZ113"/>
    <mergeCell ref="ED112:ED113"/>
    <mergeCell ref="EE112:EE113"/>
    <mergeCell ref="DD112:DD113"/>
    <mergeCell ref="DE112:DE113"/>
    <mergeCell ref="DF112:DF113"/>
    <mergeCell ref="DH112:DH113"/>
    <mergeCell ref="DJ112:DJ113"/>
    <mergeCell ref="DL112:DL113"/>
    <mergeCell ref="CX112:CX113"/>
    <mergeCell ref="CY112:CY113"/>
    <mergeCell ref="CZ112:CZ113"/>
    <mergeCell ref="DA112:DA113"/>
    <mergeCell ref="CJ114:CJ115"/>
    <mergeCell ref="CM114:CM115"/>
    <mergeCell ref="CN114:CN115"/>
    <mergeCell ref="CO114:CO115"/>
    <mergeCell ref="CP114:CP115"/>
    <mergeCell ref="CQ114:CQ115"/>
    <mergeCell ref="CD114:CD115"/>
    <mergeCell ref="CE114:CE115"/>
    <mergeCell ref="CF114:CF115"/>
    <mergeCell ref="CG114:CG115"/>
    <mergeCell ref="CH114:CH115"/>
    <mergeCell ref="CI114:CI115"/>
    <mergeCell ref="EU114:EU115"/>
    <mergeCell ref="D112:D113"/>
    <mergeCell ref="E112:E113"/>
    <mergeCell ref="T112:T113"/>
    <mergeCell ref="U112:U113"/>
    <mergeCell ref="V112:V113"/>
    <mergeCell ref="W112:W113"/>
    <mergeCell ref="CJ112:CJ113"/>
    <mergeCell ref="CM112:CM113"/>
    <mergeCell ref="CU116:CU117"/>
    <mergeCell ref="CV116:CV117"/>
    <mergeCell ref="CW116:CW117"/>
    <mergeCell ref="CX116:CX117"/>
    <mergeCell ref="CM116:CM117"/>
    <mergeCell ref="CN116:CN117"/>
    <mergeCell ref="CO116:CO117"/>
    <mergeCell ref="CP116:CP117"/>
    <mergeCell ref="X112:X113"/>
    <mergeCell ref="Y112:Y113"/>
    <mergeCell ref="Z112:Z113"/>
    <mergeCell ref="AA112:AA113"/>
    <mergeCell ref="AB112:AB113"/>
    <mergeCell ref="AC112:AC113"/>
    <mergeCell ref="CA114:CA115"/>
    <mergeCell ref="CB114:CB115"/>
    <mergeCell ref="CC114:CC115"/>
    <mergeCell ref="AD114:AD115"/>
    <mergeCell ref="AE114:AE115"/>
    <mergeCell ref="AF114:AF115"/>
    <mergeCell ref="AG114:AG115"/>
    <mergeCell ref="AH114:AH115"/>
    <mergeCell ref="AI114:AI115"/>
    <mergeCell ref="X114:X115"/>
    <mergeCell ref="Y114:Y115"/>
    <mergeCell ref="Z114:Z115"/>
    <mergeCell ref="AA114:AA115"/>
    <mergeCell ref="AB114:AB115"/>
    <mergeCell ref="AC114:AC115"/>
    <mergeCell ref="EP114:EP115"/>
    <mergeCell ref="EQ114:EQ115"/>
    <mergeCell ref="ER114:ER115"/>
    <mergeCell ref="ES114:ES115"/>
    <mergeCell ref="EJ114:EJ115"/>
    <mergeCell ref="EK114:EK115"/>
    <mergeCell ref="EL114:EL115"/>
    <mergeCell ref="EM114:EM115"/>
    <mergeCell ref="EN114:EN115"/>
    <mergeCell ref="EO114:EO115"/>
    <mergeCell ref="DN114:DN115"/>
    <mergeCell ref="DP114:DP115"/>
    <mergeCell ref="EE114:EE115"/>
    <mergeCell ref="EG114:EG115"/>
    <mergeCell ref="EH114:EH115"/>
    <mergeCell ref="EI114:EI115"/>
    <mergeCell ref="DD114:DD115"/>
    <mergeCell ref="DE114:DE115"/>
    <mergeCell ref="DF114:DF115"/>
    <mergeCell ref="DH114:DH115"/>
    <mergeCell ref="DJ114:DJ115"/>
    <mergeCell ref="DL114:DL115"/>
    <mergeCell ref="CX114:CX115"/>
    <mergeCell ref="CY114:CY115"/>
    <mergeCell ref="CZ114:CZ115"/>
    <mergeCell ref="DA114:DA115"/>
    <mergeCell ref="DB114:DB115"/>
    <mergeCell ref="DC114:DC115"/>
    <mergeCell ref="CR114:CR115"/>
    <mergeCell ref="CS114:CS115"/>
    <mergeCell ref="CT114:CT115"/>
    <mergeCell ref="CU114:CU115"/>
    <mergeCell ref="CV114:CV115"/>
    <mergeCell ref="CW114:CW115"/>
    <mergeCell ref="AE116:AE117"/>
    <mergeCell ref="AF116:AF117"/>
    <mergeCell ref="AG116:AG117"/>
    <mergeCell ref="AH116:AH117"/>
    <mergeCell ref="AI116:AI117"/>
    <mergeCell ref="AJ116:AJ117"/>
    <mergeCell ref="Y116:Y117"/>
    <mergeCell ref="Z116:Z117"/>
    <mergeCell ref="AA116:AA117"/>
    <mergeCell ref="AB116:AB117"/>
    <mergeCell ref="AC116:AC117"/>
    <mergeCell ref="AD116:AD117"/>
    <mergeCell ref="CA118:CA119"/>
    <mergeCell ref="CB118:CB119"/>
    <mergeCell ref="CC118:CC119"/>
    <mergeCell ref="CD118:CD119"/>
    <mergeCell ref="CE118:CE119"/>
    <mergeCell ref="CF118:CF119"/>
    <mergeCell ref="AG118:AG119"/>
    <mergeCell ref="AH118:AH119"/>
    <mergeCell ref="AI118:AI119"/>
    <mergeCell ref="AJ118:AJ119"/>
    <mergeCell ref="AK118:AK119"/>
    <mergeCell ref="AN118:AN119"/>
    <mergeCell ref="AA118:AA119"/>
    <mergeCell ref="AB118:AB119"/>
    <mergeCell ref="AC118:AC119"/>
    <mergeCell ref="AD118:AD119"/>
    <mergeCell ref="AE118:AE119"/>
    <mergeCell ref="AF118:AF119"/>
    <mergeCell ref="D116:D117"/>
    <mergeCell ref="E116:E117"/>
    <mergeCell ref="T116:T117"/>
    <mergeCell ref="U116:U117"/>
    <mergeCell ref="V116:V117"/>
    <mergeCell ref="W116:W117"/>
    <mergeCell ref="X116:X117"/>
    <mergeCell ref="CH118:CH119"/>
    <mergeCell ref="CI118:CI119"/>
    <mergeCell ref="CJ118:CJ119"/>
    <mergeCell ref="CM118:CM119"/>
    <mergeCell ref="CN118:CN119"/>
    <mergeCell ref="DT120:DT121"/>
    <mergeCell ref="DV120:DV121"/>
    <mergeCell ref="DW120:DW121"/>
    <mergeCell ref="DX120:DX121"/>
    <mergeCell ref="DY120:DY121"/>
    <mergeCell ref="EA120:EA121"/>
    <mergeCell ref="EB120:EB121"/>
    <mergeCell ref="EC120:EC121"/>
    <mergeCell ref="EF120:EF121"/>
    <mergeCell ref="D118:D119"/>
    <mergeCell ref="E118:E119"/>
    <mergeCell ref="T118:T119"/>
    <mergeCell ref="U118:U119"/>
    <mergeCell ref="V118:V119"/>
    <mergeCell ref="W118:W119"/>
    <mergeCell ref="X118:X119"/>
    <mergeCell ref="Y118:Y119"/>
    <mergeCell ref="Z118:Z119"/>
    <mergeCell ref="ER116:ER117"/>
    <mergeCell ref="ES116:ES117"/>
    <mergeCell ref="EU116:EU117"/>
    <mergeCell ref="EL116:EL117"/>
    <mergeCell ref="EM116:EM117"/>
    <mergeCell ref="EN116:EN117"/>
    <mergeCell ref="EO116:EO117"/>
    <mergeCell ref="EP116:EP117"/>
    <mergeCell ref="EQ116:EQ117"/>
    <mergeCell ref="EE116:EE117"/>
    <mergeCell ref="EG116:EG117"/>
    <mergeCell ref="EH116:EH117"/>
    <mergeCell ref="EI116:EI117"/>
    <mergeCell ref="EJ116:EJ117"/>
    <mergeCell ref="EK116:EK117"/>
    <mergeCell ref="DE116:DE117"/>
    <mergeCell ref="DF116:DF117"/>
    <mergeCell ref="DH116:DH117"/>
    <mergeCell ref="DJ116:DJ117"/>
    <mergeCell ref="DL116:DL117"/>
    <mergeCell ref="DN116:DN117"/>
    <mergeCell ref="CY116:CY117"/>
    <mergeCell ref="CZ116:CZ117"/>
    <mergeCell ref="DA116:DA117"/>
    <mergeCell ref="DB116:DB117"/>
    <mergeCell ref="DC116:DC117"/>
    <mergeCell ref="DD116:DD117"/>
    <mergeCell ref="CQ116:CQ117"/>
    <mergeCell ref="CR116:CR117"/>
    <mergeCell ref="CE116:CE117"/>
    <mergeCell ref="CF116:CF117"/>
    <mergeCell ref="CG116:CG117"/>
    <mergeCell ref="CH116:CH117"/>
    <mergeCell ref="CI116:CI117"/>
    <mergeCell ref="CJ116:CJ117"/>
    <mergeCell ref="AK116:AK117"/>
    <mergeCell ref="AN116:AN117"/>
    <mergeCell ref="CA116:CA117"/>
    <mergeCell ref="CB116:CB117"/>
    <mergeCell ref="CC116:CC117"/>
    <mergeCell ref="CD116:CD117"/>
    <mergeCell ref="CH120:CH121"/>
    <mergeCell ref="CI120:CI121"/>
    <mergeCell ref="CJ120:CJ121"/>
    <mergeCell ref="CM120:CM121"/>
    <mergeCell ref="CN120:CN121"/>
    <mergeCell ref="CA120:CA121"/>
    <mergeCell ref="CB120:CB121"/>
    <mergeCell ref="CY122:CY123"/>
    <mergeCell ref="CN122:CN123"/>
    <mergeCell ref="CO122:CO123"/>
    <mergeCell ref="CP122:CP123"/>
    <mergeCell ref="CQ122:CQ123"/>
    <mergeCell ref="CR122:CR123"/>
    <mergeCell ref="CS122:CS123"/>
    <mergeCell ref="CF122:CF123"/>
    <mergeCell ref="CG122:CG123"/>
    <mergeCell ref="D120:D121"/>
    <mergeCell ref="E120:E121"/>
    <mergeCell ref="T120:T121"/>
    <mergeCell ref="U120:U121"/>
    <mergeCell ref="V120:V121"/>
    <mergeCell ref="W120:W121"/>
    <mergeCell ref="X120:X121"/>
    <mergeCell ref="Y120:Y121"/>
    <mergeCell ref="Z120:Z121"/>
    <mergeCell ref="ER118:ER119"/>
    <mergeCell ref="ES118:ES119"/>
    <mergeCell ref="EU118:EU119"/>
    <mergeCell ref="EL118:EL119"/>
    <mergeCell ref="EM118:EM119"/>
    <mergeCell ref="EN118:EN119"/>
    <mergeCell ref="EO118:EO119"/>
    <mergeCell ref="EP118:EP119"/>
    <mergeCell ref="EQ118:EQ119"/>
    <mergeCell ref="EE118:EE119"/>
    <mergeCell ref="EG118:EG119"/>
    <mergeCell ref="EH118:EH119"/>
    <mergeCell ref="EI118:EI119"/>
    <mergeCell ref="EJ118:EJ119"/>
    <mergeCell ref="EK118:EK119"/>
    <mergeCell ref="DH118:DH119"/>
    <mergeCell ref="DJ118:DJ119"/>
    <mergeCell ref="DL118:DL119"/>
    <mergeCell ref="DN118:DN119"/>
    <mergeCell ref="DP118:DP119"/>
    <mergeCell ref="DA118:DA119"/>
    <mergeCell ref="DB118:DB119"/>
    <mergeCell ref="DC118:DC119"/>
    <mergeCell ref="DD118:DD119"/>
    <mergeCell ref="DE118:DE119"/>
    <mergeCell ref="DF118:DF119"/>
    <mergeCell ref="CU118:CU119"/>
    <mergeCell ref="CV118:CV119"/>
    <mergeCell ref="CW118:CW119"/>
    <mergeCell ref="CX118:CX119"/>
    <mergeCell ref="CY118:CY119"/>
    <mergeCell ref="CZ118:CZ119"/>
    <mergeCell ref="CO118:CO119"/>
    <mergeCell ref="CP118:CP119"/>
    <mergeCell ref="CQ118:CQ119"/>
    <mergeCell ref="CR118:CR119"/>
    <mergeCell ref="CS118:CS119"/>
    <mergeCell ref="CT118:CT119"/>
    <mergeCell ref="CG118:CG119"/>
    <mergeCell ref="CC120:CC121"/>
    <mergeCell ref="CD120:CD121"/>
    <mergeCell ref="CE120:CE121"/>
    <mergeCell ref="CF120:CF121"/>
    <mergeCell ref="AG120:AG121"/>
    <mergeCell ref="AH120:AH121"/>
    <mergeCell ref="AI120:AI121"/>
    <mergeCell ref="AJ120:AJ121"/>
    <mergeCell ref="AK120:AK121"/>
    <mergeCell ref="AN120:AN121"/>
    <mergeCell ref="AA120:AA121"/>
    <mergeCell ref="AB120:AB121"/>
    <mergeCell ref="AC120:AC121"/>
    <mergeCell ref="AD120:AD121"/>
    <mergeCell ref="AE120:AE121"/>
    <mergeCell ref="AF120:AF121"/>
    <mergeCell ref="D122:D123"/>
    <mergeCell ref="E122:E123"/>
    <mergeCell ref="T122:T123"/>
    <mergeCell ref="U122:U123"/>
    <mergeCell ref="V122:V123"/>
    <mergeCell ref="W122:W123"/>
    <mergeCell ref="X122:X123"/>
    <mergeCell ref="Y122:Y123"/>
    <mergeCell ref="EQ120:EQ121"/>
    <mergeCell ref="ER120:ER121"/>
    <mergeCell ref="ES120:ES121"/>
    <mergeCell ref="EU120:EU121"/>
    <mergeCell ref="EK120:EK121"/>
    <mergeCell ref="EL120:EL121"/>
    <mergeCell ref="EM120:EM121"/>
    <mergeCell ref="EN120:EN121"/>
    <mergeCell ref="EO120:EO121"/>
    <mergeCell ref="EP120:EP121"/>
    <mergeCell ref="ED120:ED121"/>
    <mergeCell ref="EE120:EE121"/>
    <mergeCell ref="EG120:EG121"/>
    <mergeCell ref="EH120:EH121"/>
    <mergeCell ref="EI120:EI121"/>
    <mergeCell ref="EJ120:EJ121"/>
    <mergeCell ref="DH120:DH121"/>
    <mergeCell ref="DJ120:DJ121"/>
    <mergeCell ref="DL120:DL121"/>
    <mergeCell ref="DN120:DN121"/>
    <mergeCell ref="DP120:DP121"/>
    <mergeCell ref="DA120:DA121"/>
    <mergeCell ref="DB120:DB121"/>
    <mergeCell ref="DC120:DC121"/>
    <mergeCell ref="DD120:DD121"/>
    <mergeCell ref="DE120:DE121"/>
    <mergeCell ref="DF120:DF121"/>
    <mergeCell ref="CU120:CU121"/>
    <mergeCell ref="CV120:CV121"/>
    <mergeCell ref="CW120:CW121"/>
    <mergeCell ref="CX120:CX121"/>
    <mergeCell ref="CY120:CY121"/>
    <mergeCell ref="CZ120:CZ121"/>
    <mergeCell ref="CO120:CO121"/>
    <mergeCell ref="CP120:CP121"/>
    <mergeCell ref="CQ120:CQ121"/>
    <mergeCell ref="CR120:CR121"/>
    <mergeCell ref="CS120:CS121"/>
    <mergeCell ref="CT120:CT121"/>
    <mergeCell ref="CG120:CG121"/>
    <mergeCell ref="ES124:ES125"/>
    <mergeCell ref="EU124:EU125"/>
    <mergeCell ref="EM124:EM125"/>
    <mergeCell ref="EN124:EN125"/>
    <mergeCell ref="EO124:EO125"/>
    <mergeCell ref="EP124:EP125"/>
    <mergeCell ref="EQ124:EQ125"/>
    <mergeCell ref="ER124:ER125"/>
    <mergeCell ref="EG124:EG125"/>
    <mergeCell ref="EH124:EH125"/>
    <mergeCell ref="EI124:EI125"/>
    <mergeCell ref="EJ124:EJ125"/>
    <mergeCell ref="EK124:EK125"/>
    <mergeCell ref="CH122:CH123"/>
    <mergeCell ref="CI122:CI123"/>
    <mergeCell ref="CJ122:CJ123"/>
    <mergeCell ref="CM122:CM123"/>
    <mergeCell ref="AN122:AN123"/>
    <mergeCell ref="CA122:CA123"/>
    <mergeCell ref="CB122:CB123"/>
    <mergeCell ref="CC122:CC123"/>
    <mergeCell ref="CD122:CD123"/>
    <mergeCell ref="CE122:CE123"/>
    <mergeCell ref="AF122:AF123"/>
    <mergeCell ref="AG122:AG123"/>
    <mergeCell ref="AH122:AH123"/>
    <mergeCell ref="AI122:AI123"/>
    <mergeCell ref="AJ122:AJ123"/>
    <mergeCell ref="AK122:AK123"/>
    <mergeCell ref="Z122:Z123"/>
    <mergeCell ref="AA122:AA123"/>
    <mergeCell ref="AB122:AB123"/>
    <mergeCell ref="AC122:AC123"/>
    <mergeCell ref="AD122:AD123"/>
    <mergeCell ref="AE122:AE123"/>
    <mergeCell ref="ES122:ES123"/>
    <mergeCell ref="EU122:EU123"/>
    <mergeCell ref="EM122:EM123"/>
    <mergeCell ref="EN122:EN123"/>
    <mergeCell ref="EO122:EO123"/>
    <mergeCell ref="EP122:EP123"/>
    <mergeCell ref="EQ122:EQ123"/>
    <mergeCell ref="ER122:ER123"/>
    <mergeCell ref="EG122:EG123"/>
    <mergeCell ref="EH122:EH123"/>
    <mergeCell ref="EI122:EI123"/>
    <mergeCell ref="EJ122:EJ123"/>
    <mergeCell ref="EK122:EK123"/>
    <mergeCell ref="EL122:EL123"/>
    <mergeCell ref="DZ122:DZ123"/>
    <mergeCell ref="ED122:ED123"/>
    <mergeCell ref="EE122:EE123"/>
    <mergeCell ref="DF122:DF123"/>
    <mergeCell ref="DH122:DH123"/>
    <mergeCell ref="DJ122:DJ123"/>
    <mergeCell ref="DL122:DL123"/>
    <mergeCell ref="DN122:DN123"/>
    <mergeCell ref="DP122:DP123"/>
    <mergeCell ref="CZ122:CZ123"/>
    <mergeCell ref="DA122:DA123"/>
    <mergeCell ref="DB122:DB123"/>
    <mergeCell ref="DC122:DC123"/>
    <mergeCell ref="DD122:DD123"/>
    <mergeCell ref="DE122:DE123"/>
    <mergeCell ref="EL124:EL125"/>
    <mergeCell ref="DN124:DN125"/>
    <mergeCell ref="DP124:DP125"/>
    <mergeCell ref="DZ124:DZ125"/>
    <mergeCell ref="ED124:ED125"/>
    <mergeCell ref="EE124:EE125"/>
    <mergeCell ref="DD124:DD125"/>
    <mergeCell ref="DE124:DE125"/>
    <mergeCell ref="DF124:DF125"/>
    <mergeCell ref="DH124:DH125"/>
    <mergeCell ref="DJ124:DJ125"/>
    <mergeCell ref="DL124:DL125"/>
    <mergeCell ref="CP126:CP127"/>
    <mergeCell ref="CQ126:CQ127"/>
    <mergeCell ref="CD126:CD127"/>
    <mergeCell ref="CE126:CE127"/>
    <mergeCell ref="CF126:CF127"/>
    <mergeCell ref="CG126:CG127"/>
    <mergeCell ref="CH126:CH127"/>
    <mergeCell ref="CI126:CI127"/>
    <mergeCell ref="AJ126:AJ127"/>
    <mergeCell ref="AK126:AK127"/>
    <mergeCell ref="AN126:AN127"/>
    <mergeCell ref="CA126:CA127"/>
    <mergeCell ref="CB126:CB127"/>
    <mergeCell ref="CC126:CC127"/>
    <mergeCell ref="AD126:AD127"/>
    <mergeCell ref="AE126:AE127"/>
    <mergeCell ref="AF126:AF127"/>
    <mergeCell ref="AG126:AG127"/>
    <mergeCell ref="AH126:AH127"/>
    <mergeCell ref="AI126:AI127"/>
    <mergeCell ref="AN124:AN125"/>
    <mergeCell ref="CA124:CA125"/>
    <mergeCell ref="CB124:CB125"/>
    <mergeCell ref="CC124:CC125"/>
    <mergeCell ref="AD124:AD125"/>
    <mergeCell ref="DT126:DT127"/>
    <mergeCell ref="DV126:DV127"/>
    <mergeCell ref="DW126:DW127"/>
    <mergeCell ref="DX126:DX127"/>
    <mergeCell ref="DY126:DY127"/>
    <mergeCell ref="EA126:EA127"/>
    <mergeCell ref="EB126:EB127"/>
    <mergeCell ref="EC126:EC127"/>
    <mergeCell ref="EF126:EF127"/>
    <mergeCell ref="D126:D127"/>
    <mergeCell ref="E126:E127"/>
    <mergeCell ref="T126:T127"/>
    <mergeCell ref="U126:U127"/>
    <mergeCell ref="V126:V127"/>
    <mergeCell ref="W126:W127"/>
    <mergeCell ref="CX124:CX125"/>
    <mergeCell ref="CY124:CY125"/>
    <mergeCell ref="CZ124:CZ125"/>
    <mergeCell ref="DA124:DA125"/>
    <mergeCell ref="DB124:DB125"/>
    <mergeCell ref="DC124:DC125"/>
    <mergeCell ref="CR124:CR125"/>
    <mergeCell ref="CS124:CS125"/>
    <mergeCell ref="CT124:CT125"/>
    <mergeCell ref="CU124:CU125"/>
    <mergeCell ref="CV124:CV125"/>
    <mergeCell ref="CW124:CW125"/>
    <mergeCell ref="CJ124:CJ125"/>
    <mergeCell ref="CM124:CM125"/>
    <mergeCell ref="CN124:CN125"/>
    <mergeCell ref="CO124:CO125"/>
    <mergeCell ref="CP124:CP125"/>
    <mergeCell ref="CQ124:CQ125"/>
    <mergeCell ref="CD124:CD125"/>
    <mergeCell ref="CE124:CE125"/>
    <mergeCell ref="CF124:CF125"/>
    <mergeCell ref="CG124:CG125"/>
    <mergeCell ref="CH124:CH125"/>
    <mergeCell ref="CI124:CI125"/>
    <mergeCell ref="AJ124:AJ125"/>
    <mergeCell ref="AK124:AK125"/>
    <mergeCell ref="CT122:CT123"/>
    <mergeCell ref="CU122:CU123"/>
    <mergeCell ref="CV122:CV123"/>
    <mergeCell ref="CW122:CW123"/>
    <mergeCell ref="CX122:CX123"/>
    <mergeCell ref="D124:D125"/>
    <mergeCell ref="E124:E125"/>
    <mergeCell ref="T124:T125"/>
    <mergeCell ref="U124:U125"/>
    <mergeCell ref="V124:V125"/>
    <mergeCell ref="W124:W125"/>
    <mergeCell ref="X126:X127"/>
    <mergeCell ref="Y126:Y127"/>
    <mergeCell ref="Z126:Z127"/>
    <mergeCell ref="AA126:AA127"/>
    <mergeCell ref="AB126:AB127"/>
    <mergeCell ref="AC126:AC127"/>
    <mergeCell ref="AE124:AE125"/>
    <mergeCell ref="AF124:AF125"/>
    <mergeCell ref="AG124:AG125"/>
    <mergeCell ref="AH124:AH125"/>
    <mergeCell ref="AI124:AI125"/>
    <mergeCell ref="X124:X125"/>
    <mergeCell ref="Y124:Y125"/>
    <mergeCell ref="Z124:Z125"/>
    <mergeCell ref="AA124:AA125"/>
    <mergeCell ref="AB124:AB125"/>
    <mergeCell ref="AC124:AC125"/>
    <mergeCell ref="CJ126:CJ127"/>
    <mergeCell ref="CM126:CM127"/>
    <mergeCell ref="CN126:CN127"/>
    <mergeCell ref="CO126:CO127"/>
    <mergeCell ref="ES126:ES127"/>
    <mergeCell ref="EU126:EU127"/>
    <mergeCell ref="EM126:EM127"/>
    <mergeCell ref="EN126:EN127"/>
    <mergeCell ref="EO126:EO127"/>
    <mergeCell ref="EP126:EP127"/>
    <mergeCell ref="EQ126:EQ127"/>
    <mergeCell ref="ER126:ER127"/>
    <mergeCell ref="EG126:EG127"/>
    <mergeCell ref="EH126:EH127"/>
    <mergeCell ref="EI126:EI127"/>
    <mergeCell ref="EJ126:EJ127"/>
    <mergeCell ref="EK126:EK127"/>
    <mergeCell ref="EL126:EL127"/>
    <mergeCell ref="DN126:DN127"/>
    <mergeCell ref="DP126:DP127"/>
    <mergeCell ref="DZ126:DZ127"/>
    <mergeCell ref="ED126:ED127"/>
    <mergeCell ref="EE126:EE127"/>
    <mergeCell ref="DD126:DD127"/>
    <mergeCell ref="DE126:DE127"/>
    <mergeCell ref="DF126:DF127"/>
    <mergeCell ref="DH126:DH127"/>
    <mergeCell ref="DJ126:DJ127"/>
    <mergeCell ref="DL126:DL127"/>
    <mergeCell ref="CX126:CX127"/>
    <mergeCell ref="CY126:CY127"/>
    <mergeCell ref="CZ126:CZ127"/>
    <mergeCell ref="DA126:DA127"/>
    <mergeCell ref="DB126:DB127"/>
    <mergeCell ref="DC126:DC127"/>
    <mergeCell ref="CR126:CR127"/>
    <mergeCell ref="CS126:CS127"/>
    <mergeCell ref="CT126:CT127"/>
    <mergeCell ref="CU126:CU127"/>
    <mergeCell ref="CV126:CV127"/>
    <mergeCell ref="CW126:CW127"/>
    <mergeCell ref="ES128:ES129"/>
    <mergeCell ref="EU128:EU129"/>
    <mergeCell ref="EM128:EM129"/>
    <mergeCell ref="EN128:EN129"/>
    <mergeCell ref="EO128:EO129"/>
    <mergeCell ref="EP128:EP129"/>
    <mergeCell ref="EQ128:EQ129"/>
    <mergeCell ref="ER128:ER129"/>
    <mergeCell ref="EG128:EG129"/>
    <mergeCell ref="EH128:EH129"/>
    <mergeCell ref="EI128:EI129"/>
    <mergeCell ref="EJ128:EJ129"/>
    <mergeCell ref="EK128:EK129"/>
    <mergeCell ref="EL128:EL129"/>
    <mergeCell ref="DN128:DN129"/>
    <mergeCell ref="DP128:DP129"/>
    <mergeCell ref="DZ128:DZ129"/>
    <mergeCell ref="ED128:ED129"/>
    <mergeCell ref="EE128:EE129"/>
    <mergeCell ref="DD128:DD129"/>
    <mergeCell ref="DE128:DE129"/>
    <mergeCell ref="DF128:DF129"/>
    <mergeCell ref="DH128:DH129"/>
    <mergeCell ref="DJ128:DJ129"/>
    <mergeCell ref="DL128:DL129"/>
    <mergeCell ref="X128:X129"/>
    <mergeCell ref="Y128:Y129"/>
    <mergeCell ref="Z128:Z129"/>
    <mergeCell ref="AA128:AA129"/>
    <mergeCell ref="AB128:AB129"/>
    <mergeCell ref="AC128:AC129"/>
    <mergeCell ref="D128:D129"/>
    <mergeCell ref="E128:E129"/>
    <mergeCell ref="T128:T129"/>
    <mergeCell ref="U128:U129"/>
    <mergeCell ref="V128:V129"/>
    <mergeCell ref="W128:W129"/>
    <mergeCell ref="CX128:CX129"/>
    <mergeCell ref="CY128:CY129"/>
    <mergeCell ref="CZ128:CZ129"/>
    <mergeCell ref="DA128:DA129"/>
    <mergeCell ref="DB128:DB129"/>
    <mergeCell ref="DC128:DC129"/>
    <mergeCell ref="CR128:CR129"/>
    <mergeCell ref="CS128:CS129"/>
    <mergeCell ref="CT128:CT129"/>
    <mergeCell ref="CU128:CU129"/>
    <mergeCell ref="CV128:CV129"/>
    <mergeCell ref="DT128:DT129"/>
    <mergeCell ref="DV128:DV129"/>
    <mergeCell ref="DW128:DW129"/>
    <mergeCell ref="DX128:DX129"/>
    <mergeCell ref="DY128:DY129"/>
    <mergeCell ref="EA128:EA129"/>
    <mergeCell ref="EB128:EB129"/>
    <mergeCell ref="EC128:EC129"/>
    <mergeCell ref="EF128:EF129"/>
    <mergeCell ref="X130:X131"/>
    <mergeCell ref="Y130:Y131"/>
    <mergeCell ref="Z130:Z131"/>
    <mergeCell ref="AA130:AA131"/>
    <mergeCell ref="AB130:AB131"/>
    <mergeCell ref="AC130:AC131"/>
    <mergeCell ref="D130:D131"/>
    <mergeCell ref="E130:E131"/>
    <mergeCell ref="T130:T131"/>
    <mergeCell ref="U130:U131"/>
    <mergeCell ref="V130:V131"/>
    <mergeCell ref="W130:W131"/>
    <mergeCell ref="CW128:CW129"/>
    <mergeCell ref="CJ128:CJ129"/>
    <mergeCell ref="CM128:CM129"/>
    <mergeCell ref="CN128:CN129"/>
    <mergeCell ref="CO128:CO129"/>
    <mergeCell ref="CP128:CP129"/>
    <mergeCell ref="CQ128:CQ129"/>
    <mergeCell ref="CD128:CD129"/>
    <mergeCell ref="CE128:CE129"/>
    <mergeCell ref="CF128:CF129"/>
    <mergeCell ref="CG128:CG129"/>
    <mergeCell ref="CH128:CH129"/>
    <mergeCell ref="CI128:CI129"/>
    <mergeCell ref="AJ128:AJ129"/>
    <mergeCell ref="AK128:AK129"/>
    <mergeCell ref="AN128:AN129"/>
    <mergeCell ref="CA128:CA129"/>
    <mergeCell ref="CB128:CB129"/>
    <mergeCell ref="CC128:CC129"/>
    <mergeCell ref="AD128:AD129"/>
    <mergeCell ref="AE128:AE129"/>
    <mergeCell ref="AF128:AF129"/>
    <mergeCell ref="AG128:AG129"/>
    <mergeCell ref="AH128:AH129"/>
    <mergeCell ref="AI128:AI129"/>
    <mergeCell ref="CX132:CX133"/>
    <mergeCell ref="CY132:CY133"/>
    <mergeCell ref="CN132:CN133"/>
    <mergeCell ref="CO132:CO133"/>
    <mergeCell ref="CP132:CP133"/>
    <mergeCell ref="CQ132:CQ133"/>
    <mergeCell ref="CR132:CR133"/>
    <mergeCell ref="CS132:CS133"/>
    <mergeCell ref="CF132:CF133"/>
    <mergeCell ref="CG132:CG133"/>
    <mergeCell ref="CH132:CH133"/>
    <mergeCell ref="CN130:CN131"/>
    <mergeCell ref="CO130:CO131"/>
    <mergeCell ref="CP130:CP131"/>
    <mergeCell ref="CQ130:CQ131"/>
    <mergeCell ref="CD130:CD131"/>
    <mergeCell ref="CE130:CE131"/>
    <mergeCell ref="CF130:CF131"/>
    <mergeCell ref="CG130:CG131"/>
    <mergeCell ref="CH130:CH131"/>
    <mergeCell ref="CI130:CI131"/>
    <mergeCell ref="AJ130:AJ131"/>
    <mergeCell ref="AK130:AK131"/>
    <mergeCell ref="AN130:AN131"/>
    <mergeCell ref="CA130:CA131"/>
    <mergeCell ref="CB130:CB131"/>
    <mergeCell ref="CC130:CC131"/>
    <mergeCell ref="AD130:AD131"/>
    <mergeCell ref="AE130:AE131"/>
    <mergeCell ref="AF130:AF131"/>
    <mergeCell ref="AG130:AG131"/>
    <mergeCell ref="AH130:AH131"/>
    <mergeCell ref="AI130:AI131"/>
    <mergeCell ref="AG134:AG135"/>
    <mergeCell ref="AH134:AH135"/>
    <mergeCell ref="AI134:AI135"/>
    <mergeCell ref="AJ134:AJ135"/>
    <mergeCell ref="AK134:AK135"/>
    <mergeCell ref="Z134:Z135"/>
    <mergeCell ref="AA134:AA135"/>
    <mergeCell ref="AB134:AB135"/>
    <mergeCell ref="AC134:AC135"/>
    <mergeCell ref="AD134:AD135"/>
    <mergeCell ref="AE134:AE135"/>
    <mergeCell ref="D132:D133"/>
    <mergeCell ref="E132:E133"/>
    <mergeCell ref="T132:T133"/>
    <mergeCell ref="U132:U133"/>
    <mergeCell ref="V132:V133"/>
    <mergeCell ref="W132:W133"/>
    <mergeCell ref="X132:X133"/>
    <mergeCell ref="Y132:Y133"/>
    <mergeCell ref="EQ130:EQ131"/>
    <mergeCell ref="ER130:ER131"/>
    <mergeCell ref="ES130:ES131"/>
    <mergeCell ref="EU130:EU131"/>
    <mergeCell ref="EK130:EK131"/>
    <mergeCell ref="EL130:EL131"/>
    <mergeCell ref="EM130:EM131"/>
    <mergeCell ref="EN130:EN131"/>
    <mergeCell ref="EO130:EO131"/>
    <mergeCell ref="EP130:EP131"/>
    <mergeCell ref="ED130:ED131"/>
    <mergeCell ref="EE130:EE131"/>
    <mergeCell ref="EG130:EG131"/>
    <mergeCell ref="EH130:EH131"/>
    <mergeCell ref="EI130:EI131"/>
    <mergeCell ref="EJ130:EJ131"/>
    <mergeCell ref="DN130:DN131"/>
    <mergeCell ref="DP130:DP131"/>
    <mergeCell ref="DZ130:DZ131"/>
    <mergeCell ref="DZ132:DZ133"/>
    <mergeCell ref="DZ134:DZ135"/>
    <mergeCell ref="DD130:DD131"/>
    <mergeCell ref="DE130:DE131"/>
    <mergeCell ref="DF130:DF131"/>
    <mergeCell ref="DH130:DH131"/>
    <mergeCell ref="DJ130:DJ131"/>
    <mergeCell ref="DL130:DL131"/>
    <mergeCell ref="CX130:CX131"/>
    <mergeCell ref="CY130:CY131"/>
    <mergeCell ref="CZ130:CZ131"/>
    <mergeCell ref="DA130:DA131"/>
    <mergeCell ref="DB130:DB131"/>
    <mergeCell ref="DC130:DC131"/>
    <mergeCell ref="CR130:CR131"/>
    <mergeCell ref="CS130:CS131"/>
    <mergeCell ref="CT130:CT131"/>
    <mergeCell ref="CU130:CU131"/>
    <mergeCell ref="CV130:CV131"/>
    <mergeCell ref="CW130:CW131"/>
    <mergeCell ref="CJ130:CJ131"/>
    <mergeCell ref="CM130:CM131"/>
    <mergeCell ref="CT132:CT133"/>
    <mergeCell ref="CU132:CU133"/>
    <mergeCell ref="CV132:CV133"/>
    <mergeCell ref="CW132:CW133"/>
    <mergeCell ref="D134:D135"/>
    <mergeCell ref="E134:E135"/>
    <mergeCell ref="T134:T135"/>
    <mergeCell ref="U134:U135"/>
    <mergeCell ref="V134:V135"/>
    <mergeCell ref="W134:W135"/>
    <mergeCell ref="X134:X135"/>
    <mergeCell ref="Y134:Y135"/>
    <mergeCell ref="EQ132:EQ133"/>
    <mergeCell ref="ER132:ER133"/>
    <mergeCell ref="ES132:ES133"/>
    <mergeCell ref="EU132:EU133"/>
    <mergeCell ref="EK132:EK133"/>
    <mergeCell ref="EL132:EL133"/>
    <mergeCell ref="EM132:EM133"/>
    <mergeCell ref="EN132:EN133"/>
    <mergeCell ref="EO132:EO133"/>
    <mergeCell ref="EP132:EP133"/>
    <mergeCell ref="ED132:ED133"/>
    <mergeCell ref="EE132:EE133"/>
    <mergeCell ref="EG132:EG133"/>
    <mergeCell ref="EH132:EH133"/>
    <mergeCell ref="EI132:EI133"/>
    <mergeCell ref="EJ132:EJ133"/>
    <mergeCell ref="DF132:DF133"/>
    <mergeCell ref="DH132:DH133"/>
    <mergeCell ref="DJ132:DJ133"/>
    <mergeCell ref="DL132:DL133"/>
    <mergeCell ref="DN132:DN133"/>
    <mergeCell ref="DP132:DP133"/>
    <mergeCell ref="CZ132:CZ133"/>
    <mergeCell ref="DA132:DA133"/>
    <mergeCell ref="DB132:DB133"/>
    <mergeCell ref="DC132:DC133"/>
    <mergeCell ref="DD132:DD133"/>
    <mergeCell ref="DE132:DE133"/>
    <mergeCell ref="CI132:CI133"/>
    <mergeCell ref="CJ132:CJ133"/>
    <mergeCell ref="CM132:CM133"/>
    <mergeCell ref="AN132:AN133"/>
    <mergeCell ref="CA132:CA133"/>
    <mergeCell ref="CB132:CB133"/>
    <mergeCell ref="CC132:CC133"/>
    <mergeCell ref="CD132:CD133"/>
    <mergeCell ref="CE132:CE133"/>
    <mergeCell ref="AF132:AF133"/>
    <mergeCell ref="AG132:AG133"/>
    <mergeCell ref="AH132:AH133"/>
    <mergeCell ref="AI132:AI133"/>
    <mergeCell ref="AJ132:AJ133"/>
    <mergeCell ref="AK132:AK133"/>
    <mergeCell ref="Z132:Z133"/>
    <mergeCell ref="AA132:AA133"/>
    <mergeCell ref="AB132:AB133"/>
    <mergeCell ref="AC132:AC133"/>
    <mergeCell ref="AD132:AD133"/>
    <mergeCell ref="AE132:AE133"/>
    <mergeCell ref="AN134:AN135"/>
    <mergeCell ref="CA134:CA135"/>
    <mergeCell ref="CB134:CB135"/>
    <mergeCell ref="CC134:CC135"/>
    <mergeCell ref="CD134:CD135"/>
    <mergeCell ref="CE134:CE135"/>
    <mergeCell ref="AF134:AF135"/>
    <mergeCell ref="D136:D137"/>
    <mergeCell ref="E136:E137"/>
    <mergeCell ref="T136:T137"/>
    <mergeCell ref="U136:U137"/>
    <mergeCell ref="V136:V137"/>
    <mergeCell ref="W136:W137"/>
    <mergeCell ref="X136:X137"/>
    <mergeCell ref="Y136:Y137"/>
    <mergeCell ref="EQ134:EQ135"/>
    <mergeCell ref="ER134:ER135"/>
    <mergeCell ref="ES134:ES135"/>
    <mergeCell ref="EU134:EU135"/>
    <mergeCell ref="EK134:EK135"/>
    <mergeCell ref="EL134:EL135"/>
    <mergeCell ref="EM134:EM135"/>
    <mergeCell ref="EN134:EN135"/>
    <mergeCell ref="EO134:EO135"/>
    <mergeCell ref="EP134:EP135"/>
    <mergeCell ref="ED134:ED135"/>
    <mergeCell ref="EE134:EE135"/>
    <mergeCell ref="EG134:EG135"/>
    <mergeCell ref="EH134:EH135"/>
    <mergeCell ref="EI134:EI135"/>
    <mergeCell ref="EJ134:EJ135"/>
    <mergeCell ref="DF134:DF135"/>
    <mergeCell ref="DH134:DH135"/>
    <mergeCell ref="DJ134:DJ135"/>
    <mergeCell ref="DL134:DL135"/>
    <mergeCell ref="DN134:DN135"/>
    <mergeCell ref="DP134:DP135"/>
    <mergeCell ref="CZ134:CZ135"/>
    <mergeCell ref="DA134:DA135"/>
    <mergeCell ref="DB134:DB135"/>
    <mergeCell ref="DC134:DC135"/>
    <mergeCell ref="DD134:DD135"/>
    <mergeCell ref="DE134:DE135"/>
    <mergeCell ref="CT134:CT135"/>
    <mergeCell ref="CU134:CU135"/>
    <mergeCell ref="CV134:CV135"/>
    <mergeCell ref="CW134:CW135"/>
    <mergeCell ref="CX134:CX135"/>
    <mergeCell ref="CY134:CY135"/>
    <mergeCell ref="CN134:CN135"/>
    <mergeCell ref="CO134:CO135"/>
    <mergeCell ref="CP134:CP135"/>
    <mergeCell ref="CQ134:CQ135"/>
    <mergeCell ref="CR134:CR135"/>
    <mergeCell ref="CS134:CS135"/>
    <mergeCell ref="CF134:CF135"/>
    <mergeCell ref="CG134:CG135"/>
    <mergeCell ref="CH134:CH135"/>
    <mergeCell ref="CI134:CI135"/>
    <mergeCell ref="CJ134:CJ135"/>
    <mergeCell ref="CM134:CM135"/>
    <mergeCell ref="CT136:CT137"/>
    <mergeCell ref="CU136:CU137"/>
    <mergeCell ref="CV136:CV137"/>
    <mergeCell ref="CW136:CW137"/>
    <mergeCell ref="CX136:CX137"/>
    <mergeCell ref="CY136:CY137"/>
    <mergeCell ref="CN136:CN137"/>
    <mergeCell ref="CO136:CO137"/>
    <mergeCell ref="CP136:CP137"/>
    <mergeCell ref="CQ136:CQ137"/>
    <mergeCell ref="CR136:CR137"/>
    <mergeCell ref="CS136:CS137"/>
    <mergeCell ref="CF136:CF137"/>
    <mergeCell ref="CG136:CG137"/>
    <mergeCell ref="CH136:CH137"/>
    <mergeCell ref="CI136:CI137"/>
    <mergeCell ref="CJ136:CJ137"/>
    <mergeCell ref="CM136:CM137"/>
    <mergeCell ref="AN136:AN137"/>
    <mergeCell ref="CA136:CA137"/>
    <mergeCell ref="CB136:CB137"/>
    <mergeCell ref="CC136:CC137"/>
    <mergeCell ref="CD136:CD137"/>
    <mergeCell ref="CE136:CE137"/>
    <mergeCell ref="AF136:AF137"/>
    <mergeCell ref="AG136:AG137"/>
    <mergeCell ref="AH136:AH137"/>
    <mergeCell ref="AI136:AI137"/>
    <mergeCell ref="AJ136:AJ137"/>
    <mergeCell ref="AK136:AK137"/>
    <mergeCell ref="Z136:Z137"/>
    <mergeCell ref="AA136:AA137"/>
    <mergeCell ref="AB136:AB137"/>
    <mergeCell ref="AC136:AC137"/>
    <mergeCell ref="AD136:AD137"/>
    <mergeCell ref="AE136:AE137"/>
    <mergeCell ref="AJ138:AJ139"/>
    <mergeCell ref="AK138:AK139"/>
    <mergeCell ref="AN138:AN139"/>
    <mergeCell ref="CA138:CA139"/>
    <mergeCell ref="CB138:CB139"/>
    <mergeCell ref="CC138:CC139"/>
    <mergeCell ref="AD138:AD139"/>
    <mergeCell ref="AE138:AE139"/>
    <mergeCell ref="AF138:AF139"/>
    <mergeCell ref="AG138:AG139"/>
    <mergeCell ref="AH138:AH139"/>
    <mergeCell ref="AI138:AI139"/>
    <mergeCell ref="CQ138:CQ139"/>
    <mergeCell ref="CD138:CD139"/>
    <mergeCell ref="CE138:CE139"/>
    <mergeCell ref="CF138:CF139"/>
    <mergeCell ref="CG138:CG139"/>
    <mergeCell ref="CH138:CH139"/>
    <mergeCell ref="CI138:CI139"/>
    <mergeCell ref="EU136:EU137"/>
    <mergeCell ref="EO136:EO137"/>
    <mergeCell ref="EP136:EP137"/>
    <mergeCell ref="EQ136:EQ137"/>
    <mergeCell ref="ER136:ER137"/>
    <mergeCell ref="ES136:ES137"/>
    <mergeCell ref="EI136:EI137"/>
    <mergeCell ref="EJ136:EJ137"/>
    <mergeCell ref="EK136:EK137"/>
    <mergeCell ref="EL136:EL137"/>
    <mergeCell ref="EM136:EM137"/>
    <mergeCell ref="EN136:EN137"/>
    <mergeCell ref="DZ136:DZ137"/>
    <mergeCell ref="ED136:ED137"/>
    <mergeCell ref="EE136:EE137"/>
    <mergeCell ref="EG136:EG137"/>
    <mergeCell ref="EH136:EH137"/>
    <mergeCell ref="DF136:DF137"/>
    <mergeCell ref="DH136:DH137"/>
    <mergeCell ref="DJ136:DJ137"/>
    <mergeCell ref="DL136:DL137"/>
    <mergeCell ref="DN136:DN137"/>
    <mergeCell ref="DP136:DP137"/>
    <mergeCell ref="CZ136:CZ137"/>
    <mergeCell ref="DA136:DA137"/>
    <mergeCell ref="DB136:DB137"/>
    <mergeCell ref="DC136:DC137"/>
    <mergeCell ref="DD136:DD137"/>
    <mergeCell ref="DE136:DE137"/>
    <mergeCell ref="DD138:DD139"/>
    <mergeCell ref="DE138:DE139"/>
    <mergeCell ref="DF138:DF139"/>
    <mergeCell ref="DH138:DH139"/>
    <mergeCell ref="DJ138:DJ139"/>
    <mergeCell ref="DL138:DL139"/>
    <mergeCell ref="CZ138:CZ139"/>
    <mergeCell ref="DA138:DA139"/>
    <mergeCell ref="DB138:DB139"/>
    <mergeCell ref="DC138:DC139"/>
    <mergeCell ref="DT136:DT137"/>
    <mergeCell ref="DV136:DV137"/>
    <mergeCell ref="DW136:DW137"/>
    <mergeCell ref="DX136:DX137"/>
    <mergeCell ref="DY136:DY137"/>
    <mergeCell ref="EA136:EA137"/>
    <mergeCell ref="EB136:EB137"/>
    <mergeCell ref="EC136:EC137"/>
    <mergeCell ref="EF136:EF137"/>
    <mergeCell ref="DT138:DT139"/>
    <mergeCell ref="DV138:DV139"/>
    <mergeCell ref="DW138:DW139"/>
    <mergeCell ref="DX138:DX139"/>
    <mergeCell ref="DY138:DY139"/>
    <mergeCell ref="EA138:EA139"/>
    <mergeCell ref="EB138:EB139"/>
    <mergeCell ref="EC138:EC139"/>
    <mergeCell ref="EF138:EF139"/>
    <mergeCell ref="E140:E141"/>
    <mergeCell ref="T140:T141"/>
    <mergeCell ref="U140:U141"/>
    <mergeCell ref="V140:V141"/>
    <mergeCell ref="W140:W141"/>
    <mergeCell ref="X140:X141"/>
    <mergeCell ref="Y140:Y141"/>
    <mergeCell ref="EQ138:EQ139"/>
    <mergeCell ref="ER138:ER139"/>
    <mergeCell ref="ES138:ES139"/>
    <mergeCell ref="EU138:EU139"/>
    <mergeCell ref="EK138:EK139"/>
    <mergeCell ref="EL138:EL139"/>
    <mergeCell ref="EM138:EM139"/>
    <mergeCell ref="EN138:EN139"/>
    <mergeCell ref="EO138:EO139"/>
    <mergeCell ref="EP138:EP139"/>
    <mergeCell ref="ED138:ED139"/>
    <mergeCell ref="EE138:EE139"/>
    <mergeCell ref="EG138:EG139"/>
    <mergeCell ref="EH138:EH139"/>
    <mergeCell ref="EI138:EI139"/>
    <mergeCell ref="EJ138:EJ139"/>
    <mergeCell ref="DN138:DN139"/>
    <mergeCell ref="DP138:DP139"/>
    <mergeCell ref="DZ138:DZ139"/>
    <mergeCell ref="X138:X139"/>
    <mergeCell ref="Y138:Y139"/>
    <mergeCell ref="Z138:Z139"/>
    <mergeCell ref="AA138:AA139"/>
    <mergeCell ref="AB138:AB139"/>
    <mergeCell ref="AC138:AC139"/>
    <mergeCell ref="D138:D139"/>
    <mergeCell ref="E138:E139"/>
    <mergeCell ref="T138:T139"/>
    <mergeCell ref="U138:U139"/>
    <mergeCell ref="V138:V139"/>
    <mergeCell ref="W138:W139"/>
    <mergeCell ref="CX138:CX139"/>
    <mergeCell ref="CY138:CY139"/>
    <mergeCell ref="CR138:CR139"/>
    <mergeCell ref="CS138:CS139"/>
    <mergeCell ref="CT138:CT139"/>
    <mergeCell ref="CU138:CU139"/>
    <mergeCell ref="CV138:CV139"/>
    <mergeCell ref="CW138:CW139"/>
    <mergeCell ref="CJ138:CJ139"/>
    <mergeCell ref="CM138:CM139"/>
    <mergeCell ref="CN138:CN139"/>
    <mergeCell ref="CO138:CO139"/>
    <mergeCell ref="CP138:CP139"/>
    <mergeCell ref="DT140:DT141"/>
    <mergeCell ref="DV140:DV141"/>
    <mergeCell ref="DW140:DW141"/>
    <mergeCell ref="DX140:DX141"/>
    <mergeCell ref="DY140:DY141"/>
    <mergeCell ref="EA140:EA141"/>
    <mergeCell ref="EB140:EB141"/>
    <mergeCell ref="EC140:EC141"/>
    <mergeCell ref="EF140:EF141"/>
    <mergeCell ref="Z142:Z143"/>
    <mergeCell ref="AA142:AA143"/>
    <mergeCell ref="AN142:AN143"/>
    <mergeCell ref="CA142:CA143"/>
    <mergeCell ref="CB142:CB143"/>
    <mergeCell ref="CC142:CC143"/>
    <mergeCell ref="DZ140:DZ141"/>
    <mergeCell ref="D142:D143"/>
    <mergeCell ref="E142:E143"/>
    <mergeCell ref="T142:T143"/>
    <mergeCell ref="U142:U143"/>
    <mergeCell ref="V142:V143"/>
    <mergeCell ref="W142:W143"/>
    <mergeCell ref="X142:X143"/>
    <mergeCell ref="Y142:Y143"/>
    <mergeCell ref="EQ140:EQ141"/>
    <mergeCell ref="ER140:ER141"/>
    <mergeCell ref="ES140:ES141"/>
    <mergeCell ref="EU140:EU141"/>
    <mergeCell ref="EK140:EK141"/>
    <mergeCell ref="EL140:EL141"/>
    <mergeCell ref="EM140:EM141"/>
    <mergeCell ref="EN140:EN141"/>
    <mergeCell ref="EO140:EO141"/>
    <mergeCell ref="EP140:EP141"/>
    <mergeCell ref="ED140:ED141"/>
    <mergeCell ref="EE140:EE141"/>
    <mergeCell ref="EG140:EG141"/>
    <mergeCell ref="EH140:EH141"/>
    <mergeCell ref="EI140:EI141"/>
    <mergeCell ref="EJ140:EJ141"/>
    <mergeCell ref="DF140:DF141"/>
    <mergeCell ref="DH140:DH141"/>
    <mergeCell ref="DJ140:DJ141"/>
    <mergeCell ref="DL140:DL141"/>
    <mergeCell ref="DN140:DN141"/>
    <mergeCell ref="DP140:DP141"/>
    <mergeCell ref="CZ140:CZ141"/>
    <mergeCell ref="DA140:DA141"/>
    <mergeCell ref="DB140:DB141"/>
    <mergeCell ref="DC140:DC141"/>
    <mergeCell ref="DD140:DD141"/>
    <mergeCell ref="DE140:DE141"/>
    <mergeCell ref="CT140:CT141"/>
    <mergeCell ref="CU140:CU141"/>
    <mergeCell ref="CV140:CV141"/>
    <mergeCell ref="CW140:CW141"/>
    <mergeCell ref="CX140:CX141"/>
    <mergeCell ref="CY140:CY141"/>
    <mergeCell ref="CN140:CN141"/>
    <mergeCell ref="CO140:CO141"/>
    <mergeCell ref="CP140:CP141"/>
    <mergeCell ref="CQ140:CQ141"/>
    <mergeCell ref="CR140:CR141"/>
    <mergeCell ref="CS140:CS141"/>
    <mergeCell ref="AN140:AN141"/>
    <mergeCell ref="CA140:CA141"/>
    <mergeCell ref="Z140:Z141"/>
    <mergeCell ref="AA140:AA141"/>
    <mergeCell ref="AB140:AB141"/>
    <mergeCell ref="AC140:AC141"/>
    <mergeCell ref="AD140:AD141"/>
    <mergeCell ref="AE140:AE141"/>
    <mergeCell ref="D140:D141"/>
    <mergeCell ref="D144:D145"/>
    <mergeCell ref="E144:E145"/>
    <mergeCell ref="T144:T145"/>
    <mergeCell ref="U144:U145"/>
    <mergeCell ref="V144:V145"/>
    <mergeCell ref="EU142:EU143"/>
    <mergeCell ref="EO142:EO143"/>
    <mergeCell ref="EP142:EP143"/>
    <mergeCell ref="EQ142:EQ143"/>
    <mergeCell ref="ER142:ER143"/>
    <mergeCell ref="ES142:ES143"/>
    <mergeCell ref="EI142:EI143"/>
    <mergeCell ref="EJ142:EJ143"/>
    <mergeCell ref="EK142:EK143"/>
    <mergeCell ref="EL142:EL143"/>
    <mergeCell ref="EM142:EM143"/>
    <mergeCell ref="EN142:EN143"/>
    <mergeCell ref="DZ142:DZ143"/>
    <mergeCell ref="ED142:ED143"/>
    <mergeCell ref="EE142:EE143"/>
    <mergeCell ref="EG142:EG143"/>
    <mergeCell ref="EH142:EH143"/>
    <mergeCell ref="DD142:DD143"/>
    <mergeCell ref="DE142:DE143"/>
    <mergeCell ref="DF142:DF143"/>
    <mergeCell ref="DH142:DH143"/>
    <mergeCell ref="DJ142:DJ143"/>
    <mergeCell ref="DL142:DL143"/>
    <mergeCell ref="CX142:CX143"/>
    <mergeCell ref="CY142:CY143"/>
    <mergeCell ref="CZ142:CZ143"/>
    <mergeCell ref="DA142:DA143"/>
    <mergeCell ref="DB142:DB143"/>
    <mergeCell ref="DC142:DC143"/>
    <mergeCell ref="CR142:CR143"/>
    <mergeCell ref="CS142:CS143"/>
    <mergeCell ref="CT142:CT143"/>
    <mergeCell ref="CU142:CU143"/>
    <mergeCell ref="CV142:CV143"/>
    <mergeCell ref="CW142:CW143"/>
    <mergeCell ref="CJ142:CJ143"/>
    <mergeCell ref="CM142:CM143"/>
    <mergeCell ref="CN142:CN143"/>
    <mergeCell ref="CO142:CO143"/>
    <mergeCell ref="CP142:CP143"/>
    <mergeCell ref="CQ142:CQ143"/>
    <mergeCell ref="CD142:CD143"/>
    <mergeCell ref="CE142:CE143"/>
    <mergeCell ref="CF142:CF143"/>
    <mergeCell ref="CG142:CG143"/>
    <mergeCell ref="CH142:CH143"/>
    <mergeCell ref="CI142:CI143"/>
    <mergeCell ref="DB144:DB145"/>
    <mergeCell ref="CQ144:CQ145"/>
    <mergeCell ref="CR144:CR145"/>
    <mergeCell ref="CS144:CS145"/>
    <mergeCell ref="CT144:CT145"/>
    <mergeCell ref="CU144:CU145"/>
    <mergeCell ref="CV144:CV145"/>
    <mergeCell ref="CI144:CI145"/>
    <mergeCell ref="CJ144:CJ145"/>
    <mergeCell ref="CM144:CM145"/>
    <mergeCell ref="CN144:CN145"/>
    <mergeCell ref="CO144:CO145"/>
    <mergeCell ref="W144:W145"/>
    <mergeCell ref="X144:X145"/>
    <mergeCell ref="Y144:Y145"/>
    <mergeCell ref="Z144:Z145"/>
    <mergeCell ref="AA144:AA145"/>
    <mergeCell ref="AG146:AG147"/>
    <mergeCell ref="AH146:AH147"/>
    <mergeCell ref="AI146:AI147"/>
    <mergeCell ref="X146:X147"/>
    <mergeCell ref="Y146:Y147"/>
    <mergeCell ref="Z146:Z147"/>
    <mergeCell ref="AA146:AA147"/>
    <mergeCell ref="AB146:AB147"/>
    <mergeCell ref="AC146:AC147"/>
    <mergeCell ref="D146:D147"/>
    <mergeCell ref="E146:E147"/>
    <mergeCell ref="T146:T147"/>
    <mergeCell ref="U146:U147"/>
    <mergeCell ref="V146:V147"/>
    <mergeCell ref="W146:W147"/>
    <mergeCell ref="EU144:EU145"/>
    <mergeCell ref="EN144:EN145"/>
    <mergeCell ref="EO144:EO145"/>
    <mergeCell ref="EP144:EP145"/>
    <mergeCell ref="EQ144:EQ145"/>
    <mergeCell ref="ER144:ER145"/>
    <mergeCell ref="ES144:ES145"/>
    <mergeCell ref="EH144:EH145"/>
    <mergeCell ref="EI144:EI145"/>
    <mergeCell ref="EJ144:EJ145"/>
    <mergeCell ref="EK144:EK145"/>
    <mergeCell ref="EL144:EL145"/>
    <mergeCell ref="EM144:EM145"/>
    <mergeCell ref="DL144:DL145"/>
    <mergeCell ref="DN144:DN145"/>
    <mergeCell ref="DP144:DP145"/>
    <mergeCell ref="EE144:EE145"/>
    <mergeCell ref="EG144:EG145"/>
    <mergeCell ref="DL146:DL147"/>
    <mergeCell ref="DN146:DN147"/>
    <mergeCell ref="DP146:DP147"/>
    <mergeCell ref="DC144:DC145"/>
    <mergeCell ref="DD144:DD145"/>
    <mergeCell ref="DE144:DE145"/>
    <mergeCell ref="DF144:DF145"/>
    <mergeCell ref="DH144:DH145"/>
    <mergeCell ref="DJ144:DJ145"/>
    <mergeCell ref="CW144:CW145"/>
    <mergeCell ref="CX144:CX145"/>
    <mergeCell ref="CY144:CY145"/>
    <mergeCell ref="CZ144:CZ145"/>
    <mergeCell ref="DA144:DA145"/>
    <mergeCell ref="EP146:EP147"/>
    <mergeCell ref="EQ146:EQ147"/>
    <mergeCell ref="ER146:ER147"/>
    <mergeCell ref="ES146:ES147"/>
    <mergeCell ref="EU146:EU147"/>
    <mergeCell ref="EJ146:EJ147"/>
    <mergeCell ref="EK146:EK147"/>
    <mergeCell ref="EL146:EL147"/>
    <mergeCell ref="EM146:EM147"/>
    <mergeCell ref="EN146:EN147"/>
    <mergeCell ref="EO146:EO147"/>
    <mergeCell ref="DZ146:DZ147"/>
    <mergeCell ref="ED146:ED147"/>
    <mergeCell ref="EE146:EE147"/>
    <mergeCell ref="EG146:EG147"/>
    <mergeCell ref="EH146:EH147"/>
    <mergeCell ref="EI146:EI147"/>
    <mergeCell ref="DC146:DC147"/>
    <mergeCell ref="DD146:DD147"/>
    <mergeCell ref="DE146:DE147"/>
    <mergeCell ref="DF146:DF147"/>
    <mergeCell ref="DH146:DH147"/>
    <mergeCell ref="DJ146:DJ147"/>
    <mergeCell ref="CW146:CW147"/>
    <mergeCell ref="CX146:CX147"/>
    <mergeCell ref="CY146:CY147"/>
    <mergeCell ref="CZ146:CZ147"/>
    <mergeCell ref="DA146:DA147"/>
    <mergeCell ref="DB146:DB147"/>
    <mergeCell ref="CD148:CD149"/>
    <mergeCell ref="CE148:CE149"/>
    <mergeCell ref="CF148:CF149"/>
    <mergeCell ref="CG148:CG149"/>
    <mergeCell ref="CH148:CH149"/>
    <mergeCell ref="CI148:CI149"/>
    <mergeCell ref="AJ148:AJ149"/>
    <mergeCell ref="AK148:AK149"/>
    <mergeCell ref="AN148:AN149"/>
    <mergeCell ref="CA148:CA149"/>
    <mergeCell ref="CB148:CB149"/>
    <mergeCell ref="CC148:CC149"/>
    <mergeCell ref="AD148:AD149"/>
    <mergeCell ref="AE148:AE149"/>
    <mergeCell ref="AF148:AF149"/>
    <mergeCell ref="AG148:AG149"/>
    <mergeCell ref="AH148:AH149"/>
    <mergeCell ref="AI148:AI149"/>
    <mergeCell ref="DA150:DA151"/>
    <mergeCell ref="DB150:DB151"/>
    <mergeCell ref="X148:X149"/>
    <mergeCell ref="Y148:Y149"/>
    <mergeCell ref="Z148:Z149"/>
    <mergeCell ref="AA148:AA149"/>
    <mergeCell ref="AB148:AB149"/>
    <mergeCell ref="AC148:AC149"/>
    <mergeCell ref="D148:D149"/>
    <mergeCell ref="E148:E149"/>
    <mergeCell ref="T148:T149"/>
    <mergeCell ref="U148:U149"/>
    <mergeCell ref="V148:V149"/>
    <mergeCell ref="W148:W149"/>
    <mergeCell ref="CQ146:CQ147"/>
    <mergeCell ref="CR146:CR147"/>
    <mergeCell ref="CS146:CS147"/>
    <mergeCell ref="CT146:CT147"/>
    <mergeCell ref="CU146:CU147"/>
    <mergeCell ref="CV146:CV147"/>
    <mergeCell ref="CJ146:CJ147"/>
    <mergeCell ref="CM146:CM147"/>
    <mergeCell ref="CN146:CN147"/>
    <mergeCell ref="CO146:CO147"/>
    <mergeCell ref="CP146:CP147"/>
    <mergeCell ref="CJ148:CJ149"/>
    <mergeCell ref="CM148:CM149"/>
    <mergeCell ref="CN148:CN149"/>
    <mergeCell ref="CO148:CO149"/>
    <mergeCell ref="CD146:CD147"/>
    <mergeCell ref="CE146:CE147"/>
    <mergeCell ref="CF146:CF147"/>
    <mergeCell ref="CG146:CG147"/>
    <mergeCell ref="CH146:CH147"/>
    <mergeCell ref="CI146:CI147"/>
    <mergeCell ref="AJ146:AJ147"/>
    <mergeCell ref="AK146:AK147"/>
    <mergeCell ref="AN146:AN147"/>
    <mergeCell ref="CA146:CA147"/>
    <mergeCell ref="CB146:CB147"/>
    <mergeCell ref="CC146:CC147"/>
    <mergeCell ref="AD146:AD147"/>
    <mergeCell ref="AE146:AE147"/>
    <mergeCell ref="AF146:AF147"/>
    <mergeCell ref="AJ152:AJ153"/>
    <mergeCell ref="AK152:AK153"/>
    <mergeCell ref="AD150:AD151"/>
    <mergeCell ref="AE150:AE151"/>
    <mergeCell ref="AF150:AF151"/>
    <mergeCell ref="AG150:AG151"/>
    <mergeCell ref="AH150:AH151"/>
    <mergeCell ref="AI150:AI151"/>
    <mergeCell ref="X150:X151"/>
    <mergeCell ref="Y150:Y151"/>
    <mergeCell ref="Z150:Z151"/>
    <mergeCell ref="AA150:AA151"/>
    <mergeCell ref="AB150:AB151"/>
    <mergeCell ref="AC150:AC151"/>
    <mergeCell ref="D150:D151"/>
    <mergeCell ref="E150:E151"/>
    <mergeCell ref="T150:T151"/>
    <mergeCell ref="U150:U151"/>
    <mergeCell ref="V150:V151"/>
    <mergeCell ref="W150:W151"/>
    <mergeCell ref="EU148:EU149"/>
    <mergeCell ref="EN148:EN149"/>
    <mergeCell ref="EO148:EO149"/>
    <mergeCell ref="EP148:EP149"/>
    <mergeCell ref="EQ148:EQ149"/>
    <mergeCell ref="ER148:ER149"/>
    <mergeCell ref="ES148:ES149"/>
    <mergeCell ref="EH148:EH149"/>
    <mergeCell ref="EI148:EI149"/>
    <mergeCell ref="EJ148:EJ149"/>
    <mergeCell ref="EK148:EK149"/>
    <mergeCell ref="EL148:EL149"/>
    <mergeCell ref="EM148:EM149"/>
    <mergeCell ref="DJ148:DJ149"/>
    <mergeCell ref="DL148:DL149"/>
    <mergeCell ref="DN148:DN149"/>
    <mergeCell ref="DP148:DP149"/>
    <mergeCell ref="EE148:EE149"/>
    <mergeCell ref="EG148:EG149"/>
    <mergeCell ref="DB148:DB149"/>
    <mergeCell ref="DC148:DC149"/>
    <mergeCell ref="DD148:DD149"/>
    <mergeCell ref="DE148:DE149"/>
    <mergeCell ref="DF148:DF149"/>
    <mergeCell ref="DH148:DH149"/>
    <mergeCell ref="CV148:CV149"/>
    <mergeCell ref="CW148:CW149"/>
    <mergeCell ref="CX148:CX149"/>
    <mergeCell ref="CY148:CY149"/>
    <mergeCell ref="CZ148:CZ149"/>
    <mergeCell ref="DA148:DA149"/>
    <mergeCell ref="CP148:CP149"/>
    <mergeCell ref="CQ148:CQ149"/>
    <mergeCell ref="CR148:CR149"/>
    <mergeCell ref="CS148:CS149"/>
    <mergeCell ref="CT148:CT149"/>
    <mergeCell ref="CU148:CU149"/>
    <mergeCell ref="DF150:DF151"/>
    <mergeCell ref="DH150:DH151"/>
    <mergeCell ref="DJ150:DJ151"/>
    <mergeCell ref="DL150:DL151"/>
    <mergeCell ref="CX150:CX151"/>
    <mergeCell ref="CY150:CY151"/>
    <mergeCell ref="CZ150:CZ151"/>
    <mergeCell ref="AD152:AD153"/>
    <mergeCell ref="AE152:AE153"/>
    <mergeCell ref="D152:D153"/>
    <mergeCell ref="E152:E153"/>
    <mergeCell ref="T152:T153"/>
    <mergeCell ref="U152:U153"/>
    <mergeCell ref="V152:V153"/>
    <mergeCell ref="W152:W153"/>
    <mergeCell ref="X152:X153"/>
    <mergeCell ref="Y152:Y153"/>
    <mergeCell ref="EQ150:EQ151"/>
    <mergeCell ref="ER150:ER151"/>
    <mergeCell ref="ES150:ES151"/>
    <mergeCell ref="EU150:EU151"/>
    <mergeCell ref="EK150:EK151"/>
    <mergeCell ref="EL150:EL151"/>
    <mergeCell ref="EM150:EM151"/>
    <mergeCell ref="EN150:EN151"/>
    <mergeCell ref="EO150:EO151"/>
    <mergeCell ref="EP150:EP151"/>
    <mergeCell ref="ED150:ED151"/>
    <mergeCell ref="EE150:EE151"/>
    <mergeCell ref="EG150:EG151"/>
    <mergeCell ref="EH150:EH151"/>
    <mergeCell ref="EI150:EI151"/>
    <mergeCell ref="EJ150:EJ151"/>
    <mergeCell ref="DN150:DN151"/>
    <mergeCell ref="DP150:DP151"/>
    <mergeCell ref="DZ150:DZ151"/>
    <mergeCell ref="DC150:DC151"/>
    <mergeCell ref="CR150:CR151"/>
    <mergeCell ref="CS150:CS151"/>
    <mergeCell ref="CT150:CT151"/>
    <mergeCell ref="CU150:CU151"/>
    <mergeCell ref="CV150:CV151"/>
    <mergeCell ref="CW150:CW151"/>
    <mergeCell ref="CJ150:CJ151"/>
    <mergeCell ref="CM150:CM151"/>
    <mergeCell ref="CN150:CN151"/>
    <mergeCell ref="CO150:CO151"/>
    <mergeCell ref="CP150:CP151"/>
    <mergeCell ref="CQ150:CQ151"/>
    <mergeCell ref="CD150:CD151"/>
    <mergeCell ref="CE150:CE151"/>
    <mergeCell ref="CF150:CF151"/>
    <mergeCell ref="CG150:CG151"/>
    <mergeCell ref="CH150:CH151"/>
    <mergeCell ref="CI150:CI151"/>
    <mergeCell ref="AJ150:AJ151"/>
    <mergeCell ref="AK150:AK151"/>
    <mergeCell ref="AN150:AN151"/>
    <mergeCell ref="CA150:CA151"/>
    <mergeCell ref="CB150:CB151"/>
    <mergeCell ref="CC150:CC151"/>
    <mergeCell ref="AN152:AN153"/>
    <mergeCell ref="CA152:CA153"/>
    <mergeCell ref="CB152:CB153"/>
    <mergeCell ref="CC152:CC153"/>
    <mergeCell ref="CD152:CD153"/>
    <mergeCell ref="CE152:CE153"/>
    <mergeCell ref="AF152:AF153"/>
    <mergeCell ref="AG152:AG153"/>
    <mergeCell ref="AH152:AH153"/>
    <mergeCell ref="AI152:AI153"/>
    <mergeCell ref="DD150:DD151"/>
    <mergeCell ref="DE150:DE151"/>
    <mergeCell ref="D154:D155"/>
    <mergeCell ref="E154:E155"/>
    <mergeCell ref="T154:T155"/>
    <mergeCell ref="U154:U155"/>
    <mergeCell ref="V154:V155"/>
    <mergeCell ref="W154:W155"/>
    <mergeCell ref="X154:X155"/>
    <mergeCell ref="Y154:Y155"/>
    <mergeCell ref="Z154:Z155"/>
    <mergeCell ref="ER152:ER153"/>
    <mergeCell ref="ES152:ES153"/>
    <mergeCell ref="EU152:EU153"/>
    <mergeCell ref="EL152:EL153"/>
    <mergeCell ref="EM152:EM153"/>
    <mergeCell ref="EN152:EN153"/>
    <mergeCell ref="EO152:EO153"/>
    <mergeCell ref="EP152:EP153"/>
    <mergeCell ref="EQ152:EQ153"/>
    <mergeCell ref="EE152:EE153"/>
    <mergeCell ref="EG152:EG153"/>
    <mergeCell ref="EH152:EH153"/>
    <mergeCell ref="EI152:EI153"/>
    <mergeCell ref="EJ152:EJ153"/>
    <mergeCell ref="EK152:EK153"/>
    <mergeCell ref="DF152:DF153"/>
    <mergeCell ref="DH152:DH153"/>
    <mergeCell ref="DJ152:DJ153"/>
    <mergeCell ref="DL152:DL153"/>
    <mergeCell ref="DN152:DN153"/>
    <mergeCell ref="DP152:DP153"/>
    <mergeCell ref="CZ152:CZ153"/>
    <mergeCell ref="DA152:DA153"/>
    <mergeCell ref="DB152:DB153"/>
    <mergeCell ref="DC152:DC153"/>
    <mergeCell ref="DD152:DD153"/>
    <mergeCell ref="DE152:DE153"/>
    <mergeCell ref="CT152:CT153"/>
    <mergeCell ref="CU152:CU153"/>
    <mergeCell ref="CV152:CV153"/>
    <mergeCell ref="CW152:CW153"/>
    <mergeCell ref="CX152:CX153"/>
    <mergeCell ref="CY152:CY153"/>
    <mergeCell ref="CN152:CN153"/>
    <mergeCell ref="CO152:CO153"/>
    <mergeCell ref="CP152:CP153"/>
    <mergeCell ref="CQ152:CQ153"/>
    <mergeCell ref="CR152:CR153"/>
    <mergeCell ref="CS152:CS153"/>
    <mergeCell ref="CF152:CF153"/>
    <mergeCell ref="CG152:CG153"/>
    <mergeCell ref="CH152:CH153"/>
    <mergeCell ref="CI152:CI153"/>
    <mergeCell ref="CJ152:CJ153"/>
    <mergeCell ref="CM152:CM153"/>
    <mergeCell ref="CU154:CU155"/>
    <mergeCell ref="CV154:CV155"/>
    <mergeCell ref="CW154:CW155"/>
    <mergeCell ref="CX154:CX155"/>
    <mergeCell ref="Z152:Z153"/>
    <mergeCell ref="AA152:AA153"/>
    <mergeCell ref="AB152:AB153"/>
    <mergeCell ref="AC152:AC153"/>
    <mergeCell ref="CG154:CG155"/>
    <mergeCell ref="CH154:CH155"/>
    <mergeCell ref="CI154:CI155"/>
    <mergeCell ref="CJ154:CJ155"/>
    <mergeCell ref="CM154:CM155"/>
    <mergeCell ref="CN154:CN155"/>
    <mergeCell ref="CA154:CA155"/>
    <mergeCell ref="CB154:CB155"/>
    <mergeCell ref="CC154:CC155"/>
    <mergeCell ref="CD154:CD155"/>
    <mergeCell ref="CE154:CE155"/>
    <mergeCell ref="CF154:CF155"/>
    <mergeCell ref="AG154:AG155"/>
    <mergeCell ref="AH154:AH155"/>
    <mergeCell ref="AI154:AI155"/>
    <mergeCell ref="AJ154:AJ155"/>
    <mergeCell ref="AK154:AK155"/>
    <mergeCell ref="AN154:AN155"/>
    <mergeCell ref="AA154:AA155"/>
    <mergeCell ref="AB154:AB155"/>
    <mergeCell ref="AC154:AC155"/>
    <mergeCell ref="AD154:AD155"/>
    <mergeCell ref="AE154:AE155"/>
    <mergeCell ref="AF154:AF155"/>
    <mergeCell ref="AN156:AN157"/>
    <mergeCell ref="CA156:CA157"/>
    <mergeCell ref="CB156:CB157"/>
    <mergeCell ref="CC156:CC157"/>
    <mergeCell ref="CD156:CD157"/>
    <mergeCell ref="CE156:CE157"/>
    <mergeCell ref="AF156:AF157"/>
    <mergeCell ref="AG156:AG157"/>
    <mergeCell ref="AH156:AH157"/>
    <mergeCell ref="AI156:AI157"/>
    <mergeCell ref="AJ156:AJ157"/>
    <mergeCell ref="AK156:AK157"/>
    <mergeCell ref="CN156:CN157"/>
    <mergeCell ref="EQ154:EQ155"/>
    <mergeCell ref="ER154:ER155"/>
    <mergeCell ref="ES154:ES155"/>
    <mergeCell ref="EU154:EU155"/>
    <mergeCell ref="EK154:EK155"/>
    <mergeCell ref="EL154:EL155"/>
    <mergeCell ref="EM154:EM155"/>
    <mergeCell ref="EN154:EN155"/>
    <mergeCell ref="EO154:EO155"/>
    <mergeCell ref="EP154:EP155"/>
    <mergeCell ref="ED154:ED155"/>
    <mergeCell ref="EE154:EE155"/>
    <mergeCell ref="EG154:EG155"/>
    <mergeCell ref="EH154:EH155"/>
    <mergeCell ref="EI154:EI155"/>
    <mergeCell ref="EJ154:EJ155"/>
    <mergeCell ref="DH154:DH155"/>
    <mergeCell ref="DJ154:DJ155"/>
    <mergeCell ref="DL154:DL155"/>
    <mergeCell ref="DN154:DN155"/>
    <mergeCell ref="DP154:DP155"/>
    <mergeCell ref="DA154:DA155"/>
    <mergeCell ref="DB154:DB155"/>
    <mergeCell ref="DC154:DC155"/>
    <mergeCell ref="DD154:DD155"/>
    <mergeCell ref="DE154:DE155"/>
    <mergeCell ref="DF154:DF155"/>
    <mergeCell ref="CY154:CY155"/>
    <mergeCell ref="CZ154:CZ155"/>
    <mergeCell ref="CO154:CO155"/>
    <mergeCell ref="CP154:CP155"/>
    <mergeCell ref="CQ154:CQ155"/>
    <mergeCell ref="CR154:CR155"/>
    <mergeCell ref="CS154:CS155"/>
    <mergeCell ref="CT154:CT155"/>
    <mergeCell ref="DZ154:DZ155"/>
    <mergeCell ref="CO156:CO157"/>
    <mergeCell ref="CP156:CP157"/>
    <mergeCell ref="CQ156:CQ157"/>
    <mergeCell ref="CR156:CR157"/>
    <mergeCell ref="CS156:CS157"/>
    <mergeCell ref="CF156:CF157"/>
    <mergeCell ref="CG156:CG157"/>
    <mergeCell ref="CH156:CH157"/>
    <mergeCell ref="CI156:CI157"/>
    <mergeCell ref="CJ156:CJ157"/>
    <mergeCell ref="CM156:CM157"/>
    <mergeCell ref="CU158:CU159"/>
    <mergeCell ref="CV158:CV159"/>
    <mergeCell ref="CW158:CW159"/>
    <mergeCell ref="CX158:CX159"/>
    <mergeCell ref="CY158:CY159"/>
    <mergeCell ref="CZ158:CZ159"/>
    <mergeCell ref="CO158:CO159"/>
    <mergeCell ref="CP158:CP159"/>
    <mergeCell ref="CQ158:CQ159"/>
    <mergeCell ref="CR158:CR159"/>
    <mergeCell ref="Z156:Z157"/>
    <mergeCell ref="AA156:AA157"/>
    <mergeCell ref="AB156:AB157"/>
    <mergeCell ref="AC156:AC157"/>
    <mergeCell ref="AD156:AD157"/>
    <mergeCell ref="AE156:AE157"/>
    <mergeCell ref="D156:D157"/>
    <mergeCell ref="E156:E157"/>
    <mergeCell ref="T156:T157"/>
    <mergeCell ref="U156:U157"/>
    <mergeCell ref="V156:V157"/>
    <mergeCell ref="W156:W157"/>
    <mergeCell ref="X156:X157"/>
    <mergeCell ref="Y156:Y157"/>
    <mergeCell ref="CA158:CA159"/>
    <mergeCell ref="CB158:CB159"/>
    <mergeCell ref="CC158:CC159"/>
    <mergeCell ref="CD158:CD159"/>
    <mergeCell ref="CE158:CE159"/>
    <mergeCell ref="CF158:CF159"/>
    <mergeCell ref="AG158:AG159"/>
    <mergeCell ref="AH158:AH159"/>
    <mergeCell ref="AI158:AI159"/>
    <mergeCell ref="AJ158:AJ159"/>
    <mergeCell ref="AK158:AK159"/>
    <mergeCell ref="AN158:AN159"/>
    <mergeCell ref="AA158:AA159"/>
    <mergeCell ref="AB158:AB159"/>
    <mergeCell ref="AC158:AC159"/>
    <mergeCell ref="AD158:AD159"/>
    <mergeCell ref="AE158:AE159"/>
    <mergeCell ref="AF158:AF159"/>
    <mergeCell ref="D158:D159"/>
    <mergeCell ref="E158:E159"/>
    <mergeCell ref="T158:T159"/>
    <mergeCell ref="U158:U159"/>
    <mergeCell ref="V158:V159"/>
    <mergeCell ref="W158:W159"/>
    <mergeCell ref="X158:X159"/>
    <mergeCell ref="Y158:Y159"/>
    <mergeCell ref="Z158:Z159"/>
    <mergeCell ref="ER156:ER157"/>
    <mergeCell ref="ES156:ES157"/>
    <mergeCell ref="EU156:EU157"/>
    <mergeCell ref="EL156:EL157"/>
    <mergeCell ref="EM156:EM157"/>
    <mergeCell ref="EN156:EN157"/>
    <mergeCell ref="EO156:EO157"/>
    <mergeCell ref="EP156:EP157"/>
    <mergeCell ref="EQ156:EQ157"/>
    <mergeCell ref="EE156:EE157"/>
    <mergeCell ref="EG156:EG157"/>
    <mergeCell ref="EH156:EH157"/>
    <mergeCell ref="EI156:EI157"/>
    <mergeCell ref="EJ156:EJ157"/>
    <mergeCell ref="EK156:EK157"/>
    <mergeCell ref="DF156:DF157"/>
    <mergeCell ref="DH156:DH157"/>
    <mergeCell ref="DJ156:DJ157"/>
    <mergeCell ref="DL156:DL157"/>
    <mergeCell ref="DN156:DN157"/>
    <mergeCell ref="DP156:DP157"/>
    <mergeCell ref="CZ156:CZ157"/>
    <mergeCell ref="DA156:DA157"/>
    <mergeCell ref="DB156:DB157"/>
    <mergeCell ref="DC156:DC157"/>
    <mergeCell ref="DD156:DD157"/>
    <mergeCell ref="DE156:DE157"/>
    <mergeCell ref="CT156:CT157"/>
    <mergeCell ref="CU156:CU157"/>
    <mergeCell ref="CV156:CV157"/>
    <mergeCell ref="CW156:CW157"/>
    <mergeCell ref="CX156:CX157"/>
    <mergeCell ref="CY156:CY157"/>
    <mergeCell ref="EC156:EC157"/>
    <mergeCell ref="ED156:ED157"/>
    <mergeCell ref="EF156:EF157"/>
    <mergeCell ref="EQ158:EQ159"/>
    <mergeCell ref="ER158:ER159"/>
    <mergeCell ref="ES158:ES159"/>
    <mergeCell ref="EU158:EU159"/>
    <mergeCell ref="EK158:EK159"/>
    <mergeCell ref="EL158:EL159"/>
    <mergeCell ref="EM158:EM159"/>
    <mergeCell ref="EN158:EN159"/>
    <mergeCell ref="EO158:EO159"/>
    <mergeCell ref="EP158:EP159"/>
    <mergeCell ref="ED158:ED159"/>
    <mergeCell ref="EE158:EE159"/>
    <mergeCell ref="EG158:EG159"/>
    <mergeCell ref="EH158:EH159"/>
    <mergeCell ref="EI158:EI159"/>
    <mergeCell ref="EJ158:EJ159"/>
    <mergeCell ref="DH158:DH159"/>
    <mergeCell ref="DJ158:DJ159"/>
    <mergeCell ref="DL158:DL159"/>
    <mergeCell ref="DN158:DN159"/>
    <mergeCell ref="DP158:DP159"/>
    <mergeCell ref="DA158:DA159"/>
    <mergeCell ref="DB158:DB159"/>
    <mergeCell ref="DC158:DC159"/>
    <mergeCell ref="DD158:DD159"/>
    <mergeCell ref="DE158:DE159"/>
    <mergeCell ref="DF158:DF159"/>
    <mergeCell ref="CS158:CS159"/>
    <mergeCell ref="CT158:CT159"/>
    <mergeCell ref="CG158:CG159"/>
    <mergeCell ref="CH158:CH159"/>
    <mergeCell ref="CI158:CI159"/>
    <mergeCell ref="CJ158:CJ159"/>
    <mergeCell ref="CM158:CM159"/>
    <mergeCell ref="CN158:CN159"/>
    <mergeCell ref="DZ158:DZ159"/>
    <mergeCell ref="DT158:DT159"/>
    <mergeCell ref="DV158:DV159"/>
    <mergeCell ref="DW158:DW159"/>
    <mergeCell ref="DX158:DX159"/>
    <mergeCell ref="DY158:DY159"/>
    <mergeCell ref="EA158:EA159"/>
    <mergeCell ref="EB158:EB159"/>
    <mergeCell ref="EC158:EC159"/>
    <mergeCell ref="EF158:EF159"/>
    <mergeCell ref="CN160:CN161"/>
    <mergeCell ref="CO160:CO161"/>
    <mergeCell ref="CP160:CP161"/>
    <mergeCell ref="CQ160:CQ161"/>
    <mergeCell ref="CR160:CR161"/>
    <mergeCell ref="CS160:CS161"/>
    <mergeCell ref="CF160:CF161"/>
    <mergeCell ref="CG160:CG161"/>
    <mergeCell ref="CH160:CH161"/>
    <mergeCell ref="CI160:CI161"/>
    <mergeCell ref="CJ160:CJ161"/>
    <mergeCell ref="CM160:CM161"/>
    <mergeCell ref="CU162:CU163"/>
    <mergeCell ref="CV162:CV163"/>
    <mergeCell ref="CW162:CW163"/>
    <mergeCell ref="CX162:CX163"/>
    <mergeCell ref="CY162:CY163"/>
    <mergeCell ref="CZ162:CZ163"/>
    <mergeCell ref="CO162:CO163"/>
    <mergeCell ref="CP162:CP163"/>
    <mergeCell ref="CQ162:CQ163"/>
    <mergeCell ref="CR162:CR163"/>
    <mergeCell ref="Z160:Z161"/>
    <mergeCell ref="AA160:AA161"/>
    <mergeCell ref="AB160:AB161"/>
    <mergeCell ref="AC160:AC161"/>
    <mergeCell ref="AD160:AD161"/>
    <mergeCell ref="AE160:AE161"/>
    <mergeCell ref="D160:D161"/>
    <mergeCell ref="E160:E161"/>
    <mergeCell ref="T160:T161"/>
    <mergeCell ref="U160:U161"/>
    <mergeCell ref="V160:V161"/>
    <mergeCell ref="W160:W161"/>
    <mergeCell ref="X160:X161"/>
    <mergeCell ref="Y160:Y161"/>
    <mergeCell ref="AN160:AN161"/>
    <mergeCell ref="CA160:CA161"/>
    <mergeCell ref="CB160:CB161"/>
    <mergeCell ref="CC160:CC161"/>
    <mergeCell ref="CD160:CD161"/>
    <mergeCell ref="CE160:CE161"/>
    <mergeCell ref="AF160:AF161"/>
    <mergeCell ref="AG160:AG161"/>
    <mergeCell ref="AH160:AH161"/>
    <mergeCell ref="AI160:AI161"/>
    <mergeCell ref="AJ160:AJ161"/>
    <mergeCell ref="AK160:AK161"/>
    <mergeCell ref="ER160:ER161"/>
    <mergeCell ref="ES160:ES161"/>
    <mergeCell ref="EU160:EU161"/>
    <mergeCell ref="EL160:EL161"/>
    <mergeCell ref="EM160:EM161"/>
    <mergeCell ref="EN160:EN161"/>
    <mergeCell ref="EO160:EO161"/>
    <mergeCell ref="EP160:EP161"/>
    <mergeCell ref="EQ160:EQ161"/>
    <mergeCell ref="EE160:EE161"/>
    <mergeCell ref="EG160:EG161"/>
    <mergeCell ref="EH160:EH161"/>
    <mergeCell ref="EI160:EI161"/>
    <mergeCell ref="EJ160:EJ161"/>
    <mergeCell ref="EK160:EK161"/>
    <mergeCell ref="DF160:DF161"/>
    <mergeCell ref="DH160:DH161"/>
    <mergeCell ref="DJ160:DJ161"/>
    <mergeCell ref="DL160:DL161"/>
    <mergeCell ref="DN160:DN161"/>
    <mergeCell ref="DP160:DP161"/>
    <mergeCell ref="CZ160:CZ161"/>
    <mergeCell ref="DA160:DA161"/>
    <mergeCell ref="DB160:DB161"/>
    <mergeCell ref="DC160:DC161"/>
    <mergeCell ref="DD160:DD161"/>
    <mergeCell ref="DE160:DE161"/>
    <mergeCell ref="CT160:CT161"/>
    <mergeCell ref="CU160:CU161"/>
    <mergeCell ref="CV160:CV161"/>
    <mergeCell ref="CW160:CW161"/>
    <mergeCell ref="CX160:CX161"/>
    <mergeCell ref="CY160:CY161"/>
    <mergeCell ref="DT160:DT161"/>
    <mergeCell ref="DV160:DV161"/>
    <mergeCell ref="DW160:DW161"/>
    <mergeCell ref="DX160:DX161"/>
    <mergeCell ref="DY160:DY161"/>
    <mergeCell ref="DZ160:DZ161"/>
    <mergeCell ref="EA160:EA161"/>
    <mergeCell ref="EB160:EB161"/>
    <mergeCell ref="EC160:EC161"/>
    <mergeCell ref="ED160:ED161"/>
    <mergeCell ref="EF160:EF161"/>
    <mergeCell ref="EU162:EU163"/>
    <mergeCell ref="EM162:EM163"/>
    <mergeCell ref="EN162:EN163"/>
    <mergeCell ref="EO162:EO163"/>
    <mergeCell ref="EP162:EP163"/>
    <mergeCell ref="EQ162:EQ163"/>
    <mergeCell ref="ER162:ER163"/>
    <mergeCell ref="EG162:EG163"/>
    <mergeCell ref="EH162:EH163"/>
    <mergeCell ref="EI162:EI163"/>
    <mergeCell ref="EJ162:EJ163"/>
    <mergeCell ref="EK162:EK163"/>
    <mergeCell ref="EL162:EL163"/>
    <mergeCell ref="DH162:DH163"/>
    <mergeCell ref="DJ162:DJ163"/>
    <mergeCell ref="DL162:DL163"/>
    <mergeCell ref="DN162:DN163"/>
    <mergeCell ref="DP162:DP163"/>
    <mergeCell ref="EE162:EE163"/>
    <mergeCell ref="DA162:DA163"/>
    <mergeCell ref="DB162:DB163"/>
    <mergeCell ref="DC162:DC163"/>
    <mergeCell ref="DD162:DD163"/>
    <mergeCell ref="DE162:DE163"/>
    <mergeCell ref="DF162:DF163"/>
    <mergeCell ref="D162:D163"/>
    <mergeCell ref="E162:E163"/>
    <mergeCell ref="T162:T163"/>
    <mergeCell ref="U162:U163"/>
    <mergeCell ref="V162:V163"/>
    <mergeCell ref="W162:W163"/>
    <mergeCell ref="X162:X163"/>
    <mergeCell ref="Y162:Y163"/>
    <mergeCell ref="Z162:Z163"/>
    <mergeCell ref="DT162:DT163"/>
    <mergeCell ref="DV162:DV163"/>
    <mergeCell ref="DW162:DW163"/>
    <mergeCell ref="DX162:DX163"/>
    <mergeCell ref="DY162:DY163"/>
    <mergeCell ref="DZ162:DZ163"/>
    <mergeCell ref="EA162:EA163"/>
    <mergeCell ref="EB162:EB163"/>
    <mergeCell ref="EC162:EC163"/>
    <mergeCell ref="ED162:ED163"/>
    <mergeCell ref="EF162:EF163"/>
    <mergeCell ref="D164:D165"/>
    <mergeCell ref="E164:E165"/>
    <mergeCell ref="T164:T165"/>
    <mergeCell ref="U164:U165"/>
    <mergeCell ref="V164:V165"/>
    <mergeCell ref="W164:W165"/>
    <mergeCell ref="CS162:CS163"/>
    <mergeCell ref="CT162:CT163"/>
    <mergeCell ref="CG162:CG163"/>
    <mergeCell ref="CH162:CH163"/>
    <mergeCell ref="CI162:CI163"/>
    <mergeCell ref="CJ162:CJ163"/>
    <mergeCell ref="CM162:CM163"/>
    <mergeCell ref="CN162:CN163"/>
    <mergeCell ref="CA162:CA163"/>
    <mergeCell ref="CB162:CB163"/>
    <mergeCell ref="CC162:CC163"/>
    <mergeCell ref="CD162:CD163"/>
    <mergeCell ref="CE162:CE163"/>
    <mergeCell ref="CF162:CF163"/>
    <mergeCell ref="AG162:AG163"/>
    <mergeCell ref="AH162:AH163"/>
    <mergeCell ref="AI162:AI163"/>
    <mergeCell ref="AJ162:AJ163"/>
    <mergeCell ref="AK162:AK163"/>
    <mergeCell ref="AN162:AN163"/>
    <mergeCell ref="AA162:AA163"/>
    <mergeCell ref="AB162:AB163"/>
    <mergeCell ref="AC162:AC163"/>
    <mergeCell ref="AD162:AD163"/>
    <mergeCell ref="AE162:AE163"/>
    <mergeCell ref="AF162:AF163"/>
    <mergeCell ref="ES162:ES163"/>
    <mergeCell ref="DN164:DN165"/>
    <mergeCell ref="DP164:DP165"/>
    <mergeCell ref="DT164:DT165"/>
    <mergeCell ref="DV164:DV165"/>
    <mergeCell ref="DW164:DW165"/>
    <mergeCell ref="DX164:DX165"/>
    <mergeCell ref="DY164:DY165"/>
    <mergeCell ref="EA164:EA165"/>
    <mergeCell ref="EB164:EB165"/>
    <mergeCell ref="EC164:EC165"/>
    <mergeCell ref="EF164:EF165"/>
    <mergeCell ref="CX166:CX167"/>
    <mergeCell ref="CY166:CY167"/>
    <mergeCell ref="CZ166:CZ167"/>
    <mergeCell ref="DA166:DA167"/>
    <mergeCell ref="DB166:DB167"/>
    <mergeCell ref="DC166:DC167"/>
    <mergeCell ref="CR166:CR167"/>
    <mergeCell ref="CJ164:CJ165"/>
    <mergeCell ref="CM164:CM165"/>
    <mergeCell ref="CN164:CN165"/>
    <mergeCell ref="CO164:CO165"/>
    <mergeCell ref="CP164:CP165"/>
    <mergeCell ref="CQ164:CQ165"/>
    <mergeCell ref="CD164:CD165"/>
    <mergeCell ref="CE164:CE165"/>
    <mergeCell ref="CF164:CF165"/>
    <mergeCell ref="CG164:CG165"/>
    <mergeCell ref="CH164:CH165"/>
    <mergeCell ref="CI164:CI165"/>
    <mergeCell ref="AJ164:AJ165"/>
    <mergeCell ref="AK164:AK165"/>
    <mergeCell ref="AN164:AN165"/>
    <mergeCell ref="CA164:CA165"/>
    <mergeCell ref="CB164:CB165"/>
    <mergeCell ref="CC164:CC165"/>
    <mergeCell ref="AD164:AD165"/>
    <mergeCell ref="AE164:AE165"/>
    <mergeCell ref="AF164:AF165"/>
    <mergeCell ref="AG164:AG165"/>
    <mergeCell ref="AH164:AH165"/>
    <mergeCell ref="AI164:AI165"/>
    <mergeCell ref="X164:X165"/>
    <mergeCell ref="Y164:Y165"/>
    <mergeCell ref="Z164:Z165"/>
    <mergeCell ref="AA164:AA165"/>
    <mergeCell ref="AB164:AB165"/>
    <mergeCell ref="AC164:AC165"/>
    <mergeCell ref="CE168:CE169"/>
    <mergeCell ref="AF168:AF169"/>
    <mergeCell ref="AG168:AG169"/>
    <mergeCell ref="AH168:AH169"/>
    <mergeCell ref="AI168:AI169"/>
    <mergeCell ref="AJ168:AJ169"/>
    <mergeCell ref="AK168:AK169"/>
    <mergeCell ref="AD166:AD167"/>
    <mergeCell ref="AE166:AE167"/>
    <mergeCell ref="AF166:AF167"/>
    <mergeCell ref="AG166:AG167"/>
    <mergeCell ref="AH166:AH167"/>
    <mergeCell ref="AI166:AI167"/>
    <mergeCell ref="X166:X167"/>
    <mergeCell ref="Y166:Y167"/>
    <mergeCell ref="Z166:Z167"/>
    <mergeCell ref="AA166:AA167"/>
    <mergeCell ref="AB166:AB167"/>
    <mergeCell ref="AC166:AC167"/>
    <mergeCell ref="D166:D167"/>
    <mergeCell ref="E166:E167"/>
    <mergeCell ref="T166:T167"/>
    <mergeCell ref="U166:U167"/>
    <mergeCell ref="V166:V167"/>
    <mergeCell ref="W166:W167"/>
    <mergeCell ref="EU164:EU165"/>
    <mergeCell ref="EO164:EO165"/>
    <mergeCell ref="EP164:EP165"/>
    <mergeCell ref="EQ164:EQ165"/>
    <mergeCell ref="ER164:ER165"/>
    <mergeCell ref="ES164:ES165"/>
    <mergeCell ref="EI164:EI165"/>
    <mergeCell ref="EJ164:EJ165"/>
    <mergeCell ref="EK164:EK165"/>
    <mergeCell ref="EL164:EL165"/>
    <mergeCell ref="EM164:EM165"/>
    <mergeCell ref="EN164:EN165"/>
    <mergeCell ref="DZ164:DZ165"/>
    <mergeCell ref="ED164:ED165"/>
    <mergeCell ref="EE164:EE165"/>
    <mergeCell ref="EG164:EG165"/>
    <mergeCell ref="EH164:EH165"/>
    <mergeCell ref="DD164:DD165"/>
    <mergeCell ref="DE164:DE165"/>
    <mergeCell ref="DF164:DF165"/>
    <mergeCell ref="DH164:DH165"/>
    <mergeCell ref="DJ164:DJ165"/>
    <mergeCell ref="DL164:DL165"/>
    <mergeCell ref="CX164:CX165"/>
    <mergeCell ref="CY164:CY165"/>
    <mergeCell ref="CZ164:CZ165"/>
    <mergeCell ref="DA164:DA165"/>
    <mergeCell ref="DB164:DB165"/>
    <mergeCell ref="DC164:DC165"/>
    <mergeCell ref="CR164:CR165"/>
    <mergeCell ref="CS164:CS165"/>
    <mergeCell ref="CT164:CT165"/>
    <mergeCell ref="CU164:CU165"/>
    <mergeCell ref="CV164:CV165"/>
    <mergeCell ref="CW164:CW165"/>
    <mergeCell ref="DF166:DF167"/>
    <mergeCell ref="DH166:DH167"/>
    <mergeCell ref="DJ166:DJ167"/>
    <mergeCell ref="DL166:DL167"/>
    <mergeCell ref="Z168:Z169"/>
    <mergeCell ref="AA168:AA169"/>
    <mergeCell ref="AB168:AB169"/>
    <mergeCell ref="AC168:AC169"/>
    <mergeCell ref="AD168:AD169"/>
    <mergeCell ref="AE168:AE169"/>
    <mergeCell ref="D168:D169"/>
    <mergeCell ref="E168:E169"/>
    <mergeCell ref="T168:T169"/>
    <mergeCell ref="U168:U169"/>
    <mergeCell ref="V168:V169"/>
    <mergeCell ref="W168:W169"/>
    <mergeCell ref="X168:X169"/>
    <mergeCell ref="Y168:Y169"/>
    <mergeCell ref="EQ166:EQ167"/>
    <mergeCell ref="ER166:ER167"/>
    <mergeCell ref="ES166:ES167"/>
    <mergeCell ref="EU166:EU167"/>
    <mergeCell ref="EK166:EK167"/>
    <mergeCell ref="EL166:EL167"/>
    <mergeCell ref="EM166:EM167"/>
    <mergeCell ref="EN166:EN167"/>
    <mergeCell ref="EO166:EO167"/>
    <mergeCell ref="EP166:EP167"/>
    <mergeCell ref="ED166:ED167"/>
    <mergeCell ref="EE166:EE167"/>
    <mergeCell ref="EG166:EG167"/>
    <mergeCell ref="EH166:EH167"/>
    <mergeCell ref="EI166:EI167"/>
    <mergeCell ref="EJ166:EJ167"/>
    <mergeCell ref="DN166:DN167"/>
    <mergeCell ref="DP166:DP167"/>
    <mergeCell ref="DZ166:DZ167"/>
    <mergeCell ref="DZ168:DZ169"/>
    <mergeCell ref="DD166:DD167"/>
    <mergeCell ref="DE166:DE167"/>
    <mergeCell ref="CS166:CS167"/>
    <mergeCell ref="CT166:CT167"/>
    <mergeCell ref="CU166:CU167"/>
    <mergeCell ref="CV166:CV167"/>
    <mergeCell ref="CW166:CW167"/>
    <mergeCell ref="CJ166:CJ167"/>
    <mergeCell ref="CM166:CM167"/>
    <mergeCell ref="CN166:CN167"/>
    <mergeCell ref="CO166:CO167"/>
    <mergeCell ref="CP166:CP167"/>
    <mergeCell ref="CQ166:CQ167"/>
    <mergeCell ref="CD166:CD167"/>
    <mergeCell ref="CE166:CE167"/>
    <mergeCell ref="CF166:CF167"/>
    <mergeCell ref="CG166:CG167"/>
    <mergeCell ref="CH166:CH167"/>
    <mergeCell ref="CI166:CI167"/>
    <mergeCell ref="AJ166:AJ167"/>
    <mergeCell ref="AK166:AK167"/>
    <mergeCell ref="AN166:AN167"/>
    <mergeCell ref="CA166:CA167"/>
    <mergeCell ref="CB166:CB167"/>
    <mergeCell ref="CC166:CC167"/>
    <mergeCell ref="AN168:AN169"/>
    <mergeCell ref="CA168:CA169"/>
    <mergeCell ref="CB168:CB169"/>
    <mergeCell ref="CC168:CC169"/>
    <mergeCell ref="CD168:CD169"/>
    <mergeCell ref="D170:D171"/>
    <mergeCell ref="E170:E171"/>
    <mergeCell ref="T170:T171"/>
    <mergeCell ref="U170:U171"/>
    <mergeCell ref="V170:V171"/>
    <mergeCell ref="W170:W171"/>
    <mergeCell ref="X170:X171"/>
    <mergeCell ref="Y170:Y171"/>
    <mergeCell ref="EQ168:EQ169"/>
    <mergeCell ref="ER168:ER169"/>
    <mergeCell ref="ES168:ES169"/>
    <mergeCell ref="EU168:EU169"/>
    <mergeCell ref="EK168:EK169"/>
    <mergeCell ref="EL168:EL169"/>
    <mergeCell ref="EM168:EM169"/>
    <mergeCell ref="EN168:EN169"/>
    <mergeCell ref="EO168:EO169"/>
    <mergeCell ref="EP168:EP169"/>
    <mergeCell ref="ED168:ED169"/>
    <mergeCell ref="EE168:EE169"/>
    <mergeCell ref="EG168:EG169"/>
    <mergeCell ref="EH168:EH169"/>
    <mergeCell ref="EI168:EI169"/>
    <mergeCell ref="EJ168:EJ169"/>
    <mergeCell ref="DF168:DF169"/>
    <mergeCell ref="DH168:DH169"/>
    <mergeCell ref="DJ168:DJ169"/>
    <mergeCell ref="DL168:DL169"/>
    <mergeCell ref="DN168:DN169"/>
    <mergeCell ref="DP168:DP169"/>
    <mergeCell ref="CZ168:CZ169"/>
    <mergeCell ref="DA168:DA169"/>
    <mergeCell ref="DB168:DB169"/>
    <mergeCell ref="DC168:DC169"/>
    <mergeCell ref="DD168:DD169"/>
    <mergeCell ref="DE168:DE169"/>
    <mergeCell ref="CT168:CT169"/>
    <mergeCell ref="CU168:CU169"/>
    <mergeCell ref="CV168:CV169"/>
    <mergeCell ref="CW168:CW169"/>
    <mergeCell ref="CX168:CX169"/>
    <mergeCell ref="CY168:CY169"/>
    <mergeCell ref="CN168:CN169"/>
    <mergeCell ref="CO168:CO169"/>
    <mergeCell ref="CP168:CP169"/>
    <mergeCell ref="CQ168:CQ169"/>
    <mergeCell ref="CR168:CR169"/>
    <mergeCell ref="CS168:CS169"/>
    <mergeCell ref="CF168:CF169"/>
    <mergeCell ref="CG168:CG169"/>
    <mergeCell ref="CH168:CH169"/>
    <mergeCell ref="CI168:CI169"/>
    <mergeCell ref="CJ168:CJ169"/>
    <mergeCell ref="CM168:CM169"/>
    <mergeCell ref="CT170:CT171"/>
    <mergeCell ref="CU170:CU171"/>
    <mergeCell ref="CV170:CV171"/>
    <mergeCell ref="CW170:CW171"/>
    <mergeCell ref="CX170:CX171"/>
    <mergeCell ref="CY170:CY171"/>
    <mergeCell ref="CN170:CN171"/>
    <mergeCell ref="CO170:CO171"/>
    <mergeCell ref="CP170:CP171"/>
    <mergeCell ref="CQ170:CQ171"/>
    <mergeCell ref="AN170:AN171"/>
    <mergeCell ref="CA170:CA171"/>
    <mergeCell ref="CB170:CB171"/>
    <mergeCell ref="CC170:CC171"/>
    <mergeCell ref="CD170:CD171"/>
    <mergeCell ref="CE170:CE171"/>
    <mergeCell ref="AF170:AF171"/>
    <mergeCell ref="AG170:AG171"/>
    <mergeCell ref="AH170:AH171"/>
    <mergeCell ref="AI170:AI171"/>
    <mergeCell ref="AJ170:AJ171"/>
    <mergeCell ref="AK170:AK171"/>
    <mergeCell ref="Z170:Z171"/>
    <mergeCell ref="AA170:AA171"/>
    <mergeCell ref="AB170:AB171"/>
    <mergeCell ref="AC170:AC171"/>
    <mergeCell ref="AD170:AD171"/>
    <mergeCell ref="AE170:AE171"/>
    <mergeCell ref="AN172:AN173"/>
    <mergeCell ref="CA172:CA173"/>
    <mergeCell ref="CB172:CB173"/>
    <mergeCell ref="CC172:CC173"/>
    <mergeCell ref="CD172:CD173"/>
    <mergeCell ref="CE172:CE173"/>
    <mergeCell ref="AF172:AF173"/>
    <mergeCell ref="AG172:AG173"/>
    <mergeCell ref="AH172:AH173"/>
    <mergeCell ref="AI172:AI173"/>
    <mergeCell ref="AJ172:AJ173"/>
    <mergeCell ref="AK172:AK173"/>
    <mergeCell ref="Z172:Z173"/>
    <mergeCell ref="AA172:AA173"/>
    <mergeCell ref="AB172:AB173"/>
    <mergeCell ref="AC172:AC173"/>
    <mergeCell ref="AD172:AD173"/>
    <mergeCell ref="AE172:AE173"/>
    <mergeCell ref="EQ170:EQ171"/>
    <mergeCell ref="ER170:ER171"/>
    <mergeCell ref="ES170:ES171"/>
    <mergeCell ref="EU170:EU171"/>
    <mergeCell ref="EK170:EK171"/>
    <mergeCell ref="EL170:EL171"/>
    <mergeCell ref="EM170:EM171"/>
    <mergeCell ref="EN170:EN171"/>
    <mergeCell ref="EO170:EO171"/>
    <mergeCell ref="EP170:EP171"/>
    <mergeCell ref="ED170:ED171"/>
    <mergeCell ref="EE170:EE171"/>
    <mergeCell ref="EG170:EG171"/>
    <mergeCell ref="EH170:EH171"/>
    <mergeCell ref="EI170:EI171"/>
    <mergeCell ref="EJ170:EJ171"/>
    <mergeCell ref="DF170:DF171"/>
    <mergeCell ref="DH170:DH171"/>
    <mergeCell ref="DJ170:DJ171"/>
    <mergeCell ref="DL170:DL171"/>
    <mergeCell ref="DN170:DN171"/>
    <mergeCell ref="DP170:DP171"/>
    <mergeCell ref="CZ170:CZ171"/>
    <mergeCell ref="DA170:DA171"/>
    <mergeCell ref="DB170:DB171"/>
    <mergeCell ref="DC170:DC171"/>
    <mergeCell ref="DD170:DD171"/>
    <mergeCell ref="DE170:DE171"/>
    <mergeCell ref="CR170:CR171"/>
    <mergeCell ref="CS170:CS171"/>
    <mergeCell ref="CF170:CF171"/>
    <mergeCell ref="CG170:CG171"/>
    <mergeCell ref="CH170:CH171"/>
    <mergeCell ref="CI170:CI171"/>
    <mergeCell ref="CJ170:CJ171"/>
    <mergeCell ref="CM170:CM171"/>
    <mergeCell ref="CW172:CW173"/>
    <mergeCell ref="CX172:CX173"/>
    <mergeCell ref="CY172:CY173"/>
    <mergeCell ref="CN172:CN173"/>
    <mergeCell ref="CO172:CO173"/>
    <mergeCell ref="CP172:CP173"/>
    <mergeCell ref="CQ172:CQ173"/>
    <mergeCell ref="CR172:CR173"/>
    <mergeCell ref="CS172:CS173"/>
    <mergeCell ref="CF172:CF173"/>
    <mergeCell ref="CG172:CG173"/>
    <mergeCell ref="CH172:CH173"/>
    <mergeCell ref="CI172:CI173"/>
    <mergeCell ref="CJ172:CJ173"/>
    <mergeCell ref="CM172:CM173"/>
    <mergeCell ref="CT174:CT175"/>
    <mergeCell ref="CU174:CU175"/>
    <mergeCell ref="CV174:CV175"/>
    <mergeCell ref="CW174:CW175"/>
    <mergeCell ref="CJ174:CJ175"/>
    <mergeCell ref="CM174:CM175"/>
    <mergeCell ref="CN174:CN175"/>
    <mergeCell ref="CO174:CO175"/>
    <mergeCell ref="CP174:CP175"/>
    <mergeCell ref="CQ174:CQ175"/>
    <mergeCell ref="CD174:CD175"/>
    <mergeCell ref="D172:D173"/>
    <mergeCell ref="E172:E173"/>
    <mergeCell ref="T172:T173"/>
    <mergeCell ref="U172:U173"/>
    <mergeCell ref="V172:V173"/>
    <mergeCell ref="W172:W173"/>
    <mergeCell ref="X172:X173"/>
    <mergeCell ref="Y172:Y173"/>
    <mergeCell ref="AD174:AD175"/>
    <mergeCell ref="AE174:AE175"/>
    <mergeCell ref="AF174:AF175"/>
    <mergeCell ref="AG174:AG175"/>
    <mergeCell ref="AH174:AH175"/>
    <mergeCell ref="AI174:AI175"/>
    <mergeCell ref="X174:X175"/>
    <mergeCell ref="Y174:Y175"/>
    <mergeCell ref="Z174:Z175"/>
    <mergeCell ref="AA174:AA175"/>
    <mergeCell ref="AB174:AB175"/>
    <mergeCell ref="AC174:AC175"/>
    <mergeCell ref="CR174:CR175"/>
    <mergeCell ref="CS174:CS175"/>
    <mergeCell ref="Z176:Z177"/>
    <mergeCell ref="AA176:AA177"/>
    <mergeCell ref="AB176:AB177"/>
    <mergeCell ref="AC176:AC177"/>
    <mergeCell ref="AD176:AD177"/>
    <mergeCell ref="AE176:AE177"/>
    <mergeCell ref="D176:D177"/>
    <mergeCell ref="E176:E177"/>
    <mergeCell ref="T176:T177"/>
    <mergeCell ref="U176:U177"/>
    <mergeCell ref="V176:V177"/>
    <mergeCell ref="W176:W177"/>
    <mergeCell ref="X176:X177"/>
    <mergeCell ref="Y176:Y177"/>
    <mergeCell ref="D174:D175"/>
    <mergeCell ref="E174:E175"/>
    <mergeCell ref="T174:T175"/>
    <mergeCell ref="U174:U175"/>
    <mergeCell ref="V174:V175"/>
    <mergeCell ref="W174:W175"/>
    <mergeCell ref="EU172:EU173"/>
    <mergeCell ref="EO172:EO173"/>
    <mergeCell ref="EP172:EP173"/>
    <mergeCell ref="EQ172:EQ173"/>
    <mergeCell ref="ER172:ER173"/>
    <mergeCell ref="ES172:ES173"/>
    <mergeCell ref="EI172:EI173"/>
    <mergeCell ref="EJ172:EJ173"/>
    <mergeCell ref="EK172:EK173"/>
    <mergeCell ref="EL172:EL173"/>
    <mergeCell ref="EM172:EM173"/>
    <mergeCell ref="EN172:EN173"/>
    <mergeCell ref="DZ172:DZ173"/>
    <mergeCell ref="ED172:ED173"/>
    <mergeCell ref="EE172:EE173"/>
    <mergeCell ref="EG172:EG173"/>
    <mergeCell ref="EH172:EH173"/>
    <mergeCell ref="DF172:DF173"/>
    <mergeCell ref="DH172:DH173"/>
    <mergeCell ref="DJ172:DJ173"/>
    <mergeCell ref="DL172:DL173"/>
    <mergeCell ref="DN172:DN173"/>
    <mergeCell ref="DP172:DP173"/>
    <mergeCell ref="CZ172:CZ173"/>
    <mergeCell ref="DA172:DA173"/>
    <mergeCell ref="DB172:DB173"/>
    <mergeCell ref="DC172:DC173"/>
    <mergeCell ref="DD172:DD173"/>
    <mergeCell ref="DE172:DE173"/>
    <mergeCell ref="CT172:CT173"/>
    <mergeCell ref="CU172:CU173"/>
    <mergeCell ref="CV172:CV173"/>
    <mergeCell ref="EQ174:EQ175"/>
    <mergeCell ref="ER174:ER175"/>
    <mergeCell ref="ES174:ES175"/>
    <mergeCell ref="EU174:EU175"/>
    <mergeCell ref="EK174:EK175"/>
    <mergeCell ref="EL174:EL175"/>
    <mergeCell ref="EM174:EM175"/>
    <mergeCell ref="EN174:EN175"/>
    <mergeCell ref="EO174:EO175"/>
    <mergeCell ref="EP174:EP175"/>
    <mergeCell ref="ED174:ED175"/>
    <mergeCell ref="EE174:EE175"/>
    <mergeCell ref="DZ178:DZ179"/>
    <mergeCell ref="DD174:DD175"/>
    <mergeCell ref="DE174:DE175"/>
    <mergeCell ref="DF174:DF175"/>
    <mergeCell ref="DH174:DH175"/>
    <mergeCell ref="DJ174:DJ175"/>
    <mergeCell ref="DL174:DL175"/>
    <mergeCell ref="CX174:CX175"/>
    <mergeCell ref="CY174:CY175"/>
    <mergeCell ref="CZ174:CZ175"/>
    <mergeCell ref="DA174:DA175"/>
    <mergeCell ref="DB174:DB175"/>
    <mergeCell ref="DC174:DC175"/>
    <mergeCell ref="ER176:ER177"/>
    <mergeCell ref="ES176:ES177"/>
    <mergeCell ref="EU176:EU177"/>
    <mergeCell ref="DT174:DT175"/>
    <mergeCell ref="DV174:DV175"/>
    <mergeCell ref="DW174:DW175"/>
    <mergeCell ref="DX174:DX175"/>
    <mergeCell ref="DY174:DY175"/>
    <mergeCell ref="EA174:EA175"/>
    <mergeCell ref="EB174:EB175"/>
    <mergeCell ref="EC174:EC175"/>
    <mergeCell ref="EF174:EF175"/>
    <mergeCell ref="DT176:DT177"/>
    <mergeCell ref="DV176:DV177"/>
    <mergeCell ref="DW176:DW177"/>
    <mergeCell ref="DX176:DX177"/>
    <mergeCell ref="DY176:DY177"/>
    <mergeCell ref="EA176:EA177"/>
    <mergeCell ref="EB176:EB177"/>
    <mergeCell ref="EC176:EC177"/>
    <mergeCell ref="EF176:EF177"/>
    <mergeCell ref="DT178:DT179"/>
    <mergeCell ref="DV178:DV179"/>
    <mergeCell ref="DW178:DW179"/>
    <mergeCell ref="DX178:DX179"/>
    <mergeCell ref="DY178:DY179"/>
    <mergeCell ref="EA178:EA179"/>
    <mergeCell ref="EB178:EB179"/>
    <mergeCell ref="EC178:EC179"/>
    <mergeCell ref="EF178:EF179"/>
    <mergeCell ref="CZ176:CZ177"/>
    <mergeCell ref="DA176:DA177"/>
    <mergeCell ref="DB176:DB177"/>
    <mergeCell ref="DC176:DC177"/>
    <mergeCell ref="DD176:DD177"/>
    <mergeCell ref="DE176:DE177"/>
    <mergeCell ref="CG176:CG177"/>
    <mergeCell ref="CH176:CH177"/>
    <mergeCell ref="CI176:CI177"/>
    <mergeCell ref="CJ176:CJ177"/>
    <mergeCell ref="CM176:CM177"/>
    <mergeCell ref="AN176:AN177"/>
    <mergeCell ref="CA176:CA177"/>
    <mergeCell ref="CB176:CB177"/>
    <mergeCell ref="CC176:CC177"/>
    <mergeCell ref="CD176:CD177"/>
    <mergeCell ref="CE176:CE177"/>
    <mergeCell ref="AF176:AF177"/>
    <mergeCell ref="AG176:AG177"/>
    <mergeCell ref="AH176:AH177"/>
    <mergeCell ref="AI176:AI177"/>
    <mergeCell ref="AJ176:AJ177"/>
    <mergeCell ref="AK176:AK177"/>
    <mergeCell ref="CE174:CE175"/>
    <mergeCell ref="CF174:CF175"/>
    <mergeCell ref="CG174:CG175"/>
    <mergeCell ref="CH174:CH175"/>
    <mergeCell ref="CI174:CI175"/>
    <mergeCell ref="AJ174:AJ175"/>
    <mergeCell ref="AK174:AK175"/>
    <mergeCell ref="AN174:AN175"/>
    <mergeCell ref="CA174:CA175"/>
    <mergeCell ref="CB174:CB175"/>
    <mergeCell ref="CC174:CC175"/>
    <mergeCell ref="EG174:EG175"/>
    <mergeCell ref="EH174:EH175"/>
    <mergeCell ref="EI174:EI175"/>
    <mergeCell ref="EJ174:EJ175"/>
    <mergeCell ref="DN174:DN175"/>
    <mergeCell ref="DP174:DP175"/>
    <mergeCell ref="DZ174:DZ175"/>
    <mergeCell ref="DZ176:DZ177"/>
    <mergeCell ref="CF178:CF179"/>
    <mergeCell ref="CG178:CG179"/>
    <mergeCell ref="CH178:CH179"/>
    <mergeCell ref="CI178:CI179"/>
    <mergeCell ref="CJ178:CJ179"/>
    <mergeCell ref="CM178:CM179"/>
    <mergeCell ref="AN178:AN179"/>
    <mergeCell ref="CA178:CA179"/>
    <mergeCell ref="CB178:CB179"/>
    <mergeCell ref="CC178:CC179"/>
    <mergeCell ref="CD178:CD179"/>
    <mergeCell ref="CE178:CE179"/>
    <mergeCell ref="AF178:AF179"/>
    <mergeCell ref="AG178:AG179"/>
    <mergeCell ref="AH178:AH179"/>
    <mergeCell ref="AI178:AI179"/>
    <mergeCell ref="AJ178:AJ179"/>
    <mergeCell ref="AK178:AK179"/>
    <mergeCell ref="Z178:Z179"/>
    <mergeCell ref="AA178:AA179"/>
    <mergeCell ref="AB178:AB179"/>
    <mergeCell ref="AC178:AC179"/>
    <mergeCell ref="AD178:AD179"/>
    <mergeCell ref="AE178:AE179"/>
    <mergeCell ref="D178:D179"/>
    <mergeCell ref="E178:E179"/>
    <mergeCell ref="T178:T179"/>
    <mergeCell ref="U178:U179"/>
    <mergeCell ref="V178:V179"/>
    <mergeCell ref="W178:W179"/>
    <mergeCell ref="X178:X179"/>
    <mergeCell ref="Y178:Y179"/>
    <mergeCell ref="EQ176:EQ177"/>
    <mergeCell ref="EK176:EK177"/>
    <mergeCell ref="EL176:EL177"/>
    <mergeCell ref="EM176:EM177"/>
    <mergeCell ref="EN176:EN177"/>
    <mergeCell ref="EO176:EO177"/>
    <mergeCell ref="EP176:EP177"/>
    <mergeCell ref="ED176:ED177"/>
    <mergeCell ref="EE176:EE177"/>
    <mergeCell ref="EG176:EG177"/>
    <mergeCell ref="EH176:EH177"/>
    <mergeCell ref="EI176:EI177"/>
    <mergeCell ref="EJ176:EJ177"/>
    <mergeCell ref="DF176:DF177"/>
    <mergeCell ref="DH176:DH177"/>
    <mergeCell ref="DJ176:DJ177"/>
    <mergeCell ref="DL176:DL177"/>
    <mergeCell ref="DN176:DN177"/>
    <mergeCell ref="DP176:DP177"/>
    <mergeCell ref="CT176:CT177"/>
    <mergeCell ref="CU176:CU177"/>
    <mergeCell ref="CV176:CV177"/>
    <mergeCell ref="CW176:CW177"/>
    <mergeCell ref="CX176:CX177"/>
    <mergeCell ref="CY176:CY177"/>
    <mergeCell ref="CN176:CN177"/>
    <mergeCell ref="CO176:CO177"/>
    <mergeCell ref="CP176:CP177"/>
    <mergeCell ref="CQ176:CQ177"/>
    <mergeCell ref="CR176:CR177"/>
    <mergeCell ref="CS176:CS177"/>
    <mergeCell ref="CF176:CF177"/>
    <mergeCell ref="Z180:Z181"/>
    <mergeCell ref="AA180:AA181"/>
    <mergeCell ref="AB180:AB181"/>
    <mergeCell ref="AC180:AC181"/>
    <mergeCell ref="AD180:AD181"/>
    <mergeCell ref="AE180:AE181"/>
    <mergeCell ref="D180:D181"/>
    <mergeCell ref="E180:E181"/>
    <mergeCell ref="T180:T181"/>
    <mergeCell ref="U180:U181"/>
    <mergeCell ref="V180:V181"/>
    <mergeCell ref="W180:W181"/>
    <mergeCell ref="X180:X181"/>
    <mergeCell ref="Y180:Y181"/>
    <mergeCell ref="EQ178:EQ179"/>
    <mergeCell ref="ER178:ER179"/>
    <mergeCell ref="ES178:ES179"/>
    <mergeCell ref="EU178:EU179"/>
    <mergeCell ref="EK178:EK179"/>
    <mergeCell ref="EL178:EL179"/>
    <mergeCell ref="EM178:EM179"/>
    <mergeCell ref="EN178:EN179"/>
    <mergeCell ref="EO178:EO179"/>
    <mergeCell ref="EP178:EP179"/>
    <mergeCell ref="ED178:ED179"/>
    <mergeCell ref="EE178:EE179"/>
    <mergeCell ref="EG178:EG179"/>
    <mergeCell ref="EH178:EH179"/>
    <mergeCell ref="EI178:EI179"/>
    <mergeCell ref="EJ178:EJ179"/>
    <mergeCell ref="DF178:DF179"/>
    <mergeCell ref="DH178:DH179"/>
    <mergeCell ref="DJ178:DJ179"/>
    <mergeCell ref="DL178:DL179"/>
    <mergeCell ref="DN178:DN179"/>
    <mergeCell ref="DP178:DP179"/>
    <mergeCell ref="CZ178:CZ179"/>
    <mergeCell ref="DA178:DA179"/>
    <mergeCell ref="DB178:DB179"/>
    <mergeCell ref="DC178:DC179"/>
    <mergeCell ref="DD178:DD179"/>
    <mergeCell ref="DE178:DE179"/>
    <mergeCell ref="CT178:CT179"/>
    <mergeCell ref="CU178:CU179"/>
    <mergeCell ref="CV178:CV179"/>
    <mergeCell ref="CW178:CW179"/>
    <mergeCell ref="CX178:CX179"/>
    <mergeCell ref="CY178:CY179"/>
    <mergeCell ref="CN178:CN179"/>
    <mergeCell ref="CO178:CO179"/>
    <mergeCell ref="CP178:CP179"/>
    <mergeCell ref="CQ178:CQ179"/>
    <mergeCell ref="CR178:CR179"/>
    <mergeCell ref="CS178:CS179"/>
    <mergeCell ref="CZ180:CZ181"/>
    <mergeCell ref="DA180:DA181"/>
    <mergeCell ref="DB180:DB181"/>
    <mergeCell ref="DC180:DC181"/>
    <mergeCell ref="DD180:DD181"/>
    <mergeCell ref="DE180:DE181"/>
    <mergeCell ref="CT180:CT181"/>
    <mergeCell ref="CU180:CU181"/>
    <mergeCell ref="CV180:CV181"/>
    <mergeCell ref="CW180:CW181"/>
    <mergeCell ref="CN180:CN181"/>
    <mergeCell ref="CO180:CO181"/>
    <mergeCell ref="CP180:CP181"/>
    <mergeCell ref="CQ180:CQ181"/>
    <mergeCell ref="CR180:CR181"/>
    <mergeCell ref="CS180:CS181"/>
    <mergeCell ref="CF180:CF181"/>
    <mergeCell ref="CG180:CG181"/>
    <mergeCell ref="CH180:CH181"/>
    <mergeCell ref="CI180:CI181"/>
    <mergeCell ref="CJ180:CJ181"/>
    <mergeCell ref="CM180:CM181"/>
    <mergeCell ref="AN180:AN181"/>
    <mergeCell ref="CA180:CA181"/>
    <mergeCell ref="CB180:CB181"/>
    <mergeCell ref="CC180:CC181"/>
    <mergeCell ref="CD180:CD181"/>
    <mergeCell ref="CE180:CE181"/>
    <mergeCell ref="AF180:AF181"/>
    <mergeCell ref="AG180:AG181"/>
    <mergeCell ref="AH180:AH181"/>
    <mergeCell ref="AI180:AI181"/>
    <mergeCell ref="AJ180:AJ181"/>
    <mergeCell ref="AK180:AK181"/>
    <mergeCell ref="CD182:CD183"/>
    <mergeCell ref="CE182:CE183"/>
    <mergeCell ref="CF182:CF183"/>
    <mergeCell ref="CG182:CG183"/>
    <mergeCell ref="CH182:CH183"/>
    <mergeCell ref="CI182:CI183"/>
    <mergeCell ref="AJ182:AJ183"/>
    <mergeCell ref="AK182:AK183"/>
    <mergeCell ref="AN182:AN183"/>
    <mergeCell ref="CA182:CA183"/>
    <mergeCell ref="CB182:CB183"/>
    <mergeCell ref="CC182:CC183"/>
    <mergeCell ref="CQ182:CQ183"/>
    <mergeCell ref="EU180:EU181"/>
    <mergeCell ref="EO180:EO181"/>
    <mergeCell ref="EP180:EP181"/>
    <mergeCell ref="EQ180:EQ181"/>
    <mergeCell ref="ER180:ER181"/>
    <mergeCell ref="ES180:ES181"/>
    <mergeCell ref="EI180:EI181"/>
    <mergeCell ref="EJ180:EJ181"/>
    <mergeCell ref="EK180:EK181"/>
    <mergeCell ref="EL180:EL181"/>
    <mergeCell ref="EM180:EM181"/>
    <mergeCell ref="EN180:EN181"/>
    <mergeCell ref="DZ180:DZ181"/>
    <mergeCell ref="ED180:ED181"/>
    <mergeCell ref="EE180:EE181"/>
    <mergeCell ref="EG180:EG181"/>
    <mergeCell ref="EH180:EH181"/>
    <mergeCell ref="DF180:DF181"/>
    <mergeCell ref="DH180:DH181"/>
    <mergeCell ref="DJ180:DJ181"/>
    <mergeCell ref="DL180:DL181"/>
    <mergeCell ref="DN180:DN181"/>
    <mergeCell ref="DP180:DP181"/>
    <mergeCell ref="DD182:DD183"/>
    <mergeCell ref="DE182:DE183"/>
    <mergeCell ref="DF182:DF183"/>
    <mergeCell ref="DH182:DH183"/>
    <mergeCell ref="DJ182:DJ183"/>
    <mergeCell ref="DL182:DL183"/>
    <mergeCell ref="CX182:CX183"/>
    <mergeCell ref="CY182:CY183"/>
    <mergeCell ref="CZ182:CZ183"/>
    <mergeCell ref="DA182:DA183"/>
    <mergeCell ref="DB182:DB183"/>
    <mergeCell ref="DC182:DC183"/>
    <mergeCell ref="CX180:CX181"/>
    <mergeCell ref="CY180:CY181"/>
    <mergeCell ref="DT180:DT181"/>
    <mergeCell ref="DV180:DV181"/>
    <mergeCell ref="DW180:DW181"/>
    <mergeCell ref="DX180:DX181"/>
    <mergeCell ref="DY180:DY181"/>
    <mergeCell ref="EA180:EA181"/>
    <mergeCell ref="EB180:EB181"/>
    <mergeCell ref="EC180:EC181"/>
    <mergeCell ref="EF180:EF181"/>
    <mergeCell ref="DT182:DT183"/>
    <mergeCell ref="DV182:DV183"/>
    <mergeCell ref="DW182:DW183"/>
    <mergeCell ref="DX182:DX183"/>
    <mergeCell ref="DY182:DY183"/>
    <mergeCell ref="EA182:EA183"/>
    <mergeCell ref="EB182:EB183"/>
    <mergeCell ref="EC182:EC183"/>
    <mergeCell ref="EF182:EF183"/>
    <mergeCell ref="ER182:ER183"/>
    <mergeCell ref="ES182:ES183"/>
    <mergeCell ref="EU182:EU183"/>
    <mergeCell ref="EK182:EK183"/>
    <mergeCell ref="EL182:EL183"/>
    <mergeCell ref="EM182:EM183"/>
    <mergeCell ref="EN182:EN183"/>
    <mergeCell ref="EO182:EO183"/>
    <mergeCell ref="EP182:EP183"/>
    <mergeCell ref="ED182:ED183"/>
    <mergeCell ref="EE182:EE183"/>
    <mergeCell ref="EG182:EG183"/>
    <mergeCell ref="EH182:EH183"/>
    <mergeCell ref="EI182:EI183"/>
    <mergeCell ref="EJ182:EJ183"/>
    <mergeCell ref="DN182:DN183"/>
    <mergeCell ref="DP182:DP183"/>
    <mergeCell ref="DZ182:DZ183"/>
    <mergeCell ref="CN184:CN185"/>
    <mergeCell ref="CO184:CO185"/>
    <mergeCell ref="CP184:CP185"/>
    <mergeCell ref="CQ184:CQ185"/>
    <mergeCell ref="CR184:CR185"/>
    <mergeCell ref="CS184:CS185"/>
    <mergeCell ref="DF186:DF187"/>
    <mergeCell ref="DH186:DH187"/>
    <mergeCell ref="DJ186:DJ187"/>
    <mergeCell ref="DL186:DL187"/>
    <mergeCell ref="DN186:DN187"/>
    <mergeCell ref="DP186:DP187"/>
    <mergeCell ref="CZ186:CZ187"/>
    <mergeCell ref="DA186:DA187"/>
    <mergeCell ref="DB186:DB187"/>
    <mergeCell ref="DC186:DC187"/>
    <mergeCell ref="DD186:DD187"/>
    <mergeCell ref="DE186:DE187"/>
    <mergeCell ref="CT186:CT187"/>
    <mergeCell ref="CU186:CU187"/>
    <mergeCell ref="CV186:CV187"/>
    <mergeCell ref="CW186:CW187"/>
    <mergeCell ref="CX186:CX187"/>
    <mergeCell ref="CY186:CY187"/>
    <mergeCell ref="CN186:CN187"/>
    <mergeCell ref="CO186:CO187"/>
    <mergeCell ref="CP186:CP187"/>
    <mergeCell ref="CQ186:CQ187"/>
    <mergeCell ref="CR186:CR187"/>
    <mergeCell ref="CS186:CS187"/>
    <mergeCell ref="CR182:CR183"/>
    <mergeCell ref="CS182:CS183"/>
    <mergeCell ref="CT182:CT183"/>
    <mergeCell ref="CU182:CU183"/>
    <mergeCell ref="CV182:CV183"/>
    <mergeCell ref="CW182:CW183"/>
    <mergeCell ref="CN182:CN183"/>
    <mergeCell ref="CO182:CO183"/>
    <mergeCell ref="CP182:CP183"/>
    <mergeCell ref="DT184:DT185"/>
    <mergeCell ref="DV184:DV185"/>
    <mergeCell ref="DW184:DW185"/>
    <mergeCell ref="DX184:DX185"/>
    <mergeCell ref="DY184:DY185"/>
    <mergeCell ref="EA184:EA185"/>
    <mergeCell ref="EB184:EB185"/>
    <mergeCell ref="CJ186:CJ187"/>
    <mergeCell ref="CM186:CM187"/>
    <mergeCell ref="AN186:AN187"/>
    <mergeCell ref="CA186:CA187"/>
    <mergeCell ref="CB186:CB187"/>
    <mergeCell ref="CC186:CC187"/>
    <mergeCell ref="AN184:AN185"/>
    <mergeCell ref="CA184:CA185"/>
    <mergeCell ref="CB184:CB185"/>
    <mergeCell ref="CC184:CC185"/>
    <mergeCell ref="CD184:CD185"/>
    <mergeCell ref="CE184:CE185"/>
    <mergeCell ref="AF184:AF185"/>
    <mergeCell ref="AG184:AG185"/>
    <mergeCell ref="AH184:AH185"/>
    <mergeCell ref="AI184:AI185"/>
    <mergeCell ref="AJ184:AJ185"/>
    <mergeCell ref="AK184:AK185"/>
    <mergeCell ref="Z184:Z185"/>
    <mergeCell ref="AA184:AA185"/>
    <mergeCell ref="AB184:AB185"/>
    <mergeCell ref="AC184:AC185"/>
    <mergeCell ref="AD184:AD185"/>
    <mergeCell ref="AE184:AE185"/>
    <mergeCell ref="D184:D185"/>
    <mergeCell ref="E184:E185"/>
    <mergeCell ref="T184:T185"/>
    <mergeCell ref="U184:U185"/>
    <mergeCell ref="V184:V185"/>
    <mergeCell ref="W184:W185"/>
    <mergeCell ref="X184:X185"/>
    <mergeCell ref="Y184:Y185"/>
    <mergeCell ref="EQ182:EQ183"/>
    <mergeCell ref="CF184:CF185"/>
    <mergeCell ref="CG184:CG185"/>
    <mergeCell ref="CH184:CH185"/>
    <mergeCell ref="CI184:CI185"/>
    <mergeCell ref="CJ184:CJ185"/>
    <mergeCell ref="CM184:CM185"/>
    <mergeCell ref="AD182:AD183"/>
    <mergeCell ref="AE182:AE183"/>
    <mergeCell ref="AF182:AF183"/>
    <mergeCell ref="AG182:AG183"/>
    <mergeCell ref="AH182:AH183"/>
    <mergeCell ref="AI182:AI183"/>
    <mergeCell ref="X182:X183"/>
    <mergeCell ref="Y182:Y183"/>
    <mergeCell ref="Z182:Z183"/>
    <mergeCell ref="AA182:AA183"/>
    <mergeCell ref="AB182:AB183"/>
    <mergeCell ref="AC182:AC183"/>
    <mergeCell ref="D182:D183"/>
    <mergeCell ref="E182:E183"/>
    <mergeCell ref="T182:T183"/>
    <mergeCell ref="U182:U183"/>
    <mergeCell ref="V182:V183"/>
    <mergeCell ref="W182:W183"/>
    <mergeCell ref="CJ182:CJ183"/>
    <mergeCell ref="CM182:CM183"/>
    <mergeCell ref="EC184:EC185"/>
    <mergeCell ref="EF184:EF185"/>
    <mergeCell ref="DT186:DT187"/>
    <mergeCell ref="DV186:DV187"/>
    <mergeCell ref="DW186:DW187"/>
    <mergeCell ref="EQ184:EQ185"/>
    <mergeCell ref="ER184:ER185"/>
    <mergeCell ref="ES184:ES185"/>
    <mergeCell ref="EU184:EU185"/>
    <mergeCell ref="EK184:EK185"/>
    <mergeCell ref="EL184:EL185"/>
    <mergeCell ref="EM184:EM185"/>
    <mergeCell ref="EN184:EN185"/>
    <mergeCell ref="EO184:EO185"/>
    <mergeCell ref="EP184:EP185"/>
    <mergeCell ref="ED184:ED185"/>
    <mergeCell ref="EE184:EE185"/>
    <mergeCell ref="EG184:EG185"/>
    <mergeCell ref="EH184:EH185"/>
    <mergeCell ref="EI184:EI185"/>
    <mergeCell ref="EJ184:EJ185"/>
    <mergeCell ref="DF184:DF185"/>
    <mergeCell ref="DH184:DH185"/>
    <mergeCell ref="DJ184:DJ185"/>
    <mergeCell ref="DL184:DL185"/>
    <mergeCell ref="DN184:DN185"/>
    <mergeCell ref="DP184:DP185"/>
    <mergeCell ref="CZ184:CZ185"/>
    <mergeCell ref="DA184:DA185"/>
    <mergeCell ref="DB184:DB185"/>
    <mergeCell ref="DC184:DC185"/>
    <mergeCell ref="DD184:DD185"/>
    <mergeCell ref="DE184:DE185"/>
    <mergeCell ref="CT184:CT185"/>
    <mergeCell ref="CU184:CU185"/>
    <mergeCell ref="CV184:CV185"/>
    <mergeCell ref="CW184:CW185"/>
    <mergeCell ref="CX184:CX185"/>
    <mergeCell ref="CY184:CY185"/>
    <mergeCell ref="DZ184:DZ185"/>
    <mergeCell ref="CD186:CD187"/>
    <mergeCell ref="CE186:CE187"/>
    <mergeCell ref="CX188:CX189"/>
    <mergeCell ref="CY188:CY189"/>
    <mergeCell ref="CZ188:CZ189"/>
    <mergeCell ref="DA188:DA189"/>
    <mergeCell ref="DB188:DB189"/>
    <mergeCell ref="DC188:DC189"/>
    <mergeCell ref="CR188:CR189"/>
    <mergeCell ref="CS188:CS189"/>
    <mergeCell ref="CT188:CT189"/>
    <mergeCell ref="CU188:CU189"/>
    <mergeCell ref="CV188:CV189"/>
    <mergeCell ref="CW188:CW189"/>
    <mergeCell ref="CJ188:CJ189"/>
    <mergeCell ref="CM188:CM189"/>
    <mergeCell ref="CN188:CN189"/>
    <mergeCell ref="CO188:CO189"/>
    <mergeCell ref="CP188:CP189"/>
    <mergeCell ref="CQ188:CQ189"/>
    <mergeCell ref="CD188:CD189"/>
    <mergeCell ref="CE188:CE189"/>
    <mergeCell ref="CF188:CF189"/>
    <mergeCell ref="CG188:CG189"/>
    <mergeCell ref="CH188:CH189"/>
    <mergeCell ref="CI188:CI189"/>
    <mergeCell ref="Z188:Z189"/>
    <mergeCell ref="AA188:AA189"/>
    <mergeCell ref="AN188:AN189"/>
    <mergeCell ref="CA188:CA189"/>
    <mergeCell ref="CB188:CB189"/>
    <mergeCell ref="CC188:CC189"/>
    <mergeCell ref="D188:D189"/>
    <mergeCell ref="E188:E189"/>
    <mergeCell ref="T188:T189"/>
    <mergeCell ref="U188:U189"/>
    <mergeCell ref="V188:V189"/>
    <mergeCell ref="W188:W189"/>
    <mergeCell ref="X188:X189"/>
    <mergeCell ref="Y188:Y189"/>
    <mergeCell ref="AF186:AF187"/>
    <mergeCell ref="AG186:AG187"/>
    <mergeCell ref="AH186:AH187"/>
    <mergeCell ref="AI186:AI187"/>
    <mergeCell ref="AJ186:AJ187"/>
    <mergeCell ref="AK186:AK187"/>
    <mergeCell ref="Z186:Z187"/>
    <mergeCell ref="AA186:AA187"/>
    <mergeCell ref="AB186:AB187"/>
    <mergeCell ref="AC186:AC187"/>
    <mergeCell ref="AD186:AD187"/>
    <mergeCell ref="AE186:AE187"/>
    <mergeCell ref="D186:D187"/>
    <mergeCell ref="E186:E187"/>
    <mergeCell ref="T186:T187"/>
    <mergeCell ref="U186:U187"/>
    <mergeCell ref="V186:V187"/>
    <mergeCell ref="W186:W187"/>
    <mergeCell ref="X186:X187"/>
    <mergeCell ref="Y186:Y187"/>
    <mergeCell ref="CF186:CF187"/>
    <mergeCell ref="CG186:CG187"/>
    <mergeCell ref="CH186:CH187"/>
    <mergeCell ref="CI186:CI187"/>
    <mergeCell ref="EQ186:EQ187"/>
    <mergeCell ref="ER186:ER187"/>
    <mergeCell ref="ES186:ES187"/>
    <mergeCell ref="EU186:EU187"/>
    <mergeCell ref="EK186:EK187"/>
    <mergeCell ref="EL186:EL187"/>
    <mergeCell ref="EM186:EM187"/>
    <mergeCell ref="EN186:EN187"/>
    <mergeCell ref="EO186:EO187"/>
    <mergeCell ref="EP186:EP187"/>
    <mergeCell ref="ED186:ED187"/>
    <mergeCell ref="EE186:EE187"/>
    <mergeCell ref="EG186:EG187"/>
    <mergeCell ref="EH186:EH187"/>
    <mergeCell ref="EI186:EI187"/>
    <mergeCell ref="EJ186:EJ187"/>
    <mergeCell ref="ES188:ES189"/>
    <mergeCell ref="EU188:EU189"/>
    <mergeCell ref="EM188:EM189"/>
    <mergeCell ref="EN188:EN189"/>
    <mergeCell ref="EO188:EO189"/>
    <mergeCell ref="EP188:EP189"/>
    <mergeCell ref="EQ188:EQ189"/>
    <mergeCell ref="ER188:ER189"/>
    <mergeCell ref="EG188:EG189"/>
    <mergeCell ref="EH188:EH189"/>
    <mergeCell ref="EI188:EI189"/>
    <mergeCell ref="EJ188:EJ189"/>
    <mergeCell ref="EK188:EK189"/>
    <mergeCell ref="EL188:EL189"/>
    <mergeCell ref="DN188:DN189"/>
    <mergeCell ref="DP188:DP189"/>
    <mergeCell ref="DZ188:DZ189"/>
    <mergeCell ref="ED188:ED189"/>
    <mergeCell ref="EE188:EE189"/>
    <mergeCell ref="DX186:DX187"/>
    <mergeCell ref="DY186:DY187"/>
    <mergeCell ref="EA186:EA187"/>
    <mergeCell ref="EB186:EB187"/>
    <mergeCell ref="EC186:EC187"/>
    <mergeCell ref="EF186:EF187"/>
    <mergeCell ref="DZ186:DZ187"/>
    <mergeCell ref="DD188:DD189"/>
    <mergeCell ref="DE188:DE189"/>
    <mergeCell ref="DF188:DF189"/>
    <mergeCell ref="DH188:DH189"/>
    <mergeCell ref="DJ188:DJ189"/>
    <mergeCell ref="DL188:DL189"/>
    <mergeCell ref="CM190:CM191"/>
    <mergeCell ref="CN190:CN191"/>
    <mergeCell ref="CO190:CO191"/>
    <mergeCell ref="CP190:CP191"/>
    <mergeCell ref="CC190:CC191"/>
    <mergeCell ref="CD190:CD191"/>
    <mergeCell ref="CE190:CE191"/>
    <mergeCell ref="CF190:CF191"/>
    <mergeCell ref="CG190:CG191"/>
    <mergeCell ref="CH190:CH191"/>
    <mergeCell ref="AN190:AN191"/>
    <mergeCell ref="CA190:CA191"/>
    <mergeCell ref="CB190:CB191"/>
    <mergeCell ref="DH190:DH191"/>
    <mergeCell ref="DJ190:DJ191"/>
    <mergeCell ref="CW190:CW191"/>
    <mergeCell ref="CX190:CX191"/>
    <mergeCell ref="CY190:CY191"/>
    <mergeCell ref="CZ190:CZ191"/>
    <mergeCell ref="DA190:DA191"/>
    <mergeCell ref="DB190:DB191"/>
    <mergeCell ref="CQ190:CQ191"/>
    <mergeCell ref="CR190:CR191"/>
    <mergeCell ref="CS190:CS191"/>
    <mergeCell ref="CT190:CT191"/>
    <mergeCell ref="CU190:CU191"/>
    <mergeCell ref="CV190:CV191"/>
    <mergeCell ref="CI190:CI191"/>
    <mergeCell ref="CJ190:CJ191"/>
    <mergeCell ref="W190:W191"/>
    <mergeCell ref="X190:X191"/>
    <mergeCell ref="Y190:Y191"/>
    <mergeCell ref="Z190:Z191"/>
    <mergeCell ref="AA190:AA191"/>
    <mergeCell ref="D190:D191"/>
    <mergeCell ref="E190:E191"/>
    <mergeCell ref="T190:T191"/>
    <mergeCell ref="U190:U191"/>
    <mergeCell ref="V190:V191"/>
    <mergeCell ref="D192:D193"/>
    <mergeCell ref="E192:E193"/>
    <mergeCell ref="T192:T193"/>
    <mergeCell ref="U192:U193"/>
    <mergeCell ref="V192:V193"/>
    <mergeCell ref="W192:W193"/>
    <mergeCell ref="X192:X193"/>
    <mergeCell ref="Y192:Y193"/>
    <mergeCell ref="Z192:Z193"/>
    <mergeCell ref="AA192:AA193"/>
    <mergeCell ref="EU190:EU191"/>
    <mergeCell ref="EN190:EN191"/>
    <mergeCell ref="EO190:EO191"/>
    <mergeCell ref="EP190:EP191"/>
    <mergeCell ref="EQ190:EQ191"/>
    <mergeCell ref="ER190:ER191"/>
    <mergeCell ref="ES190:ES191"/>
    <mergeCell ref="EH190:EH191"/>
    <mergeCell ref="EI190:EI191"/>
    <mergeCell ref="EJ190:EJ191"/>
    <mergeCell ref="EK190:EK191"/>
    <mergeCell ref="EL190:EL191"/>
    <mergeCell ref="EM190:EM191"/>
    <mergeCell ref="DL190:DL191"/>
    <mergeCell ref="DN190:DN191"/>
    <mergeCell ref="DP190:DP191"/>
    <mergeCell ref="EE190:EE191"/>
    <mergeCell ref="EG190:EG191"/>
    <mergeCell ref="EE192:EE193"/>
    <mergeCell ref="EG192:EG193"/>
    <mergeCell ref="EG194:EG195"/>
    <mergeCell ref="EE196:EE197"/>
    <mergeCell ref="DC190:DC191"/>
    <mergeCell ref="DD190:DD191"/>
    <mergeCell ref="DE190:DE191"/>
    <mergeCell ref="DF190:DF191"/>
    <mergeCell ref="D194:D195"/>
    <mergeCell ref="E194:E195"/>
    <mergeCell ref="T194:T195"/>
    <mergeCell ref="U194:U195"/>
    <mergeCell ref="V194:V195"/>
    <mergeCell ref="W194:W195"/>
    <mergeCell ref="X194:X195"/>
    <mergeCell ref="Y194:Y195"/>
    <mergeCell ref="Z194:Z195"/>
    <mergeCell ref="EU192:EU193"/>
    <mergeCell ref="EN192:EN193"/>
    <mergeCell ref="EO192:EO193"/>
    <mergeCell ref="EP192:EP193"/>
    <mergeCell ref="EQ192:EQ193"/>
    <mergeCell ref="ER192:ER193"/>
    <mergeCell ref="ES192:ES193"/>
    <mergeCell ref="EH192:EH193"/>
    <mergeCell ref="EI192:EI193"/>
    <mergeCell ref="EJ192:EJ193"/>
    <mergeCell ref="EK192:EK193"/>
    <mergeCell ref="EL192:EL193"/>
    <mergeCell ref="EM192:EM193"/>
    <mergeCell ref="DH192:DH193"/>
    <mergeCell ref="DJ192:DJ193"/>
    <mergeCell ref="DL192:DL193"/>
    <mergeCell ref="DN192:DN193"/>
    <mergeCell ref="DP192:DP193"/>
    <mergeCell ref="ED192:ED193"/>
    <mergeCell ref="DA192:DA193"/>
    <mergeCell ref="DB192:DB193"/>
    <mergeCell ref="DC192:DC193"/>
    <mergeCell ref="DD192:DD193"/>
    <mergeCell ref="DE192:DE193"/>
    <mergeCell ref="DF192:DF193"/>
    <mergeCell ref="CU192:CU193"/>
    <mergeCell ref="CV192:CV193"/>
    <mergeCell ref="CW192:CW193"/>
    <mergeCell ref="CX192:CX193"/>
    <mergeCell ref="CY192:CY193"/>
    <mergeCell ref="CZ192:CZ193"/>
    <mergeCell ref="CO192:CO193"/>
    <mergeCell ref="CP192:CP193"/>
    <mergeCell ref="CQ192:CQ193"/>
    <mergeCell ref="CR192:CR193"/>
    <mergeCell ref="CS192:CS193"/>
    <mergeCell ref="CT192:CT193"/>
    <mergeCell ref="CH192:CH193"/>
    <mergeCell ref="CI192:CI193"/>
    <mergeCell ref="CJ192:CJ193"/>
    <mergeCell ref="CM192:CM193"/>
    <mergeCell ref="CN192:CN193"/>
    <mergeCell ref="CI196:CI197"/>
    <mergeCell ref="CJ196:CJ197"/>
    <mergeCell ref="CM196:CM197"/>
    <mergeCell ref="CN196:CN197"/>
    <mergeCell ref="CB192:CB193"/>
    <mergeCell ref="CC192:CC193"/>
    <mergeCell ref="CD192:CD193"/>
    <mergeCell ref="CT194:CT195"/>
    <mergeCell ref="CG194:CG195"/>
    <mergeCell ref="CH194:CH195"/>
    <mergeCell ref="CI194:CI195"/>
    <mergeCell ref="CJ194:CJ195"/>
    <mergeCell ref="CM194:CM195"/>
    <mergeCell ref="CN194:CN195"/>
    <mergeCell ref="CA194:CA195"/>
    <mergeCell ref="CB194:CB195"/>
    <mergeCell ref="CC194:CC195"/>
    <mergeCell ref="CD194:CD195"/>
    <mergeCell ref="CE194:CE195"/>
    <mergeCell ref="CF194:CF195"/>
    <mergeCell ref="AG194:AG195"/>
    <mergeCell ref="AH194:AH195"/>
    <mergeCell ref="AI194:AI195"/>
    <mergeCell ref="AJ194:AJ195"/>
    <mergeCell ref="AK194:AK195"/>
    <mergeCell ref="AN194:AN195"/>
    <mergeCell ref="AA194:AA195"/>
    <mergeCell ref="AB194:AB195"/>
    <mergeCell ref="AC194:AC195"/>
    <mergeCell ref="AD194:AD195"/>
    <mergeCell ref="AE194:AE195"/>
    <mergeCell ref="AF194:AF195"/>
    <mergeCell ref="CE192:CE193"/>
    <mergeCell ref="CF192:CF193"/>
    <mergeCell ref="CG192:CG193"/>
    <mergeCell ref="AH192:AH193"/>
    <mergeCell ref="AI192:AI193"/>
    <mergeCell ref="AJ192:AJ193"/>
    <mergeCell ref="AK192:AK193"/>
    <mergeCell ref="AN192:AN193"/>
    <mergeCell ref="CA192:CA193"/>
    <mergeCell ref="AB192:AB193"/>
    <mergeCell ref="AC192:AC193"/>
    <mergeCell ref="AD192:AD193"/>
    <mergeCell ref="AE192:AE193"/>
    <mergeCell ref="AF192:AF193"/>
    <mergeCell ref="AG192:AG193"/>
    <mergeCell ref="EV192:EV237"/>
    <mergeCell ref="EW192:EW237"/>
    <mergeCell ref="EX192:EX237"/>
    <mergeCell ref="EZ192:EZ237"/>
    <mergeCell ref="DT198:DT199"/>
    <mergeCell ref="DV198:DV199"/>
    <mergeCell ref="DW198:DW199"/>
    <mergeCell ref="DX198:DX199"/>
    <mergeCell ref="DY198:DY199"/>
    <mergeCell ref="DZ198:DZ199"/>
    <mergeCell ref="EA198:EA199"/>
    <mergeCell ref="EB198:EB199"/>
    <mergeCell ref="EC198:EC199"/>
    <mergeCell ref="ED198:ED199"/>
    <mergeCell ref="EF198:EF199"/>
    <mergeCell ref="DT200:DT201"/>
    <mergeCell ref="CG196:CG197"/>
    <mergeCell ref="CH196:CH197"/>
    <mergeCell ref="AI196:AI197"/>
    <mergeCell ref="AJ196:AJ197"/>
    <mergeCell ref="AK196:AK197"/>
    <mergeCell ref="AN196:AN197"/>
    <mergeCell ref="CA196:CA197"/>
    <mergeCell ref="CB196:CB197"/>
    <mergeCell ref="AC196:AC197"/>
    <mergeCell ref="AD196:AD197"/>
    <mergeCell ref="AE196:AE197"/>
    <mergeCell ref="AF196:AF197"/>
    <mergeCell ref="AG196:AG197"/>
    <mergeCell ref="AH196:AH197"/>
    <mergeCell ref="W196:W197"/>
    <mergeCell ref="X196:X197"/>
    <mergeCell ref="Y196:Y197"/>
    <mergeCell ref="Z196:Z197"/>
    <mergeCell ref="AA196:AA197"/>
    <mergeCell ref="AB196:AB197"/>
    <mergeCell ref="X198:X199"/>
    <mergeCell ref="Y198:Y199"/>
    <mergeCell ref="Z198:Z199"/>
    <mergeCell ref="AA198:AA199"/>
    <mergeCell ref="AB198:AB199"/>
    <mergeCell ref="AC198:AC199"/>
    <mergeCell ref="CP198:CP199"/>
    <mergeCell ref="CQ198:CQ199"/>
    <mergeCell ref="CD198:CD199"/>
    <mergeCell ref="CE198:CE199"/>
    <mergeCell ref="CF198:CF199"/>
    <mergeCell ref="CG198:CG199"/>
    <mergeCell ref="CH198:CH199"/>
    <mergeCell ref="CI198:CI199"/>
    <mergeCell ref="AJ198:AJ199"/>
    <mergeCell ref="AK198:AK199"/>
    <mergeCell ref="AN198:AN199"/>
    <mergeCell ref="CA198:CA199"/>
    <mergeCell ref="CB198:CB199"/>
    <mergeCell ref="CC198:CC199"/>
    <mergeCell ref="AD198:AD199"/>
    <mergeCell ref="AE198:AE199"/>
    <mergeCell ref="AF198:AF199"/>
    <mergeCell ref="AG198:AG199"/>
    <mergeCell ref="AH198:AH199"/>
    <mergeCell ref="AI198:AI199"/>
    <mergeCell ref="CE200:CE201"/>
    <mergeCell ref="CF200:CF201"/>
    <mergeCell ref="CR196:CR197"/>
    <mergeCell ref="CS196:CS197"/>
    <mergeCell ref="CT196:CT197"/>
    <mergeCell ref="CC196:CC197"/>
    <mergeCell ref="CD196:CD197"/>
    <mergeCell ref="CE196:CE197"/>
    <mergeCell ref="CF196:CF197"/>
    <mergeCell ref="CX198:CX199"/>
    <mergeCell ref="CY198:CY199"/>
    <mergeCell ref="CZ198:CZ199"/>
    <mergeCell ref="DA198:DA199"/>
    <mergeCell ref="DB198:DB199"/>
    <mergeCell ref="DC198:DC199"/>
    <mergeCell ref="CR198:CR199"/>
    <mergeCell ref="CS198:CS199"/>
    <mergeCell ref="CT198:CT199"/>
    <mergeCell ref="CU198:CU199"/>
    <mergeCell ref="CV198:CV199"/>
    <mergeCell ref="CW198:CW199"/>
    <mergeCell ref="CJ198:CJ199"/>
    <mergeCell ref="CM198:CM199"/>
    <mergeCell ref="CN198:CN199"/>
    <mergeCell ref="CO198:CO199"/>
    <mergeCell ref="D196:D197"/>
    <mergeCell ref="E196:E197"/>
    <mergeCell ref="T196:T197"/>
    <mergeCell ref="U196:U197"/>
    <mergeCell ref="V196:V197"/>
    <mergeCell ref="EU194:EU195"/>
    <mergeCell ref="EN194:EN195"/>
    <mergeCell ref="EO194:EO195"/>
    <mergeCell ref="EP194:EP195"/>
    <mergeCell ref="EQ194:EQ195"/>
    <mergeCell ref="ER194:ER195"/>
    <mergeCell ref="ES194:ES195"/>
    <mergeCell ref="EH194:EH195"/>
    <mergeCell ref="EI194:EI195"/>
    <mergeCell ref="EJ194:EJ195"/>
    <mergeCell ref="EK194:EK195"/>
    <mergeCell ref="EL194:EL195"/>
    <mergeCell ref="EM194:EM195"/>
    <mergeCell ref="DH194:DH195"/>
    <mergeCell ref="DJ194:DJ195"/>
    <mergeCell ref="DL194:DL195"/>
    <mergeCell ref="DN194:DN195"/>
    <mergeCell ref="DP194:DP195"/>
    <mergeCell ref="EE194:EE195"/>
    <mergeCell ref="DA194:DA195"/>
    <mergeCell ref="DB194:DB195"/>
    <mergeCell ref="DC194:DC195"/>
    <mergeCell ref="DD194:DD195"/>
    <mergeCell ref="DE194:DE195"/>
    <mergeCell ref="DF194:DF195"/>
    <mergeCell ref="CU194:CU195"/>
    <mergeCell ref="CV194:CV195"/>
    <mergeCell ref="CW194:CW195"/>
    <mergeCell ref="CX194:CX195"/>
    <mergeCell ref="CY194:CY195"/>
    <mergeCell ref="CZ194:CZ195"/>
    <mergeCell ref="CO194:CO195"/>
    <mergeCell ref="CP194:CP195"/>
    <mergeCell ref="CQ194:CQ195"/>
    <mergeCell ref="CR194:CR195"/>
    <mergeCell ref="CS194:CS195"/>
    <mergeCell ref="AB200:AB201"/>
    <mergeCell ref="AC200:AC201"/>
    <mergeCell ref="AD200:AD201"/>
    <mergeCell ref="D200:D201"/>
    <mergeCell ref="E200:E201"/>
    <mergeCell ref="T200:T201"/>
    <mergeCell ref="U200:U201"/>
    <mergeCell ref="V200:V201"/>
    <mergeCell ref="W200:W201"/>
    <mergeCell ref="X200:X201"/>
    <mergeCell ref="EP198:EP199"/>
    <mergeCell ref="EQ198:EQ199"/>
    <mergeCell ref="ER198:ER199"/>
    <mergeCell ref="ES198:ES199"/>
    <mergeCell ref="CV200:CV201"/>
    <mergeCell ref="CW200:CW201"/>
    <mergeCell ref="CX200:CX201"/>
    <mergeCell ref="CM200:CM201"/>
    <mergeCell ref="CN200:CN201"/>
    <mergeCell ref="CO200:CO201"/>
    <mergeCell ref="CP200:CP201"/>
    <mergeCell ref="CQ200:CQ201"/>
    <mergeCell ref="CR200:CR201"/>
    <mergeCell ref="D198:D199"/>
    <mergeCell ref="E198:E199"/>
    <mergeCell ref="T198:T199"/>
    <mergeCell ref="U198:U199"/>
    <mergeCell ref="V198:V199"/>
    <mergeCell ref="W198:W199"/>
    <mergeCell ref="ES196:ES197"/>
    <mergeCell ref="EU196:EU197"/>
    <mergeCell ref="EM196:EM197"/>
    <mergeCell ref="EN196:EN197"/>
    <mergeCell ref="EO196:EO197"/>
    <mergeCell ref="EP196:EP197"/>
    <mergeCell ref="EQ196:EQ197"/>
    <mergeCell ref="ER196:ER197"/>
    <mergeCell ref="EG196:EG197"/>
    <mergeCell ref="EH196:EH197"/>
    <mergeCell ref="EI196:EI197"/>
    <mergeCell ref="EJ196:EJ197"/>
    <mergeCell ref="EK196:EK197"/>
    <mergeCell ref="EL196:EL197"/>
    <mergeCell ref="DH196:DH197"/>
    <mergeCell ref="DJ196:DJ197"/>
    <mergeCell ref="DL196:DL197"/>
    <mergeCell ref="DN196:DN197"/>
    <mergeCell ref="DP196:DP197"/>
    <mergeCell ref="ED196:ED197"/>
    <mergeCell ref="DA196:DA197"/>
    <mergeCell ref="DB196:DB197"/>
    <mergeCell ref="DC196:DC197"/>
    <mergeCell ref="DD196:DD197"/>
    <mergeCell ref="DE196:DE197"/>
    <mergeCell ref="DF196:DF197"/>
    <mergeCell ref="CU196:CU197"/>
    <mergeCell ref="CV196:CV197"/>
    <mergeCell ref="CW196:CW197"/>
    <mergeCell ref="CX196:CX197"/>
    <mergeCell ref="CY196:CY197"/>
    <mergeCell ref="CZ196:CZ197"/>
    <mergeCell ref="CO196:CO197"/>
    <mergeCell ref="CP196:CP197"/>
    <mergeCell ref="CQ196:CQ197"/>
    <mergeCell ref="Y202:Y203"/>
    <mergeCell ref="Z202:Z203"/>
    <mergeCell ref="AA202:AA203"/>
    <mergeCell ref="AB202:AB203"/>
    <mergeCell ref="AC202:AC203"/>
    <mergeCell ref="AD202:AD203"/>
    <mergeCell ref="D202:D203"/>
    <mergeCell ref="E202:E203"/>
    <mergeCell ref="T202:T203"/>
    <mergeCell ref="U202:U203"/>
    <mergeCell ref="V202:V203"/>
    <mergeCell ref="W202:W203"/>
    <mergeCell ref="X202:X203"/>
    <mergeCell ref="EP200:EP201"/>
    <mergeCell ref="EQ200:EQ201"/>
    <mergeCell ref="ER200:ER201"/>
    <mergeCell ref="ES200:ES201"/>
    <mergeCell ref="EU200:EU201"/>
    <mergeCell ref="EJ200:EJ201"/>
    <mergeCell ref="EK200:EK201"/>
    <mergeCell ref="EL200:EL201"/>
    <mergeCell ref="EM200:EM201"/>
    <mergeCell ref="EN200:EN201"/>
    <mergeCell ref="EO200:EO201"/>
    <mergeCell ref="DP200:DP201"/>
    <mergeCell ref="ED200:ED201"/>
    <mergeCell ref="EE200:EE201"/>
    <mergeCell ref="EG200:EG201"/>
    <mergeCell ref="EH200:EH201"/>
    <mergeCell ref="EI200:EI201"/>
    <mergeCell ref="DE200:DE201"/>
    <mergeCell ref="DF200:DF201"/>
    <mergeCell ref="DH200:DH201"/>
    <mergeCell ref="DJ200:DJ201"/>
    <mergeCell ref="DL200:DL201"/>
    <mergeCell ref="DN200:DN201"/>
    <mergeCell ref="CY200:CY201"/>
    <mergeCell ref="CZ200:CZ201"/>
    <mergeCell ref="DA200:DA201"/>
    <mergeCell ref="DB200:DB201"/>
    <mergeCell ref="DC200:DC201"/>
    <mergeCell ref="DD200:DD201"/>
    <mergeCell ref="CS200:CS201"/>
    <mergeCell ref="CT200:CT201"/>
    <mergeCell ref="CU200:CU201"/>
    <mergeCell ref="CG200:CG201"/>
    <mergeCell ref="CH200:CH201"/>
    <mergeCell ref="CI200:CI201"/>
    <mergeCell ref="CJ200:CJ201"/>
    <mergeCell ref="AK200:AK201"/>
    <mergeCell ref="AN200:AN201"/>
    <mergeCell ref="CA200:CA201"/>
    <mergeCell ref="CB200:CB201"/>
    <mergeCell ref="CC200:CC201"/>
    <mergeCell ref="CD200:CD201"/>
    <mergeCell ref="AE200:AE201"/>
    <mergeCell ref="AF200:AF201"/>
    <mergeCell ref="AG200:AG201"/>
    <mergeCell ref="AH200:AH201"/>
    <mergeCell ref="AI200:AI201"/>
    <mergeCell ref="AJ200:AJ201"/>
    <mergeCell ref="Y200:Y201"/>
    <mergeCell ref="Z200:Z201"/>
    <mergeCell ref="AA200:AA201"/>
    <mergeCell ref="AN202:AN203"/>
    <mergeCell ref="CA202:CA203"/>
    <mergeCell ref="CB202:CB203"/>
    <mergeCell ref="CC202:CC203"/>
    <mergeCell ref="CD202:CD203"/>
    <mergeCell ref="AE202:AE203"/>
    <mergeCell ref="AF202:AF203"/>
    <mergeCell ref="AG202:AG203"/>
    <mergeCell ref="AH202:AH203"/>
    <mergeCell ref="AI202:AI203"/>
    <mergeCell ref="AJ202:AJ203"/>
    <mergeCell ref="EU198:EU199"/>
    <mergeCell ref="EJ198:EJ199"/>
    <mergeCell ref="EK198:EK199"/>
    <mergeCell ref="EL198:EL199"/>
    <mergeCell ref="EM198:EM199"/>
    <mergeCell ref="EN198:EN199"/>
    <mergeCell ref="EO198:EO199"/>
    <mergeCell ref="DN198:DN199"/>
    <mergeCell ref="DP198:DP199"/>
    <mergeCell ref="EE198:EE199"/>
    <mergeCell ref="EG198:EG199"/>
    <mergeCell ref="EH198:EH199"/>
    <mergeCell ref="EI198:EI199"/>
    <mergeCell ref="DD198:DD199"/>
    <mergeCell ref="DE198:DE199"/>
    <mergeCell ref="DF198:DF199"/>
    <mergeCell ref="DH198:DH199"/>
    <mergeCell ref="DJ198:DJ199"/>
    <mergeCell ref="DL198:DL199"/>
    <mergeCell ref="DV200:DV201"/>
    <mergeCell ref="DW200:DW201"/>
    <mergeCell ref="DX200:DX201"/>
    <mergeCell ref="DY200:DY201"/>
    <mergeCell ref="DZ200:DZ201"/>
    <mergeCell ref="EA200:EA201"/>
    <mergeCell ref="EB200:EB201"/>
    <mergeCell ref="EC200:EC201"/>
    <mergeCell ref="EF200:EF201"/>
    <mergeCell ref="DT202:DT203"/>
    <mergeCell ref="DV202:DV203"/>
    <mergeCell ref="DW202:DW203"/>
    <mergeCell ref="DX202:DX203"/>
    <mergeCell ref="DY202:DY203"/>
    <mergeCell ref="DZ202:DZ203"/>
    <mergeCell ref="EA202:EA203"/>
    <mergeCell ref="EB202:EB203"/>
    <mergeCell ref="EC202:EC203"/>
    <mergeCell ref="ED202:ED203"/>
    <mergeCell ref="EF202:EF203"/>
    <mergeCell ref="ER202:ER203"/>
    <mergeCell ref="ES202:ES203"/>
    <mergeCell ref="EU202:EU203"/>
    <mergeCell ref="EK202:EK203"/>
    <mergeCell ref="EL202:EL203"/>
    <mergeCell ref="EM202:EM203"/>
    <mergeCell ref="EN202:EN203"/>
    <mergeCell ref="EO202:EO203"/>
    <mergeCell ref="EP202:EP203"/>
    <mergeCell ref="EQ202:EQ203"/>
    <mergeCell ref="CU204:CU205"/>
    <mergeCell ref="CV204:CV205"/>
    <mergeCell ref="CW204:CW205"/>
    <mergeCell ref="CX204:CX205"/>
    <mergeCell ref="CY204:CY205"/>
    <mergeCell ref="CN204:CN205"/>
    <mergeCell ref="CO204:CO205"/>
    <mergeCell ref="CP204:CP205"/>
    <mergeCell ref="CQ204:CQ205"/>
    <mergeCell ref="CR204:CR205"/>
    <mergeCell ref="CS204:CS205"/>
    <mergeCell ref="CY202:CY203"/>
    <mergeCell ref="CZ202:CZ203"/>
    <mergeCell ref="DA202:DA203"/>
    <mergeCell ref="DB202:DB203"/>
    <mergeCell ref="DC202:DC203"/>
    <mergeCell ref="DD202:DD203"/>
    <mergeCell ref="CS202:CS203"/>
    <mergeCell ref="CT202:CT203"/>
    <mergeCell ref="CU202:CU203"/>
    <mergeCell ref="CV202:CV203"/>
    <mergeCell ref="CW202:CW203"/>
    <mergeCell ref="CX202:CX203"/>
    <mergeCell ref="CM202:CM203"/>
    <mergeCell ref="CN202:CN203"/>
    <mergeCell ref="CO202:CO203"/>
    <mergeCell ref="CP202:CP203"/>
    <mergeCell ref="CQ202:CQ203"/>
    <mergeCell ref="CR202:CR203"/>
    <mergeCell ref="CE202:CE203"/>
    <mergeCell ref="CF202:CF203"/>
    <mergeCell ref="CG202:CG203"/>
    <mergeCell ref="CH202:CH203"/>
    <mergeCell ref="CI202:CI203"/>
    <mergeCell ref="CJ202:CJ203"/>
    <mergeCell ref="CT204:CT205"/>
    <mergeCell ref="CF204:CF205"/>
    <mergeCell ref="CG204:CG205"/>
    <mergeCell ref="CH204:CH205"/>
    <mergeCell ref="CI204:CI205"/>
    <mergeCell ref="CJ204:CJ205"/>
    <mergeCell ref="CM204:CM205"/>
    <mergeCell ref="DT204:DT205"/>
    <mergeCell ref="DV204:DV205"/>
    <mergeCell ref="DW204:DW205"/>
    <mergeCell ref="DX204:DX205"/>
    <mergeCell ref="DY204:DY205"/>
    <mergeCell ref="DZ204:DZ205"/>
    <mergeCell ref="EA204:EA205"/>
    <mergeCell ref="EB204:EB205"/>
    <mergeCell ref="EC204:EC205"/>
    <mergeCell ref="EF204:EF205"/>
    <mergeCell ref="EQ204:EQ205"/>
    <mergeCell ref="ER204:ER205"/>
    <mergeCell ref="ES204:ES205"/>
    <mergeCell ref="EU204:EU205"/>
    <mergeCell ref="EK204:EK205"/>
    <mergeCell ref="EL204:EL205"/>
    <mergeCell ref="EM204:EM205"/>
    <mergeCell ref="EN204:EN205"/>
    <mergeCell ref="EO204:EO205"/>
    <mergeCell ref="EP204:EP205"/>
    <mergeCell ref="ED204:ED205"/>
    <mergeCell ref="EE204:EE205"/>
    <mergeCell ref="EG204:EG205"/>
    <mergeCell ref="EH204:EH205"/>
    <mergeCell ref="EI204:EI205"/>
    <mergeCell ref="EJ204:EJ205"/>
    <mergeCell ref="DF204:DF205"/>
    <mergeCell ref="DH204:DH205"/>
    <mergeCell ref="DJ204:DJ205"/>
    <mergeCell ref="DL204:DL205"/>
    <mergeCell ref="DN204:DN205"/>
    <mergeCell ref="DP204:DP205"/>
    <mergeCell ref="CZ204:CZ205"/>
    <mergeCell ref="DA204:DA205"/>
    <mergeCell ref="DB204:DB205"/>
    <mergeCell ref="DC204:DC205"/>
    <mergeCell ref="DD204:DD205"/>
    <mergeCell ref="DE204:DE205"/>
    <mergeCell ref="CM206:CM207"/>
    <mergeCell ref="AN206:AN207"/>
    <mergeCell ref="CY208:CY209"/>
    <mergeCell ref="CZ208:CZ209"/>
    <mergeCell ref="CO208:CO209"/>
    <mergeCell ref="CP208:CP209"/>
    <mergeCell ref="CQ208:CQ209"/>
    <mergeCell ref="CR208:CR209"/>
    <mergeCell ref="CS208:CS209"/>
    <mergeCell ref="CT208:CT209"/>
    <mergeCell ref="CG208:CG209"/>
    <mergeCell ref="DP202:DP203"/>
    <mergeCell ref="EE202:EE203"/>
    <mergeCell ref="EG202:EG203"/>
    <mergeCell ref="EH202:EH203"/>
    <mergeCell ref="EI202:EI203"/>
    <mergeCell ref="EJ202:EJ203"/>
    <mergeCell ref="DE202:DE203"/>
    <mergeCell ref="DF202:DF203"/>
    <mergeCell ref="DH202:DH203"/>
    <mergeCell ref="DJ202:DJ203"/>
    <mergeCell ref="DL202:DL203"/>
    <mergeCell ref="DN202:DN203"/>
    <mergeCell ref="Z206:Z207"/>
    <mergeCell ref="AA206:AA207"/>
    <mergeCell ref="AB206:AB207"/>
    <mergeCell ref="AC206:AC207"/>
    <mergeCell ref="AD206:AD207"/>
    <mergeCell ref="AE206:AE207"/>
    <mergeCell ref="D206:D207"/>
    <mergeCell ref="E206:E207"/>
    <mergeCell ref="T206:T207"/>
    <mergeCell ref="U206:U207"/>
    <mergeCell ref="V206:V207"/>
    <mergeCell ref="W206:W207"/>
    <mergeCell ref="X206:X207"/>
    <mergeCell ref="Y206:Y207"/>
    <mergeCell ref="AN204:AN205"/>
    <mergeCell ref="CA204:CA205"/>
    <mergeCell ref="CB204:CB205"/>
    <mergeCell ref="CC204:CC205"/>
    <mergeCell ref="CD204:CD205"/>
    <mergeCell ref="CE204:CE205"/>
    <mergeCell ref="AF204:AF205"/>
    <mergeCell ref="AG204:AG205"/>
    <mergeCell ref="AH204:AH205"/>
    <mergeCell ref="AI204:AI205"/>
    <mergeCell ref="AJ204:AJ205"/>
    <mergeCell ref="AK204:AK205"/>
    <mergeCell ref="Z204:Z205"/>
    <mergeCell ref="AA204:AA205"/>
    <mergeCell ref="AB204:AB205"/>
    <mergeCell ref="AC204:AC205"/>
    <mergeCell ref="AD204:AD205"/>
    <mergeCell ref="AE204:AE205"/>
    <mergeCell ref="D204:D205"/>
    <mergeCell ref="E204:E205"/>
    <mergeCell ref="T204:T205"/>
    <mergeCell ref="U204:U205"/>
    <mergeCell ref="V204:V205"/>
    <mergeCell ref="W204:W205"/>
    <mergeCell ref="X204:X205"/>
    <mergeCell ref="Y204:Y205"/>
    <mergeCell ref="AK202:AK203"/>
    <mergeCell ref="CA206:CA207"/>
    <mergeCell ref="CB206:CB207"/>
    <mergeCell ref="CC206:CC207"/>
    <mergeCell ref="CD206:CD207"/>
    <mergeCell ref="CE206:CE207"/>
    <mergeCell ref="AF206:AF207"/>
    <mergeCell ref="AG206:AG207"/>
    <mergeCell ref="AH206:AH207"/>
    <mergeCell ref="AI206:AI207"/>
    <mergeCell ref="AJ206:AJ207"/>
    <mergeCell ref="AK206:AK207"/>
    <mergeCell ref="D208:D209"/>
    <mergeCell ref="E208:E209"/>
    <mergeCell ref="T208:T209"/>
    <mergeCell ref="U208:U209"/>
    <mergeCell ref="V208:V209"/>
    <mergeCell ref="W208:W209"/>
    <mergeCell ref="X208:X209"/>
    <mergeCell ref="Y208:Y209"/>
    <mergeCell ref="Z208:Z209"/>
    <mergeCell ref="ER206:ER207"/>
    <mergeCell ref="ES206:ES207"/>
    <mergeCell ref="EU206:EU207"/>
    <mergeCell ref="EL206:EL207"/>
    <mergeCell ref="EM206:EM207"/>
    <mergeCell ref="EN206:EN207"/>
    <mergeCell ref="EO206:EO207"/>
    <mergeCell ref="EP206:EP207"/>
    <mergeCell ref="EQ206:EQ207"/>
    <mergeCell ref="EE206:EE207"/>
    <mergeCell ref="EG206:EG207"/>
    <mergeCell ref="EH206:EH207"/>
    <mergeCell ref="EI206:EI207"/>
    <mergeCell ref="EJ206:EJ207"/>
    <mergeCell ref="EK206:EK207"/>
    <mergeCell ref="DF206:DF207"/>
    <mergeCell ref="DH206:DH207"/>
    <mergeCell ref="DJ206:DJ207"/>
    <mergeCell ref="DL206:DL207"/>
    <mergeCell ref="DN206:DN207"/>
    <mergeCell ref="DP206:DP207"/>
    <mergeCell ref="CZ206:CZ207"/>
    <mergeCell ref="DA206:DA207"/>
    <mergeCell ref="DB206:DB207"/>
    <mergeCell ref="DC206:DC207"/>
    <mergeCell ref="DD206:DD207"/>
    <mergeCell ref="DE206:DE207"/>
    <mergeCell ref="CT206:CT207"/>
    <mergeCell ref="CU206:CU207"/>
    <mergeCell ref="CV206:CV207"/>
    <mergeCell ref="CW206:CW207"/>
    <mergeCell ref="CX206:CX207"/>
    <mergeCell ref="CY206:CY207"/>
    <mergeCell ref="CN206:CN207"/>
    <mergeCell ref="CO206:CO207"/>
    <mergeCell ref="CP206:CP207"/>
    <mergeCell ref="CQ206:CQ207"/>
    <mergeCell ref="CR206:CR207"/>
    <mergeCell ref="CS206:CS207"/>
    <mergeCell ref="CF206:CF207"/>
    <mergeCell ref="CG206:CG207"/>
    <mergeCell ref="CH206:CH207"/>
    <mergeCell ref="CI206:CI207"/>
    <mergeCell ref="CJ206:CJ207"/>
    <mergeCell ref="U210:U211"/>
    <mergeCell ref="V210:V211"/>
    <mergeCell ref="W210:W211"/>
    <mergeCell ref="DB210:DB211"/>
    <mergeCell ref="DC210:DC211"/>
    <mergeCell ref="CR210:CR211"/>
    <mergeCell ref="CS210:CS211"/>
    <mergeCell ref="CT210:CT211"/>
    <mergeCell ref="CU210:CU211"/>
    <mergeCell ref="CE210:CE211"/>
    <mergeCell ref="CF210:CF211"/>
    <mergeCell ref="CG210:CG211"/>
    <mergeCell ref="CH210:CH211"/>
    <mergeCell ref="CI210:CI211"/>
    <mergeCell ref="CH208:CH209"/>
    <mergeCell ref="CI208:CI209"/>
    <mergeCell ref="CJ208:CJ209"/>
    <mergeCell ref="CM208:CM209"/>
    <mergeCell ref="CN208:CN209"/>
    <mergeCell ref="CA208:CA209"/>
    <mergeCell ref="CB208:CB209"/>
    <mergeCell ref="CC208:CC209"/>
    <mergeCell ref="CD208:CD209"/>
    <mergeCell ref="CE208:CE209"/>
    <mergeCell ref="CF208:CF209"/>
    <mergeCell ref="AG208:AG209"/>
    <mergeCell ref="AH208:AH209"/>
    <mergeCell ref="AI208:AI209"/>
    <mergeCell ref="AJ208:AJ209"/>
    <mergeCell ref="AK208:AK209"/>
    <mergeCell ref="AN208:AN209"/>
    <mergeCell ref="AA208:AA209"/>
    <mergeCell ref="AB208:AB209"/>
    <mergeCell ref="AC208:AC209"/>
    <mergeCell ref="AD208:AD209"/>
    <mergeCell ref="AE208:AE209"/>
    <mergeCell ref="AF208:AF209"/>
    <mergeCell ref="CV210:CV211"/>
    <mergeCell ref="CW210:CW211"/>
    <mergeCell ref="CJ210:CJ211"/>
    <mergeCell ref="CM210:CM211"/>
    <mergeCell ref="CN210:CN211"/>
    <mergeCell ref="CO210:CO211"/>
    <mergeCell ref="CP210:CP211"/>
    <mergeCell ref="CQ210:CQ211"/>
    <mergeCell ref="CD210:CD211"/>
    <mergeCell ref="D212:D213"/>
    <mergeCell ref="E212:E213"/>
    <mergeCell ref="T212:T213"/>
    <mergeCell ref="U212:U213"/>
    <mergeCell ref="V212:V213"/>
    <mergeCell ref="W212:W213"/>
    <mergeCell ref="EU210:EU211"/>
    <mergeCell ref="EO210:EO211"/>
    <mergeCell ref="EP210:EP211"/>
    <mergeCell ref="EQ210:EQ211"/>
    <mergeCell ref="ER210:ER211"/>
    <mergeCell ref="ES210:ES211"/>
    <mergeCell ref="EI210:EI211"/>
    <mergeCell ref="EJ210:EJ211"/>
    <mergeCell ref="EK210:EK211"/>
    <mergeCell ref="EL210:EL211"/>
    <mergeCell ref="EM210:EM211"/>
    <mergeCell ref="EN210:EN211"/>
    <mergeCell ref="DN210:DN211"/>
    <mergeCell ref="DP210:DP211"/>
    <mergeCell ref="ED210:ED211"/>
    <mergeCell ref="EE210:EE211"/>
    <mergeCell ref="EG210:EG211"/>
    <mergeCell ref="EH210:EH211"/>
    <mergeCell ref="DD210:DD211"/>
    <mergeCell ref="DE210:DE211"/>
    <mergeCell ref="DF210:DF211"/>
    <mergeCell ref="DH210:DH211"/>
    <mergeCell ref="DJ210:DJ211"/>
    <mergeCell ref="DL210:DL211"/>
    <mergeCell ref="CX210:CX211"/>
    <mergeCell ref="CY210:CY211"/>
    <mergeCell ref="CZ210:CZ211"/>
    <mergeCell ref="DA210:DA211"/>
    <mergeCell ref="AJ210:AJ211"/>
    <mergeCell ref="AK210:AK211"/>
    <mergeCell ref="AN210:AN211"/>
    <mergeCell ref="CA210:CA211"/>
    <mergeCell ref="CB210:CB211"/>
    <mergeCell ref="CC210:CC211"/>
    <mergeCell ref="AD210:AD211"/>
    <mergeCell ref="AE210:AE211"/>
    <mergeCell ref="AF210:AF211"/>
    <mergeCell ref="AG210:AG211"/>
    <mergeCell ref="AH210:AH211"/>
    <mergeCell ref="AI210:AI211"/>
    <mergeCell ref="X210:X211"/>
    <mergeCell ref="Y210:Y211"/>
    <mergeCell ref="Z210:Z211"/>
    <mergeCell ref="AA210:AA211"/>
    <mergeCell ref="AB210:AB211"/>
    <mergeCell ref="AC210:AC211"/>
    <mergeCell ref="D210:D211"/>
    <mergeCell ref="E210:E211"/>
    <mergeCell ref="T210:T211"/>
    <mergeCell ref="CT212:CT213"/>
    <mergeCell ref="CU212:CU213"/>
    <mergeCell ref="CV212:CV213"/>
    <mergeCell ref="CW212:CW213"/>
    <mergeCell ref="CJ212:CJ213"/>
    <mergeCell ref="CM212:CM213"/>
    <mergeCell ref="CN212:CN213"/>
    <mergeCell ref="CO212:CO213"/>
    <mergeCell ref="CP212:CP213"/>
    <mergeCell ref="CP214:CP215"/>
    <mergeCell ref="CQ214:CQ215"/>
    <mergeCell ref="CD214:CD215"/>
    <mergeCell ref="CE214:CE215"/>
    <mergeCell ref="CF214:CF215"/>
    <mergeCell ref="CG214:CG215"/>
    <mergeCell ref="CH214:CH215"/>
    <mergeCell ref="CI214:CI215"/>
    <mergeCell ref="ES208:ES209"/>
    <mergeCell ref="EU208:EU209"/>
    <mergeCell ref="EM208:EM209"/>
    <mergeCell ref="EN208:EN209"/>
    <mergeCell ref="EO208:EO209"/>
    <mergeCell ref="EP208:EP209"/>
    <mergeCell ref="EQ208:EQ209"/>
    <mergeCell ref="ER208:ER209"/>
    <mergeCell ref="EG208:EG209"/>
    <mergeCell ref="EH208:EH209"/>
    <mergeCell ref="EI208:EI209"/>
    <mergeCell ref="EJ208:EJ209"/>
    <mergeCell ref="EK208:EK209"/>
    <mergeCell ref="EL208:EL209"/>
    <mergeCell ref="DH208:DH209"/>
    <mergeCell ref="DJ208:DJ209"/>
    <mergeCell ref="DL208:DL209"/>
    <mergeCell ref="DN208:DN209"/>
    <mergeCell ref="DP208:DP209"/>
    <mergeCell ref="EE208:EE209"/>
    <mergeCell ref="DA208:DA209"/>
    <mergeCell ref="DB208:DB209"/>
    <mergeCell ref="DC208:DC209"/>
    <mergeCell ref="DD208:DD209"/>
    <mergeCell ref="DE208:DE209"/>
    <mergeCell ref="DF208:DF209"/>
    <mergeCell ref="CU208:CU209"/>
    <mergeCell ref="CV208:CV209"/>
    <mergeCell ref="CW208:CW209"/>
    <mergeCell ref="CX208:CX209"/>
    <mergeCell ref="DT208:DT209"/>
    <mergeCell ref="DV208:DV209"/>
    <mergeCell ref="DW208:DW209"/>
    <mergeCell ref="DX208:DX209"/>
    <mergeCell ref="DY208:DY209"/>
    <mergeCell ref="DZ208:DZ209"/>
    <mergeCell ref="EA208:EA209"/>
    <mergeCell ref="EB208:EB209"/>
    <mergeCell ref="EC208:EC209"/>
    <mergeCell ref="ED208:ED209"/>
    <mergeCell ref="EF208:EF209"/>
    <mergeCell ref="EI214:EI215"/>
    <mergeCell ref="EJ214:EJ215"/>
    <mergeCell ref="EK214:EK215"/>
    <mergeCell ref="EL214:EL215"/>
    <mergeCell ref="EM214:EM215"/>
    <mergeCell ref="EN214:EN215"/>
    <mergeCell ref="DN214:DN215"/>
    <mergeCell ref="DP214:DP215"/>
    <mergeCell ref="ED214:ED215"/>
    <mergeCell ref="EE214:EE215"/>
    <mergeCell ref="EG214:EG215"/>
    <mergeCell ref="EH214:EH215"/>
    <mergeCell ref="DD214:DD215"/>
    <mergeCell ref="DE214:DE215"/>
    <mergeCell ref="DF214:DF215"/>
    <mergeCell ref="AK212:AK213"/>
    <mergeCell ref="AN212:AN213"/>
    <mergeCell ref="CA212:CA213"/>
    <mergeCell ref="CB212:CB213"/>
    <mergeCell ref="CC212:CC213"/>
    <mergeCell ref="AD212:AD213"/>
    <mergeCell ref="AE212:AE213"/>
    <mergeCell ref="AF212:AF213"/>
    <mergeCell ref="AG212:AG213"/>
    <mergeCell ref="AH212:AH213"/>
    <mergeCell ref="AI212:AI213"/>
    <mergeCell ref="X212:X213"/>
    <mergeCell ref="Y212:Y213"/>
    <mergeCell ref="Z212:Z213"/>
    <mergeCell ref="AA212:AA213"/>
    <mergeCell ref="AB212:AB213"/>
    <mergeCell ref="AC212:AC213"/>
    <mergeCell ref="AJ214:AJ215"/>
    <mergeCell ref="AK214:AK215"/>
    <mergeCell ref="AN214:AN215"/>
    <mergeCell ref="CA214:CA215"/>
    <mergeCell ref="CB214:CB215"/>
    <mergeCell ref="CC214:CC215"/>
    <mergeCell ref="AD214:AD215"/>
    <mergeCell ref="AE214:AE215"/>
    <mergeCell ref="AF214:AF215"/>
    <mergeCell ref="AG214:AG215"/>
    <mergeCell ref="AH214:AH215"/>
    <mergeCell ref="AI214:AI215"/>
    <mergeCell ref="CJ214:CJ215"/>
    <mergeCell ref="CM214:CM215"/>
    <mergeCell ref="CN214:CN215"/>
    <mergeCell ref="CO214:CO215"/>
    <mergeCell ref="X214:X215"/>
    <mergeCell ref="Y214:Y215"/>
    <mergeCell ref="Z214:Z215"/>
    <mergeCell ref="AA214:AA215"/>
    <mergeCell ref="AB214:AB215"/>
    <mergeCell ref="AC214:AC215"/>
    <mergeCell ref="D214:D215"/>
    <mergeCell ref="E214:E215"/>
    <mergeCell ref="T214:T215"/>
    <mergeCell ref="U214:U215"/>
    <mergeCell ref="V214:V215"/>
    <mergeCell ref="W214:W215"/>
    <mergeCell ref="EU212:EU213"/>
    <mergeCell ref="EO212:EO213"/>
    <mergeCell ref="EP212:EP213"/>
    <mergeCell ref="EQ212:EQ213"/>
    <mergeCell ref="ER212:ER213"/>
    <mergeCell ref="ES212:ES213"/>
    <mergeCell ref="EI212:EI213"/>
    <mergeCell ref="EJ212:EJ213"/>
    <mergeCell ref="EK212:EK213"/>
    <mergeCell ref="EL212:EL213"/>
    <mergeCell ref="EM212:EM213"/>
    <mergeCell ref="EN212:EN213"/>
    <mergeCell ref="DN212:DN213"/>
    <mergeCell ref="DP212:DP213"/>
    <mergeCell ref="ED212:ED213"/>
    <mergeCell ref="EE212:EE213"/>
    <mergeCell ref="EG212:EG213"/>
    <mergeCell ref="EH212:EH213"/>
    <mergeCell ref="DD212:DD213"/>
    <mergeCell ref="DE212:DE213"/>
    <mergeCell ref="DF212:DF213"/>
    <mergeCell ref="DH212:DH213"/>
    <mergeCell ref="DJ212:DJ213"/>
    <mergeCell ref="DL212:DL213"/>
    <mergeCell ref="CX212:CX213"/>
    <mergeCell ref="CY212:CY213"/>
    <mergeCell ref="CZ212:CZ213"/>
    <mergeCell ref="DA212:DA213"/>
    <mergeCell ref="DB212:DB213"/>
    <mergeCell ref="DC212:DC213"/>
    <mergeCell ref="CR212:CR213"/>
    <mergeCell ref="CS212:CS213"/>
    <mergeCell ref="CV214:CV215"/>
    <mergeCell ref="CW214:CW215"/>
    <mergeCell ref="DT214:DT215"/>
    <mergeCell ref="DV214:DV215"/>
    <mergeCell ref="DW214:DW215"/>
    <mergeCell ref="DX214:DX215"/>
    <mergeCell ref="DY214:DY215"/>
    <mergeCell ref="DZ214:DZ215"/>
    <mergeCell ref="EA214:EA215"/>
    <mergeCell ref="EB214:EB215"/>
    <mergeCell ref="EC214:EC215"/>
    <mergeCell ref="EF214:EF215"/>
    <mergeCell ref="CQ212:CQ213"/>
    <mergeCell ref="CD212:CD213"/>
    <mergeCell ref="CE212:CE213"/>
    <mergeCell ref="CF212:CF213"/>
    <mergeCell ref="CG212:CG213"/>
    <mergeCell ref="CH212:CH213"/>
    <mergeCell ref="CI212:CI213"/>
    <mergeCell ref="AJ212:AJ213"/>
    <mergeCell ref="EU214:EU215"/>
    <mergeCell ref="EO214:EO215"/>
    <mergeCell ref="EP214:EP215"/>
    <mergeCell ref="EQ214:EQ215"/>
    <mergeCell ref="ER214:ER215"/>
    <mergeCell ref="ES214:ES215"/>
    <mergeCell ref="CU216:CU217"/>
    <mergeCell ref="CV216:CV217"/>
    <mergeCell ref="CW216:CW217"/>
    <mergeCell ref="CJ216:CJ217"/>
    <mergeCell ref="CM216:CM217"/>
    <mergeCell ref="CN216:CN217"/>
    <mergeCell ref="CO216:CO217"/>
    <mergeCell ref="AA216:AA217"/>
    <mergeCell ref="AB216:AB217"/>
    <mergeCell ref="AC216:AC217"/>
    <mergeCell ref="AJ218:AJ219"/>
    <mergeCell ref="AK218:AK219"/>
    <mergeCell ref="AN218:AN219"/>
    <mergeCell ref="CA218:CA219"/>
    <mergeCell ref="CB218:CB219"/>
    <mergeCell ref="CC218:CC219"/>
    <mergeCell ref="AD218:AD219"/>
    <mergeCell ref="AE218:AE219"/>
    <mergeCell ref="AF218:AF219"/>
    <mergeCell ref="AG218:AG219"/>
    <mergeCell ref="AH218:AH219"/>
    <mergeCell ref="AI218:AI219"/>
    <mergeCell ref="X218:X219"/>
    <mergeCell ref="Y218:Y219"/>
    <mergeCell ref="Z218:Z219"/>
    <mergeCell ref="AA218:AA219"/>
    <mergeCell ref="AB218:AB219"/>
    <mergeCell ref="AC218:AC219"/>
    <mergeCell ref="D216:D217"/>
    <mergeCell ref="E216:E217"/>
    <mergeCell ref="T216:T217"/>
    <mergeCell ref="U216:U217"/>
    <mergeCell ref="V216:V217"/>
    <mergeCell ref="W216:W217"/>
    <mergeCell ref="CD218:CD219"/>
    <mergeCell ref="CE218:CE219"/>
    <mergeCell ref="CF218:CF219"/>
    <mergeCell ref="CG218:CG219"/>
    <mergeCell ref="CH218:CH219"/>
    <mergeCell ref="CI218:CI219"/>
    <mergeCell ref="CB216:CB217"/>
    <mergeCell ref="CC216:CC217"/>
    <mergeCell ref="AD216:AD217"/>
    <mergeCell ref="AE216:AE217"/>
    <mergeCell ref="AF216:AF217"/>
    <mergeCell ref="AG216:AG217"/>
    <mergeCell ref="AH216:AH217"/>
    <mergeCell ref="AI216:AI217"/>
    <mergeCell ref="CG216:CG217"/>
    <mergeCell ref="CH216:CH217"/>
    <mergeCell ref="CI216:CI217"/>
    <mergeCell ref="AJ216:AJ217"/>
    <mergeCell ref="AK216:AK217"/>
    <mergeCell ref="AN216:AN217"/>
    <mergeCell ref="CA216:CA217"/>
    <mergeCell ref="X216:X217"/>
    <mergeCell ref="Y216:Y217"/>
    <mergeCell ref="Z216:Z217"/>
    <mergeCell ref="CR216:CR217"/>
    <mergeCell ref="CS216:CS217"/>
    <mergeCell ref="CT216:CT217"/>
    <mergeCell ref="DH214:DH215"/>
    <mergeCell ref="DJ214:DJ215"/>
    <mergeCell ref="DL214:DL215"/>
    <mergeCell ref="CX214:CX215"/>
    <mergeCell ref="CY214:CY215"/>
    <mergeCell ref="CZ214:CZ215"/>
    <mergeCell ref="DA214:DA215"/>
    <mergeCell ref="DB214:DB215"/>
    <mergeCell ref="DC214:DC215"/>
    <mergeCell ref="CR214:CR215"/>
    <mergeCell ref="CS214:CS215"/>
    <mergeCell ref="CT214:CT215"/>
    <mergeCell ref="CU214:CU215"/>
    <mergeCell ref="CR220:CR221"/>
    <mergeCell ref="CS220:CS221"/>
    <mergeCell ref="CT220:CT221"/>
    <mergeCell ref="CU220:CU221"/>
    <mergeCell ref="CV220:CV221"/>
    <mergeCell ref="CW220:CW221"/>
    <mergeCell ref="CJ220:CJ221"/>
    <mergeCell ref="CM220:CM221"/>
    <mergeCell ref="CN220:CN221"/>
    <mergeCell ref="CO220:CO221"/>
    <mergeCell ref="D218:D219"/>
    <mergeCell ref="E218:E219"/>
    <mergeCell ref="T218:T219"/>
    <mergeCell ref="U218:U219"/>
    <mergeCell ref="V218:V219"/>
    <mergeCell ref="W218:W219"/>
    <mergeCell ref="EU216:EU217"/>
    <mergeCell ref="EO216:EO217"/>
    <mergeCell ref="EP216:EP217"/>
    <mergeCell ref="EQ216:EQ217"/>
    <mergeCell ref="ER216:ER217"/>
    <mergeCell ref="ES216:ES217"/>
    <mergeCell ref="EI216:EI217"/>
    <mergeCell ref="EJ216:EJ217"/>
    <mergeCell ref="EK216:EK217"/>
    <mergeCell ref="EL216:EL217"/>
    <mergeCell ref="EM216:EM217"/>
    <mergeCell ref="EN216:EN217"/>
    <mergeCell ref="DN216:DN217"/>
    <mergeCell ref="DP216:DP217"/>
    <mergeCell ref="ED216:ED217"/>
    <mergeCell ref="EE216:EE217"/>
    <mergeCell ref="EG216:EG217"/>
    <mergeCell ref="EH216:EH217"/>
    <mergeCell ref="DD216:DD217"/>
    <mergeCell ref="DE216:DE217"/>
    <mergeCell ref="DF216:DF217"/>
    <mergeCell ref="DH216:DH217"/>
    <mergeCell ref="DJ216:DJ217"/>
    <mergeCell ref="DL216:DL217"/>
    <mergeCell ref="CX216:CX217"/>
    <mergeCell ref="CY216:CY217"/>
    <mergeCell ref="CZ216:CZ217"/>
    <mergeCell ref="DA216:DA217"/>
    <mergeCell ref="DB216:DB217"/>
    <mergeCell ref="DC216:DC217"/>
    <mergeCell ref="CP216:CP217"/>
    <mergeCell ref="CQ216:CQ217"/>
    <mergeCell ref="CD216:CD217"/>
    <mergeCell ref="CE216:CE217"/>
    <mergeCell ref="CF216:CF217"/>
    <mergeCell ref="AN222:AN223"/>
    <mergeCell ref="CA222:CA223"/>
    <mergeCell ref="CB222:CB223"/>
    <mergeCell ref="CC222:CC223"/>
    <mergeCell ref="AD222:AD223"/>
    <mergeCell ref="AE222:AE223"/>
    <mergeCell ref="AF222:AF223"/>
    <mergeCell ref="AG222:AG223"/>
    <mergeCell ref="AH222:AH223"/>
    <mergeCell ref="AI222:AI223"/>
    <mergeCell ref="X222:X223"/>
    <mergeCell ref="Y222:Y223"/>
    <mergeCell ref="Z222:Z223"/>
    <mergeCell ref="AA222:AA223"/>
    <mergeCell ref="AB222:AB223"/>
    <mergeCell ref="AC222:AC223"/>
    <mergeCell ref="D220:D221"/>
    <mergeCell ref="E220:E221"/>
    <mergeCell ref="T220:T221"/>
    <mergeCell ref="U220:U221"/>
    <mergeCell ref="V220:V221"/>
    <mergeCell ref="W220:W221"/>
    <mergeCell ref="EU218:EU219"/>
    <mergeCell ref="EO218:EO219"/>
    <mergeCell ref="EP218:EP219"/>
    <mergeCell ref="EQ218:EQ219"/>
    <mergeCell ref="ER218:ER219"/>
    <mergeCell ref="ES218:ES219"/>
    <mergeCell ref="EI218:EI219"/>
    <mergeCell ref="EJ218:EJ219"/>
    <mergeCell ref="EK218:EK219"/>
    <mergeCell ref="EL218:EL219"/>
    <mergeCell ref="EM218:EM219"/>
    <mergeCell ref="EN218:EN219"/>
    <mergeCell ref="DN218:DN219"/>
    <mergeCell ref="DP218:DP219"/>
    <mergeCell ref="ED218:ED219"/>
    <mergeCell ref="EE218:EE219"/>
    <mergeCell ref="EG218:EG219"/>
    <mergeCell ref="EH218:EH219"/>
    <mergeCell ref="DD218:DD219"/>
    <mergeCell ref="DE218:DE219"/>
    <mergeCell ref="DF218:DF219"/>
    <mergeCell ref="DH218:DH219"/>
    <mergeCell ref="DJ218:DJ219"/>
    <mergeCell ref="DL218:DL219"/>
    <mergeCell ref="CX218:CX219"/>
    <mergeCell ref="CY218:CY219"/>
    <mergeCell ref="CZ218:CZ219"/>
    <mergeCell ref="DA218:DA219"/>
    <mergeCell ref="DB218:DB219"/>
    <mergeCell ref="DC218:DC219"/>
    <mergeCell ref="CR218:CR219"/>
    <mergeCell ref="CS218:CS219"/>
    <mergeCell ref="CT218:CT219"/>
    <mergeCell ref="CU218:CU219"/>
    <mergeCell ref="CV218:CV219"/>
    <mergeCell ref="CW218:CW219"/>
    <mergeCell ref="CJ218:CJ219"/>
    <mergeCell ref="CM218:CM219"/>
    <mergeCell ref="CN218:CN219"/>
    <mergeCell ref="CO218:CO219"/>
    <mergeCell ref="CP218:CP219"/>
    <mergeCell ref="CQ218:CQ219"/>
    <mergeCell ref="D222:D223"/>
    <mergeCell ref="E222:E223"/>
    <mergeCell ref="T222:T223"/>
    <mergeCell ref="U222:U223"/>
    <mergeCell ref="V222:V223"/>
    <mergeCell ref="W222:W223"/>
    <mergeCell ref="EU220:EU221"/>
    <mergeCell ref="EO220:EO221"/>
    <mergeCell ref="EP220:EP221"/>
    <mergeCell ref="EQ220:EQ221"/>
    <mergeCell ref="ER220:ER221"/>
    <mergeCell ref="ES220:ES221"/>
    <mergeCell ref="EI220:EI221"/>
    <mergeCell ref="EJ220:EJ221"/>
    <mergeCell ref="EK220:EK221"/>
    <mergeCell ref="EL220:EL221"/>
    <mergeCell ref="EM220:EM221"/>
    <mergeCell ref="EN220:EN221"/>
    <mergeCell ref="DN220:DN221"/>
    <mergeCell ref="DP220:DP221"/>
    <mergeCell ref="ED220:ED221"/>
    <mergeCell ref="EE220:EE221"/>
    <mergeCell ref="EG220:EG221"/>
    <mergeCell ref="EH220:EH221"/>
    <mergeCell ref="DD220:DD221"/>
    <mergeCell ref="DE220:DE221"/>
    <mergeCell ref="DF220:DF221"/>
    <mergeCell ref="DH220:DH221"/>
    <mergeCell ref="DJ220:DJ221"/>
    <mergeCell ref="DL220:DL221"/>
    <mergeCell ref="CX220:CX221"/>
    <mergeCell ref="CY220:CY221"/>
    <mergeCell ref="CZ220:CZ221"/>
    <mergeCell ref="DA220:DA221"/>
    <mergeCell ref="DB220:DB221"/>
    <mergeCell ref="DC220:DC221"/>
    <mergeCell ref="CP220:CP221"/>
    <mergeCell ref="CQ220:CQ221"/>
    <mergeCell ref="CD220:CD221"/>
    <mergeCell ref="CE220:CE221"/>
    <mergeCell ref="CF220:CF221"/>
    <mergeCell ref="CG220:CG221"/>
    <mergeCell ref="CH220:CH221"/>
    <mergeCell ref="CI220:CI221"/>
    <mergeCell ref="AJ220:AJ221"/>
    <mergeCell ref="AK220:AK221"/>
    <mergeCell ref="AN220:AN221"/>
    <mergeCell ref="CA220:CA221"/>
    <mergeCell ref="CB220:CB221"/>
    <mergeCell ref="CC220:CC221"/>
    <mergeCell ref="AD220:AD221"/>
    <mergeCell ref="AE220:AE221"/>
    <mergeCell ref="AF220:AF221"/>
    <mergeCell ref="AG220:AG221"/>
    <mergeCell ref="AH220:AH221"/>
    <mergeCell ref="AI220:AI221"/>
    <mergeCell ref="X220:X221"/>
    <mergeCell ref="Y220:Y221"/>
    <mergeCell ref="Z220:Z221"/>
    <mergeCell ref="AA220:AA221"/>
    <mergeCell ref="AB220:AB221"/>
    <mergeCell ref="AC220:AC221"/>
    <mergeCell ref="AJ222:AJ223"/>
    <mergeCell ref="AK222:AK223"/>
    <mergeCell ref="D224:D225"/>
    <mergeCell ref="E224:E225"/>
    <mergeCell ref="T224:T225"/>
    <mergeCell ref="U224:U225"/>
    <mergeCell ref="V224:V225"/>
    <mergeCell ref="W224:W225"/>
    <mergeCell ref="EU222:EU223"/>
    <mergeCell ref="EO222:EO223"/>
    <mergeCell ref="EP222:EP223"/>
    <mergeCell ref="EQ222:EQ223"/>
    <mergeCell ref="ER222:ER223"/>
    <mergeCell ref="ES222:ES223"/>
    <mergeCell ref="EI222:EI223"/>
    <mergeCell ref="EJ222:EJ223"/>
    <mergeCell ref="EK222:EK223"/>
    <mergeCell ref="EL222:EL223"/>
    <mergeCell ref="EM222:EM223"/>
    <mergeCell ref="EN222:EN223"/>
    <mergeCell ref="DN222:DN223"/>
    <mergeCell ref="DP222:DP223"/>
    <mergeCell ref="ED222:ED223"/>
    <mergeCell ref="EE222:EE223"/>
    <mergeCell ref="EG222:EG223"/>
    <mergeCell ref="EH222:EH223"/>
    <mergeCell ref="DD222:DD223"/>
    <mergeCell ref="DE222:DE223"/>
    <mergeCell ref="DF222:DF223"/>
    <mergeCell ref="DH222:DH223"/>
    <mergeCell ref="DJ222:DJ223"/>
    <mergeCell ref="DL222:DL223"/>
    <mergeCell ref="CX222:CX223"/>
    <mergeCell ref="CY222:CY223"/>
    <mergeCell ref="CZ222:CZ223"/>
    <mergeCell ref="DA222:DA223"/>
    <mergeCell ref="DB222:DB223"/>
    <mergeCell ref="DC222:DC223"/>
    <mergeCell ref="CR222:CR223"/>
    <mergeCell ref="CS222:CS223"/>
    <mergeCell ref="CT222:CT223"/>
    <mergeCell ref="CU222:CU223"/>
    <mergeCell ref="CV222:CV223"/>
    <mergeCell ref="CW222:CW223"/>
    <mergeCell ref="CJ222:CJ223"/>
    <mergeCell ref="CM222:CM223"/>
    <mergeCell ref="CN222:CN223"/>
    <mergeCell ref="CO222:CO223"/>
    <mergeCell ref="CP222:CP223"/>
    <mergeCell ref="CQ222:CQ223"/>
    <mergeCell ref="CD222:CD223"/>
    <mergeCell ref="CE222:CE223"/>
    <mergeCell ref="CF222:CF223"/>
    <mergeCell ref="CG222:CG223"/>
    <mergeCell ref="CH222:CH223"/>
    <mergeCell ref="CI222:CI223"/>
    <mergeCell ref="CR224:CR225"/>
    <mergeCell ref="CS224:CS225"/>
    <mergeCell ref="CT224:CT225"/>
    <mergeCell ref="CU224:CU225"/>
    <mergeCell ref="CV224:CV225"/>
    <mergeCell ref="CW224:CW225"/>
    <mergeCell ref="CJ224:CJ225"/>
    <mergeCell ref="CM224:CM225"/>
    <mergeCell ref="CN224:CN225"/>
    <mergeCell ref="CO224:CO225"/>
    <mergeCell ref="CH224:CH225"/>
    <mergeCell ref="CI224:CI225"/>
    <mergeCell ref="AJ224:AJ225"/>
    <mergeCell ref="AK224:AK225"/>
    <mergeCell ref="AN224:AN225"/>
    <mergeCell ref="CA224:CA225"/>
    <mergeCell ref="CB224:CB225"/>
    <mergeCell ref="CC224:CC225"/>
    <mergeCell ref="AD224:AD225"/>
    <mergeCell ref="AE224:AE225"/>
    <mergeCell ref="AF224:AF225"/>
    <mergeCell ref="AG224:AG225"/>
    <mergeCell ref="AH224:AH225"/>
    <mergeCell ref="AI224:AI225"/>
    <mergeCell ref="X224:X225"/>
    <mergeCell ref="Y224:Y225"/>
    <mergeCell ref="Z224:Z225"/>
    <mergeCell ref="AA224:AA225"/>
    <mergeCell ref="AB224:AB225"/>
    <mergeCell ref="AC224:AC225"/>
    <mergeCell ref="AJ226:AJ227"/>
    <mergeCell ref="AK226:AK227"/>
    <mergeCell ref="AN226:AN227"/>
    <mergeCell ref="CA226:CA227"/>
    <mergeCell ref="CB226:CB227"/>
    <mergeCell ref="CC226:CC227"/>
    <mergeCell ref="AD226:AD227"/>
    <mergeCell ref="AE226:AE227"/>
    <mergeCell ref="AF226:AF227"/>
    <mergeCell ref="AG226:AG227"/>
    <mergeCell ref="AH226:AH227"/>
    <mergeCell ref="AI226:AI227"/>
    <mergeCell ref="X226:X227"/>
    <mergeCell ref="Y226:Y227"/>
    <mergeCell ref="Z226:Z227"/>
    <mergeCell ref="AA226:AA227"/>
    <mergeCell ref="AB226:AB227"/>
    <mergeCell ref="AC226:AC227"/>
    <mergeCell ref="CJ226:CJ227"/>
    <mergeCell ref="CM226:CM227"/>
    <mergeCell ref="CN226:CN227"/>
    <mergeCell ref="CO226:CO227"/>
    <mergeCell ref="CP226:CP227"/>
    <mergeCell ref="CQ226:CQ227"/>
    <mergeCell ref="CD226:CD227"/>
    <mergeCell ref="CE226:CE227"/>
    <mergeCell ref="CF226:CF227"/>
    <mergeCell ref="CG226:CG227"/>
    <mergeCell ref="CH226:CH227"/>
    <mergeCell ref="CI226:CI227"/>
    <mergeCell ref="CR228:CR229"/>
    <mergeCell ref="CS228:CS229"/>
    <mergeCell ref="CT228:CT229"/>
    <mergeCell ref="CU228:CU229"/>
    <mergeCell ref="CV228:CV229"/>
    <mergeCell ref="CW228:CW229"/>
    <mergeCell ref="CJ228:CJ229"/>
    <mergeCell ref="CM228:CM229"/>
    <mergeCell ref="CN228:CN229"/>
    <mergeCell ref="CO228:CO229"/>
    <mergeCell ref="D226:D227"/>
    <mergeCell ref="E226:E227"/>
    <mergeCell ref="T226:T227"/>
    <mergeCell ref="U226:U227"/>
    <mergeCell ref="V226:V227"/>
    <mergeCell ref="W226:W227"/>
    <mergeCell ref="EU224:EU225"/>
    <mergeCell ref="EO224:EO225"/>
    <mergeCell ref="EP224:EP225"/>
    <mergeCell ref="EQ224:EQ225"/>
    <mergeCell ref="ER224:ER225"/>
    <mergeCell ref="ES224:ES225"/>
    <mergeCell ref="EI224:EI225"/>
    <mergeCell ref="EJ224:EJ225"/>
    <mergeCell ref="EK224:EK225"/>
    <mergeCell ref="EL224:EL225"/>
    <mergeCell ref="EM224:EM225"/>
    <mergeCell ref="EN224:EN225"/>
    <mergeCell ref="DN224:DN225"/>
    <mergeCell ref="DP224:DP225"/>
    <mergeCell ref="ED224:ED225"/>
    <mergeCell ref="EE224:EE225"/>
    <mergeCell ref="EG224:EG225"/>
    <mergeCell ref="EH224:EH225"/>
    <mergeCell ref="DD224:DD225"/>
    <mergeCell ref="DE224:DE225"/>
    <mergeCell ref="DF224:DF225"/>
    <mergeCell ref="DH224:DH225"/>
    <mergeCell ref="DJ224:DJ225"/>
    <mergeCell ref="DL224:DL225"/>
    <mergeCell ref="CX224:CX225"/>
    <mergeCell ref="CY224:CY225"/>
    <mergeCell ref="CZ224:CZ225"/>
    <mergeCell ref="DA224:DA225"/>
    <mergeCell ref="DB224:DB225"/>
    <mergeCell ref="DC224:DC225"/>
    <mergeCell ref="CP224:CP225"/>
    <mergeCell ref="CQ224:CQ225"/>
    <mergeCell ref="CD224:CD225"/>
    <mergeCell ref="CE224:CE225"/>
    <mergeCell ref="CF224:CF225"/>
    <mergeCell ref="CG224:CG225"/>
    <mergeCell ref="EU226:EU227"/>
    <mergeCell ref="EO226:EO227"/>
    <mergeCell ref="EP226:EP227"/>
    <mergeCell ref="EQ226:EQ227"/>
    <mergeCell ref="ER226:ER227"/>
    <mergeCell ref="ES226:ES227"/>
    <mergeCell ref="EI226:EI227"/>
    <mergeCell ref="EJ226:EJ227"/>
    <mergeCell ref="EK226:EK227"/>
    <mergeCell ref="EL226:EL227"/>
    <mergeCell ref="EM226:EM227"/>
    <mergeCell ref="EN226:EN227"/>
    <mergeCell ref="DN226:DN227"/>
    <mergeCell ref="DP226:DP227"/>
    <mergeCell ref="ED226:ED227"/>
    <mergeCell ref="EE226:EE227"/>
    <mergeCell ref="EG226:EG227"/>
    <mergeCell ref="EH226:EH227"/>
    <mergeCell ref="DD226:DD227"/>
    <mergeCell ref="DE226:DE227"/>
    <mergeCell ref="DF226:DF227"/>
    <mergeCell ref="DH226:DH227"/>
    <mergeCell ref="DJ226:DJ227"/>
    <mergeCell ref="DL226:DL227"/>
    <mergeCell ref="CX226:CX227"/>
    <mergeCell ref="CY226:CY227"/>
    <mergeCell ref="CZ226:CZ227"/>
    <mergeCell ref="DA226:DA227"/>
    <mergeCell ref="DB226:DB227"/>
    <mergeCell ref="DC226:DC227"/>
    <mergeCell ref="CR226:CR227"/>
    <mergeCell ref="CS226:CS227"/>
    <mergeCell ref="CT226:CT227"/>
    <mergeCell ref="CU226:CU227"/>
    <mergeCell ref="CV226:CV227"/>
    <mergeCell ref="CW226:CW227"/>
    <mergeCell ref="DT226:DT227"/>
    <mergeCell ref="DV226:DV227"/>
    <mergeCell ref="DW226:DW227"/>
    <mergeCell ref="DX226:DX227"/>
    <mergeCell ref="DY226:DY227"/>
    <mergeCell ref="DZ226:DZ227"/>
    <mergeCell ref="EA226:EA227"/>
    <mergeCell ref="EB226:EB227"/>
    <mergeCell ref="EC226:EC227"/>
    <mergeCell ref="EF226:EF227"/>
    <mergeCell ref="CC228:CC229"/>
    <mergeCell ref="AD228:AD229"/>
    <mergeCell ref="AE228:AE229"/>
    <mergeCell ref="AF228:AF229"/>
    <mergeCell ref="AG228:AG229"/>
    <mergeCell ref="AH228:AH229"/>
    <mergeCell ref="AI228:AI229"/>
    <mergeCell ref="X228:X229"/>
    <mergeCell ref="Y228:Y229"/>
    <mergeCell ref="Z228:Z229"/>
    <mergeCell ref="AA228:AA229"/>
    <mergeCell ref="AB228:AB229"/>
    <mergeCell ref="AC228:AC229"/>
    <mergeCell ref="AJ230:AJ231"/>
    <mergeCell ref="AK230:AK231"/>
    <mergeCell ref="AN230:AN231"/>
    <mergeCell ref="CA230:CA231"/>
    <mergeCell ref="CB230:CB231"/>
    <mergeCell ref="CC230:CC231"/>
    <mergeCell ref="AD230:AD231"/>
    <mergeCell ref="AE230:AE231"/>
    <mergeCell ref="AF230:AF231"/>
    <mergeCell ref="AG230:AG231"/>
    <mergeCell ref="AH230:AH231"/>
    <mergeCell ref="AI230:AI231"/>
    <mergeCell ref="X230:X231"/>
    <mergeCell ref="Y230:Y231"/>
    <mergeCell ref="Z230:Z231"/>
    <mergeCell ref="AA230:AA231"/>
    <mergeCell ref="AB230:AB231"/>
    <mergeCell ref="AC230:AC231"/>
    <mergeCell ref="D228:D229"/>
    <mergeCell ref="E228:E229"/>
    <mergeCell ref="T228:T229"/>
    <mergeCell ref="U228:U229"/>
    <mergeCell ref="V228:V229"/>
    <mergeCell ref="W228:W229"/>
    <mergeCell ref="CU230:CU231"/>
    <mergeCell ref="CV230:CV231"/>
    <mergeCell ref="CW230:CW231"/>
    <mergeCell ref="CJ230:CJ231"/>
    <mergeCell ref="CM230:CM231"/>
    <mergeCell ref="CN230:CN231"/>
    <mergeCell ref="CO230:CO231"/>
    <mergeCell ref="CP230:CP231"/>
    <mergeCell ref="CQ230:CQ231"/>
    <mergeCell ref="CD230:CD231"/>
    <mergeCell ref="CE230:CE231"/>
    <mergeCell ref="CF230:CF231"/>
    <mergeCell ref="CG230:CG231"/>
    <mergeCell ref="CH230:CH231"/>
    <mergeCell ref="CI230:CI231"/>
    <mergeCell ref="D230:D231"/>
    <mergeCell ref="E230:E231"/>
    <mergeCell ref="T230:T231"/>
    <mergeCell ref="U230:U231"/>
    <mergeCell ref="V230:V231"/>
    <mergeCell ref="W230:W231"/>
    <mergeCell ref="EU228:EU229"/>
    <mergeCell ref="EO228:EO229"/>
    <mergeCell ref="EP228:EP229"/>
    <mergeCell ref="EQ228:EQ229"/>
    <mergeCell ref="ER228:ER229"/>
    <mergeCell ref="ES228:ES229"/>
    <mergeCell ref="EI228:EI229"/>
    <mergeCell ref="EJ228:EJ229"/>
    <mergeCell ref="EK228:EK229"/>
    <mergeCell ref="EL228:EL229"/>
    <mergeCell ref="EM228:EM229"/>
    <mergeCell ref="EN228:EN229"/>
    <mergeCell ref="DN228:DN229"/>
    <mergeCell ref="DP228:DP229"/>
    <mergeCell ref="ED228:ED229"/>
    <mergeCell ref="EE228:EE229"/>
    <mergeCell ref="EG228:EG229"/>
    <mergeCell ref="EH228:EH229"/>
    <mergeCell ref="DD228:DD229"/>
    <mergeCell ref="DE228:DE229"/>
    <mergeCell ref="DF228:DF229"/>
    <mergeCell ref="DH228:DH229"/>
    <mergeCell ref="DJ228:DJ229"/>
    <mergeCell ref="DL228:DL229"/>
    <mergeCell ref="CX228:CX229"/>
    <mergeCell ref="CY228:CY229"/>
    <mergeCell ref="CZ228:CZ229"/>
    <mergeCell ref="DA228:DA229"/>
    <mergeCell ref="DB228:DB229"/>
    <mergeCell ref="DC228:DC229"/>
    <mergeCell ref="CP228:CP229"/>
    <mergeCell ref="CQ228:CQ229"/>
    <mergeCell ref="CD228:CD229"/>
    <mergeCell ref="CE228:CE229"/>
    <mergeCell ref="CF228:CF229"/>
    <mergeCell ref="CG228:CG229"/>
    <mergeCell ref="CH228:CH229"/>
    <mergeCell ref="CI228:CI229"/>
    <mergeCell ref="AJ228:AJ229"/>
    <mergeCell ref="AK228:AK229"/>
    <mergeCell ref="AN228:AN229"/>
    <mergeCell ref="CA228:CA229"/>
    <mergeCell ref="CB228:CB229"/>
    <mergeCell ref="CU232:CU233"/>
    <mergeCell ref="CV232:CV233"/>
    <mergeCell ref="CW232:CW233"/>
    <mergeCell ref="CJ232:CJ233"/>
    <mergeCell ref="CM232:CM233"/>
    <mergeCell ref="CN232:CN233"/>
    <mergeCell ref="CO232:CO233"/>
    <mergeCell ref="CP232:CP233"/>
    <mergeCell ref="CQ232:CQ233"/>
    <mergeCell ref="CD232:CD233"/>
    <mergeCell ref="CE232:CE233"/>
    <mergeCell ref="CF232:CF233"/>
    <mergeCell ref="CG232:CG233"/>
    <mergeCell ref="CH232:CH233"/>
    <mergeCell ref="CI232:CI233"/>
    <mergeCell ref="AJ232:AJ233"/>
    <mergeCell ref="AK232:AK233"/>
    <mergeCell ref="AN232:AN233"/>
    <mergeCell ref="CP234:CP235"/>
    <mergeCell ref="CQ234:CQ235"/>
    <mergeCell ref="CR234:CR235"/>
    <mergeCell ref="CS234:CS235"/>
    <mergeCell ref="CT234:CT235"/>
    <mergeCell ref="CU234:CU235"/>
    <mergeCell ref="CH234:CH235"/>
    <mergeCell ref="D232:D233"/>
    <mergeCell ref="E232:E233"/>
    <mergeCell ref="T232:T233"/>
    <mergeCell ref="U232:U233"/>
    <mergeCell ref="V232:V233"/>
    <mergeCell ref="W232:W233"/>
    <mergeCell ref="EU230:EU231"/>
    <mergeCell ref="EO230:EO231"/>
    <mergeCell ref="EP230:EP231"/>
    <mergeCell ref="EQ230:EQ231"/>
    <mergeCell ref="ER230:ER231"/>
    <mergeCell ref="ES230:ES231"/>
    <mergeCell ref="EI230:EI231"/>
    <mergeCell ref="EJ230:EJ231"/>
    <mergeCell ref="EK230:EK231"/>
    <mergeCell ref="EL230:EL231"/>
    <mergeCell ref="EM230:EM231"/>
    <mergeCell ref="EN230:EN231"/>
    <mergeCell ref="DN230:DN231"/>
    <mergeCell ref="DP230:DP231"/>
    <mergeCell ref="ED230:ED231"/>
    <mergeCell ref="EE230:EE231"/>
    <mergeCell ref="EG230:EG231"/>
    <mergeCell ref="EH230:EH231"/>
    <mergeCell ref="DD230:DD231"/>
    <mergeCell ref="DE230:DE231"/>
    <mergeCell ref="DF230:DF231"/>
    <mergeCell ref="DH230:DH231"/>
    <mergeCell ref="DJ230:DJ231"/>
    <mergeCell ref="DL230:DL231"/>
    <mergeCell ref="CX230:CX231"/>
    <mergeCell ref="CY230:CY231"/>
    <mergeCell ref="CZ230:CZ231"/>
    <mergeCell ref="DA230:DA231"/>
    <mergeCell ref="DB230:DB231"/>
    <mergeCell ref="DC230:DC231"/>
    <mergeCell ref="CR230:CR231"/>
    <mergeCell ref="CS230:CS231"/>
    <mergeCell ref="CT230:CT231"/>
    <mergeCell ref="CA232:CA233"/>
    <mergeCell ref="CB232:CB233"/>
    <mergeCell ref="CC232:CC233"/>
    <mergeCell ref="AD232:AD233"/>
    <mergeCell ref="AE232:AE233"/>
    <mergeCell ref="AF232:AF233"/>
    <mergeCell ref="AG232:AG233"/>
    <mergeCell ref="AH232:AH233"/>
    <mergeCell ref="AI232:AI233"/>
    <mergeCell ref="X232:X233"/>
    <mergeCell ref="Y232:Y233"/>
    <mergeCell ref="Z232:Z233"/>
    <mergeCell ref="AA232:AA233"/>
    <mergeCell ref="AB232:AB233"/>
    <mergeCell ref="AC232:AC233"/>
    <mergeCell ref="AB234:AB235"/>
    <mergeCell ref="AC234:AC235"/>
    <mergeCell ref="AD234:AD235"/>
    <mergeCell ref="AE234:AE235"/>
    <mergeCell ref="AF234:AF235"/>
    <mergeCell ref="AG234:AG235"/>
    <mergeCell ref="AH234:AH235"/>
    <mergeCell ref="AI234:AI235"/>
    <mergeCell ref="AJ234:AJ235"/>
    <mergeCell ref="AK234:AK235"/>
    <mergeCell ref="D234:D235"/>
    <mergeCell ref="E234:E235"/>
    <mergeCell ref="T234:T235"/>
    <mergeCell ref="U234:U235"/>
    <mergeCell ref="V234:V235"/>
    <mergeCell ref="W234:W235"/>
    <mergeCell ref="EU232:EU233"/>
    <mergeCell ref="EO232:EO233"/>
    <mergeCell ref="EP232:EP233"/>
    <mergeCell ref="EQ232:EQ233"/>
    <mergeCell ref="ER232:ER233"/>
    <mergeCell ref="ES232:ES233"/>
    <mergeCell ref="EI232:EI233"/>
    <mergeCell ref="EJ232:EJ233"/>
    <mergeCell ref="EK232:EK233"/>
    <mergeCell ref="EL232:EL233"/>
    <mergeCell ref="EM232:EM233"/>
    <mergeCell ref="EN232:EN233"/>
    <mergeCell ref="DN232:DN233"/>
    <mergeCell ref="DP232:DP233"/>
    <mergeCell ref="ED232:ED233"/>
    <mergeCell ref="EE232:EE233"/>
    <mergeCell ref="EG232:EG233"/>
    <mergeCell ref="EH232:EH233"/>
    <mergeCell ref="DD232:DD233"/>
    <mergeCell ref="DE232:DE233"/>
    <mergeCell ref="DF232:DF233"/>
    <mergeCell ref="DH232:DH233"/>
    <mergeCell ref="DJ232:DJ233"/>
    <mergeCell ref="DL232:DL233"/>
    <mergeCell ref="CX232:CX233"/>
    <mergeCell ref="CY232:CY233"/>
    <mergeCell ref="CZ232:CZ233"/>
    <mergeCell ref="DA232:DA233"/>
    <mergeCell ref="DB232:DB233"/>
    <mergeCell ref="DC232:DC233"/>
    <mergeCell ref="CR232:CR233"/>
    <mergeCell ref="CS232:CS233"/>
    <mergeCell ref="CT232:CT233"/>
    <mergeCell ref="ES234:ES235"/>
    <mergeCell ref="EU234:EU235"/>
    <mergeCell ref="EM234:EM235"/>
    <mergeCell ref="EN234:EN235"/>
    <mergeCell ref="EO234:EO235"/>
    <mergeCell ref="EP234:EP235"/>
    <mergeCell ref="EQ234:EQ235"/>
    <mergeCell ref="ER234:ER235"/>
    <mergeCell ref="EG234:EG235"/>
    <mergeCell ref="EH234:EH235"/>
    <mergeCell ref="EI234:EI235"/>
    <mergeCell ref="EJ234:EJ235"/>
    <mergeCell ref="EK234:EK235"/>
    <mergeCell ref="EL234:EL235"/>
    <mergeCell ref="DJ234:DJ235"/>
    <mergeCell ref="DL234:DL235"/>
    <mergeCell ref="DN234:DN235"/>
    <mergeCell ref="DP234:DP235"/>
    <mergeCell ref="ED234:ED235"/>
    <mergeCell ref="EE234:EE235"/>
    <mergeCell ref="DB234:DB235"/>
    <mergeCell ref="DC234:DC235"/>
    <mergeCell ref="DD234:DD235"/>
    <mergeCell ref="DE234:DE235"/>
    <mergeCell ref="DF234:DF235"/>
    <mergeCell ref="DH234:DH235"/>
    <mergeCell ref="CM236:CM237"/>
    <mergeCell ref="CN236:CN237"/>
    <mergeCell ref="CO236:CO237"/>
    <mergeCell ref="CP236:CP237"/>
    <mergeCell ref="DC236:DC237"/>
    <mergeCell ref="DD236:DD237"/>
    <mergeCell ref="DE236:DE237"/>
    <mergeCell ref="DF236:DF237"/>
    <mergeCell ref="DH236:DH237"/>
    <mergeCell ref="DJ236:DJ237"/>
    <mergeCell ref="CW236:CW237"/>
    <mergeCell ref="CX236:CX237"/>
    <mergeCell ref="CY236:CY237"/>
    <mergeCell ref="CZ236:CZ237"/>
    <mergeCell ref="DA236:DA237"/>
    <mergeCell ref="DB236:DB237"/>
    <mergeCell ref="CQ236:CQ237"/>
    <mergeCell ref="CR236:CR237"/>
    <mergeCell ref="CS236:CS237"/>
    <mergeCell ref="CT236:CT237"/>
    <mergeCell ref="CU236:CU237"/>
    <mergeCell ref="CV236:CV237"/>
    <mergeCell ref="CV234:CV235"/>
    <mergeCell ref="CW234:CW235"/>
    <mergeCell ref="CX234:CX235"/>
    <mergeCell ref="CY234:CY235"/>
    <mergeCell ref="CZ234:CZ235"/>
    <mergeCell ref="DA234:DA235"/>
    <mergeCell ref="DT236:DT237"/>
    <mergeCell ref="DV236:DV237"/>
    <mergeCell ref="DW236:DW237"/>
    <mergeCell ref="DX236:DX237"/>
    <mergeCell ref="DY236:DY237"/>
    <mergeCell ref="DZ236:DZ237"/>
    <mergeCell ref="EA236:EA237"/>
    <mergeCell ref="EB236:EB237"/>
    <mergeCell ref="EC236:EC237"/>
    <mergeCell ref="ED236:ED237"/>
    <mergeCell ref="D236:D237"/>
    <mergeCell ref="E236:E237"/>
    <mergeCell ref="T236:T237"/>
    <mergeCell ref="U236:U237"/>
    <mergeCell ref="V236:V237"/>
    <mergeCell ref="CC236:CC237"/>
    <mergeCell ref="CD236:CD237"/>
    <mergeCell ref="CE236:CE237"/>
    <mergeCell ref="CF236:CF237"/>
    <mergeCell ref="CG236:CG237"/>
    <mergeCell ref="CH236:CH237"/>
    <mergeCell ref="AN236:AN237"/>
    <mergeCell ref="CA236:CA237"/>
    <mergeCell ref="CB236:CB237"/>
    <mergeCell ref="CI234:CI235"/>
    <mergeCell ref="CJ234:CJ235"/>
    <mergeCell ref="CM234:CM235"/>
    <mergeCell ref="CN234:CN235"/>
    <mergeCell ref="CO234:CO235"/>
    <mergeCell ref="CB234:CB235"/>
    <mergeCell ref="CC234:CC235"/>
    <mergeCell ref="CD234:CD235"/>
    <mergeCell ref="CE234:CE235"/>
    <mergeCell ref="CF234:CF235"/>
    <mergeCell ref="CG234:CG235"/>
    <mergeCell ref="X234:X235"/>
    <mergeCell ref="Y234:Y235"/>
    <mergeCell ref="Z234:Z235"/>
    <mergeCell ref="AA234:AA235"/>
    <mergeCell ref="AN234:AN235"/>
    <mergeCell ref="CA234:CA235"/>
    <mergeCell ref="D238:D239"/>
    <mergeCell ref="E238:E239"/>
    <mergeCell ref="T238:T239"/>
    <mergeCell ref="U238:U239"/>
    <mergeCell ref="V238:V239"/>
    <mergeCell ref="W238:W239"/>
    <mergeCell ref="X238:X239"/>
    <mergeCell ref="Y238:Y239"/>
    <mergeCell ref="Z238:Z239"/>
    <mergeCell ref="AA238:AA239"/>
    <mergeCell ref="CC238:CC239"/>
    <mergeCell ref="CD238:CD239"/>
    <mergeCell ref="AC242:AC243"/>
    <mergeCell ref="AD242:AD243"/>
    <mergeCell ref="AE242:AE243"/>
    <mergeCell ref="AF242:AF243"/>
    <mergeCell ref="AG242:AG243"/>
    <mergeCell ref="AH242:AH243"/>
    <mergeCell ref="W242:W243"/>
    <mergeCell ref="X242:X243"/>
    <mergeCell ref="Y242:Y243"/>
    <mergeCell ref="Z242:Z243"/>
    <mergeCell ref="AA242:AA243"/>
    <mergeCell ref="AB242:AB243"/>
    <mergeCell ref="D242:D243"/>
    <mergeCell ref="E242:E243"/>
    <mergeCell ref="AB240:AB241"/>
    <mergeCell ref="AC240:AC241"/>
    <mergeCell ref="AD240:AD241"/>
    <mergeCell ref="AE240:AE241"/>
    <mergeCell ref="AF240:AF241"/>
    <mergeCell ref="CE238:CE239"/>
    <mergeCell ref="CF238:CF239"/>
    <mergeCell ref="CG238:CG239"/>
    <mergeCell ref="AH238:AH239"/>
    <mergeCell ref="AI238:AI239"/>
    <mergeCell ref="AJ238:AJ239"/>
    <mergeCell ref="AK238:AK239"/>
    <mergeCell ref="AN238:AN239"/>
    <mergeCell ref="CA238:CA239"/>
    <mergeCell ref="AB238:AB239"/>
    <mergeCell ref="AC238:AC239"/>
    <mergeCell ref="AD238:AD239"/>
    <mergeCell ref="AE238:AE239"/>
    <mergeCell ref="AF238:AF239"/>
    <mergeCell ref="AG238:AG239"/>
    <mergeCell ref="T242:T243"/>
    <mergeCell ref="U242:U243"/>
    <mergeCell ref="V242:V243"/>
    <mergeCell ref="CG240:CG241"/>
    <mergeCell ref="DD238:DD239"/>
    <mergeCell ref="DE238:DE239"/>
    <mergeCell ref="DF238:DF239"/>
    <mergeCell ref="CU238:CU239"/>
    <mergeCell ref="CV238:CV239"/>
    <mergeCell ref="CW238:CW239"/>
    <mergeCell ref="CX238:CX239"/>
    <mergeCell ref="CY238:CY239"/>
    <mergeCell ref="CZ238:CZ239"/>
    <mergeCell ref="CO238:CO239"/>
    <mergeCell ref="CP238:CP239"/>
    <mergeCell ref="CQ238:CQ239"/>
    <mergeCell ref="CR238:CR239"/>
    <mergeCell ref="CS238:CS239"/>
    <mergeCell ref="CT238:CT239"/>
    <mergeCell ref="CH238:CH239"/>
    <mergeCell ref="CI238:CI239"/>
    <mergeCell ref="CJ238:CJ239"/>
    <mergeCell ref="CM238:CM239"/>
    <mergeCell ref="CN238:CN239"/>
    <mergeCell ref="CI242:CI243"/>
    <mergeCell ref="CJ242:CJ243"/>
    <mergeCell ref="CM242:CM243"/>
    <mergeCell ref="CN242:CN243"/>
    <mergeCell ref="CB238:CB239"/>
    <mergeCell ref="EU236:EU237"/>
    <mergeCell ref="EN236:EN237"/>
    <mergeCell ref="EO236:EO237"/>
    <mergeCell ref="EP236:EP237"/>
    <mergeCell ref="EQ236:EQ237"/>
    <mergeCell ref="ER236:ER237"/>
    <mergeCell ref="ES236:ES237"/>
    <mergeCell ref="EH236:EH237"/>
    <mergeCell ref="EI236:EI237"/>
    <mergeCell ref="EJ236:EJ237"/>
    <mergeCell ref="EK236:EK237"/>
    <mergeCell ref="EL236:EL237"/>
    <mergeCell ref="EM236:EM237"/>
    <mergeCell ref="DL236:DL237"/>
    <mergeCell ref="DN236:DN237"/>
    <mergeCell ref="DP236:DP237"/>
    <mergeCell ref="EE236:EE237"/>
    <mergeCell ref="EG236:EG237"/>
    <mergeCell ref="EE238:EE239"/>
    <mergeCell ref="EG238:EG239"/>
    <mergeCell ref="EG240:EG241"/>
    <mergeCell ref="EE242:EE243"/>
    <mergeCell ref="EH240:EH241"/>
    <mergeCell ref="EI240:EI241"/>
    <mergeCell ref="EJ240:EJ241"/>
    <mergeCell ref="EK240:EK241"/>
    <mergeCell ref="EL240:EL241"/>
    <mergeCell ref="EM240:EM241"/>
    <mergeCell ref="DH240:DH241"/>
    <mergeCell ref="DJ240:DJ241"/>
    <mergeCell ref="DL240:DL241"/>
    <mergeCell ref="DN240:DN241"/>
    <mergeCell ref="DP240:DP241"/>
    <mergeCell ref="EE240:EE241"/>
    <mergeCell ref="DA240:DA241"/>
    <mergeCell ref="DB240:DB241"/>
    <mergeCell ref="DC240:DC241"/>
    <mergeCell ref="DD240:DD241"/>
    <mergeCell ref="DE240:DE241"/>
    <mergeCell ref="EO262:EO263"/>
    <mergeCell ref="EP262:EP263"/>
    <mergeCell ref="EQ262:EQ263"/>
    <mergeCell ref="ER262:ER263"/>
    <mergeCell ref="ES262:ES263"/>
    <mergeCell ref="EI262:EI263"/>
    <mergeCell ref="EJ262:EJ263"/>
    <mergeCell ref="EK262:EK263"/>
    <mergeCell ref="EL262:EL263"/>
    <mergeCell ref="EM262:EM263"/>
    <mergeCell ref="EN262:EN263"/>
    <mergeCell ref="DN262:DN263"/>
    <mergeCell ref="DP262:DP263"/>
    <mergeCell ref="ED262:ED263"/>
    <mergeCell ref="EE262:EE263"/>
    <mergeCell ref="EG262:EG263"/>
    <mergeCell ref="EH262:EH263"/>
    <mergeCell ref="EH264:EH265"/>
    <mergeCell ref="EU266:EU267"/>
    <mergeCell ref="CI236:CI237"/>
    <mergeCell ref="CJ236:CJ237"/>
    <mergeCell ref="D240:D241"/>
    <mergeCell ref="E240:E241"/>
    <mergeCell ref="T240:T241"/>
    <mergeCell ref="U240:U241"/>
    <mergeCell ref="V240:V241"/>
    <mergeCell ref="W240:W241"/>
    <mergeCell ref="X240:X241"/>
    <mergeCell ref="Y240:Y241"/>
    <mergeCell ref="Z240:Z241"/>
    <mergeCell ref="EU238:EU239"/>
    <mergeCell ref="EN238:EN239"/>
    <mergeCell ref="EO238:EO239"/>
    <mergeCell ref="EP238:EP239"/>
    <mergeCell ref="EQ238:EQ239"/>
    <mergeCell ref="ER238:ER239"/>
    <mergeCell ref="ES238:ES239"/>
    <mergeCell ref="EH238:EH239"/>
    <mergeCell ref="EI238:EI239"/>
    <mergeCell ref="EJ238:EJ239"/>
    <mergeCell ref="EK238:EK239"/>
    <mergeCell ref="EL238:EL239"/>
    <mergeCell ref="EM238:EM239"/>
    <mergeCell ref="DH238:DH239"/>
    <mergeCell ref="DJ238:DJ239"/>
    <mergeCell ref="DL238:DL239"/>
    <mergeCell ref="DN238:DN239"/>
    <mergeCell ref="DP238:DP239"/>
    <mergeCell ref="ED238:ED239"/>
    <mergeCell ref="DA238:DA239"/>
    <mergeCell ref="DB238:DB239"/>
    <mergeCell ref="DC238:DC239"/>
    <mergeCell ref="W236:W237"/>
    <mergeCell ref="X236:X237"/>
    <mergeCell ref="Y236:Y237"/>
    <mergeCell ref="Z236:Z237"/>
    <mergeCell ref="AA236:AA237"/>
    <mergeCell ref="EU240:EU241"/>
    <mergeCell ref="EN240:EN241"/>
    <mergeCell ref="EO240:EO241"/>
    <mergeCell ref="EP240:EP241"/>
    <mergeCell ref="EQ240:EQ241"/>
    <mergeCell ref="ER240:ER241"/>
    <mergeCell ref="ES240:ES241"/>
    <mergeCell ref="DF240:DF241"/>
    <mergeCell ref="CU240:CU241"/>
    <mergeCell ref="CV240:CV241"/>
    <mergeCell ref="CW240:CW241"/>
    <mergeCell ref="CX240:CX241"/>
    <mergeCell ref="CY240:CY241"/>
    <mergeCell ref="CZ240:CZ241"/>
    <mergeCell ref="CO240:CO241"/>
    <mergeCell ref="CP240:CP241"/>
    <mergeCell ref="CQ240:CQ241"/>
    <mergeCell ref="CR240:CR241"/>
    <mergeCell ref="CS240:CS241"/>
    <mergeCell ref="CT240:CT241"/>
    <mergeCell ref="CH240:CH241"/>
    <mergeCell ref="CI240:CI241"/>
    <mergeCell ref="CJ240:CJ241"/>
    <mergeCell ref="CM240:CM241"/>
    <mergeCell ref="CN240:CN241"/>
    <mergeCell ref="CA240:CA241"/>
    <mergeCell ref="CB240:CB241"/>
    <mergeCell ref="CC240:CC241"/>
    <mergeCell ref="CD240:CD241"/>
    <mergeCell ref="CE240:CE241"/>
    <mergeCell ref="CF240:CF241"/>
    <mergeCell ref="AG240:AG241"/>
    <mergeCell ref="AH240:AH241"/>
    <mergeCell ref="AI240:AI241"/>
    <mergeCell ref="AJ240:AJ241"/>
    <mergeCell ref="AK240:AK241"/>
    <mergeCell ref="AN240:AN241"/>
    <mergeCell ref="AA240:AA241"/>
    <mergeCell ref="X244:X245"/>
    <mergeCell ref="Y244:Y245"/>
    <mergeCell ref="Z244:Z245"/>
    <mergeCell ref="AA244:AA245"/>
    <mergeCell ref="AB244:AB245"/>
    <mergeCell ref="AC244:AC245"/>
    <mergeCell ref="CU242:CU243"/>
    <mergeCell ref="CV242:CV243"/>
    <mergeCell ref="CW242:CW243"/>
    <mergeCell ref="CX242:CX243"/>
    <mergeCell ref="CY242:CY243"/>
    <mergeCell ref="CZ242:CZ243"/>
    <mergeCell ref="CO242:CO243"/>
    <mergeCell ref="CP242:CP243"/>
    <mergeCell ref="CQ242:CQ243"/>
    <mergeCell ref="CR242:CR243"/>
    <mergeCell ref="CS242:CS243"/>
    <mergeCell ref="CT242:CT243"/>
    <mergeCell ref="CC242:CC243"/>
    <mergeCell ref="CD242:CD243"/>
    <mergeCell ref="CE242:CE243"/>
    <mergeCell ref="CF242:CF243"/>
    <mergeCell ref="CX244:CX245"/>
    <mergeCell ref="CY244:CY245"/>
    <mergeCell ref="CZ244:CZ245"/>
    <mergeCell ref="DA244:DA245"/>
    <mergeCell ref="DB244:DB245"/>
    <mergeCell ref="DC244:DC245"/>
    <mergeCell ref="CR244:CR245"/>
    <mergeCell ref="CS244:CS245"/>
    <mergeCell ref="CT244:CT245"/>
    <mergeCell ref="CU244:CU245"/>
    <mergeCell ref="CV244:CV245"/>
    <mergeCell ref="CW244:CW245"/>
    <mergeCell ref="CJ244:CJ245"/>
    <mergeCell ref="CM244:CM245"/>
    <mergeCell ref="CN244:CN245"/>
    <mergeCell ref="AG244:AG245"/>
    <mergeCell ref="AH244:AH245"/>
    <mergeCell ref="AI244:AI245"/>
    <mergeCell ref="ES242:ES243"/>
    <mergeCell ref="EU242:EU243"/>
    <mergeCell ref="EM242:EM243"/>
    <mergeCell ref="EN242:EN243"/>
    <mergeCell ref="EO242:EO243"/>
    <mergeCell ref="EP242:EP243"/>
    <mergeCell ref="EQ242:EQ243"/>
    <mergeCell ref="ER242:ER243"/>
    <mergeCell ref="EG242:EG243"/>
    <mergeCell ref="EH242:EH243"/>
    <mergeCell ref="EI242:EI243"/>
    <mergeCell ref="EJ242:EJ243"/>
    <mergeCell ref="EK242:EK243"/>
    <mergeCell ref="EL242:EL243"/>
    <mergeCell ref="DH242:DH243"/>
    <mergeCell ref="DJ242:DJ243"/>
    <mergeCell ref="DL242:DL243"/>
    <mergeCell ref="DN242:DN243"/>
    <mergeCell ref="DP242:DP243"/>
    <mergeCell ref="ED242:ED243"/>
    <mergeCell ref="DA242:DA243"/>
    <mergeCell ref="DB242:DB243"/>
    <mergeCell ref="DC242:DC243"/>
    <mergeCell ref="DD242:DD243"/>
    <mergeCell ref="DE242:DE243"/>
    <mergeCell ref="DF242:DF243"/>
    <mergeCell ref="AJ244:AJ245"/>
    <mergeCell ref="AK244:AK245"/>
    <mergeCell ref="AN244:AN245"/>
    <mergeCell ref="CA244:CA245"/>
    <mergeCell ref="CB244:CB245"/>
    <mergeCell ref="CC244:CC245"/>
    <mergeCell ref="CG242:CG243"/>
    <mergeCell ref="CH242:CH243"/>
    <mergeCell ref="AI242:AI243"/>
    <mergeCell ref="AJ242:AJ243"/>
    <mergeCell ref="AK242:AK243"/>
    <mergeCell ref="AN242:AN243"/>
    <mergeCell ref="CA242:CA243"/>
    <mergeCell ref="CB242:CB243"/>
    <mergeCell ref="DV246:DV247"/>
    <mergeCell ref="DW246:DW247"/>
    <mergeCell ref="DX246:DX247"/>
    <mergeCell ref="DY246:DY247"/>
    <mergeCell ref="DZ246:DZ247"/>
    <mergeCell ref="EA246:EA247"/>
    <mergeCell ref="EB246:EB247"/>
    <mergeCell ref="EC246:EC247"/>
    <mergeCell ref="EF246:EF247"/>
    <mergeCell ref="EU244:EU245"/>
    <mergeCell ref="EJ244:EJ245"/>
    <mergeCell ref="EK244:EK245"/>
    <mergeCell ref="EL244:EL245"/>
    <mergeCell ref="EM244:EM245"/>
    <mergeCell ref="EN244:EN245"/>
    <mergeCell ref="EO244:EO245"/>
    <mergeCell ref="DN244:DN245"/>
    <mergeCell ref="DP244:DP245"/>
    <mergeCell ref="EE244:EE245"/>
    <mergeCell ref="EG244:EG245"/>
    <mergeCell ref="EH244:EH245"/>
    <mergeCell ref="EI244:EI245"/>
    <mergeCell ref="DD244:DD245"/>
    <mergeCell ref="DE244:DE245"/>
    <mergeCell ref="DF244:DF245"/>
    <mergeCell ref="DH244:DH245"/>
    <mergeCell ref="DJ244:DJ245"/>
    <mergeCell ref="DL244:DL245"/>
    <mergeCell ref="CO244:CO245"/>
    <mergeCell ref="CP244:CP245"/>
    <mergeCell ref="CQ244:CQ245"/>
    <mergeCell ref="CD244:CD245"/>
    <mergeCell ref="CE244:CE245"/>
    <mergeCell ref="CF244:CF245"/>
    <mergeCell ref="CG244:CG245"/>
    <mergeCell ref="CH244:CH245"/>
    <mergeCell ref="CI244:CI245"/>
    <mergeCell ref="CM246:CM247"/>
    <mergeCell ref="CN246:CN247"/>
    <mergeCell ref="CO246:CO247"/>
    <mergeCell ref="CP246:CP247"/>
    <mergeCell ref="CQ246:CQ247"/>
    <mergeCell ref="CR246:CR247"/>
    <mergeCell ref="EU246:EU247"/>
    <mergeCell ref="DP246:DP247"/>
    <mergeCell ref="ED246:ED247"/>
    <mergeCell ref="EE246:EE247"/>
    <mergeCell ref="EG246:EG247"/>
    <mergeCell ref="EH246:EH247"/>
    <mergeCell ref="EI246:EI247"/>
    <mergeCell ref="DE246:DE247"/>
    <mergeCell ref="DF246:DF247"/>
    <mergeCell ref="DH246:DH247"/>
    <mergeCell ref="DJ246:DJ247"/>
    <mergeCell ref="DL246:DL247"/>
    <mergeCell ref="DN246:DN247"/>
    <mergeCell ref="CY246:CY247"/>
    <mergeCell ref="CZ246:CZ247"/>
    <mergeCell ref="DA246:DA247"/>
    <mergeCell ref="DB246:DB247"/>
    <mergeCell ref="DC246:DC247"/>
    <mergeCell ref="DD246:DD247"/>
    <mergeCell ref="CS246:CS247"/>
    <mergeCell ref="CT246:CT247"/>
    <mergeCell ref="CY248:CY249"/>
    <mergeCell ref="CZ248:CZ249"/>
    <mergeCell ref="DA248:DA249"/>
    <mergeCell ref="DB248:DB249"/>
    <mergeCell ref="DC248:DC249"/>
    <mergeCell ref="DD248:DD249"/>
    <mergeCell ref="CS248:CS249"/>
    <mergeCell ref="CT248:CT249"/>
    <mergeCell ref="CU248:CU249"/>
    <mergeCell ref="CV248:CV249"/>
    <mergeCell ref="Y246:Y247"/>
    <mergeCell ref="Z246:Z247"/>
    <mergeCell ref="AA246:AA247"/>
    <mergeCell ref="AB246:AB247"/>
    <mergeCell ref="AC246:AC247"/>
    <mergeCell ref="AD246:AD247"/>
    <mergeCell ref="D246:D247"/>
    <mergeCell ref="E246:E247"/>
    <mergeCell ref="T246:T247"/>
    <mergeCell ref="U246:U247"/>
    <mergeCell ref="V246:V247"/>
    <mergeCell ref="W246:W247"/>
    <mergeCell ref="X246:X247"/>
    <mergeCell ref="EP244:EP245"/>
    <mergeCell ref="EQ244:EQ245"/>
    <mergeCell ref="ER244:ER245"/>
    <mergeCell ref="ES244:ES245"/>
    <mergeCell ref="AD244:AD245"/>
    <mergeCell ref="AE244:AE245"/>
    <mergeCell ref="AF244:AF245"/>
    <mergeCell ref="CE246:CE247"/>
    <mergeCell ref="CF246:CF247"/>
    <mergeCell ref="CG246:CG247"/>
    <mergeCell ref="CH246:CH247"/>
    <mergeCell ref="CI246:CI247"/>
    <mergeCell ref="CJ246:CJ247"/>
    <mergeCell ref="AK246:AK247"/>
    <mergeCell ref="AN246:AN247"/>
    <mergeCell ref="CA246:CA247"/>
    <mergeCell ref="CB246:CB247"/>
    <mergeCell ref="CC246:CC247"/>
    <mergeCell ref="CD246:CD247"/>
    <mergeCell ref="AE246:AE247"/>
    <mergeCell ref="AF246:AF247"/>
    <mergeCell ref="AG246:AG247"/>
    <mergeCell ref="AH246:AH247"/>
    <mergeCell ref="AI246:AI247"/>
    <mergeCell ref="AJ246:AJ247"/>
    <mergeCell ref="D244:D245"/>
    <mergeCell ref="E244:E245"/>
    <mergeCell ref="T244:T245"/>
    <mergeCell ref="U244:U245"/>
    <mergeCell ref="V244:V245"/>
    <mergeCell ref="W244:W245"/>
    <mergeCell ref="EP246:EP247"/>
    <mergeCell ref="EQ246:EQ247"/>
    <mergeCell ref="ER246:ER247"/>
    <mergeCell ref="ES246:ES247"/>
    <mergeCell ref="EJ246:EJ247"/>
    <mergeCell ref="EK246:EK247"/>
    <mergeCell ref="EL246:EL247"/>
    <mergeCell ref="EM246:EM247"/>
    <mergeCell ref="EN246:EN247"/>
    <mergeCell ref="EO246:EO247"/>
    <mergeCell ref="Y248:Y249"/>
    <mergeCell ref="Z248:Z249"/>
    <mergeCell ref="AA248:AA249"/>
    <mergeCell ref="AB248:AB249"/>
    <mergeCell ref="AC248:AC249"/>
    <mergeCell ref="AD248:AD249"/>
    <mergeCell ref="D248:D249"/>
    <mergeCell ref="E248:E249"/>
    <mergeCell ref="T248:T249"/>
    <mergeCell ref="U248:U249"/>
    <mergeCell ref="V248:V249"/>
    <mergeCell ref="W248:W249"/>
    <mergeCell ref="X248:X249"/>
    <mergeCell ref="CN250:CN251"/>
    <mergeCell ref="CO250:CO251"/>
    <mergeCell ref="CP250:CP251"/>
    <mergeCell ref="CQ250:CQ251"/>
    <mergeCell ref="CR250:CR251"/>
    <mergeCell ref="CS250:CS251"/>
    <mergeCell ref="Z250:Z251"/>
    <mergeCell ref="AA250:AA251"/>
    <mergeCell ref="AB250:AB251"/>
    <mergeCell ref="AC250:AC251"/>
    <mergeCell ref="AD250:AD251"/>
    <mergeCell ref="AE250:AE251"/>
    <mergeCell ref="D250:D251"/>
    <mergeCell ref="E250:E251"/>
    <mergeCell ref="T250:T251"/>
    <mergeCell ref="U250:U251"/>
    <mergeCell ref="V250:V251"/>
    <mergeCell ref="W250:W251"/>
    <mergeCell ref="X250:X251"/>
    <mergeCell ref="Y250:Y251"/>
    <mergeCell ref="AK248:AK249"/>
    <mergeCell ref="AN248:AN249"/>
    <mergeCell ref="CA248:CA249"/>
    <mergeCell ref="CB248:CB249"/>
    <mergeCell ref="CC248:CC249"/>
    <mergeCell ref="CP248:CP249"/>
    <mergeCell ref="CQ248:CQ249"/>
    <mergeCell ref="CR248:CR249"/>
    <mergeCell ref="CE248:CE249"/>
    <mergeCell ref="CF248:CF249"/>
    <mergeCell ref="CG248:CG249"/>
    <mergeCell ref="CH248:CH249"/>
    <mergeCell ref="CI248:CI249"/>
    <mergeCell ref="CJ248:CJ249"/>
    <mergeCell ref="CU246:CU247"/>
    <mergeCell ref="CV246:CV247"/>
    <mergeCell ref="CW246:CW247"/>
    <mergeCell ref="CX246:CX247"/>
    <mergeCell ref="AG248:AG249"/>
    <mergeCell ref="AH248:AH249"/>
    <mergeCell ref="AI248:AI249"/>
    <mergeCell ref="AJ248:AJ249"/>
    <mergeCell ref="CF250:CF251"/>
    <mergeCell ref="CG250:CG251"/>
    <mergeCell ref="CH250:CH251"/>
    <mergeCell ref="CI250:CI251"/>
    <mergeCell ref="CJ250:CJ251"/>
    <mergeCell ref="CM250:CM251"/>
    <mergeCell ref="AN250:AN251"/>
    <mergeCell ref="CA250:CA251"/>
    <mergeCell ref="CB250:CB251"/>
    <mergeCell ref="CC250:CC251"/>
    <mergeCell ref="CD250:CD251"/>
    <mergeCell ref="CE250:CE251"/>
    <mergeCell ref="AF250:AF251"/>
    <mergeCell ref="AG250:AG251"/>
    <mergeCell ref="AH250:AH251"/>
    <mergeCell ref="AI250:AI251"/>
    <mergeCell ref="AJ250:AJ251"/>
    <mergeCell ref="AK250:AK251"/>
    <mergeCell ref="CD248:CD249"/>
    <mergeCell ref="AE248:AE249"/>
    <mergeCell ref="AF248:AF249"/>
    <mergeCell ref="EQ250:EQ251"/>
    <mergeCell ref="ER250:ER251"/>
    <mergeCell ref="ES250:ES251"/>
    <mergeCell ref="EU250:EU251"/>
    <mergeCell ref="EK250:EK251"/>
    <mergeCell ref="EL250:EL251"/>
    <mergeCell ref="EM250:EM251"/>
    <mergeCell ref="EN250:EN251"/>
    <mergeCell ref="EO250:EO251"/>
    <mergeCell ref="EP250:EP251"/>
    <mergeCell ref="ED250:ED251"/>
    <mergeCell ref="EE250:EE251"/>
    <mergeCell ref="EG250:EG251"/>
    <mergeCell ref="EH250:EH251"/>
    <mergeCell ref="EI250:EI251"/>
    <mergeCell ref="EJ250:EJ251"/>
    <mergeCell ref="DF250:DF251"/>
    <mergeCell ref="DH250:DH251"/>
    <mergeCell ref="DJ250:DJ251"/>
    <mergeCell ref="DL250:DL251"/>
    <mergeCell ref="DN250:DN251"/>
    <mergeCell ref="DP250:DP251"/>
    <mergeCell ref="CZ250:CZ251"/>
    <mergeCell ref="DA250:DA251"/>
    <mergeCell ref="DB250:DB251"/>
    <mergeCell ref="DC250:DC251"/>
    <mergeCell ref="DD250:DD251"/>
    <mergeCell ref="DE250:DE251"/>
    <mergeCell ref="CT250:CT251"/>
    <mergeCell ref="CU250:CU251"/>
    <mergeCell ref="CV250:CV251"/>
    <mergeCell ref="CW250:CW251"/>
    <mergeCell ref="CX250:CX251"/>
    <mergeCell ref="CY250:CY251"/>
    <mergeCell ref="EQ248:EQ249"/>
    <mergeCell ref="ER248:ER249"/>
    <mergeCell ref="ES248:ES249"/>
    <mergeCell ref="EU248:EU249"/>
    <mergeCell ref="EK248:EK249"/>
    <mergeCell ref="EL248:EL249"/>
    <mergeCell ref="EM248:EM249"/>
    <mergeCell ref="EN248:EN249"/>
    <mergeCell ref="EO248:EO249"/>
    <mergeCell ref="EP248:EP249"/>
    <mergeCell ref="DP248:DP249"/>
    <mergeCell ref="EE248:EE249"/>
    <mergeCell ref="EG248:EG249"/>
    <mergeCell ref="EH248:EH249"/>
    <mergeCell ref="EI248:EI249"/>
    <mergeCell ref="EJ248:EJ249"/>
    <mergeCell ref="DE248:DE249"/>
    <mergeCell ref="DF248:DF249"/>
    <mergeCell ref="DH248:DH249"/>
    <mergeCell ref="DJ248:DJ249"/>
    <mergeCell ref="DL248:DL249"/>
    <mergeCell ref="DN248:DN249"/>
    <mergeCell ref="CW248:CW249"/>
    <mergeCell ref="CX248:CX249"/>
    <mergeCell ref="CM248:CM249"/>
    <mergeCell ref="CN248:CN249"/>
    <mergeCell ref="CO248:CO249"/>
    <mergeCell ref="CN252:CN253"/>
    <mergeCell ref="CO252:CO253"/>
    <mergeCell ref="CP252:CP253"/>
    <mergeCell ref="CQ252:CQ253"/>
    <mergeCell ref="CR252:CR253"/>
    <mergeCell ref="CS252:CS253"/>
    <mergeCell ref="CF252:CF253"/>
    <mergeCell ref="CG252:CG253"/>
    <mergeCell ref="CH252:CH253"/>
    <mergeCell ref="CI252:CI253"/>
    <mergeCell ref="CJ252:CJ253"/>
    <mergeCell ref="CM252:CM253"/>
    <mergeCell ref="ER252:ER253"/>
    <mergeCell ref="ES252:ES253"/>
    <mergeCell ref="EU252:EU253"/>
    <mergeCell ref="EL252:EL253"/>
    <mergeCell ref="EM252:EM253"/>
    <mergeCell ref="EN252:EN253"/>
    <mergeCell ref="EO252:EO253"/>
    <mergeCell ref="EP252:EP253"/>
    <mergeCell ref="EQ252:EQ253"/>
    <mergeCell ref="EE252:EE253"/>
    <mergeCell ref="EG252:EG253"/>
    <mergeCell ref="EH252:EH253"/>
    <mergeCell ref="EI252:EI253"/>
    <mergeCell ref="EJ252:EJ253"/>
    <mergeCell ref="EK252:EK253"/>
    <mergeCell ref="DF252:DF253"/>
    <mergeCell ref="DH252:DH253"/>
    <mergeCell ref="DJ252:DJ253"/>
    <mergeCell ref="DL252:DL253"/>
    <mergeCell ref="DN252:DN253"/>
    <mergeCell ref="DP252:DP253"/>
    <mergeCell ref="DA252:DA253"/>
    <mergeCell ref="DB252:DB253"/>
    <mergeCell ref="DC252:DC253"/>
    <mergeCell ref="DD252:DD253"/>
    <mergeCell ref="DE252:DE253"/>
    <mergeCell ref="AN252:AN253"/>
    <mergeCell ref="CY254:CY255"/>
    <mergeCell ref="CZ254:CZ255"/>
    <mergeCell ref="CO254:CO255"/>
    <mergeCell ref="CP254:CP255"/>
    <mergeCell ref="CQ254:CQ255"/>
    <mergeCell ref="CR254:CR255"/>
    <mergeCell ref="CS254:CS255"/>
    <mergeCell ref="CT254:CT255"/>
    <mergeCell ref="CG254:CG255"/>
    <mergeCell ref="Z252:Z253"/>
    <mergeCell ref="AA252:AA253"/>
    <mergeCell ref="AB252:AB253"/>
    <mergeCell ref="AC252:AC253"/>
    <mergeCell ref="AD252:AD253"/>
    <mergeCell ref="AE252:AE253"/>
    <mergeCell ref="D252:D253"/>
    <mergeCell ref="E252:E253"/>
    <mergeCell ref="T252:T253"/>
    <mergeCell ref="U252:U253"/>
    <mergeCell ref="V252:V253"/>
    <mergeCell ref="W252:W253"/>
    <mergeCell ref="X252:X253"/>
    <mergeCell ref="Y252:Y253"/>
    <mergeCell ref="CF254:CF255"/>
    <mergeCell ref="AG254:AG255"/>
    <mergeCell ref="AH254:AH255"/>
    <mergeCell ref="AI254:AI255"/>
    <mergeCell ref="AJ254:AJ255"/>
    <mergeCell ref="AK254:AK255"/>
    <mergeCell ref="AN254:AN255"/>
    <mergeCell ref="AA254:AA255"/>
    <mergeCell ref="AB254:AB255"/>
    <mergeCell ref="AC254:AC255"/>
    <mergeCell ref="AD254:AD255"/>
    <mergeCell ref="AE254:AE255"/>
    <mergeCell ref="AF254:AF255"/>
    <mergeCell ref="CA252:CA253"/>
    <mergeCell ref="CB252:CB253"/>
    <mergeCell ref="CC252:CC253"/>
    <mergeCell ref="CD252:CD253"/>
    <mergeCell ref="CE252:CE253"/>
    <mergeCell ref="AF252:AF253"/>
    <mergeCell ref="AG252:AG253"/>
    <mergeCell ref="AH252:AH253"/>
    <mergeCell ref="AI252:AI253"/>
    <mergeCell ref="AJ252:AJ253"/>
    <mergeCell ref="AK252:AK253"/>
    <mergeCell ref="D254:D255"/>
    <mergeCell ref="E254:E255"/>
    <mergeCell ref="T254:T255"/>
    <mergeCell ref="U254:U255"/>
    <mergeCell ref="CZ252:CZ253"/>
    <mergeCell ref="CT252:CT253"/>
    <mergeCell ref="CU252:CU253"/>
    <mergeCell ref="CV252:CV253"/>
    <mergeCell ref="CW252:CW253"/>
    <mergeCell ref="CX252:CX253"/>
    <mergeCell ref="CY252:CY253"/>
    <mergeCell ref="V254:V255"/>
    <mergeCell ref="W254:W255"/>
    <mergeCell ref="X254:X255"/>
    <mergeCell ref="Y254:Y255"/>
    <mergeCell ref="Z254:Z255"/>
    <mergeCell ref="AJ256:AJ257"/>
    <mergeCell ref="AK256:AK257"/>
    <mergeCell ref="AN256:AN257"/>
    <mergeCell ref="CA256:CA257"/>
    <mergeCell ref="CB256:CB257"/>
    <mergeCell ref="CC256:CC257"/>
    <mergeCell ref="AD256:AD257"/>
    <mergeCell ref="AE256:AE257"/>
    <mergeCell ref="AF256:AF257"/>
    <mergeCell ref="AG256:AG257"/>
    <mergeCell ref="AH256:AH257"/>
    <mergeCell ref="AI256:AI257"/>
    <mergeCell ref="X256:X257"/>
    <mergeCell ref="Y256:Y257"/>
    <mergeCell ref="Z256:Z257"/>
    <mergeCell ref="AA256:AA257"/>
    <mergeCell ref="AB256:AB257"/>
    <mergeCell ref="AC256:AC257"/>
    <mergeCell ref="D256:D257"/>
    <mergeCell ref="E256:E257"/>
    <mergeCell ref="T256:T257"/>
    <mergeCell ref="U256:U257"/>
    <mergeCell ref="V256:V257"/>
    <mergeCell ref="W256:W257"/>
    <mergeCell ref="ES254:ES255"/>
    <mergeCell ref="EU254:EU255"/>
    <mergeCell ref="EM254:EM255"/>
    <mergeCell ref="EN254:EN255"/>
    <mergeCell ref="EO254:EO255"/>
    <mergeCell ref="EP254:EP255"/>
    <mergeCell ref="EQ254:EQ255"/>
    <mergeCell ref="ER254:ER255"/>
    <mergeCell ref="EG254:EG255"/>
    <mergeCell ref="EH254:EH255"/>
    <mergeCell ref="EI254:EI255"/>
    <mergeCell ref="EJ254:EJ255"/>
    <mergeCell ref="EK254:EK255"/>
    <mergeCell ref="EL254:EL255"/>
    <mergeCell ref="DH254:DH255"/>
    <mergeCell ref="DJ254:DJ255"/>
    <mergeCell ref="DL254:DL255"/>
    <mergeCell ref="DN254:DN255"/>
    <mergeCell ref="DP254:DP255"/>
    <mergeCell ref="EE254:EE255"/>
    <mergeCell ref="DA254:DA255"/>
    <mergeCell ref="DB254:DB255"/>
    <mergeCell ref="DC254:DC255"/>
    <mergeCell ref="DD254:DD255"/>
    <mergeCell ref="DE254:DE255"/>
    <mergeCell ref="DF254:DF255"/>
    <mergeCell ref="CU254:CU255"/>
    <mergeCell ref="CV254:CV255"/>
    <mergeCell ref="CW254:CW255"/>
    <mergeCell ref="CX254:CX255"/>
    <mergeCell ref="CH254:CH255"/>
    <mergeCell ref="CI254:CI255"/>
    <mergeCell ref="CJ254:CJ255"/>
    <mergeCell ref="CM254:CM255"/>
    <mergeCell ref="CN254:CN255"/>
    <mergeCell ref="CA254:CA255"/>
    <mergeCell ref="CB254:CB255"/>
    <mergeCell ref="CC254:CC255"/>
    <mergeCell ref="CD254:CD255"/>
    <mergeCell ref="CE254:CE255"/>
    <mergeCell ref="D258:D259"/>
    <mergeCell ref="E258:E259"/>
    <mergeCell ref="T258:T259"/>
    <mergeCell ref="U258:U259"/>
    <mergeCell ref="V258:V259"/>
    <mergeCell ref="W258:W259"/>
    <mergeCell ref="EU256:EU257"/>
    <mergeCell ref="EO256:EO257"/>
    <mergeCell ref="EP256:EP257"/>
    <mergeCell ref="EQ256:EQ257"/>
    <mergeCell ref="ER256:ER257"/>
    <mergeCell ref="ES256:ES257"/>
    <mergeCell ref="EI256:EI257"/>
    <mergeCell ref="EJ256:EJ257"/>
    <mergeCell ref="EK256:EK257"/>
    <mergeCell ref="EL256:EL257"/>
    <mergeCell ref="EM256:EM257"/>
    <mergeCell ref="EN256:EN257"/>
    <mergeCell ref="DN256:DN257"/>
    <mergeCell ref="DP256:DP257"/>
    <mergeCell ref="ED256:ED257"/>
    <mergeCell ref="EE256:EE257"/>
    <mergeCell ref="EG256:EG257"/>
    <mergeCell ref="EH256:EH257"/>
    <mergeCell ref="DD256:DD257"/>
    <mergeCell ref="DE256:DE257"/>
    <mergeCell ref="DF256:DF257"/>
    <mergeCell ref="DH256:DH257"/>
    <mergeCell ref="DJ256:DJ257"/>
    <mergeCell ref="DL256:DL257"/>
    <mergeCell ref="CX256:CX257"/>
    <mergeCell ref="CY256:CY257"/>
    <mergeCell ref="CZ256:CZ257"/>
    <mergeCell ref="DA256:DA257"/>
    <mergeCell ref="DB256:DB257"/>
    <mergeCell ref="DC256:DC257"/>
    <mergeCell ref="CR256:CR257"/>
    <mergeCell ref="CS256:CS257"/>
    <mergeCell ref="CT256:CT257"/>
    <mergeCell ref="CU256:CU257"/>
    <mergeCell ref="CV256:CV257"/>
    <mergeCell ref="CW256:CW257"/>
    <mergeCell ref="CJ256:CJ257"/>
    <mergeCell ref="CM256:CM257"/>
    <mergeCell ref="CN256:CN257"/>
    <mergeCell ref="CO256:CO257"/>
    <mergeCell ref="CP256:CP257"/>
    <mergeCell ref="CQ256:CQ257"/>
    <mergeCell ref="CD256:CD257"/>
    <mergeCell ref="CE256:CE257"/>
    <mergeCell ref="CF256:CF257"/>
    <mergeCell ref="CG256:CG257"/>
    <mergeCell ref="CH256:CH257"/>
    <mergeCell ref="CI256:CI257"/>
    <mergeCell ref="CR258:CR259"/>
    <mergeCell ref="CS258:CS259"/>
    <mergeCell ref="CT258:CT259"/>
    <mergeCell ref="CU258:CU259"/>
    <mergeCell ref="CO258:CO259"/>
    <mergeCell ref="CP258:CP259"/>
    <mergeCell ref="CQ258:CQ259"/>
    <mergeCell ref="CD258:CD259"/>
    <mergeCell ref="CE258:CE259"/>
    <mergeCell ref="CF258:CF259"/>
    <mergeCell ref="CG258:CG259"/>
    <mergeCell ref="CH258:CH259"/>
    <mergeCell ref="CI258:CI259"/>
    <mergeCell ref="AJ258:AJ259"/>
    <mergeCell ref="AK258:AK259"/>
    <mergeCell ref="AN258:AN259"/>
    <mergeCell ref="CA258:CA259"/>
    <mergeCell ref="CB258:CB259"/>
    <mergeCell ref="CC258:CC259"/>
    <mergeCell ref="AD258:AD259"/>
    <mergeCell ref="AE258:AE259"/>
    <mergeCell ref="AF258:AF259"/>
    <mergeCell ref="AG258:AG259"/>
    <mergeCell ref="AH258:AH259"/>
    <mergeCell ref="AI258:AI259"/>
    <mergeCell ref="X258:X259"/>
    <mergeCell ref="Y258:Y259"/>
    <mergeCell ref="Z258:Z259"/>
    <mergeCell ref="AA258:AA259"/>
    <mergeCell ref="AB258:AB259"/>
    <mergeCell ref="AC258:AC259"/>
    <mergeCell ref="AJ260:AJ261"/>
    <mergeCell ref="AK260:AK261"/>
    <mergeCell ref="AN260:AN261"/>
    <mergeCell ref="CA260:CA261"/>
    <mergeCell ref="CB260:CB261"/>
    <mergeCell ref="CC260:CC261"/>
    <mergeCell ref="AD260:AD261"/>
    <mergeCell ref="AE260:AE261"/>
    <mergeCell ref="AF260:AF261"/>
    <mergeCell ref="AG260:AG261"/>
    <mergeCell ref="AH260:AH261"/>
    <mergeCell ref="AI260:AI261"/>
    <mergeCell ref="X260:X261"/>
    <mergeCell ref="Y260:Y261"/>
    <mergeCell ref="Z260:Z261"/>
    <mergeCell ref="AA260:AA261"/>
    <mergeCell ref="AB260:AB261"/>
    <mergeCell ref="AC260:AC261"/>
    <mergeCell ref="CW260:CW261"/>
    <mergeCell ref="CJ260:CJ261"/>
    <mergeCell ref="CM260:CM261"/>
    <mergeCell ref="CN260:CN261"/>
    <mergeCell ref="CO260:CO261"/>
    <mergeCell ref="CP260:CP261"/>
    <mergeCell ref="CQ260:CQ261"/>
    <mergeCell ref="CD260:CD261"/>
    <mergeCell ref="CE260:CE261"/>
    <mergeCell ref="CF260:CF261"/>
    <mergeCell ref="CG260:CG261"/>
    <mergeCell ref="CH260:CH261"/>
    <mergeCell ref="CI260:CI261"/>
    <mergeCell ref="CR262:CR263"/>
    <mergeCell ref="CS262:CS263"/>
    <mergeCell ref="CT262:CT263"/>
    <mergeCell ref="CU262:CU263"/>
    <mergeCell ref="D260:D261"/>
    <mergeCell ref="E260:E261"/>
    <mergeCell ref="T260:T261"/>
    <mergeCell ref="U260:U261"/>
    <mergeCell ref="V260:V261"/>
    <mergeCell ref="W260:W261"/>
    <mergeCell ref="EU258:EU259"/>
    <mergeCell ref="EO258:EO259"/>
    <mergeCell ref="EP258:EP259"/>
    <mergeCell ref="EQ258:EQ259"/>
    <mergeCell ref="ER258:ER259"/>
    <mergeCell ref="ES258:ES259"/>
    <mergeCell ref="EI258:EI259"/>
    <mergeCell ref="EJ258:EJ259"/>
    <mergeCell ref="EK258:EK259"/>
    <mergeCell ref="EL258:EL259"/>
    <mergeCell ref="EM258:EM259"/>
    <mergeCell ref="EN258:EN259"/>
    <mergeCell ref="DN258:DN259"/>
    <mergeCell ref="DP258:DP259"/>
    <mergeCell ref="ED258:ED259"/>
    <mergeCell ref="EE258:EE259"/>
    <mergeCell ref="EG258:EG259"/>
    <mergeCell ref="EH258:EH259"/>
    <mergeCell ref="DD258:DD259"/>
    <mergeCell ref="DE258:DE259"/>
    <mergeCell ref="DF258:DF259"/>
    <mergeCell ref="DH258:DH259"/>
    <mergeCell ref="DJ258:DJ259"/>
    <mergeCell ref="DL258:DL259"/>
    <mergeCell ref="CX258:CX259"/>
    <mergeCell ref="CY258:CY259"/>
    <mergeCell ref="CZ258:CZ259"/>
    <mergeCell ref="DA258:DA259"/>
    <mergeCell ref="DB258:DB259"/>
    <mergeCell ref="DC258:DC259"/>
    <mergeCell ref="CV258:CV259"/>
    <mergeCell ref="CW258:CW259"/>
    <mergeCell ref="CJ258:CJ259"/>
    <mergeCell ref="CM258:CM259"/>
    <mergeCell ref="CN258:CN259"/>
    <mergeCell ref="CX262:CX263"/>
    <mergeCell ref="CY262:CY263"/>
    <mergeCell ref="CZ262:CZ263"/>
    <mergeCell ref="DA262:DA263"/>
    <mergeCell ref="DB262:DB263"/>
    <mergeCell ref="DC262:DC263"/>
    <mergeCell ref="AK264:AK265"/>
    <mergeCell ref="AN264:AN265"/>
    <mergeCell ref="CA264:CA265"/>
    <mergeCell ref="CB264:CB265"/>
    <mergeCell ref="CC264:CC265"/>
    <mergeCell ref="AD264:AD265"/>
    <mergeCell ref="AE264:AE265"/>
    <mergeCell ref="AF264:AF265"/>
    <mergeCell ref="AG264:AG265"/>
    <mergeCell ref="AH264:AH265"/>
    <mergeCell ref="AI264:AI265"/>
    <mergeCell ref="X264:X265"/>
    <mergeCell ref="Y264:Y265"/>
    <mergeCell ref="Z264:Z265"/>
    <mergeCell ref="AA264:AA265"/>
    <mergeCell ref="AB264:AB265"/>
    <mergeCell ref="AC264:AC265"/>
    <mergeCell ref="D262:D263"/>
    <mergeCell ref="E262:E263"/>
    <mergeCell ref="T262:T263"/>
    <mergeCell ref="U262:U263"/>
    <mergeCell ref="V262:V263"/>
    <mergeCell ref="W262:W263"/>
    <mergeCell ref="EU260:EU261"/>
    <mergeCell ref="EO260:EO261"/>
    <mergeCell ref="EP260:EP261"/>
    <mergeCell ref="EQ260:EQ261"/>
    <mergeCell ref="ER260:ER261"/>
    <mergeCell ref="ES260:ES261"/>
    <mergeCell ref="EI260:EI261"/>
    <mergeCell ref="EJ260:EJ261"/>
    <mergeCell ref="EK260:EK261"/>
    <mergeCell ref="EL260:EL261"/>
    <mergeCell ref="EM260:EM261"/>
    <mergeCell ref="EN260:EN261"/>
    <mergeCell ref="DN260:DN261"/>
    <mergeCell ref="DP260:DP261"/>
    <mergeCell ref="ED260:ED261"/>
    <mergeCell ref="EE260:EE261"/>
    <mergeCell ref="EG260:EG261"/>
    <mergeCell ref="EH260:EH261"/>
    <mergeCell ref="DD260:DD261"/>
    <mergeCell ref="DE260:DE261"/>
    <mergeCell ref="DF260:DF261"/>
    <mergeCell ref="DH260:DH261"/>
    <mergeCell ref="DJ260:DJ261"/>
    <mergeCell ref="DL260:DL261"/>
    <mergeCell ref="CX260:CX261"/>
    <mergeCell ref="CY260:CY261"/>
    <mergeCell ref="CZ260:CZ261"/>
    <mergeCell ref="DA260:DA261"/>
    <mergeCell ref="DB260:DB261"/>
    <mergeCell ref="DC260:DC261"/>
    <mergeCell ref="CR260:CR261"/>
    <mergeCell ref="CS260:CS261"/>
    <mergeCell ref="CT260:CT261"/>
    <mergeCell ref="CU260:CU261"/>
    <mergeCell ref="CV260:CV261"/>
    <mergeCell ref="DD262:DD263"/>
    <mergeCell ref="DE262:DE263"/>
    <mergeCell ref="DF262:DF263"/>
    <mergeCell ref="DH262:DH263"/>
    <mergeCell ref="DJ262:DJ263"/>
    <mergeCell ref="DL262:DL263"/>
    <mergeCell ref="CM264:CM265"/>
    <mergeCell ref="CN264:CN265"/>
    <mergeCell ref="CO264:CO265"/>
    <mergeCell ref="CP264:CP265"/>
    <mergeCell ref="CQ264:CQ265"/>
    <mergeCell ref="CD264:CD265"/>
    <mergeCell ref="CE264:CE265"/>
    <mergeCell ref="CF264:CF265"/>
    <mergeCell ref="CG264:CG265"/>
    <mergeCell ref="CH264:CH265"/>
    <mergeCell ref="CI264:CI265"/>
    <mergeCell ref="CR266:CR267"/>
    <mergeCell ref="CS266:CS267"/>
    <mergeCell ref="CT266:CT267"/>
    <mergeCell ref="CU266:CU267"/>
    <mergeCell ref="DD264:DD265"/>
    <mergeCell ref="DE264:DE265"/>
    <mergeCell ref="DF264:DF265"/>
    <mergeCell ref="DH264:DH265"/>
    <mergeCell ref="DJ264:DJ265"/>
    <mergeCell ref="DL264:DL265"/>
    <mergeCell ref="CX264:CX265"/>
    <mergeCell ref="CY264:CY265"/>
    <mergeCell ref="CZ264:CZ265"/>
    <mergeCell ref="DA264:DA265"/>
    <mergeCell ref="DB264:DB265"/>
    <mergeCell ref="DC264:DC265"/>
    <mergeCell ref="CJ266:CJ267"/>
    <mergeCell ref="CM266:CM267"/>
    <mergeCell ref="CN266:CN267"/>
    <mergeCell ref="CO266:CO267"/>
    <mergeCell ref="CP266:CP267"/>
    <mergeCell ref="CQ266:CQ267"/>
    <mergeCell ref="CD266:CD267"/>
    <mergeCell ref="CE266:CE267"/>
    <mergeCell ref="CF266:CF267"/>
    <mergeCell ref="CG266:CG267"/>
    <mergeCell ref="CH266:CH267"/>
    <mergeCell ref="CI266:CI267"/>
    <mergeCell ref="D264:D265"/>
    <mergeCell ref="E264:E265"/>
    <mergeCell ref="T264:T265"/>
    <mergeCell ref="U264:U265"/>
    <mergeCell ref="V264:V265"/>
    <mergeCell ref="W264:W265"/>
    <mergeCell ref="EU262:EU263"/>
    <mergeCell ref="CJ262:CJ263"/>
    <mergeCell ref="CM262:CM263"/>
    <mergeCell ref="CN262:CN263"/>
    <mergeCell ref="CO262:CO263"/>
    <mergeCell ref="CP262:CP263"/>
    <mergeCell ref="CQ262:CQ263"/>
    <mergeCell ref="CD262:CD263"/>
    <mergeCell ref="CE262:CE263"/>
    <mergeCell ref="CF262:CF263"/>
    <mergeCell ref="CG262:CG263"/>
    <mergeCell ref="CH262:CH263"/>
    <mergeCell ref="CI262:CI263"/>
    <mergeCell ref="AJ262:AJ263"/>
    <mergeCell ref="AK262:AK263"/>
    <mergeCell ref="AN262:AN263"/>
    <mergeCell ref="CA262:CA263"/>
    <mergeCell ref="CB262:CB263"/>
    <mergeCell ref="CC262:CC263"/>
    <mergeCell ref="AD262:AD263"/>
    <mergeCell ref="AE262:AE263"/>
    <mergeCell ref="AF262:AF263"/>
    <mergeCell ref="AG262:AG263"/>
    <mergeCell ref="AH262:AH263"/>
    <mergeCell ref="AI262:AI263"/>
    <mergeCell ref="X262:X263"/>
    <mergeCell ref="Y262:Y263"/>
    <mergeCell ref="Z262:Z263"/>
    <mergeCell ref="AA262:AA263"/>
    <mergeCell ref="AB262:AB263"/>
    <mergeCell ref="AC262:AC263"/>
    <mergeCell ref="AJ264:AJ265"/>
    <mergeCell ref="EU264:EU265"/>
    <mergeCell ref="EO264:EO265"/>
    <mergeCell ref="EP264:EP265"/>
    <mergeCell ref="EQ264:EQ265"/>
    <mergeCell ref="ER264:ER265"/>
    <mergeCell ref="ES264:ES265"/>
    <mergeCell ref="EI264:EI265"/>
    <mergeCell ref="EJ264:EJ265"/>
    <mergeCell ref="EK264:EK265"/>
    <mergeCell ref="EL264:EL265"/>
    <mergeCell ref="EM264:EM265"/>
    <mergeCell ref="EN264:EN265"/>
    <mergeCell ref="DN264:DN265"/>
    <mergeCell ref="DP264:DP265"/>
    <mergeCell ref="ED264:ED265"/>
    <mergeCell ref="EE264:EE265"/>
    <mergeCell ref="EG264:EG265"/>
    <mergeCell ref="CV262:CV263"/>
    <mergeCell ref="CW262:CW263"/>
    <mergeCell ref="CR264:CR265"/>
    <mergeCell ref="CS264:CS265"/>
    <mergeCell ref="CT264:CT265"/>
    <mergeCell ref="CU264:CU265"/>
    <mergeCell ref="CV264:CV265"/>
    <mergeCell ref="CW264:CW265"/>
    <mergeCell ref="CJ264:CJ265"/>
    <mergeCell ref="AF266:AF267"/>
    <mergeCell ref="AG266:AG267"/>
    <mergeCell ref="AH266:AH267"/>
    <mergeCell ref="AI266:AI267"/>
    <mergeCell ref="X266:X267"/>
    <mergeCell ref="Y266:Y267"/>
    <mergeCell ref="Z266:Z267"/>
    <mergeCell ref="AA266:AA267"/>
    <mergeCell ref="AB266:AB267"/>
    <mergeCell ref="AC266:AC267"/>
    <mergeCell ref="AJ268:AJ269"/>
    <mergeCell ref="AK268:AK269"/>
    <mergeCell ref="AN268:AN269"/>
    <mergeCell ref="CA268:CA269"/>
    <mergeCell ref="CB268:CB269"/>
    <mergeCell ref="CC268:CC269"/>
    <mergeCell ref="AD268:AD269"/>
    <mergeCell ref="AE268:AE269"/>
    <mergeCell ref="AF268:AF269"/>
    <mergeCell ref="AG268:AG269"/>
    <mergeCell ref="AH268:AH269"/>
    <mergeCell ref="AI268:AI269"/>
    <mergeCell ref="X268:X269"/>
    <mergeCell ref="Y268:Y269"/>
    <mergeCell ref="Z268:Z269"/>
    <mergeCell ref="AA268:AA269"/>
    <mergeCell ref="AB268:AB269"/>
    <mergeCell ref="AC268:AC269"/>
    <mergeCell ref="D266:D267"/>
    <mergeCell ref="E266:E267"/>
    <mergeCell ref="T266:T267"/>
    <mergeCell ref="U266:U267"/>
    <mergeCell ref="V266:V267"/>
    <mergeCell ref="W266:W267"/>
    <mergeCell ref="D268:D269"/>
    <mergeCell ref="E268:E269"/>
    <mergeCell ref="T268:T269"/>
    <mergeCell ref="U268:U269"/>
    <mergeCell ref="V268:V269"/>
    <mergeCell ref="W268:W269"/>
    <mergeCell ref="AJ266:AJ267"/>
    <mergeCell ref="AK266:AK267"/>
    <mergeCell ref="AN266:AN267"/>
    <mergeCell ref="CA266:CA267"/>
    <mergeCell ref="CB266:CB267"/>
    <mergeCell ref="CC266:CC267"/>
    <mergeCell ref="AD266:AD267"/>
    <mergeCell ref="AE266:AE267"/>
    <mergeCell ref="EO266:EO267"/>
    <mergeCell ref="EP266:EP267"/>
    <mergeCell ref="EQ266:EQ267"/>
    <mergeCell ref="ER266:ER267"/>
    <mergeCell ref="ES266:ES267"/>
    <mergeCell ref="EI266:EI267"/>
    <mergeCell ref="EJ266:EJ267"/>
    <mergeCell ref="EK266:EK267"/>
    <mergeCell ref="EL266:EL267"/>
    <mergeCell ref="EM266:EM267"/>
    <mergeCell ref="EN266:EN267"/>
    <mergeCell ref="DN266:DN267"/>
    <mergeCell ref="DP266:DP267"/>
    <mergeCell ref="ED266:ED267"/>
    <mergeCell ref="EE266:EE267"/>
    <mergeCell ref="EG266:EG267"/>
    <mergeCell ref="EH266:EH267"/>
    <mergeCell ref="DD266:DD267"/>
    <mergeCell ref="DE266:DE267"/>
    <mergeCell ref="DF266:DF267"/>
    <mergeCell ref="DH266:DH267"/>
    <mergeCell ref="DJ266:DJ267"/>
    <mergeCell ref="DL266:DL267"/>
    <mergeCell ref="CX266:CX267"/>
    <mergeCell ref="CY266:CY267"/>
    <mergeCell ref="CZ266:CZ267"/>
    <mergeCell ref="DA266:DA267"/>
    <mergeCell ref="DB266:DB267"/>
    <mergeCell ref="DC266:DC267"/>
    <mergeCell ref="CV266:CV267"/>
    <mergeCell ref="CW266:CW267"/>
    <mergeCell ref="D270:D271"/>
    <mergeCell ref="E270:E271"/>
    <mergeCell ref="T270:T271"/>
    <mergeCell ref="U270:U271"/>
    <mergeCell ref="V270:V271"/>
    <mergeCell ref="W270:W271"/>
    <mergeCell ref="CJ268:CJ269"/>
    <mergeCell ref="CM268:CM269"/>
    <mergeCell ref="CN268:CN269"/>
    <mergeCell ref="CO268:CO269"/>
    <mergeCell ref="CP268:CP269"/>
    <mergeCell ref="CQ268:CQ269"/>
    <mergeCell ref="CD268:CD269"/>
    <mergeCell ref="CE268:CE269"/>
    <mergeCell ref="CF268:CF269"/>
    <mergeCell ref="CG268:CG269"/>
    <mergeCell ref="CH268:CH269"/>
    <mergeCell ref="CI268:CI269"/>
    <mergeCell ref="CR270:CR271"/>
    <mergeCell ref="CS270:CS271"/>
    <mergeCell ref="CT270:CT271"/>
    <mergeCell ref="CU270:CU271"/>
    <mergeCell ref="CA270:CA271"/>
    <mergeCell ref="CB270:CB271"/>
    <mergeCell ref="CC270:CC271"/>
    <mergeCell ref="AD270:AD271"/>
    <mergeCell ref="AE270:AE271"/>
    <mergeCell ref="AF270:AF271"/>
    <mergeCell ref="AG270:AG271"/>
    <mergeCell ref="AH270:AH271"/>
    <mergeCell ref="AI270:AI271"/>
    <mergeCell ref="X270:X271"/>
    <mergeCell ref="Y270:Y271"/>
    <mergeCell ref="EU268:EU269"/>
    <mergeCell ref="EO268:EO269"/>
    <mergeCell ref="EP268:EP269"/>
    <mergeCell ref="EQ268:EQ269"/>
    <mergeCell ref="ER268:ER269"/>
    <mergeCell ref="ES268:ES269"/>
    <mergeCell ref="EI268:EI269"/>
    <mergeCell ref="EJ268:EJ269"/>
    <mergeCell ref="EK268:EK269"/>
    <mergeCell ref="EL268:EL269"/>
    <mergeCell ref="EM268:EM269"/>
    <mergeCell ref="EN268:EN269"/>
    <mergeCell ref="DN268:DN269"/>
    <mergeCell ref="DP268:DP269"/>
    <mergeCell ref="ED268:ED269"/>
    <mergeCell ref="EE268:EE269"/>
    <mergeCell ref="EG268:EG269"/>
    <mergeCell ref="EH268:EH269"/>
    <mergeCell ref="DD268:DD269"/>
    <mergeCell ref="DE268:DE269"/>
    <mergeCell ref="DF268:DF269"/>
    <mergeCell ref="DH268:DH269"/>
    <mergeCell ref="DJ268:DJ269"/>
    <mergeCell ref="DL268:DL269"/>
    <mergeCell ref="CX268:CX269"/>
    <mergeCell ref="CY268:CY269"/>
    <mergeCell ref="CZ268:CZ269"/>
    <mergeCell ref="DA268:DA269"/>
    <mergeCell ref="DB268:DB269"/>
    <mergeCell ref="DC268:DC269"/>
    <mergeCell ref="CR268:CR269"/>
    <mergeCell ref="CS268:CS269"/>
    <mergeCell ref="CT268:CT269"/>
    <mergeCell ref="CU268:CU269"/>
    <mergeCell ref="CV268:CV269"/>
    <mergeCell ref="CW268:CW269"/>
    <mergeCell ref="DT268:DT269"/>
    <mergeCell ref="DV268:DV269"/>
    <mergeCell ref="DW268:DW269"/>
    <mergeCell ref="DX268:DX269"/>
    <mergeCell ref="DY268:DY269"/>
    <mergeCell ref="DZ268:DZ269"/>
    <mergeCell ref="EA268:EA269"/>
    <mergeCell ref="EB268:EB269"/>
    <mergeCell ref="EC268:EC269"/>
    <mergeCell ref="EF268:EF269"/>
    <mergeCell ref="Z270:Z271"/>
    <mergeCell ref="AA270:AA271"/>
    <mergeCell ref="AB270:AB271"/>
    <mergeCell ref="AC270:AC271"/>
    <mergeCell ref="AJ272:AJ273"/>
    <mergeCell ref="AK272:AK273"/>
    <mergeCell ref="AN272:AN273"/>
    <mergeCell ref="CA272:CA273"/>
    <mergeCell ref="CB272:CB273"/>
    <mergeCell ref="CC272:CC273"/>
    <mergeCell ref="AD272:AD273"/>
    <mergeCell ref="AE272:AE273"/>
    <mergeCell ref="AF272:AF273"/>
    <mergeCell ref="AG272:AG273"/>
    <mergeCell ref="AH272:AH273"/>
    <mergeCell ref="AI272:AI273"/>
    <mergeCell ref="X272:X273"/>
    <mergeCell ref="Y272:Y273"/>
    <mergeCell ref="Z272:Z273"/>
    <mergeCell ref="AA272:AA273"/>
    <mergeCell ref="AB272:AB273"/>
    <mergeCell ref="AC272:AC273"/>
    <mergeCell ref="D272:D273"/>
    <mergeCell ref="E272:E273"/>
    <mergeCell ref="T272:T273"/>
    <mergeCell ref="U272:U273"/>
    <mergeCell ref="V272:V273"/>
    <mergeCell ref="W272:W273"/>
    <mergeCell ref="EU270:EU271"/>
    <mergeCell ref="EO270:EO271"/>
    <mergeCell ref="EP270:EP271"/>
    <mergeCell ref="EQ270:EQ271"/>
    <mergeCell ref="ER270:ER271"/>
    <mergeCell ref="ES270:ES271"/>
    <mergeCell ref="EI270:EI271"/>
    <mergeCell ref="EJ270:EJ271"/>
    <mergeCell ref="EK270:EK271"/>
    <mergeCell ref="EL270:EL271"/>
    <mergeCell ref="EM270:EM271"/>
    <mergeCell ref="EN270:EN271"/>
    <mergeCell ref="DN270:DN271"/>
    <mergeCell ref="DP270:DP271"/>
    <mergeCell ref="ED270:ED271"/>
    <mergeCell ref="EE270:EE271"/>
    <mergeCell ref="EG270:EG271"/>
    <mergeCell ref="EH270:EH271"/>
    <mergeCell ref="DD270:DD271"/>
    <mergeCell ref="DE270:DE271"/>
    <mergeCell ref="DF270:DF271"/>
    <mergeCell ref="DH270:DH271"/>
    <mergeCell ref="DJ270:DJ271"/>
    <mergeCell ref="DL270:DL271"/>
    <mergeCell ref="CX270:CX271"/>
    <mergeCell ref="CY270:CY271"/>
    <mergeCell ref="CZ270:CZ271"/>
    <mergeCell ref="DA270:DA271"/>
    <mergeCell ref="DB270:DB271"/>
    <mergeCell ref="DC270:DC271"/>
    <mergeCell ref="CV270:CV271"/>
    <mergeCell ref="CW270:CW271"/>
    <mergeCell ref="CJ270:CJ271"/>
    <mergeCell ref="CM270:CM271"/>
    <mergeCell ref="CN270:CN271"/>
    <mergeCell ref="CO270:CO271"/>
    <mergeCell ref="CP270:CP271"/>
    <mergeCell ref="CQ270:CQ271"/>
    <mergeCell ref="CD270:CD271"/>
    <mergeCell ref="CE270:CE271"/>
    <mergeCell ref="CF270:CF271"/>
    <mergeCell ref="CG270:CG271"/>
    <mergeCell ref="CH270:CH271"/>
    <mergeCell ref="CI270:CI271"/>
    <mergeCell ref="AJ270:AJ271"/>
    <mergeCell ref="AK270:AK271"/>
    <mergeCell ref="AN270:AN271"/>
    <mergeCell ref="D274:D275"/>
    <mergeCell ref="E274:E275"/>
    <mergeCell ref="T274:T275"/>
    <mergeCell ref="U274:U275"/>
    <mergeCell ref="V274:V275"/>
    <mergeCell ref="W274:W275"/>
    <mergeCell ref="EU272:EU273"/>
    <mergeCell ref="EO272:EO273"/>
    <mergeCell ref="EP272:EP273"/>
    <mergeCell ref="EQ272:EQ273"/>
    <mergeCell ref="ER272:ER273"/>
    <mergeCell ref="ES272:ES273"/>
    <mergeCell ref="EI272:EI273"/>
    <mergeCell ref="EJ272:EJ273"/>
    <mergeCell ref="EK272:EK273"/>
    <mergeCell ref="EL272:EL273"/>
    <mergeCell ref="EM272:EM273"/>
    <mergeCell ref="EN272:EN273"/>
    <mergeCell ref="DN272:DN273"/>
    <mergeCell ref="DP272:DP273"/>
    <mergeCell ref="ED272:ED273"/>
    <mergeCell ref="EE272:EE273"/>
    <mergeCell ref="EG272:EG273"/>
    <mergeCell ref="EH272:EH273"/>
    <mergeCell ref="DD272:DD273"/>
    <mergeCell ref="DE272:DE273"/>
    <mergeCell ref="DF272:DF273"/>
    <mergeCell ref="DH272:DH273"/>
    <mergeCell ref="DJ272:DJ273"/>
    <mergeCell ref="DL272:DL273"/>
    <mergeCell ref="CX272:CX273"/>
    <mergeCell ref="CY272:CY273"/>
    <mergeCell ref="CZ272:CZ273"/>
    <mergeCell ref="DA272:DA273"/>
    <mergeCell ref="DB272:DB273"/>
    <mergeCell ref="DC272:DC273"/>
    <mergeCell ref="CR272:CR273"/>
    <mergeCell ref="CS272:CS273"/>
    <mergeCell ref="CT272:CT273"/>
    <mergeCell ref="CU272:CU273"/>
    <mergeCell ref="CV272:CV273"/>
    <mergeCell ref="CW272:CW273"/>
    <mergeCell ref="CJ272:CJ273"/>
    <mergeCell ref="CM272:CM273"/>
    <mergeCell ref="CN272:CN273"/>
    <mergeCell ref="CO272:CO273"/>
    <mergeCell ref="CP272:CP273"/>
    <mergeCell ref="CQ272:CQ273"/>
    <mergeCell ref="CD272:CD273"/>
    <mergeCell ref="CE272:CE273"/>
    <mergeCell ref="CF272:CF273"/>
    <mergeCell ref="CG272:CG273"/>
    <mergeCell ref="CH272:CH273"/>
    <mergeCell ref="CI272:CI273"/>
    <mergeCell ref="CR274:CR275"/>
    <mergeCell ref="CS274:CS275"/>
    <mergeCell ref="CT274:CT275"/>
    <mergeCell ref="CU274:CU275"/>
    <mergeCell ref="AJ274:AJ275"/>
    <mergeCell ref="AK274:AK275"/>
    <mergeCell ref="AN274:AN275"/>
    <mergeCell ref="CA274:CA275"/>
    <mergeCell ref="CB274:CB275"/>
    <mergeCell ref="CC274:CC275"/>
    <mergeCell ref="AD274:AD275"/>
    <mergeCell ref="AE274:AE275"/>
    <mergeCell ref="AF274:AF275"/>
    <mergeCell ref="AG274:AG275"/>
    <mergeCell ref="AH274:AH275"/>
    <mergeCell ref="AI274:AI275"/>
    <mergeCell ref="X274:X275"/>
    <mergeCell ref="Y274:Y275"/>
    <mergeCell ref="Z274:Z275"/>
    <mergeCell ref="AA274:AA275"/>
    <mergeCell ref="AB274:AB275"/>
    <mergeCell ref="AC274:AC275"/>
    <mergeCell ref="AJ276:AJ277"/>
    <mergeCell ref="AK276:AK277"/>
    <mergeCell ref="AN276:AN277"/>
    <mergeCell ref="CA276:CA277"/>
    <mergeCell ref="CB276:CB277"/>
    <mergeCell ref="CC276:CC277"/>
    <mergeCell ref="AD276:AD277"/>
    <mergeCell ref="AE276:AE277"/>
    <mergeCell ref="AF276:AF277"/>
    <mergeCell ref="AG276:AG277"/>
    <mergeCell ref="AH276:AH277"/>
    <mergeCell ref="AI276:AI277"/>
    <mergeCell ref="X276:X277"/>
    <mergeCell ref="Y276:Y277"/>
    <mergeCell ref="Z276:Z277"/>
    <mergeCell ref="AA276:AA277"/>
    <mergeCell ref="AB276:AB277"/>
    <mergeCell ref="AC276:AC277"/>
    <mergeCell ref="CJ276:CJ277"/>
    <mergeCell ref="CM276:CM277"/>
    <mergeCell ref="CN276:CN277"/>
    <mergeCell ref="CO276:CO277"/>
    <mergeCell ref="CP276:CP277"/>
    <mergeCell ref="CQ276:CQ277"/>
    <mergeCell ref="CD276:CD277"/>
    <mergeCell ref="CE276:CE277"/>
    <mergeCell ref="CF276:CF277"/>
    <mergeCell ref="CG276:CG277"/>
    <mergeCell ref="CH276:CH277"/>
    <mergeCell ref="CI276:CI277"/>
    <mergeCell ref="D276:D277"/>
    <mergeCell ref="E276:E277"/>
    <mergeCell ref="T276:T277"/>
    <mergeCell ref="U276:U277"/>
    <mergeCell ref="V276:V277"/>
    <mergeCell ref="W276:W277"/>
    <mergeCell ref="EU274:EU275"/>
    <mergeCell ref="EO274:EO275"/>
    <mergeCell ref="EP274:EP275"/>
    <mergeCell ref="EQ274:EQ275"/>
    <mergeCell ref="ER274:ER275"/>
    <mergeCell ref="ES274:ES275"/>
    <mergeCell ref="EI274:EI275"/>
    <mergeCell ref="EJ274:EJ275"/>
    <mergeCell ref="EK274:EK275"/>
    <mergeCell ref="EL274:EL275"/>
    <mergeCell ref="EM274:EM275"/>
    <mergeCell ref="EN274:EN275"/>
    <mergeCell ref="DN274:DN275"/>
    <mergeCell ref="DP274:DP275"/>
    <mergeCell ref="ED274:ED275"/>
    <mergeCell ref="EE274:EE275"/>
    <mergeCell ref="EG274:EG275"/>
    <mergeCell ref="EH274:EH275"/>
    <mergeCell ref="DD274:DD275"/>
    <mergeCell ref="DE274:DE275"/>
    <mergeCell ref="DF274:DF275"/>
    <mergeCell ref="DH274:DH275"/>
    <mergeCell ref="DJ274:DJ275"/>
    <mergeCell ref="DL274:DL275"/>
    <mergeCell ref="CX274:CX275"/>
    <mergeCell ref="CY274:CY275"/>
    <mergeCell ref="CZ274:CZ275"/>
    <mergeCell ref="DA274:DA275"/>
    <mergeCell ref="DB274:DB275"/>
    <mergeCell ref="DC274:DC275"/>
    <mergeCell ref="CV274:CV275"/>
    <mergeCell ref="CW274:CW275"/>
    <mergeCell ref="CJ274:CJ275"/>
    <mergeCell ref="CM274:CM275"/>
    <mergeCell ref="CN274:CN275"/>
    <mergeCell ref="CO274:CO275"/>
    <mergeCell ref="CP274:CP275"/>
    <mergeCell ref="CQ274:CQ275"/>
    <mergeCell ref="CD274:CD275"/>
    <mergeCell ref="CE274:CE275"/>
    <mergeCell ref="CF274:CF275"/>
    <mergeCell ref="CG274:CG275"/>
    <mergeCell ref="CH274:CH275"/>
    <mergeCell ref="CI274:CI275"/>
    <mergeCell ref="DT274:DT275"/>
    <mergeCell ref="DV274:DV275"/>
    <mergeCell ref="CJ278:CJ279"/>
    <mergeCell ref="CM278:CM279"/>
    <mergeCell ref="CN278:CN279"/>
    <mergeCell ref="CO278:CO279"/>
    <mergeCell ref="CP278:CP279"/>
    <mergeCell ref="CQ278:CQ279"/>
    <mergeCell ref="CD278:CD279"/>
    <mergeCell ref="CE278:CE279"/>
    <mergeCell ref="CF278:CF279"/>
    <mergeCell ref="CG278:CG279"/>
    <mergeCell ref="CH278:CH279"/>
    <mergeCell ref="CI278:CI279"/>
    <mergeCell ref="AJ278:AJ279"/>
    <mergeCell ref="AK278:AK279"/>
    <mergeCell ref="AN278:AN279"/>
    <mergeCell ref="CP280:CP281"/>
    <mergeCell ref="CQ280:CQ281"/>
    <mergeCell ref="CR280:CR281"/>
    <mergeCell ref="CS280:CS281"/>
    <mergeCell ref="CT280:CT281"/>
    <mergeCell ref="CU280:CU281"/>
    <mergeCell ref="CH280:CH281"/>
    <mergeCell ref="D278:D279"/>
    <mergeCell ref="E278:E279"/>
    <mergeCell ref="T278:T279"/>
    <mergeCell ref="U278:U279"/>
    <mergeCell ref="V278:V279"/>
    <mergeCell ref="W278:W279"/>
    <mergeCell ref="EU276:EU277"/>
    <mergeCell ref="EO276:EO277"/>
    <mergeCell ref="EP276:EP277"/>
    <mergeCell ref="EQ276:EQ277"/>
    <mergeCell ref="ER276:ER277"/>
    <mergeCell ref="ES276:ES277"/>
    <mergeCell ref="EI276:EI277"/>
    <mergeCell ref="EJ276:EJ277"/>
    <mergeCell ref="EK276:EK277"/>
    <mergeCell ref="EL276:EL277"/>
    <mergeCell ref="EM276:EM277"/>
    <mergeCell ref="EN276:EN277"/>
    <mergeCell ref="DN276:DN277"/>
    <mergeCell ref="DP276:DP277"/>
    <mergeCell ref="ED276:ED277"/>
    <mergeCell ref="EE276:EE277"/>
    <mergeCell ref="EG276:EG277"/>
    <mergeCell ref="EH276:EH277"/>
    <mergeCell ref="DD276:DD277"/>
    <mergeCell ref="DE276:DE277"/>
    <mergeCell ref="DF276:DF277"/>
    <mergeCell ref="DH276:DH277"/>
    <mergeCell ref="DJ276:DJ277"/>
    <mergeCell ref="DL276:DL277"/>
    <mergeCell ref="CX276:CX277"/>
    <mergeCell ref="CY276:CY277"/>
    <mergeCell ref="CZ276:CZ277"/>
    <mergeCell ref="DA276:DA277"/>
    <mergeCell ref="DB276:DB277"/>
    <mergeCell ref="DC276:DC277"/>
    <mergeCell ref="CR276:CR277"/>
    <mergeCell ref="CS276:CS277"/>
    <mergeCell ref="CT276:CT277"/>
    <mergeCell ref="CU276:CU277"/>
    <mergeCell ref="CV276:CV277"/>
    <mergeCell ref="CW276:CW277"/>
    <mergeCell ref="EU278:EU279"/>
    <mergeCell ref="EO278:EO279"/>
    <mergeCell ref="EP278:EP279"/>
    <mergeCell ref="EQ278:EQ279"/>
    <mergeCell ref="ER278:ER279"/>
    <mergeCell ref="ES278:ES279"/>
    <mergeCell ref="EI278:EI279"/>
    <mergeCell ref="EJ278:EJ279"/>
    <mergeCell ref="EK278:EK279"/>
    <mergeCell ref="EL278:EL279"/>
    <mergeCell ref="EM278:EM279"/>
    <mergeCell ref="EN278:EN279"/>
    <mergeCell ref="DN278:DN279"/>
    <mergeCell ref="DP278:DP279"/>
    <mergeCell ref="ED278:ED279"/>
    <mergeCell ref="EE278:EE279"/>
    <mergeCell ref="EG278:EG279"/>
    <mergeCell ref="EH278:EH279"/>
    <mergeCell ref="DD278:DD279"/>
    <mergeCell ref="DE278:DE279"/>
    <mergeCell ref="DF278:DF279"/>
    <mergeCell ref="DH278:DH279"/>
    <mergeCell ref="DJ278:DJ279"/>
    <mergeCell ref="DL278:DL279"/>
    <mergeCell ref="CX278:CX279"/>
    <mergeCell ref="CY278:CY279"/>
    <mergeCell ref="CZ278:CZ279"/>
    <mergeCell ref="DA278:DA279"/>
    <mergeCell ref="DB278:DB279"/>
    <mergeCell ref="DC278:DC279"/>
    <mergeCell ref="CR278:CR279"/>
    <mergeCell ref="CS278:CS279"/>
    <mergeCell ref="CT278:CT279"/>
    <mergeCell ref="CU278:CU279"/>
    <mergeCell ref="CV278:CV279"/>
    <mergeCell ref="CW278:CW279"/>
    <mergeCell ref="DT278:DT279"/>
    <mergeCell ref="DV278:DV279"/>
    <mergeCell ref="DW278:DW279"/>
    <mergeCell ref="DX278:DX279"/>
    <mergeCell ref="DY278:DY279"/>
    <mergeCell ref="DZ278:DZ279"/>
    <mergeCell ref="EA278:EA279"/>
    <mergeCell ref="EB278:EB279"/>
    <mergeCell ref="EC278:EC279"/>
    <mergeCell ref="EF278:EF279"/>
    <mergeCell ref="X280:X281"/>
    <mergeCell ref="Y280:Y281"/>
    <mergeCell ref="Z280:Z281"/>
    <mergeCell ref="AA280:AA281"/>
    <mergeCell ref="AN280:AN281"/>
    <mergeCell ref="CA280:CA281"/>
    <mergeCell ref="CA278:CA279"/>
    <mergeCell ref="CB278:CB279"/>
    <mergeCell ref="CC278:CC279"/>
    <mergeCell ref="AD278:AD279"/>
    <mergeCell ref="AE278:AE279"/>
    <mergeCell ref="AF278:AF279"/>
    <mergeCell ref="AG278:AG279"/>
    <mergeCell ref="AH278:AH279"/>
    <mergeCell ref="AI278:AI279"/>
    <mergeCell ref="X278:X279"/>
    <mergeCell ref="Y278:Y279"/>
    <mergeCell ref="Z278:Z279"/>
    <mergeCell ref="AA278:AA279"/>
    <mergeCell ref="AB278:AB279"/>
    <mergeCell ref="AC278:AC279"/>
    <mergeCell ref="AB280:AB281"/>
    <mergeCell ref="AC280:AC281"/>
    <mergeCell ref="AD280:AD281"/>
    <mergeCell ref="AE280:AE281"/>
    <mergeCell ref="AF280:AF281"/>
    <mergeCell ref="AG280:AG281"/>
    <mergeCell ref="AH280:AH281"/>
    <mergeCell ref="AI280:AI281"/>
    <mergeCell ref="AJ280:AJ281"/>
    <mergeCell ref="AK280:AK281"/>
    <mergeCell ref="D280:D281"/>
    <mergeCell ref="E280:E281"/>
    <mergeCell ref="T280:T281"/>
    <mergeCell ref="U280:U281"/>
    <mergeCell ref="V280:V281"/>
    <mergeCell ref="W280:W281"/>
    <mergeCell ref="ES280:ES281"/>
    <mergeCell ref="EU280:EU281"/>
    <mergeCell ref="EM280:EM281"/>
    <mergeCell ref="EN280:EN281"/>
    <mergeCell ref="EO280:EO281"/>
    <mergeCell ref="EP280:EP281"/>
    <mergeCell ref="EQ280:EQ281"/>
    <mergeCell ref="ER280:ER281"/>
    <mergeCell ref="EG280:EG281"/>
    <mergeCell ref="EH280:EH281"/>
    <mergeCell ref="EI280:EI281"/>
    <mergeCell ref="EJ280:EJ281"/>
    <mergeCell ref="EK280:EK281"/>
    <mergeCell ref="EL280:EL281"/>
    <mergeCell ref="DJ280:DJ281"/>
    <mergeCell ref="DL280:DL281"/>
    <mergeCell ref="DN280:DN281"/>
    <mergeCell ref="DP280:DP281"/>
    <mergeCell ref="ED280:ED281"/>
    <mergeCell ref="EE280:EE281"/>
    <mergeCell ref="DB280:DB281"/>
    <mergeCell ref="DC280:DC281"/>
    <mergeCell ref="DD280:DD281"/>
    <mergeCell ref="DE280:DE281"/>
    <mergeCell ref="DF280:DF281"/>
    <mergeCell ref="DH280:DH281"/>
    <mergeCell ref="CI280:CI281"/>
    <mergeCell ref="CJ280:CJ281"/>
    <mergeCell ref="CM280:CM281"/>
    <mergeCell ref="CN280:CN281"/>
    <mergeCell ref="CO280:CO281"/>
    <mergeCell ref="CB280:CB281"/>
    <mergeCell ref="CC280:CC281"/>
    <mergeCell ref="CD280:CD281"/>
    <mergeCell ref="CE280:CE281"/>
    <mergeCell ref="CF280:CF281"/>
    <mergeCell ref="CG280:CG281"/>
    <mergeCell ref="EB280:EB281"/>
    <mergeCell ref="EC280:EC281"/>
    <mergeCell ref="EF280:EF281"/>
    <mergeCell ref="DF282:DF283"/>
    <mergeCell ref="DH282:DH283"/>
    <mergeCell ref="DJ282:DJ283"/>
    <mergeCell ref="CW282:CW283"/>
    <mergeCell ref="CX282:CX283"/>
    <mergeCell ref="CY282:CY283"/>
    <mergeCell ref="CZ282:CZ283"/>
    <mergeCell ref="DA282:DA283"/>
    <mergeCell ref="DB282:DB283"/>
    <mergeCell ref="CQ282:CQ283"/>
    <mergeCell ref="CR282:CR283"/>
    <mergeCell ref="CS282:CS283"/>
    <mergeCell ref="CT282:CT283"/>
    <mergeCell ref="CU282:CU283"/>
    <mergeCell ref="CV282:CV283"/>
    <mergeCell ref="CV280:CV281"/>
    <mergeCell ref="CW280:CW281"/>
    <mergeCell ref="CX280:CX281"/>
    <mergeCell ref="CY280:CY281"/>
    <mergeCell ref="CZ280:CZ281"/>
    <mergeCell ref="DA280:DA281"/>
    <mergeCell ref="CC282:CC283"/>
    <mergeCell ref="CD282:CD283"/>
    <mergeCell ref="CE282:CE283"/>
    <mergeCell ref="CF282:CF283"/>
    <mergeCell ref="CG282:CG283"/>
    <mergeCell ref="CH282:CH283"/>
    <mergeCell ref="DT280:DT281"/>
    <mergeCell ref="DV280:DV281"/>
    <mergeCell ref="DW280:DW281"/>
    <mergeCell ref="DX280:DX281"/>
    <mergeCell ref="DY280:DY281"/>
    <mergeCell ref="DZ280:DZ281"/>
    <mergeCell ref="DT282:DT283"/>
    <mergeCell ref="DV282:DV283"/>
    <mergeCell ref="DW282:DW283"/>
    <mergeCell ref="DX282:DX283"/>
    <mergeCell ref="DY282:DY283"/>
    <mergeCell ref="DZ282:DZ283"/>
    <mergeCell ref="AD290:AD291"/>
    <mergeCell ref="DD284:DD285"/>
    <mergeCell ref="DE284:DE285"/>
    <mergeCell ref="AN282:AN283"/>
    <mergeCell ref="CA282:CA283"/>
    <mergeCell ref="CB282:CB283"/>
    <mergeCell ref="W282:W283"/>
    <mergeCell ref="X282:X283"/>
    <mergeCell ref="Y282:Y283"/>
    <mergeCell ref="Z282:Z283"/>
    <mergeCell ref="AA282:AA283"/>
    <mergeCell ref="D282:D283"/>
    <mergeCell ref="E282:E283"/>
    <mergeCell ref="T282:T283"/>
    <mergeCell ref="U282:U283"/>
    <mergeCell ref="V282:V283"/>
    <mergeCell ref="D284:D285"/>
    <mergeCell ref="E284:E285"/>
    <mergeCell ref="T284:T285"/>
    <mergeCell ref="U284:U285"/>
    <mergeCell ref="V284:V285"/>
    <mergeCell ref="W284:W285"/>
    <mergeCell ref="X284:X285"/>
    <mergeCell ref="Y284:Y285"/>
    <mergeCell ref="Z284:Z285"/>
    <mergeCell ref="AA284:AA285"/>
    <mergeCell ref="AA286:AA287"/>
    <mergeCell ref="D286:D287"/>
    <mergeCell ref="E286:E287"/>
    <mergeCell ref="T286:T287"/>
    <mergeCell ref="U286:U287"/>
    <mergeCell ref="V286:V287"/>
    <mergeCell ref="W286:W287"/>
    <mergeCell ref="X286:X287"/>
    <mergeCell ref="Y286:Y287"/>
    <mergeCell ref="Z286:Z287"/>
    <mergeCell ref="CM282:CM283"/>
    <mergeCell ref="CN282:CN283"/>
    <mergeCell ref="CO282:CO283"/>
    <mergeCell ref="CP282:CP283"/>
    <mergeCell ref="DC282:DC283"/>
    <mergeCell ref="DD282:DD283"/>
    <mergeCell ref="DE282:DE283"/>
    <mergeCell ref="CI282:CI283"/>
    <mergeCell ref="CJ282:CJ283"/>
    <mergeCell ref="CP284:CP285"/>
    <mergeCell ref="CQ284:CQ285"/>
    <mergeCell ref="CR284:CR285"/>
    <mergeCell ref="CS284:CS285"/>
    <mergeCell ref="CT284:CT285"/>
    <mergeCell ref="CH284:CH285"/>
    <mergeCell ref="CI284:CI285"/>
    <mergeCell ref="CJ284:CJ285"/>
    <mergeCell ref="CM284:CM285"/>
    <mergeCell ref="CN284:CN285"/>
    <mergeCell ref="CI288:CI289"/>
    <mergeCell ref="CJ288:CJ289"/>
    <mergeCell ref="CM288:CM289"/>
    <mergeCell ref="CN288:CN289"/>
    <mergeCell ref="CB284:CB285"/>
    <mergeCell ref="CC284:CC285"/>
    <mergeCell ref="CD284:CD285"/>
    <mergeCell ref="CE284:CE285"/>
    <mergeCell ref="CF284:CF285"/>
    <mergeCell ref="DH284:DH285"/>
    <mergeCell ref="DJ284:DJ285"/>
    <mergeCell ref="DL284:DL285"/>
    <mergeCell ref="DN284:DN285"/>
    <mergeCell ref="DP284:DP285"/>
    <mergeCell ref="ED284:ED285"/>
    <mergeCell ref="DA284:DA285"/>
    <mergeCell ref="DB284:DB285"/>
    <mergeCell ref="DC284:DC285"/>
    <mergeCell ref="AE290:AE291"/>
    <mergeCell ref="AF290:AF291"/>
    <mergeCell ref="AG290:AG291"/>
    <mergeCell ref="AH290:AH291"/>
    <mergeCell ref="AI290:AI291"/>
    <mergeCell ref="X290:X291"/>
    <mergeCell ref="Y290:Y291"/>
    <mergeCell ref="Z290:Z291"/>
    <mergeCell ref="AA290:AA291"/>
    <mergeCell ref="AB290:AB291"/>
    <mergeCell ref="AC290:AC291"/>
    <mergeCell ref="D290:D291"/>
    <mergeCell ref="E290:E291"/>
    <mergeCell ref="T290:T291"/>
    <mergeCell ref="EU282:EU283"/>
    <mergeCell ref="EN282:EN283"/>
    <mergeCell ref="EO282:EO283"/>
    <mergeCell ref="EP282:EP283"/>
    <mergeCell ref="EQ282:EQ283"/>
    <mergeCell ref="ER282:ER283"/>
    <mergeCell ref="ES282:ES283"/>
    <mergeCell ref="EH282:EH283"/>
    <mergeCell ref="EI282:EI283"/>
    <mergeCell ref="EJ282:EJ283"/>
    <mergeCell ref="EK282:EK283"/>
    <mergeCell ref="EL282:EL283"/>
    <mergeCell ref="EM282:EM283"/>
    <mergeCell ref="DL282:DL283"/>
    <mergeCell ref="DN282:DN283"/>
    <mergeCell ref="DP282:DP283"/>
    <mergeCell ref="EE282:EE283"/>
    <mergeCell ref="EG282:EG283"/>
    <mergeCell ref="EE284:EE285"/>
    <mergeCell ref="EG284:EG285"/>
    <mergeCell ref="EG286:EG287"/>
    <mergeCell ref="EE288:EE289"/>
    <mergeCell ref="EU284:EU285"/>
    <mergeCell ref="EN284:EN285"/>
    <mergeCell ref="EO284:EO285"/>
    <mergeCell ref="EP284:EP285"/>
    <mergeCell ref="EQ284:EQ285"/>
    <mergeCell ref="ER284:ER285"/>
    <mergeCell ref="ES284:ES285"/>
    <mergeCell ref="EH284:EH285"/>
    <mergeCell ref="EI284:EI285"/>
    <mergeCell ref="EJ284:EJ285"/>
    <mergeCell ref="EK284:EK285"/>
    <mergeCell ref="EL284:EL285"/>
    <mergeCell ref="EM284:EM285"/>
    <mergeCell ref="AB284:AB285"/>
    <mergeCell ref="AC284:AC285"/>
    <mergeCell ref="AD284:AD285"/>
    <mergeCell ref="AE284:AE285"/>
    <mergeCell ref="AF284:AF285"/>
    <mergeCell ref="AG284:AG285"/>
    <mergeCell ref="CG284:CG285"/>
    <mergeCell ref="AH284:AH285"/>
    <mergeCell ref="AI284:AI285"/>
    <mergeCell ref="AJ284:AJ285"/>
    <mergeCell ref="AK284:AK285"/>
    <mergeCell ref="AN284:AN285"/>
    <mergeCell ref="CA284:CA285"/>
    <mergeCell ref="CB286:CB287"/>
    <mergeCell ref="CC286:CC287"/>
    <mergeCell ref="CD286:CD287"/>
    <mergeCell ref="CE286:CE287"/>
    <mergeCell ref="CF286:CF287"/>
    <mergeCell ref="AH286:AH287"/>
    <mergeCell ref="AI286:AI287"/>
    <mergeCell ref="AJ286:AJ287"/>
    <mergeCell ref="AK286:AK287"/>
    <mergeCell ref="AN286:AN287"/>
    <mergeCell ref="DF284:DF285"/>
    <mergeCell ref="CU284:CU285"/>
    <mergeCell ref="CV284:CV285"/>
    <mergeCell ref="CW284:CW285"/>
    <mergeCell ref="CX284:CX285"/>
    <mergeCell ref="CY284:CY285"/>
    <mergeCell ref="CZ284:CZ285"/>
    <mergeCell ref="CO284:CO285"/>
    <mergeCell ref="X288:X289"/>
    <mergeCell ref="Y288:Y289"/>
    <mergeCell ref="Z288:Z289"/>
    <mergeCell ref="AA288:AA289"/>
    <mergeCell ref="AB288:AB289"/>
    <mergeCell ref="CR288:CR289"/>
    <mergeCell ref="CS288:CS289"/>
    <mergeCell ref="CT288:CT289"/>
    <mergeCell ref="CC288:CC289"/>
    <mergeCell ref="CD288:CD289"/>
    <mergeCell ref="CE288:CE289"/>
    <mergeCell ref="CF288:CF289"/>
    <mergeCell ref="CG288:CG289"/>
    <mergeCell ref="CH288:CH289"/>
    <mergeCell ref="AI288:AI289"/>
    <mergeCell ref="AJ288:AJ289"/>
    <mergeCell ref="AK288:AK289"/>
    <mergeCell ref="AN288:AN289"/>
    <mergeCell ref="CA288:CA289"/>
    <mergeCell ref="CB288:CB289"/>
    <mergeCell ref="AC288:AC289"/>
    <mergeCell ref="AD288:AD289"/>
    <mergeCell ref="AE288:AE289"/>
    <mergeCell ref="AF288:AF289"/>
    <mergeCell ref="AG288:AG289"/>
    <mergeCell ref="AH288:AH289"/>
    <mergeCell ref="AG286:AG287"/>
    <mergeCell ref="AB286:AB287"/>
    <mergeCell ref="AC286:AC287"/>
    <mergeCell ref="AD286:AD287"/>
    <mergeCell ref="AE286:AE287"/>
    <mergeCell ref="AF286:AF287"/>
    <mergeCell ref="D288:D289"/>
    <mergeCell ref="E288:E289"/>
    <mergeCell ref="T288:T289"/>
    <mergeCell ref="U288:U289"/>
    <mergeCell ref="V288:V289"/>
    <mergeCell ref="EU286:EU287"/>
    <mergeCell ref="EN286:EN287"/>
    <mergeCell ref="EO286:EO287"/>
    <mergeCell ref="EP286:EP287"/>
    <mergeCell ref="EQ286:EQ287"/>
    <mergeCell ref="ER286:ER287"/>
    <mergeCell ref="ES286:ES287"/>
    <mergeCell ref="EH286:EH287"/>
    <mergeCell ref="EI286:EI287"/>
    <mergeCell ref="EJ286:EJ287"/>
    <mergeCell ref="EK286:EK287"/>
    <mergeCell ref="EL286:EL287"/>
    <mergeCell ref="EM286:EM287"/>
    <mergeCell ref="DH286:DH287"/>
    <mergeCell ref="DJ286:DJ287"/>
    <mergeCell ref="DL286:DL287"/>
    <mergeCell ref="DN286:DN287"/>
    <mergeCell ref="DP286:DP287"/>
    <mergeCell ref="EE286:EE287"/>
    <mergeCell ref="DA286:DA287"/>
    <mergeCell ref="DB286:DB287"/>
    <mergeCell ref="DC286:DC287"/>
    <mergeCell ref="DD286:DD287"/>
    <mergeCell ref="DE286:DE287"/>
    <mergeCell ref="DF286:DF287"/>
    <mergeCell ref="CU286:CU287"/>
    <mergeCell ref="CV286:CV287"/>
    <mergeCell ref="CW286:CW287"/>
    <mergeCell ref="CX286:CX287"/>
    <mergeCell ref="CY286:CY287"/>
    <mergeCell ref="CZ286:CZ287"/>
    <mergeCell ref="CO286:CO287"/>
    <mergeCell ref="CP286:CP287"/>
    <mergeCell ref="CQ286:CQ287"/>
    <mergeCell ref="CR286:CR287"/>
    <mergeCell ref="CS286:CS287"/>
    <mergeCell ref="CT286:CT287"/>
    <mergeCell ref="CG286:CG287"/>
    <mergeCell ref="CH286:CH287"/>
    <mergeCell ref="CI286:CI287"/>
    <mergeCell ref="CJ286:CJ287"/>
    <mergeCell ref="CM286:CM287"/>
    <mergeCell ref="CN286:CN287"/>
    <mergeCell ref="CA286:CA287"/>
    <mergeCell ref="ES288:ES289"/>
    <mergeCell ref="EU288:EU289"/>
    <mergeCell ref="EN288:EN289"/>
    <mergeCell ref="EO288:EO289"/>
    <mergeCell ref="EP288:EP289"/>
    <mergeCell ref="EQ288:EQ289"/>
    <mergeCell ref="ER288:ER289"/>
    <mergeCell ref="EG288:EG289"/>
    <mergeCell ref="EH288:EH289"/>
    <mergeCell ref="EI288:EI289"/>
    <mergeCell ref="EJ288:EJ289"/>
    <mergeCell ref="EK288:EK289"/>
    <mergeCell ref="EL288:EL289"/>
    <mergeCell ref="DH288:DH289"/>
    <mergeCell ref="DJ288:DJ289"/>
    <mergeCell ref="DL288:DL289"/>
    <mergeCell ref="DN288:DN289"/>
    <mergeCell ref="DP288:DP289"/>
    <mergeCell ref="ED288:ED289"/>
    <mergeCell ref="DA288:DA289"/>
    <mergeCell ref="DB288:DB289"/>
    <mergeCell ref="DC288:DC289"/>
    <mergeCell ref="DD288:DD289"/>
    <mergeCell ref="DE288:DE289"/>
    <mergeCell ref="DF288:DF289"/>
    <mergeCell ref="CX290:CX291"/>
    <mergeCell ref="CY290:CY291"/>
    <mergeCell ref="CZ290:CZ291"/>
    <mergeCell ref="DA290:DA291"/>
    <mergeCell ref="DB290:DB291"/>
    <mergeCell ref="DC290:DC291"/>
    <mergeCell ref="CR290:CR291"/>
    <mergeCell ref="CS290:CS291"/>
    <mergeCell ref="CT290:CT291"/>
    <mergeCell ref="CU290:CU291"/>
    <mergeCell ref="CV290:CV291"/>
    <mergeCell ref="CW290:CW291"/>
    <mergeCell ref="ER290:ER291"/>
    <mergeCell ref="AA292:AA293"/>
    <mergeCell ref="AB292:AB293"/>
    <mergeCell ref="AC292:AC293"/>
    <mergeCell ref="AD292:AD293"/>
    <mergeCell ref="D292:D293"/>
    <mergeCell ref="E292:E293"/>
    <mergeCell ref="T292:T293"/>
    <mergeCell ref="U292:U293"/>
    <mergeCell ref="V292:V293"/>
    <mergeCell ref="W292:W293"/>
    <mergeCell ref="X292:X293"/>
    <mergeCell ref="EP290:EP291"/>
    <mergeCell ref="EQ290:EQ291"/>
    <mergeCell ref="CU292:CU293"/>
    <mergeCell ref="CV292:CV293"/>
    <mergeCell ref="CW292:CW293"/>
    <mergeCell ref="CX292:CX293"/>
    <mergeCell ref="CM292:CM293"/>
    <mergeCell ref="CN292:CN293"/>
    <mergeCell ref="CO292:CO293"/>
    <mergeCell ref="CP292:CP293"/>
    <mergeCell ref="CQ292:CQ293"/>
    <mergeCell ref="CR292:CR293"/>
    <mergeCell ref="CJ290:CJ291"/>
    <mergeCell ref="CM290:CM291"/>
    <mergeCell ref="CN290:CN291"/>
    <mergeCell ref="CO290:CO291"/>
    <mergeCell ref="CP290:CP291"/>
    <mergeCell ref="CQ290:CQ291"/>
    <mergeCell ref="U290:U291"/>
    <mergeCell ref="V290:V291"/>
    <mergeCell ref="W290:W291"/>
    <mergeCell ref="CU288:CU289"/>
    <mergeCell ref="CV288:CV289"/>
    <mergeCell ref="CW288:CW289"/>
    <mergeCell ref="CX288:CX289"/>
    <mergeCell ref="CY288:CY289"/>
    <mergeCell ref="CZ288:CZ289"/>
    <mergeCell ref="CO288:CO289"/>
    <mergeCell ref="CP288:CP289"/>
    <mergeCell ref="CQ288:CQ289"/>
    <mergeCell ref="W288:W289"/>
    <mergeCell ref="EM288:EM289"/>
    <mergeCell ref="Y294:Y295"/>
    <mergeCell ref="Z294:Z295"/>
    <mergeCell ref="AA294:AA295"/>
    <mergeCell ref="AB294:AB295"/>
    <mergeCell ref="AC294:AC295"/>
    <mergeCell ref="AD294:AD295"/>
    <mergeCell ref="D294:D295"/>
    <mergeCell ref="E294:E295"/>
    <mergeCell ref="T294:T295"/>
    <mergeCell ref="U294:U295"/>
    <mergeCell ref="V294:V295"/>
    <mergeCell ref="W294:W295"/>
    <mergeCell ref="X294:X295"/>
    <mergeCell ref="EP292:EP293"/>
    <mergeCell ref="EQ292:EQ293"/>
    <mergeCell ref="ER292:ER293"/>
    <mergeCell ref="ES292:ES293"/>
    <mergeCell ref="EU292:EU293"/>
    <mergeCell ref="EJ292:EJ293"/>
    <mergeCell ref="EK292:EK293"/>
    <mergeCell ref="EL292:EL293"/>
    <mergeCell ref="EM292:EM293"/>
    <mergeCell ref="EN292:EN293"/>
    <mergeCell ref="EO292:EO293"/>
    <mergeCell ref="DP292:DP293"/>
    <mergeCell ref="ED292:ED293"/>
    <mergeCell ref="EE292:EE293"/>
    <mergeCell ref="EG292:EG293"/>
    <mergeCell ref="EH292:EH293"/>
    <mergeCell ref="EI292:EI293"/>
    <mergeCell ref="DE292:DE293"/>
    <mergeCell ref="DF292:DF293"/>
    <mergeCell ref="DH292:DH293"/>
    <mergeCell ref="DJ292:DJ293"/>
    <mergeCell ref="DL292:DL293"/>
    <mergeCell ref="DN292:DN293"/>
    <mergeCell ref="CY292:CY293"/>
    <mergeCell ref="CZ292:CZ293"/>
    <mergeCell ref="DA292:DA293"/>
    <mergeCell ref="DB292:DB293"/>
    <mergeCell ref="DC292:DC293"/>
    <mergeCell ref="DD292:DD293"/>
    <mergeCell ref="CS292:CS293"/>
    <mergeCell ref="CT292:CT293"/>
    <mergeCell ref="CE292:CE293"/>
    <mergeCell ref="CF292:CF293"/>
    <mergeCell ref="CG292:CG293"/>
    <mergeCell ref="CH292:CH293"/>
    <mergeCell ref="CI292:CI293"/>
    <mergeCell ref="CJ292:CJ293"/>
    <mergeCell ref="AK292:AK293"/>
    <mergeCell ref="AN292:AN293"/>
    <mergeCell ref="CA292:CA293"/>
    <mergeCell ref="CB292:CB293"/>
    <mergeCell ref="CC292:CC293"/>
    <mergeCell ref="CD292:CD293"/>
    <mergeCell ref="AE292:AE293"/>
    <mergeCell ref="AF292:AF293"/>
    <mergeCell ref="AG292:AG293"/>
    <mergeCell ref="AH292:AH293"/>
    <mergeCell ref="AI292:AI293"/>
    <mergeCell ref="AJ292:AJ293"/>
    <mergeCell ref="Y292:Y293"/>
    <mergeCell ref="Z292:Z293"/>
    <mergeCell ref="CG294:CG295"/>
    <mergeCell ref="CH294:CH295"/>
    <mergeCell ref="CI294:CI295"/>
    <mergeCell ref="CJ294:CJ295"/>
    <mergeCell ref="AK294:AK295"/>
    <mergeCell ref="AN294:AN295"/>
    <mergeCell ref="CA294:CA295"/>
    <mergeCell ref="CB294:CB295"/>
    <mergeCell ref="CC294:CC295"/>
    <mergeCell ref="CD294:CD295"/>
    <mergeCell ref="AE294:AE295"/>
    <mergeCell ref="AF294:AF295"/>
    <mergeCell ref="AG294:AG295"/>
    <mergeCell ref="AH294:AH295"/>
    <mergeCell ref="AI294:AI295"/>
    <mergeCell ref="AJ294:AJ295"/>
    <mergeCell ref="ES290:ES291"/>
    <mergeCell ref="EU290:EU291"/>
    <mergeCell ref="EJ290:EJ291"/>
    <mergeCell ref="EK290:EK291"/>
    <mergeCell ref="EL290:EL291"/>
    <mergeCell ref="EM290:EM291"/>
    <mergeCell ref="EN290:EN291"/>
    <mergeCell ref="EO290:EO291"/>
    <mergeCell ref="DN290:DN291"/>
    <mergeCell ref="DP290:DP291"/>
    <mergeCell ref="EE290:EE291"/>
    <mergeCell ref="EG290:EG291"/>
    <mergeCell ref="EH290:EH291"/>
    <mergeCell ref="EI290:EI291"/>
    <mergeCell ref="DD290:DD291"/>
    <mergeCell ref="DE290:DE291"/>
    <mergeCell ref="DF290:DF291"/>
    <mergeCell ref="DH290:DH291"/>
    <mergeCell ref="DJ290:DJ291"/>
    <mergeCell ref="DL290:DL291"/>
    <mergeCell ref="CD290:CD291"/>
    <mergeCell ref="CE290:CE291"/>
    <mergeCell ref="CF290:CF291"/>
    <mergeCell ref="CG290:CG291"/>
    <mergeCell ref="CH290:CH291"/>
    <mergeCell ref="CI290:CI291"/>
    <mergeCell ref="AJ290:AJ291"/>
    <mergeCell ref="AK290:AK291"/>
    <mergeCell ref="AN290:AN291"/>
    <mergeCell ref="CA290:CA291"/>
    <mergeCell ref="CB290:CB291"/>
    <mergeCell ref="CC290:CC291"/>
    <mergeCell ref="DZ294:DZ295"/>
    <mergeCell ref="EA294:EA295"/>
    <mergeCell ref="EB294:EB295"/>
    <mergeCell ref="EC294:EC295"/>
    <mergeCell ref="ED294:ED295"/>
    <mergeCell ref="EF294:EF295"/>
    <mergeCell ref="ER294:ER295"/>
    <mergeCell ref="ES294:ES295"/>
    <mergeCell ref="EU294:EU295"/>
    <mergeCell ref="EK294:EK295"/>
    <mergeCell ref="EL294:EL295"/>
    <mergeCell ref="EM294:EM295"/>
    <mergeCell ref="EN294:EN295"/>
    <mergeCell ref="EO294:EO295"/>
    <mergeCell ref="CF296:CF297"/>
    <mergeCell ref="CG296:CG297"/>
    <mergeCell ref="CH296:CH297"/>
    <mergeCell ref="CI296:CI297"/>
    <mergeCell ref="CJ296:CJ297"/>
    <mergeCell ref="CM296:CM297"/>
    <mergeCell ref="AN296:AN297"/>
    <mergeCell ref="CA296:CA297"/>
    <mergeCell ref="CB296:CB297"/>
    <mergeCell ref="CC296:CC297"/>
    <mergeCell ref="CD296:CD297"/>
    <mergeCell ref="CE296:CE297"/>
    <mergeCell ref="AF296:AF297"/>
    <mergeCell ref="AG296:AG297"/>
    <mergeCell ref="AH296:AH297"/>
    <mergeCell ref="AI296:AI297"/>
    <mergeCell ref="AJ296:AJ297"/>
    <mergeCell ref="AK296:AK297"/>
    <mergeCell ref="Z296:Z297"/>
    <mergeCell ref="AA296:AA297"/>
    <mergeCell ref="AB296:AB297"/>
    <mergeCell ref="AC296:AC297"/>
    <mergeCell ref="AD296:AD297"/>
    <mergeCell ref="AE296:AE297"/>
    <mergeCell ref="D296:D297"/>
    <mergeCell ref="E296:E297"/>
    <mergeCell ref="T296:T297"/>
    <mergeCell ref="U296:U297"/>
    <mergeCell ref="V296:V297"/>
    <mergeCell ref="W296:W297"/>
    <mergeCell ref="X296:X297"/>
    <mergeCell ref="Y296:Y297"/>
    <mergeCell ref="EQ294:EQ295"/>
    <mergeCell ref="CU296:CU297"/>
    <mergeCell ref="CV296:CV297"/>
    <mergeCell ref="CW296:CW297"/>
    <mergeCell ref="CX296:CX297"/>
    <mergeCell ref="CY296:CY297"/>
    <mergeCell ref="CN296:CN297"/>
    <mergeCell ref="CO296:CO297"/>
    <mergeCell ref="CP296:CP297"/>
    <mergeCell ref="CQ296:CQ297"/>
    <mergeCell ref="CR296:CR297"/>
    <mergeCell ref="CS296:CS297"/>
    <mergeCell ref="CY294:CY295"/>
    <mergeCell ref="CZ294:CZ295"/>
    <mergeCell ref="DA294:DA295"/>
    <mergeCell ref="DB294:DB295"/>
    <mergeCell ref="DC294:DC295"/>
    <mergeCell ref="DD294:DD295"/>
    <mergeCell ref="CS294:CS295"/>
    <mergeCell ref="CT294:CT295"/>
    <mergeCell ref="CU294:CU295"/>
    <mergeCell ref="CV294:CV295"/>
    <mergeCell ref="CW294:CW295"/>
    <mergeCell ref="CX294:CX295"/>
    <mergeCell ref="CM294:CM295"/>
    <mergeCell ref="CN294:CN295"/>
    <mergeCell ref="CO294:CO295"/>
    <mergeCell ref="CP294:CP295"/>
    <mergeCell ref="CQ294:CQ295"/>
    <mergeCell ref="CR294:CR295"/>
    <mergeCell ref="CE294:CE295"/>
    <mergeCell ref="CF294:CF295"/>
    <mergeCell ref="EP294:EP295"/>
    <mergeCell ref="DP294:DP295"/>
    <mergeCell ref="EE294:EE295"/>
    <mergeCell ref="EG294:EG295"/>
    <mergeCell ref="EH294:EH295"/>
    <mergeCell ref="EI294:EI295"/>
    <mergeCell ref="EJ294:EJ295"/>
    <mergeCell ref="DE294:DE295"/>
    <mergeCell ref="DF294:DF295"/>
    <mergeCell ref="DH294:DH295"/>
    <mergeCell ref="DJ294:DJ295"/>
    <mergeCell ref="DL294:DL295"/>
    <mergeCell ref="DN294:DN295"/>
    <mergeCell ref="Z298:Z299"/>
    <mergeCell ref="AA298:AA299"/>
    <mergeCell ref="AB298:AB299"/>
    <mergeCell ref="AC298:AC299"/>
    <mergeCell ref="AD298:AD299"/>
    <mergeCell ref="AE298:AE299"/>
    <mergeCell ref="D298:D299"/>
    <mergeCell ref="E298:E299"/>
    <mergeCell ref="T298:T299"/>
    <mergeCell ref="U298:U299"/>
    <mergeCell ref="V298:V299"/>
    <mergeCell ref="W298:W299"/>
    <mergeCell ref="X298:X299"/>
    <mergeCell ref="Y298:Y299"/>
    <mergeCell ref="EQ296:EQ297"/>
    <mergeCell ref="ER296:ER297"/>
    <mergeCell ref="ES296:ES297"/>
    <mergeCell ref="EU296:EU297"/>
    <mergeCell ref="EK296:EK297"/>
    <mergeCell ref="EL296:EL297"/>
    <mergeCell ref="EM296:EM297"/>
    <mergeCell ref="EN296:EN297"/>
    <mergeCell ref="EO296:EO297"/>
    <mergeCell ref="EP296:EP297"/>
    <mergeCell ref="ED296:ED297"/>
    <mergeCell ref="EE296:EE297"/>
    <mergeCell ref="EG296:EG297"/>
    <mergeCell ref="EH296:EH297"/>
    <mergeCell ref="EI296:EI297"/>
    <mergeCell ref="EJ296:EJ297"/>
    <mergeCell ref="DF296:DF297"/>
    <mergeCell ref="DH296:DH297"/>
    <mergeCell ref="DJ296:DJ297"/>
    <mergeCell ref="DL296:DL297"/>
    <mergeCell ref="DN296:DN297"/>
    <mergeCell ref="DP296:DP297"/>
    <mergeCell ref="CZ296:CZ297"/>
    <mergeCell ref="DA296:DA297"/>
    <mergeCell ref="DB296:DB297"/>
    <mergeCell ref="DC296:DC297"/>
    <mergeCell ref="DD296:DD297"/>
    <mergeCell ref="DE296:DE297"/>
    <mergeCell ref="CT296:CT297"/>
    <mergeCell ref="ER298:ER299"/>
    <mergeCell ref="ES298:ES299"/>
    <mergeCell ref="EU298:EU299"/>
    <mergeCell ref="EL298:EL299"/>
    <mergeCell ref="EM298:EM299"/>
    <mergeCell ref="EN298:EN299"/>
    <mergeCell ref="EO298:EO299"/>
    <mergeCell ref="EP298:EP299"/>
    <mergeCell ref="U300:U301"/>
    <mergeCell ref="V300:V301"/>
    <mergeCell ref="W300:W301"/>
    <mergeCell ref="X300:X301"/>
    <mergeCell ref="Y300:Y301"/>
    <mergeCell ref="Z300:Z301"/>
    <mergeCell ref="AJ300:AJ301"/>
    <mergeCell ref="AK300:AK301"/>
    <mergeCell ref="AN300:AN301"/>
    <mergeCell ref="AA300:AA301"/>
    <mergeCell ref="CP302:CP303"/>
    <mergeCell ref="CX298:CX299"/>
    <mergeCell ref="CY298:CY299"/>
    <mergeCell ref="CN298:CN299"/>
    <mergeCell ref="CO298:CO299"/>
    <mergeCell ref="CP298:CP299"/>
    <mergeCell ref="CQ298:CQ299"/>
    <mergeCell ref="CR298:CR299"/>
    <mergeCell ref="CS298:CS299"/>
    <mergeCell ref="CF298:CF299"/>
    <mergeCell ref="CG298:CG299"/>
    <mergeCell ref="CH298:CH299"/>
    <mergeCell ref="CI298:CI299"/>
    <mergeCell ref="CJ298:CJ299"/>
    <mergeCell ref="CM298:CM299"/>
    <mergeCell ref="AN298:AN299"/>
    <mergeCell ref="CA298:CA299"/>
    <mergeCell ref="CB298:CB299"/>
    <mergeCell ref="CC298:CC299"/>
    <mergeCell ref="CD298:CD299"/>
    <mergeCell ref="CE298:CE299"/>
    <mergeCell ref="AF298:AF299"/>
    <mergeCell ref="AG298:AG299"/>
    <mergeCell ref="AH298:AH299"/>
    <mergeCell ref="AI298:AI299"/>
    <mergeCell ref="AJ298:AJ299"/>
    <mergeCell ref="AK298:AK299"/>
    <mergeCell ref="CT302:CT303"/>
    <mergeCell ref="CU302:CU303"/>
    <mergeCell ref="CV302:CV303"/>
    <mergeCell ref="CW302:CW303"/>
    <mergeCell ref="CJ302:CJ303"/>
    <mergeCell ref="CM302:CM303"/>
    <mergeCell ref="CN302:CN303"/>
    <mergeCell ref="CO302:CO303"/>
    <mergeCell ref="CU300:CU301"/>
    <mergeCell ref="CV300:CV301"/>
    <mergeCell ref="CW300:CW301"/>
    <mergeCell ref="CX300:CX301"/>
    <mergeCell ref="CY300:CY301"/>
    <mergeCell ref="ES300:ES301"/>
    <mergeCell ref="EU300:EU301"/>
    <mergeCell ref="EM300:EM301"/>
    <mergeCell ref="EN300:EN301"/>
    <mergeCell ref="EO300:EO301"/>
    <mergeCell ref="CB304:CB305"/>
    <mergeCell ref="CC304:CC305"/>
    <mergeCell ref="AD304:AD305"/>
    <mergeCell ref="AE304:AE305"/>
    <mergeCell ref="AF304:AF305"/>
    <mergeCell ref="AG304:AG305"/>
    <mergeCell ref="AH304:AH305"/>
    <mergeCell ref="AI304:AI305"/>
    <mergeCell ref="EP300:EP301"/>
    <mergeCell ref="EQ300:EQ301"/>
    <mergeCell ref="ER300:ER301"/>
    <mergeCell ref="EG300:EG301"/>
    <mergeCell ref="EH300:EH301"/>
    <mergeCell ref="EI300:EI301"/>
    <mergeCell ref="EJ300:EJ301"/>
    <mergeCell ref="EK300:EK301"/>
    <mergeCell ref="EL300:EL301"/>
    <mergeCell ref="DH300:DH301"/>
    <mergeCell ref="DJ300:DJ301"/>
    <mergeCell ref="DL300:DL301"/>
    <mergeCell ref="CQ302:CQ303"/>
    <mergeCell ref="DN298:DN299"/>
    <mergeCell ref="DP298:DP299"/>
    <mergeCell ref="CZ298:CZ299"/>
    <mergeCell ref="DA298:DA299"/>
    <mergeCell ref="DB298:DB299"/>
    <mergeCell ref="DC298:DC299"/>
    <mergeCell ref="DD298:DD299"/>
    <mergeCell ref="DE298:DE299"/>
    <mergeCell ref="CT298:CT299"/>
    <mergeCell ref="CU298:CU299"/>
    <mergeCell ref="CV298:CV299"/>
    <mergeCell ref="CW298:CW299"/>
    <mergeCell ref="CZ300:CZ301"/>
    <mergeCell ref="CO300:CO301"/>
    <mergeCell ref="CP300:CP301"/>
    <mergeCell ref="CQ300:CQ301"/>
    <mergeCell ref="CR300:CR301"/>
    <mergeCell ref="CS300:CS301"/>
    <mergeCell ref="CT300:CT301"/>
    <mergeCell ref="CG300:CG301"/>
    <mergeCell ref="CH300:CH301"/>
    <mergeCell ref="CI300:CI301"/>
    <mergeCell ref="CJ300:CJ301"/>
    <mergeCell ref="CM300:CM301"/>
    <mergeCell ref="CN300:CN301"/>
    <mergeCell ref="CA300:CA301"/>
    <mergeCell ref="CB300:CB301"/>
    <mergeCell ref="CC300:CC301"/>
    <mergeCell ref="CD300:CD301"/>
    <mergeCell ref="CE300:CE301"/>
    <mergeCell ref="CF300:CF301"/>
    <mergeCell ref="AG300:AG301"/>
    <mergeCell ref="AH300:AH301"/>
    <mergeCell ref="AI300:AI301"/>
    <mergeCell ref="CD302:CD303"/>
    <mergeCell ref="CE302:CE303"/>
    <mergeCell ref="CF302:CF303"/>
    <mergeCell ref="CG302:CG303"/>
    <mergeCell ref="D302:D303"/>
    <mergeCell ref="E302:E303"/>
    <mergeCell ref="T302:T303"/>
    <mergeCell ref="U302:U303"/>
    <mergeCell ref="V302:V303"/>
    <mergeCell ref="W302:W303"/>
    <mergeCell ref="DT304:DT305"/>
    <mergeCell ref="DV304:DV305"/>
    <mergeCell ref="DW304:DW305"/>
    <mergeCell ref="DX304:DX305"/>
    <mergeCell ref="DY304:DY305"/>
    <mergeCell ref="DZ304:DZ305"/>
    <mergeCell ref="EA304:EA305"/>
    <mergeCell ref="EB304:EB305"/>
    <mergeCell ref="EC304:EC305"/>
    <mergeCell ref="EF304:EF305"/>
    <mergeCell ref="EQ298:EQ299"/>
    <mergeCell ref="EE298:EE299"/>
    <mergeCell ref="EG298:EG299"/>
    <mergeCell ref="EH298:EH299"/>
    <mergeCell ref="EI298:EI299"/>
    <mergeCell ref="EJ298:EJ299"/>
    <mergeCell ref="EK298:EK299"/>
    <mergeCell ref="DF298:DF299"/>
    <mergeCell ref="DH298:DH299"/>
    <mergeCell ref="DJ298:DJ299"/>
    <mergeCell ref="DL298:DL299"/>
    <mergeCell ref="AD302:AD303"/>
    <mergeCell ref="AE302:AE303"/>
    <mergeCell ref="AF302:AF303"/>
    <mergeCell ref="AG302:AG303"/>
    <mergeCell ref="AH302:AH303"/>
    <mergeCell ref="AI302:AI303"/>
    <mergeCell ref="DN300:DN301"/>
    <mergeCell ref="DP300:DP301"/>
    <mergeCell ref="EE300:EE301"/>
    <mergeCell ref="DA300:DA301"/>
    <mergeCell ref="DB300:DB301"/>
    <mergeCell ref="DC300:DC301"/>
    <mergeCell ref="DD300:DD301"/>
    <mergeCell ref="DE300:DE301"/>
    <mergeCell ref="DF300:DF301"/>
    <mergeCell ref="CH302:CH303"/>
    <mergeCell ref="CI302:CI303"/>
    <mergeCell ref="AJ302:AJ303"/>
    <mergeCell ref="AK302:AK303"/>
    <mergeCell ref="AN302:AN303"/>
    <mergeCell ref="CA302:CA303"/>
    <mergeCell ref="CB302:CB303"/>
    <mergeCell ref="CC302:CC303"/>
    <mergeCell ref="CH304:CH305"/>
    <mergeCell ref="CI304:CI305"/>
    <mergeCell ref="AJ304:AJ305"/>
    <mergeCell ref="AK304:AK305"/>
    <mergeCell ref="AN304:AN305"/>
    <mergeCell ref="CA304:CA305"/>
    <mergeCell ref="AB300:AB301"/>
    <mergeCell ref="AC300:AC301"/>
    <mergeCell ref="AD300:AD301"/>
    <mergeCell ref="AE300:AE301"/>
    <mergeCell ref="AF300:AF301"/>
    <mergeCell ref="D300:D301"/>
    <mergeCell ref="E300:E301"/>
    <mergeCell ref="T300:T301"/>
    <mergeCell ref="EU302:EU303"/>
    <mergeCell ref="EO302:EO303"/>
    <mergeCell ref="EP302:EP303"/>
    <mergeCell ref="EQ302:EQ303"/>
    <mergeCell ref="ER302:ER303"/>
    <mergeCell ref="ES302:ES303"/>
    <mergeCell ref="EI302:EI303"/>
    <mergeCell ref="EJ302:EJ303"/>
    <mergeCell ref="EK302:EK303"/>
    <mergeCell ref="EL302:EL303"/>
    <mergeCell ref="EM302:EM303"/>
    <mergeCell ref="EN302:EN303"/>
    <mergeCell ref="DN302:DN303"/>
    <mergeCell ref="DP302:DP303"/>
    <mergeCell ref="ED302:ED303"/>
    <mergeCell ref="EE302:EE303"/>
    <mergeCell ref="EG302:EG303"/>
    <mergeCell ref="EH302:EH303"/>
    <mergeCell ref="DD302:DD303"/>
    <mergeCell ref="DE302:DE303"/>
    <mergeCell ref="DF302:DF303"/>
    <mergeCell ref="DH302:DH303"/>
    <mergeCell ref="DJ302:DJ303"/>
    <mergeCell ref="DL302:DL303"/>
    <mergeCell ref="CX302:CX303"/>
    <mergeCell ref="CY302:CY303"/>
    <mergeCell ref="CZ302:CZ303"/>
    <mergeCell ref="DA302:DA303"/>
    <mergeCell ref="DB302:DB303"/>
    <mergeCell ref="DC302:DC303"/>
    <mergeCell ref="CR302:CR303"/>
    <mergeCell ref="CS302:CS303"/>
    <mergeCell ref="X302:X303"/>
    <mergeCell ref="Y302:Y303"/>
    <mergeCell ref="Z302:Z303"/>
    <mergeCell ref="AA302:AA303"/>
    <mergeCell ref="AB302:AB303"/>
    <mergeCell ref="AC302:AC303"/>
    <mergeCell ref="D306:D307"/>
    <mergeCell ref="E306:E307"/>
    <mergeCell ref="T306:T307"/>
    <mergeCell ref="U306:U307"/>
    <mergeCell ref="V306:V307"/>
    <mergeCell ref="W306:W307"/>
    <mergeCell ref="EU304:EU305"/>
    <mergeCell ref="EO304:EO305"/>
    <mergeCell ref="EP304:EP305"/>
    <mergeCell ref="EQ304:EQ305"/>
    <mergeCell ref="ER304:ER305"/>
    <mergeCell ref="ES304:ES305"/>
    <mergeCell ref="EI304:EI305"/>
    <mergeCell ref="EJ304:EJ305"/>
    <mergeCell ref="EK304:EK305"/>
    <mergeCell ref="EL304:EL305"/>
    <mergeCell ref="EM304:EM305"/>
    <mergeCell ref="EN304:EN305"/>
    <mergeCell ref="DN304:DN305"/>
    <mergeCell ref="DP304:DP305"/>
    <mergeCell ref="ED304:ED305"/>
    <mergeCell ref="EE304:EE305"/>
    <mergeCell ref="EG304:EG305"/>
    <mergeCell ref="EH304:EH305"/>
    <mergeCell ref="DD304:DD305"/>
    <mergeCell ref="DE304:DE305"/>
    <mergeCell ref="DF304:DF305"/>
    <mergeCell ref="DH304:DH305"/>
    <mergeCell ref="DJ304:DJ305"/>
    <mergeCell ref="DL304:DL305"/>
    <mergeCell ref="CX304:CX305"/>
    <mergeCell ref="CY304:CY305"/>
    <mergeCell ref="CZ304:CZ305"/>
    <mergeCell ref="DA304:DA305"/>
    <mergeCell ref="DB304:DB305"/>
    <mergeCell ref="DC304:DC305"/>
    <mergeCell ref="CR304:CR305"/>
    <mergeCell ref="CS304:CS305"/>
    <mergeCell ref="CT304:CT305"/>
    <mergeCell ref="CU304:CU305"/>
    <mergeCell ref="CV304:CV305"/>
    <mergeCell ref="CW304:CW305"/>
    <mergeCell ref="CJ304:CJ305"/>
    <mergeCell ref="CM304:CM305"/>
    <mergeCell ref="CN304:CN305"/>
    <mergeCell ref="CO304:CO305"/>
    <mergeCell ref="CP304:CP305"/>
    <mergeCell ref="CQ304:CQ305"/>
    <mergeCell ref="CD304:CD305"/>
    <mergeCell ref="CE304:CE305"/>
    <mergeCell ref="CF304:CF305"/>
    <mergeCell ref="CG304:CG305"/>
    <mergeCell ref="X304:X305"/>
    <mergeCell ref="Y304:Y305"/>
    <mergeCell ref="Z304:Z305"/>
    <mergeCell ref="AA304:AA305"/>
    <mergeCell ref="AB304:AB305"/>
    <mergeCell ref="AC304:AC305"/>
    <mergeCell ref="D304:D305"/>
    <mergeCell ref="E304:E305"/>
    <mergeCell ref="T304:T305"/>
    <mergeCell ref="U304:U305"/>
    <mergeCell ref="V304:V305"/>
    <mergeCell ref="W304:W305"/>
    <mergeCell ref="CB308:CB309"/>
    <mergeCell ref="CC308:CC309"/>
    <mergeCell ref="AD308:AD309"/>
    <mergeCell ref="AE308:AE309"/>
    <mergeCell ref="AF308:AF309"/>
    <mergeCell ref="AG308:AG309"/>
    <mergeCell ref="AH308:AH309"/>
    <mergeCell ref="AI308:AI309"/>
    <mergeCell ref="EB310:EB311"/>
    <mergeCell ref="EC310:EC311"/>
    <mergeCell ref="EF310:EF311"/>
    <mergeCell ref="CH310:CH311"/>
    <mergeCell ref="CI310:CI311"/>
    <mergeCell ref="AJ310:AJ311"/>
    <mergeCell ref="AK310:AK311"/>
    <mergeCell ref="AN310:AN311"/>
    <mergeCell ref="CA310:CA311"/>
    <mergeCell ref="CY310:CY311"/>
    <mergeCell ref="CZ310:CZ311"/>
    <mergeCell ref="DA310:DA311"/>
    <mergeCell ref="DB310:DB311"/>
    <mergeCell ref="DC310:DC311"/>
    <mergeCell ref="CR310:CR311"/>
    <mergeCell ref="X306:X307"/>
    <mergeCell ref="Y306:Y307"/>
    <mergeCell ref="Z306:Z307"/>
    <mergeCell ref="AA306:AA307"/>
    <mergeCell ref="AB306:AB307"/>
    <mergeCell ref="AC306:AC307"/>
    <mergeCell ref="X308:X309"/>
    <mergeCell ref="Y308:Y309"/>
    <mergeCell ref="Z308:Z309"/>
    <mergeCell ref="AA308:AA309"/>
    <mergeCell ref="AB308:AB309"/>
    <mergeCell ref="AC308:AC309"/>
    <mergeCell ref="CE310:CE311"/>
    <mergeCell ref="CF310:CF311"/>
    <mergeCell ref="CG310:CG311"/>
    <mergeCell ref="EC308:EC309"/>
    <mergeCell ref="EF308:EF309"/>
    <mergeCell ref="ED310:ED311"/>
    <mergeCell ref="EE310:EE311"/>
    <mergeCell ref="EG310:EG311"/>
    <mergeCell ref="EH310:EH311"/>
    <mergeCell ref="DD310:DD311"/>
    <mergeCell ref="DE310:DE311"/>
    <mergeCell ref="DF310:DF311"/>
    <mergeCell ref="DH310:DH311"/>
    <mergeCell ref="DJ310:DJ311"/>
    <mergeCell ref="DL310:DL311"/>
    <mergeCell ref="CX310:CX311"/>
    <mergeCell ref="CS310:CS311"/>
    <mergeCell ref="CT310:CT311"/>
    <mergeCell ref="CD306:CD307"/>
    <mergeCell ref="CE306:CE307"/>
    <mergeCell ref="CF306:CF307"/>
    <mergeCell ref="CG306:CG307"/>
    <mergeCell ref="CH306:CH307"/>
    <mergeCell ref="CI306:CI307"/>
    <mergeCell ref="AJ306:AJ307"/>
    <mergeCell ref="AK306:AK307"/>
    <mergeCell ref="AN306:AN307"/>
    <mergeCell ref="CA306:CA307"/>
    <mergeCell ref="CB306:CB307"/>
    <mergeCell ref="CC306:CC307"/>
    <mergeCell ref="AK308:AK309"/>
    <mergeCell ref="AN308:AN309"/>
    <mergeCell ref="CA308:CA309"/>
    <mergeCell ref="AH310:AH311"/>
    <mergeCell ref="AI310:AI311"/>
    <mergeCell ref="X312:X313"/>
    <mergeCell ref="Y312:Y313"/>
    <mergeCell ref="Z312:Z313"/>
    <mergeCell ref="AA312:AA313"/>
    <mergeCell ref="AB312:AB313"/>
    <mergeCell ref="AC312:AC313"/>
    <mergeCell ref="DL308:DL309"/>
    <mergeCell ref="CV308:CV309"/>
    <mergeCell ref="CW308:CW309"/>
    <mergeCell ref="CJ308:CJ309"/>
    <mergeCell ref="CM308:CM309"/>
    <mergeCell ref="CN308:CN309"/>
    <mergeCell ref="CO308:CO309"/>
    <mergeCell ref="CP308:CP309"/>
    <mergeCell ref="CQ308:CQ309"/>
    <mergeCell ref="CD308:CD309"/>
    <mergeCell ref="CE308:CE309"/>
    <mergeCell ref="CF308:CF309"/>
    <mergeCell ref="CG308:CG309"/>
    <mergeCell ref="CH308:CH309"/>
    <mergeCell ref="CI308:CI309"/>
    <mergeCell ref="AJ308:AJ309"/>
    <mergeCell ref="DC312:DC313"/>
    <mergeCell ref="CR312:CR313"/>
    <mergeCell ref="CS312:CS313"/>
    <mergeCell ref="CT312:CT313"/>
    <mergeCell ref="CU312:CU313"/>
    <mergeCell ref="CX312:CX313"/>
    <mergeCell ref="CY312:CY313"/>
    <mergeCell ref="CZ312:CZ313"/>
    <mergeCell ref="AD306:AD307"/>
    <mergeCell ref="AE306:AE307"/>
    <mergeCell ref="AF306:AF307"/>
    <mergeCell ref="AG306:AG307"/>
    <mergeCell ref="AH306:AH307"/>
    <mergeCell ref="AI306:AI307"/>
    <mergeCell ref="D312:D313"/>
    <mergeCell ref="DT312:DT313"/>
    <mergeCell ref="DV312:DV313"/>
    <mergeCell ref="DW312:DW313"/>
    <mergeCell ref="DX312:DX313"/>
    <mergeCell ref="EQ310:EQ311"/>
    <mergeCell ref="ER310:ER311"/>
    <mergeCell ref="X310:X311"/>
    <mergeCell ref="Y310:Y311"/>
    <mergeCell ref="Z310:Z311"/>
    <mergeCell ref="AA310:AA311"/>
    <mergeCell ref="AB310:AB311"/>
    <mergeCell ref="AC310:AC311"/>
    <mergeCell ref="ES310:ES311"/>
    <mergeCell ref="EI310:EI311"/>
    <mergeCell ref="EJ310:EJ311"/>
    <mergeCell ref="EK310:EK311"/>
    <mergeCell ref="EL310:EL311"/>
    <mergeCell ref="EM310:EM311"/>
    <mergeCell ref="EN310:EN311"/>
    <mergeCell ref="DN310:DN311"/>
    <mergeCell ref="DP310:DP311"/>
    <mergeCell ref="CR306:CR307"/>
    <mergeCell ref="CS306:CS307"/>
    <mergeCell ref="CT306:CT307"/>
    <mergeCell ref="CU306:CU307"/>
    <mergeCell ref="CV306:CV307"/>
    <mergeCell ref="CW306:CW307"/>
    <mergeCell ref="CJ306:CJ307"/>
    <mergeCell ref="CM306:CM307"/>
    <mergeCell ref="CN306:CN307"/>
    <mergeCell ref="CO306:CO307"/>
    <mergeCell ref="CP306:CP307"/>
    <mergeCell ref="CQ306:CQ307"/>
    <mergeCell ref="CX308:CX309"/>
    <mergeCell ref="CY308:CY309"/>
    <mergeCell ref="CZ308:CZ309"/>
    <mergeCell ref="DA308:DA309"/>
    <mergeCell ref="DB308:DB309"/>
    <mergeCell ref="DC308:DC309"/>
    <mergeCell ref="CR308:CR309"/>
    <mergeCell ref="CS308:CS309"/>
    <mergeCell ref="CT308:CT309"/>
    <mergeCell ref="CU308:CU309"/>
    <mergeCell ref="DT306:DT307"/>
    <mergeCell ref="DV306:DV307"/>
    <mergeCell ref="DW306:DW307"/>
    <mergeCell ref="DX306:DX307"/>
    <mergeCell ref="DY306:DY307"/>
    <mergeCell ref="DZ306:DZ307"/>
    <mergeCell ref="EA306:EA307"/>
    <mergeCell ref="EB306:EB307"/>
    <mergeCell ref="EC306:EC307"/>
    <mergeCell ref="EF306:EF307"/>
    <mergeCell ref="DT308:DT309"/>
    <mergeCell ref="DV308:DV309"/>
    <mergeCell ref="D310:D311"/>
    <mergeCell ref="E310:E311"/>
    <mergeCell ref="T310:T311"/>
    <mergeCell ref="U310:U311"/>
    <mergeCell ref="V310:V311"/>
    <mergeCell ref="W310:W311"/>
    <mergeCell ref="DH308:DH309"/>
    <mergeCell ref="DJ308:DJ309"/>
    <mergeCell ref="EU306:EU307"/>
    <mergeCell ref="EO306:EO307"/>
    <mergeCell ref="EP306:EP307"/>
    <mergeCell ref="EQ306:EQ307"/>
    <mergeCell ref="ER306:ER307"/>
    <mergeCell ref="ES306:ES307"/>
    <mergeCell ref="EI306:EI307"/>
    <mergeCell ref="EJ306:EJ307"/>
    <mergeCell ref="EK306:EK307"/>
    <mergeCell ref="EL306:EL307"/>
    <mergeCell ref="EM306:EM307"/>
    <mergeCell ref="EN306:EN307"/>
    <mergeCell ref="DN306:DN307"/>
    <mergeCell ref="DP306:DP307"/>
    <mergeCell ref="ED306:ED307"/>
    <mergeCell ref="EE306:EE307"/>
    <mergeCell ref="EG306:EG307"/>
    <mergeCell ref="EH306:EH307"/>
    <mergeCell ref="DD306:DD307"/>
    <mergeCell ref="DE306:DE307"/>
    <mergeCell ref="DF306:DF307"/>
    <mergeCell ref="DH306:DH307"/>
    <mergeCell ref="DJ306:DJ307"/>
    <mergeCell ref="DL306:DL307"/>
    <mergeCell ref="CX306:CX307"/>
    <mergeCell ref="CY306:CY307"/>
    <mergeCell ref="CZ306:CZ307"/>
    <mergeCell ref="DA306:DA307"/>
    <mergeCell ref="DB306:DB307"/>
    <mergeCell ref="DC306:DC307"/>
    <mergeCell ref="DT310:DT311"/>
    <mergeCell ref="DV310:DV311"/>
    <mergeCell ref="DW310:DW311"/>
    <mergeCell ref="DX310:DX311"/>
    <mergeCell ref="DY310:DY311"/>
    <mergeCell ref="DZ310:DZ311"/>
    <mergeCell ref="EA310:EA311"/>
    <mergeCell ref="DW308:DW309"/>
    <mergeCell ref="DX308:DX309"/>
    <mergeCell ref="DY308:DY309"/>
    <mergeCell ref="DZ308:DZ309"/>
    <mergeCell ref="EA308:EA309"/>
    <mergeCell ref="EB308:EB309"/>
    <mergeCell ref="EU308:EU309"/>
    <mergeCell ref="EO308:EO309"/>
    <mergeCell ref="EP308:EP309"/>
    <mergeCell ref="EQ308:EQ309"/>
    <mergeCell ref="ER308:ER309"/>
    <mergeCell ref="ES308:ES309"/>
    <mergeCell ref="EI308:EI309"/>
    <mergeCell ref="EJ308:EJ309"/>
    <mergeCell ref="EK308:EK309"/>
    <mergeCell ref="EL308:EL309"/>
    <mergeCell ref="EM308:EM309"/>
    <mergeCell ref="EN308:EN309"/>
    <mergeCell ref="DN308:DN309"/>
    <mergeCell ref="DP308:DP309"/>
    <mergeCell ref="ED308:ED309"/>
    <mergeCell ref="EE308:EE309"/>
    <mergeCell ref="EG308:EG309"/>
    <mergeCell ref="EH308:EH309"/>
    <mergeCell ref="DD308:DD309"/>
    <mergeCell ref="DE308:DE309"/>
    <mergeCell ref="DF308:DF309"/>
    <mergeCell ref="EU310:EU311"/>
    <mergeCell ref="EO310:EO311"/>
    <mergeCell ref="EP310:EP311"/>
    <mergeCell ref="CD310:CD311"/>
    <mergeCell ref="D308:D309"/>
    <mergeCell ref="E308:E309"/>
    <mergeCell ref="T308:T309"/>
    <mergeCell ref="U308:U309"/>
    <mergeCell ref="V308:V309"/>
    <mergeCell ref="W308:W309"/>
    <mergeCell ref="CJ310:CJ311"/>
    <mergeCell ref="CM310:CM311"/>
    <mergeCell ref="CN310:CN311"/>
    <mergeCell ref="CB310:CB311"/>
    <mergeCell ref="CC310:CC311"/>
    <mergeCell ref="AD310:AD311"/>
    <mergeCell ref="AE310:AE311"/>
    <mergeCell ref="AF310:AF311"/>
    <mergeCell ref="AG310:AG311"/>
    <mergeCell ref="E312:E313"/>
    <mergeCell ref="T312:T313"/>
    <mergeCell ref="U312:U313"/>
    <mergeCell ref="V312:V313"/>
    <mergeCell ref="W312:W313"/>
    <mergeCell ref="CX316:CX317"/>
    <mergeCell ref="CY316:CY317"/>
    <mergeCell ref="CZ316:CZ317"/>
    <mergeCell ref="DA316:DA317"/>
    <mergeCell ref="DB316:DB317"/>
    <mergeCell ref="DC316:DC317"/>
    <mergeCell ref="CR316:CR317"/>
    <mergeCell ref="CS316:CS317"/>
    <mergeCell ref="CT316:CT317"/>
    <mergeCell ref="CU316:CU317"/>
    <mergeCell ref="X314:X315"/>
    <mergeCell ref="Y314:Y315"/>
    <mergeCell ref="Z314:Z315"/>
    <mergeCell ref="AA314:AA315"/>
    <mergeCell ref="AB314:AB315"/>
    <mergeCell ref="AC314:AC315"/>
    <mergeCell ref="D314:D315"/>
    <mergeCell ref="E314:E315"/>
    <mergeCell ref="T314:T315"/>
    <mergeCell ref="U314:U315"/>
    <mergeCell ref="V314:V315"/>
    <mergeCell ref="W314:W315"/>
    <mergeCell ref="AJ312:AJ313"/>
    <mergeCell ref="AK312:AK313"/>
    <mergeCell ref="AN312:AN313"/>
    <mergeCell ref="CA312:CA313"/>
    <mergeCell ref="CU310:CU311"/>
    <mergeCell ref="CV310:CV311"/>
    <mergeCell ref="CW310:CW311"/>
    <mergeCell ref="CB312:CB313"/>
    <mergeCell ref="CC312:CC313"/>
    <mergeCell ref="AD312:AD313"/>
    <mergeCell ref="AE312:AE313"/>
    <mergeCell ref="AF312:AF313"/>
    <mergeCell ref="AG312:AG313"/>
    <mergeCell ref="AH312:AH313"/>
    <mergeCell ref="AI312:AI313"/>
    <mergeCell ref="CD314:CD315"/>
    <mergeCell ref="CE314:CE315"/>
    <mergeCell ref="CF314:CF315"/>
    <mergeCell ref="CG314:CG315"/>
    <mergeCell ref="CH314:CH315"/>
    <mergeCell ref="CI314:CI315"/>
    <mergeCell ref="AJ314:AJ315"/>
    <mergeCell ref="AK314:AK315"/>
    <mergeCell ref="AN314:AN315"/>
    <mergeCell ref="CA314:CA315"/>
    <mergeCell ref="CB314:CB315"/>
    <mergeCell ref="CC314:CC315"/>
    <mergeCell ref="AD314:AD315"/>
    <mergeCell ref="AE314:AE315"/>
    <mergeCell ref="AF314:AF315"/>
    <mergeCell ref="AG314:AG315"/>
    <mergeCell ref="AH314:AH315"/>
    <mergeCell ref="AI314:AI315"/>
    <mergeCell ref="CO310:CO311"/>
    <mergeCell ref="CP310:CP311"/>
    <mergeCell ref="CQ310:CQ311"/>
    <mergeCell ref="DA312:DA313"/>
    <mergeCell ref="EU312:EU313"/>
    <mergeCell ref="EO312:EO313"/>
    <mergeCell ref="EP312:EP313"/>
    <mergeCell ref="EQ312:EQ313"/>
    <mergeCell ref="ER312:ER313"/>
    <mergeCell ref="ES312:ES313"/>
    <mergeCell ref="EI312:EI313"/>
    <mergeCell ref="EJ312:EJ313"/>
    <mergeCell ref="EK312:EK313"/>
    <mergeCell ref="EL312:EL313"/>
    <mergeCell ref="EM312:EM313"/>
    <mergeCell ref="EN312:EN313"/>
    <mergeCell ref="DN312:DN313"/>
    <mergeCell ref="DP312:DP313"/>
    <mergeCell ref="ED312:ED313"/>
    <mergeCell ref="EE312:EE313"/>
    <mergeCell ref="EG312:EG313"/>
    <mergeCell ref="EH312:EH313"/>
    <mergeCell ref="DD312:DD313"/>
    <mergeCell ref="DE312:DE313"/>
    <mergeCell ref="DF312:DF313"/>
    <mergeCell ref="DH312:DH313"/>
    <mergeCell ref="DJ312:DJ313"/>
    <mergeCell ref="DL312:DL313"/>
    <mergeCell ref="CV312:CV313"/>
    <mergeCell ref="CW312:CW313"/>
    <mergeCell ref="CJ312:CJ313"/>
    <mergeCell ref="CM312:CM313"/>
    <mergeCell ref="CN312:CN313"/>
    <mergeCell ref="CO312:CO313"/>
    <mergeCell ref="CP312:CP313"/>
    <mergeCell ref="CQ312:CQ313"/>
    <mergeCell ref="CD312:CD313"/>
    <mergeCell ref="CE312:CE313"/>
    <mergeCell ref="CF312:CF313"/>
    <mergeCell ref="CG312:CG313"/>
    <mergeCell ref="CH312:CH313"/>
    <mergeCell ref="CI312:CI313"/>
    <mergeCell ref="DY312:DY313"/>
    <mergeCell ref="DZ312:DZ313"/>
    <mergeCell ref="EA312:EA313"/>
    <mergeCell ref="EB312:EB313"/>
    <mergeCell ref="EC312:EC313"/>
    <mergeCell ref="EF312:EF313"/>
    <mergeCell ref="DB312:DB313"/>
    <mergeCell ref="AN318:AN319"/>
    <mergeCell ref="CA318:CA319"/>
    <mergeCell ref="CB318:CB319"/>
    <mergeCell ref="CC318:CC319"/>
    <mergeCell ref="AD318:AD319"/>
    <mergeCell ref="AE318:AE319"/>
    <mergeCell ref="AF318:AF319"/>
    <mergeCell ref="AG318:AG319"/>
    <mergeCell ref="AH318:AH319"/>
    <mergeCell ref="AI318:AI319"/>
    <mergeCell ref="X316:X317"/>
    <mergeCell ref="Y316:Y317"/>
    <mergeCell ref="Z316:Z317"/>
    <mergeCell ref="AA316:AA317"/>
    <mergeCell ref="AB316:AB317"/>
    <mergeCell ref="AC316:AC317"/>
    <mergeCell ref="D316:D317"/>
    <mergeCell ref="E316:E317"/>
    <mergeCell ref="T316:T317"/>
    <mergeCell ref="U316:U317"/>
    <mergeCell ref="V316:V317"/>
    <mergeCell ref="W316:W317"/>
    <mergeCell ref="EU314:EU315"/>
    <mergeCell ref="EO314:EO315"/>
    <mergeCell ref="EP314:EP315"/>
    <mergeCell ref="EQ314:EQ315"/>
    <mergeCell ref="ER314:ER315"/>
    <mergeCell ref="ES314:ES315"/>
    <mergeCell ref="EI314:EI315"/>
    <mergeCell ref="EJ314:EJ315"/>
    <mergeCell ref="EK314:EK315"/>
    <mergeCell ref="EL314:EL315"/>
    <mergeCell ref="EM314:EM315"/>
    <mergeCell ref="EN314:EN315"/>
    <mergeCell ref="DN314:DN315"/>
    <mergeCell ref="DP314:DP315"/>
    <mergeCell ref="ED314:ED315"/>
    <mergeCell ref="EE314:EE315"/>
    <mergeCell ref="EG314:EG315"/>
    <mergeCell ref="EH314:EH315"/>
    <mergeCell ref="DD314:DD315"/>
    <mergeCell ref="DE314:DE315"/>
    <mergeCell ref="DF314:DF315"/>
    <mergeCell ref="DH314:DH315"/>
    <mergeCell ref="DJ314:DJ315"/>
    <mergeCell ref="DL314:DL315"/>
    <mergeCell ref="CX314:CX315"/>
    <mergeCell ref="CY314:CY315"/>
    <mergeCell ref="CZ314:CZ315"/>
    <mergeCell ref="DA314:DA315"/>
    <mergeCell ref="DB314:DB315"/>
    <mergeCell ref="DC314:DC315"/>
    <mergeCell ref="CR314:CR315"/>
    <mergeCell ref="CS314:CS315"/>
    <mergeCell ref="CT314:CT315"/>
    <mergeCell ref="CU314:CU315"/>
    <mergeCell ref="CV314:CV315"/>
    <mergeCell ref="CW314:CW315"/>
    <mergeCell ref="CJ314:CJ315"/>
    <mergeCell ref="CM314:CM315"/>
    <mergeCell ref="CN314:CN315"/>
    <mergeCell ref="CO314:CO315"/>
    <mergeCell ref="CP314:CP315"/>
    <mergeCell ref="CQ314:CQ315"/>
    <mergeCell ref="D318:D319"/>
    <mergeCell ref="E318:E319"/>
    <mergeCell ref="T318:T319"/>
    <mergeCell ref="U318:U319"/>
    <mergeCell ref="V318:V319"/>
    <mergeCell ref="W318:W319"/>
    <mergeCell ref="EU316:EU317"/>
    <mergeCell ref="EO316:EO317"/>
    <mergeCell ref="EP316:EP317"/>
    <mergeCell ref="EQ316:EQ317"/>
    <mergeCell ref="ER316:ER317"/>
    <mergeCell ref="ES316:ES317"/>
    <mergeCell ref="EI316:EI317"/>
    <mergeCell ref="EJ316:EJ317"/>
    <mergeCell ref="EK316:EK317"/>
    <mergeCell ref="EL316:EL317"/>
    <mergeCell ref="EM316:EM317"/>
    <mergeCell ref="EN316:EN317"/>
    <mergeCell ref="DN316:DN317"/>
    <mergeCell ref="DP316:DP317"/>
    <mergeCell ref="ED316:ED317"/>
    <mergeCell ref="EE316:EE317"/>
    <mergeCell ref="EG316:EG317"/>
    <mergeCell ref="EH316:EH317"/>
    <mergeCell ref="DD316:DD317"/>
    <mergeCell ref="DE316:DE317"/>
    <mergeCell ref="DF316:DF317"/>
    <mergeCell ref="DH316:DH317"/>
    <mergeCell ref="DJ316:DJ317"/>
    <mergeCell ref="DL316:DL317"/>
    <mergeCell ref="CV316:CV317"/>
    <mergeCell ref="CW316:CW317"/>
    <mergeCell ref="CJ316:CJ317"/>
    <mergeCell ref="CM316:CM317"/>
    <mergeCell ref="CN316:CN317"/>
    <mergeCell ref="CO316:CO317"/>
    <mergeCell ref="CP316:CP317"/>
    <mergeCell ref="CQ316:CQ317"/>
    <mergeCell ref="CD316:CD317"/>
    <mergeCell ref="CE316:CE317"/>
    <mergeCell ref="CF316:CF317"/>
    <mergeCell ref="CG316:CG317"/>
    <mergeCell ref="CH316:CH317"/>
    <mergeCell ref="CI316:CI317"/>
    <mergeCell ref="AJ316:AJ317"/>
    <mergeCell ref="AK316:AK317"/>
    <mergeCell ref="AN316:AN317"/>
    <mergeCell ref="CA316:CA317"/>
    <mergeCell ref="CB316:CB317"/>
    <mergeCell ref="CC316:CC317"/>
    <mergeCell ref="AD316:AD317"/>
    <mergeCell ref="AE316:AE317"/>
    <mergeCell ref="AF316:AF317"/>
    <mergeCell ref="AG316:AG317"/>
    <mergeCell ref="AH316:AH317"/>
    <mergeCell ref="AI316:AI317"/>
    <mergeCell ref="CD318:CD319"/>
    <mergeCell ref="CE318:CE319"/>
    <mergeCell ref="CF318:CF319"/>
    <mergeCell ref="CG318:CG319"/>
    <mergeCell ref="CH318:CH319"/>
    <mergeCell ref="CI318:CI319"/>
    <mergeCell ref="AJ318:AJ319"/>
    <mergeCell ref="AK318:AK319"/>
    <mergeCell ref="D320:D321"/>
    <mergeCell ref="E320:E321"/>
    <mergeCell ref="T320:T321"/>
    <mergeCell ref="U320:U321"/>
    <mergeCell ref="V320:V321"/>
    <mergeCell ref="W320:W321"/>
    <mergeCell ref="EU318:EU319"/>
    <mergeCell ref="EO318:EO319"/>
    <mergeCell ref="EP318:EP319"/>
    <mergeCell ref="EQ318:EQ319"/>
    <mergeCell ref="ER318:ER319"/>
    <mergeCell ref="ES318:ES319"/>
    <mergeCell ref="EI318:EI319"/>
    <mergeCell ref="EJ318:EJ319"/>
    <mergeCell ref="EK318:EK319"/>
    <mergeCell ref="EL318:EL319"/>
    <mergeCell ref="EM318:EM319"/>
    <mergeCell ref="EN318:EN319"/>
    <mergeCell ref="DN318:DN319"/>
    <mergeCell ref="DP318:DP319"/>
    <mergeCell ref="ED318:ED319"/>
    <mergeCell ref="EE318:EE319"/>
    <mergeCell ref="EG318:EG319"/>
    <mergeCell ref="EH318:EH319"/>
    <mergeCell ref="DD318:DD319"/>
    <mergeCell ref="DE318:DE319"/>
    <mergeCell ref="DF318:DF319"/>
    <mergeCell ref="DH318:DH319"/>
    <mergeCell ref="DJ318:DJ319"/>
    <mergeCell ref="DL318:DL319"/>
    <mergeCell ref="CX318:CX319"/>
    <mergeCell ref="CY318:CY319"/>
    <mergeCell ref="CZ318:CZ319"/>
    <mergeCell ref="DA318:DA319"/>
    <mergeCell ref="DB318:DB319"/>
    <mergeCell ref="DC318:DC319"/>
    <mergeCell ref="CR318:CR319"/>
    <mergeCell ref="CS318:CS319"/>
    <mergeCell ref="CT318:CT319"/>
    <mergeCell ref="CU318:CU319"/>
    <mergeCell ref="CV318:CV319"/>
    <mergeCell ref="CW318:CW319"/>
    <mergeCell ref="CJ318:CJ319"/>
    <mergeCell ref="CM318:CM319"/>
    <mergeCell ref="CN318:CN319"/>
    <mergeCell ref="CO318:CO319"/>
    <mergeCell ref="CP318:CP319"/>
    <mergeCell ref="CQ318:CQ319"/>
    <mergeCell ref="CX320:CX321"/>
    <mergeCell ref="CY320:CY321"/>
    <mergeCell ref="CZ320:CZ321"/>
    <mergeCell ref="DA320:DA321"/>
    <mergeCell ref="DB320:DB321"/>
    <mergeCell ref="DC320:DC321"/>
    <mergeCell ref="CR320:CR321"/>
    <mergeCell ref="CS320:CS321"/>
    <mergeCell ref="CT320:CT321"/>
    <mergeCell ref="CU320:CU321"/>
    <mergeCell ref="X318:X319"/>
    <mergeCell ref="Y318:Y319"/>
    <mergeCell ref="Z318:Z319"/>
    <mergeCell ref="AA318:AA319"/>
    <mergeCell ref="AB318:AB319"/>
    <mergeCell ref="AC318:AC319"/>
    <mergeCell ref="CH320:CH321"/>
    <mergeCell ref="CI320:CI321"/>
    <mergeCell ref="AJ320:AJ321"/>
    <mergeCell ref="AK320:AK321"/>
    <mergeCell ref="AN320:AN321"/>
    <mergeCell ref="CA320:CA321"/>
    <mergeCell ref="CB320:CB321"/>
    <mergeCell ref="CC320:CC321"/>
    <mergeCell ref="AD320:AD321"/>
    <mergeCell ref="AE320:AE321"/>
    <mergeCell ref="AF320:AF321"/>
    <mergeCell ref="AG320:AG321"/>
    <mergeCell ref="AH320:AH321"/>
    <mergeCell ref="AI320:AI321"/>
    <mergeCell ref="CD322:CD323"/>
    <mergeCell ref="CE322:CE323"/>
    <mergeCell ref="CF322:CF323"/>
    <mergeCell ref="CG322:CG323"/>
    <mergeCell ref="CH322:CH323"/>
    <mergeCell ref="CI322:CI323"/>
    <mergeCell ref="AJ322:AJ323"/>
    <mergeCell ref="AK322:AK323"/>
    <mergeCell ref="AN322:AN323"/>
    <mergeCell ref="CA322:CA323"/>
    <mergeCell ref="CB322:CB323"/>
    <mergeCell ref="CC322:CC323"/>
    <mergeCell ref="AD322:AD323"/>
    <mergeCell ref="AE322:AE323"/>
    <mergeCell ref="AF322:AF323"/>
    <mergeCell ref="AG322:AG323"/>
    <mergeCell ref="AH322:AH323"/>
    <mergeCell ref="AI322:AI323"/>
    <mergeCell ref="X320:X321"/>
    <mergeCell ref="Y320:Y321"/>
    <mergeCell ref="Z320:Z321"/>
    <mergeCell ref="AA320:AA321"/>
    <mergeCell ref="AB320:AB321"/>
    <mergeCell ref="AC320:AC321"/>
    <mergeCell ref="CJ322:CJ323"/>
    <mergeCell ref="CM322:CM323"/>
    <mergeCell ref="CN322:CN323"/>
    <mergeCell ref="CO322:CO323"/>
    <mergeCell ref="CP322:CP323"/>
    <mergeCell ref="CQ322:CQ323"/>
    <mergeCell ref="CX324:CX325"/>
    <mergeCell ref="CY324:CY325"/>
    <mergeCell ref="CZ324:CZ325"/>
    <mergeCell ref="DA324:DA325"/>
    <mergeCell ref="DB324:DB325"/>
    <mergeCell ref="DC324:DC325"/>
    <mergeCell ref="CR324:CR325"/>
    <mergeCell ref="CS324:CS325"/>
    <mergeCell ref="CT324:CT325"/>
    <mergeCell ref="CU324:CU325"/>
    <mergeCell ref="X322:X323"/>
    <mergeCell ref="Y322:Y323"/>
    <mergeCell ref="Z322:Z323"/>
    <mergeCell ref="AA322:AA323"/>
    <mergeCell ref="AB322:AB323"/>
    <mergeCell ref="AC322:AC323"/>
    <mergeCell ref="D322:D323"/>
    <mergeCell ref="E322:E323"/>
    <mergeCell ref="T322:T323"/>
    <mergeCell ref="U322:U323"/>
    <mergeCell ref="V322:V323"/>
    <mergeCell ref="W322:W323"/>
    <mergeCell ref="EU320:EU321"/>
    <mergeCell ref="EO320:EO321"/>
    <mergeCell ref="EP320:EP321"/>
    <mergeCell ref="EQ320:EQ321"/>
    <mergeCell ref="ER320:ER321"/>
    <mergeCell ref="ES320:ES321"/>
    <mergeCell ref="EI320:EI321"/>
    <mergeCell ref="EJ320:EJ321"/>
    <mergeCell ref="EK320:EK321"/>
    <mergeCell ref="EL320:EL321"/>
    <mergeCell ref="EM320:EM321"/>
    <mergeCell ref="EN320:EN321"/>
    <mergeCell ref="DN320:DN321"/>
    <mergeCell ref="DP320:DP321"/>
    <mergeCell ref="ED320:ED321"/>
    <mergeCell ref="EE320:EE321"/>
    <mergeCell ref="EG320:EG321"/>
    <mergeCell ref="EH320:EH321"/>
    <mergeCell ref="DD320:DD321"/>
    <mergeCell ref="DE320:DE321"/>
    <mergeCell ref="DF320:DF321"/>
    <mergeCell ref="DH320:DH321"/>
    <mergeCell ref="DJ320:DJ321"/>
    <mergeCell ref="DL320:DL321"/>
    <mergeCell ref="CV320:CV321"/>
    <mergeCell ref="CW320:CW321"/>
    <mergeCell ref="CJ320:CJ321"/>
    <mergeCell ref="CM320:CM321"/>
    <mergeCell ref="CN320:CN321"/>
    <mergeCell ref="CO320:CO321"/>
    <mergeCell ref="CP320:CP321"/>
    <mergeCell ref="CQ320:CQ321"/>
    <mergeCell ref="CD320:CD321"/>
    <mergeCell ref="CE320:CE321"/>
    <mergeCell ref="CF320:CF321"/>
    <mergeCell ref="CG320:CG321"/>
    <mergeCell ref="EU322:EU323"/>
    <mergeCell ref="EO322:EO323"/>
    <mergeCell ref="EP322:EP323"/>
    <mergeCell ref="EQ322:EQ323"/>
    <mergeCell ref="ER322:ER323"/>
    <mergeCell ref="ES322:ES323"/>
    <mergeCell ref="EI322:EI323"/>
    <mergeCell ref="EJ322:EJ323"/>
    <mergeCell ref="EK322:EK323"/>
    <mergeCell ref="EL322:EL323"/>
    <mergeCell ref="EM322:EM323"/>
    <mergeCell ref="EN322:EN323"/>
    <mergeCell ref="DN322:DN323"/>
    <mergeCell ref="DP322:DP323"/>
    <mergeCell ref="ED322:ED323"/>
    <mergeCell ref="EE322:EE323"/>
    <mergeCell ref="EG322:EG323"/>
    <mergeCell ref="EH322:EH323"/>
    <mergeCell ref="DD322:DD323"/>
    <mergeCell ref="DE322:DE323"/>
    <mergeCell ref="DF322:DF323"/>
    <mergeCell ref="DH322:DH323"/>
    <mergeCell ref="DJ322:DJ323"/>
    <mergeCell ref="DL322:DL323"/>
    <mergeCell ref="CX322:CX323"/>
    <mergeCell ref="CY322:CY323"/>
    <mergeCell ref="CZ322:CZ323"/>
    <mergeCell ref="DA322:DA323"/>
    <mergeCell ref="DB322:DB323"/>
    <mergeCell ref="DC322:DC323"/>
    <mergeCell ref="CR322:CR323"/>
    <mergeCell ref="CS322:CS323"/>
    <mergeCell ref="CT322:CT323"/>
    <mergeCell ref="CU322:CU323"/>
    <mergeCell ref="CV322:CV323"/>
    <mergeCell ref="CW322:CW323"/>
    <mergeCell ref="DT322:DT323"/>
    <mergeCell ref="DV322:DV323"/>
    <mergeCell ref="DW322:DW323"/>
    <mergeCell ref="DX322:DX323"/>
    <mergeCell ref="DY322:DY323"/>
    <mergeCell ref="DZ322:DZ323"/>
    <mergeCell ref="EA322:EA323"/>
    <mergeCell ref="EB322:EB323"/>
    <mergeCell ref="EC322:EC323"/>
    <mergeCell ref="EF322:EF323"/>
    <mergeCell ref="W328:W329"/>
    <mergeCell ref="X328:X329"/>
    <mergeCell ref="Y328:Y329"/>
    <mergeCell ref="Z328:Z329"/>
    <mergeCell ref="AA328:AA329"/>
    <mergeCell ref="D328:D329"/>
    <mergeCell ref="E328:E329"/>
    <mergeCell ref="T328:T329"/>
    <mergeCell ref="U328:U329"/>
    <mergeCell ref="V328:V329"/>
    <mergeCell ref="CF328:CF329"/>
    <mergeCell ref="CG328:CG329"/>
    <mergeCell ref="CH328:CH329"/>
    <mergeCell ref="AN328:AN329"/>
    <mergeCell ref="CA328:CA329"/>
    <mergeCell ref="CB328:CB329"/>
    <mergeCell ref="AG324:AG325"/>
    <mergeCell ref="AH324:AH325"/>
    <mergeCell ref="AI324:AI325"/>
    <mergeCell ref="CP326:CP327"/>
    <mergeCell ref="CQ326:CQ327"/>
    <mergeCell ref="CR326:CR327"/>
    <mergeCell ref="CS326:CS327"/>
    <mergeCell ref="CT326:CT327"/>
    <mergeCell ref="CU326:CU327"/>
    <mergeCell ref="CH326:CH327"/>
    <mergeCell ref="CI326:CI327"/>
    <mergeCell ref="CJ326:CJ327"/>
    <mergeCell ref="CM326:CM327"/>
    <mergeCell ref="CN326:CN327"/>
    <mergeCell ref="CO326:CO327"/>
    <mergeCell ref="CB326:CB327"/>
    <mergeCell ref="CC326:CC327"/>
    <mergeCell ref="CD326:CD327"/>
    <mergeCell ref="CE326:CE327"/>
    <mergeCell ref="CF326:CF327"/>
    <mergeCell ref="CG326:CG327"/>
    <mergeCell ref="X326:X327"/>
    <mergeCell ref="Y326:Y327"/>
    <mergeCell ref="Z326:Z327"/>
    <mergeCell ref="AA326:AA327"/>
    <mergeCell ref="AN326:AN327"/>
    <mergeCell ref="CA326:CA327"/>
    <mergeCell ref="D326:D327"/>
    <mergeCell ref="E326:E327"/>
    <mergeCell ref="T326:T327"/>
    <mergeCell ref="U326:U327"/>
    <mergeCell ref="V326:V327"/>
    <mergeCell ref="W326:W327"/>
    <mergeCell ref="X324:X325"/>
    <mergeCell ref="Y324:Y325"/>
    <mergeCell ref="Z324:Z325"/>
    <mergeCell ref="AA324:AA325"/>
    <mergeCell ref="AB324:AB325"/>
    <mergeCell ref="AC324:AC325"/>
    <mergeCell ref="D324:D325"/>
    <mergeCell ref="E324:E325"/>
    <mergeCell ref="T324:T325"/>
    <mergeCell ref="U324:U325"/>
    <mergeCell ref="V324:V325"/>
    <mergeCell ref="W324:W325"/>
    <mergeCell ref="AB326:AB327"/>
    <mergeCell ref="AC326:AC327"/>
    <mergeCell ref="AD326:AD327"/>
    <mergeCell ref="CS330:CS331"/>
    <mergeCell ref="CT330:CT331"/>
    <mergeCell ref="CH330:CH331"/>
    <mergeCell ref="CI330:CI331"/>
    <mergeCell ref="CJ330:CJ331"/>
    <mergeCell ref="DB328:DB329"/>
    <mergeCell ref="CQ328:CQ329"/>
    <mergeCell ref="CR328:CR329"/>
    <mergeCell ref="CS328:CS329"/>
    <mergeCell ref="CT328:CT329"/>
    <mergeCell ref="CU328:CU329"/>
    <mergeCell ref="CV328:CV329"/>
    <mergeCell ref="CI328:CI329"/>
    <mergeCell ref="CJ328:CJ329"/>
    <mergeCell ref="CM328:CM329"/>
    <mergeCell ref="CN328:CN329"/>
    <mergeCell ref="CO328:CO329"/>
    <mergeCell ref="CP328:CP329"/>
    <mergeCell ref="CC328:CC329"/>
    <mergeCell ref="CD328:CD329"/>
    <mergeCell ref="CE328:CE329"/>
    <mergeCell ref="EU324:EU325"/>
    <mergeCell ref="EO324:EO325"/>
    <mergeCell ref="EP324:EP325"/>
    <mergeCell ref="EQ324:EQ325"/>
    <mergeCell ref="ER324:ER325"/>
    <mergeCell ref="ES324:ES325"/>
    <mergeCell ref="EI324:EI325"/>
    <mergeCell ref="EJ324:EJ325"/>
    <mergeCell ref="EK324:EK325"/>
    <mergeCell ref="EL324:EL325"/>
    <mergeCell ref="EM324:EM325"/>
    <mergeCell ref="EN324:EN325"/>
    <mergeCell ref="DN324:DN325"/>
    <mergeCell ref="DP324:DP325"/>
    <mergeCell ref="ED324:ED325"/>
    <mergeCell ref="EE324:EE325"/>
    <mergeCell ref="EG324:EG325"/>
    <mergeCell ref="EH324:EH325"/>
    <mergeCell ref="DD324:DD325"/>
    <mergeCell ref="DE324:DE325"/>
    <mergeCell ref="DF324:DF325"/>
    <mergeCell ref="DH324:DH325"/>
    <mergeCell ref="DJ324:DJ325"/>
    <mergeCell ref="DL324:DL325"/>
    <mergeCell ref="DT324:DT325"/>
    <mergeCell ref="DV324:DV325"/>
    <mergeCell ref="DW324:DW325"/>
    <mergeCell ref="DX324:DX325"/>
    <mergeCell ref="DY324:DY325"/>
    <mergeCell ref="DZ324:DZ325"/>
    <mergeCell ref="EA324:EA325"/>
    <mergeCell ref="EB324:EB325"/>
    <mergeCell ref="EC324:EC325"/>
    <mergeCell ref="EF324:EF325"/>
    <mergeCell ref="EA328:EA329"/>
    <mergeCell ref="EB328:EB329"/>
    <mergeCell ref="EC328:EC329"/>
    <mergeCell ref="ED328:ED329"/>
    <mergeCell ref="EF328:EF329"/>
    <mergeCell ref="ES326:ES327"/>
    <mergeCell ref="EU326:EU327"/>
    <mergeCell ref="EM326:EM327"/>
    <mergeCell ref="EN326:EN327"/>
    <mergeCell ref="EO326:EO327"/>
    <mergeCell ref="EP326:EP327"/>
    <mergeCell ref="EQ326:EQ327"/>
    <mergeCell ref="ER326:ER327"/>
    <mergeCell ref="EG326:EG327"/>
    <mergeCell ref="EH326:EH327"/>
    <mergeCell ref="EI326:EI327"/>
    <mergeCell ref="EJ326:EJ327"/>
    <mergeCell ref="EK326:EK327"/>
    <mergeCell ref="EL326:EL327"/>
    <mergeCell ref="DJ326:DJ327"/>
    <mergeCell ref="DL326:DL327"/>
    <mergeCell ref="DN326:DN327"/>
    <mergeCell ref="DP326:DP327"/>
    <mergeCell ref="ED326:ED327"/>
    <mergeCell ref="EE326:EE327"/>
    <mergeCell ref="DB326:DB327"/>
    <mergeCell ref="DC326:DC327"/>
    <mergeCell ref="DD326:DD327"/>
    <mergeCell ref="DE326:DE327"/>
    <mergeCell ref="DF326:DF327"/>
    <mergeCell ref="DH326:DH327"/>
    <mergeCell ref="CV326:CV327"/>
    <mergeCell ref="CW326:CW327"/>
    <mergeCell ref="CX326:CX327"/>
    <mergeCell ref="CY326:CY327"/>
    <mergeCell ref="CZ326:CZ327"/>
    <mergeCell ref="DA326:DA327"/>
    <mergeCell ref="ED330:ED331"/>
    <mergeCell ref="DC328:DC329"/>
    <mergeCell ref="DD328:DD329"/>
    <mergeCell ref="DE328:DE329"/>
    <mergeCell ref="DF328:DF329"/>
    <mergeCell ref="DH328:DH329"/>
    <mergeCell ref="DJ328:DJ329"/>
    <mergeCell ref="CW328:CW329"/>
    <mergeCell ref="CX328:CX329"/>
    <mergeCell ref="CY328:CY329"/>
    <mergeCell ref="CZ328:CZ329"/>
    <mergeCell ref="DA328:DA329"/>
    <mergeCell ref="ER330:ER331"/>
    <mergeCell ref="CS332:CS333"/>
    <mergeCell ref="CT332:CT333"/>
    <mergeCell ref="CD332:CD333"/>
    <mergeCell ref="CE332:CE333"/>
    <mergeCell ref="CF332:CF333"/>
    <mergeCell ref="CG332:CG333"/>
    <mergeCell ref="CH332:CH333"/>
    <mergeCell ref="CI332:CI333"/>
    <mergeCell ref="AJ332:AJ333"/>
    <mergeCell ref="AK332:AK333"/>
    <mergeCell ref="AN332:AN333"/>
    <mergeCell ref="V330:V331"/>
    <mergeCell ref="W330:W331"/>
    <mergeCell ref="X330:X331"/>
    <mergeCell ref="Y330:Y331"/>
    <mergeCell ref="Z330:Z331"/>
    <mergeCell ref="AA330:AA331"/>
    <mergeCell ref="EU328:EU329"/>
    <mergeCell ref="EN328:EN329"/>
    <mergeCell ref="EO328:EO329"/>
    <mergeCell ref="EP328:EP329"/>
    <mergeCell ref="EQ328:EQ329"/>
    <mergeCell ref="ER328:ER329"/>
    <mergeCell ref="ES328:ES329"/>
    <mergeCell ref="EH328:EH329"/>
    <mergeCell ref="EI328:EI329"/>
    <mergeCell ref="EJ328:EJ329"/>
    <mergeCell ref="EK328:EK329"/>
    <mergeCell ref="EL328:EL329"/>
    <mergeCell ref="EM328:EM329"/>
    <mergeCell ref="DL328:DL329"/>
    <mergeCell ref="DN328:DN329"/>
    <mergeCell ref="DP328:DP329"/>
    <mergeCell ref="EE328:EE329"/>
    <mergeCell ref="EG328:EG329"/>
    <mergeCell ref="DZ330:DZ331"/>
    <mergeCell ref="EE332:EE333"/>
    <mergeCell ref="EG332:EG333"/>
    <mergeCell ref="EH332:EH333"/>
    <mergeCell ref="EI332:EI333"/>
    <mergeCell ref="EJ332:EJ333"/>
    <mergeCell ref="DA332:DA333"/>
    <mergeCell ref="DB332:DB333"/>
    <mergeCell ref="DC332:DC333"/>
    <mergeCell ref="DD332:DD333"/>
    <mergeCell ref="DE332:DE333"/>
    <mergeCell ref="DF332:DF333"/>
    <mergeCell ref="CU332:CU333"/>
    <mergeCell ref="CV332:CV333"/>
    <mergeCell ref="CW332:CW333"/>
    <mergeCell ref="CX332:CX333"/>
    <mergeCell ref="CY332:CY333"/>
    <mergeCell ref="CZ332:CZ333"/>
    <mergeCell ref="DT328:DT329"/>
    <mergeCell ref="DV328:DV329"/>
    <mergeCell ref="DW328:DW329"/>
    <mergeCell ref="DX328:DX329"/>
    <mergeCell ref="DY328:DY329"/>
    <mergeCell ref="DZ328:DZ329"/>
    <mergeCell ref="CB330:CB331"/>
    <mergeCell ref="CC330:CC331"/>
    <mergeCell ref="CD330:CD331"/>
    <mergeCell ref="CE330:CE331"/>
    <mergeCell ref="CF330:CF331"/>
    <mergeCell ref="CG330:CG331"/>
    <mergeCell ref="AH330:AH331"/>
    <mergeCell ref="AI330:AI331"/>
    <mergeCell ref="AJ330:AJ331"/>
    <mergeCell ref="AK330:AK331"/>
    <mergeCell ref="AN330:AN331"/>
    <mergeCell ref="CA330:CA331"/>
    <mergeCell ref="AB330:AB331"/>
    <mergeCell ref="AC330:AC331"/>
    <mergeCell ref="AD330:AD331"/>
    <mergeCell ref="AE330:AE331"/>
    <mergeCell ref="AF330:AF331"/>
    <mergeCell ref="AG330:AG331"/>
    <mergeCell ref="CD334:CD335"/>
    <mergeCell ref="Z334:Z335"/>
    <mergeCell ref="AA334:AA335"/>
    <mergeCell ref="AB334:AB335"/>
    <mergeCell ref="AC334:AC335"/>
    <mergeCell ref="D334:D335"/>
    <mergeCell ref="E334:E335"/>
    <mergeCell ref="T334:T335"/>
    <mergeCell ref="U334:U335"/>
    <mergeCell ref="V334:V335"/>
    <mergeCell ref="W334:W335"/>
    <mergeCell ref="CO332:CO333"/>
    <mergeCell ref="CP332:CP333"/>
    <mergeCell ref="CQ332:CQ333"/>
    <mergeCell ref="CR332:CR333"/>
    <mergeCell ref="E332:E333"/>
    <mergeCell ref="T332:T333"/>
    <mergeCell ref="U332:U333"/>
    <mergeCell ref="V332:V333"/>
    <mergeCell ref="W332:W333"/>
    <mergeCell ref="CO330:CO331"/>
    <mergeCell ref="CP330:CP331"/>
    <mergeCell ref="CQ330:CQ331"/>
    <mergeCell ref="CR330:CR331"/>
    <mergeCell ref="CA332:CA333"/>
    <mergeCell ref="CB332:CB333"/>
    <mergeCell ref="CC332:CC333"/>
    <mergeCell ref="AD332:AD333"/>
    <mergeCell ref="AE332:AE333"/>
    <mergeCell ref="AF332:AF333"/>
    <mergeCell ref="AG332:AG333"/>
    <mergeCell ref="AH332:AH333"/>
    <mergeCell ref="AI332:AI333"/>
    <mergeCell ref="X332:X333"/>
    <mergeCell ref="Y332:Y333"/>
    <mergeCell ref="Z332:Z333"/>
    <mergeCell ref="AA332:AA333"/>
    <mergeCell ref="AB332:AB333"/>
    <mergeCell ref="AC332:AC333"/>
    <mergeCell ref="D332:D333"/>
    <mergeCell ref="CM330:CM331"/>
    <mergeCell ref="CN330:CN331"/>
    <mergeCell ref="CJ332:CJ333"/>
    <mergeCell ref="D330:D331"/>
    <mergeCell ref="E330:E331"/>
    <mergeCell ref="T330:T331"/>
    <mergeCell ref="U330:U331"/>
    <mergeCell ref="ES330:ES331"/>
    <mergeCell ref="EU330:EU331"/>
    <mergeCell ref="EL330:EL331"/>
    <mergeCell ref="EM330:EM331"/>
    <mergeCell ref="EN330:EN331"/>
    <mergeCell ref="EO330:EO331"/>
    <mergeCell ref="EP330:EP331"/>
    <mergeCell ref="EQ330:EQ331"/>
    <mergeCell ref="EE330:EE331"/>
    <mergeCell ref="EG330:EG331"/>
    <mergeCell ref="EH330:EH331"/>
    <mergeCell ref="EI330:EI331"/>
    <mergeCell ref="EJ330:EJ331"/>
    <mergeCell ref="EK330:EK331"/>
    <mergeCell ref="DH330:DH331"/>
    <mergeCell ref="DJ330:DJ331"/>
    <mergeCell ref="DL330:DL331"/>
    <mergeCell ref="DN330:DN331"/>
    <mergeCell ref="DP330:DP331"/>
    <mergeCell ref="DH332:DH333"/>
    <mergeCell ref="DJ332:DJ333"/>
    <mergeCell ref="DL332:DL333"/>
    <mergeCell ref="DN332:DN333"/>
    <mergeCell ref="DA330:DA331"/>
    <mergeCell ref="DB330:DB331"/>
    <mergeCell ref="DC330:DC331"/>
    <mergeCell ref="DD330:DD331"/>
    <mergeCell ref="DE330:DE331"/>
    <mergeCell ref="DF330:DF331"/>
    <mergeCell ref="CU330:CU331"/>
    <mergeCell ref="CV330:CV331"/>
    <mergeCell ref="CW330:CW331"/>
    <mergeCell ref="CX330:CX331"/>
    <mergeCell ref="CY330:CY331"/>
    <mergeCell ref="CZ330:CZ331"/>
    <mergeCell ref="EO332:EO333"/>
    <mergeCell ref="EP332:EP333"/>
    <mergeCell ref="DP332:DP333"/>
    <mergeCell ref="EQ332:EQ333"/>
    <mergeCell ref="ER332:ER333"/>
    <mergeCell ref="ES332:ES333"/>
    <mergeCell ref="EU332:EU333"/>
    <mergeCell ref="EK332:EK333"/>
    <mergeCell ref="EL332:EL333"/>
    <mergeCell ref="EM332:EM333"/>
    <mergeCell ref="EN332:EN333"/>
    <mergeCell ref="D336:D337"/>
    <mergeCell ref="E336:E337"/>
    <mergeCell ref="T336:T337"/>
    <mergeCell ref="U336:U337"/>
    <mergeCell ref="V336:V337"/>
    <mergeCell ref="W336:W337"/>
    <mergeCell ref="CM334:CM335"/>
    <mergeCell ref="CN334:CN335"/>
    <mergeCell ref="CO334:CO335"/>
    <mergeCell ref="CP334:CP335"/>
    <mergeCell ref="CQ334:CQ335"/>
    <mergeCell ref="CM332:CM333"/>
    <mergeCell ref="CN332:CN333"/>
    <mergeCell ref="CJ334:CJ335"/>
    <mergeCell ref="CR334:CR335"/>
    <mergeCell ref="CE334:CE335"/>
    <mergeCell ref="CF334:CF335"/>
    <mergeCell ref="CG334:CG335"/>
    <mergeCell ref="CH334:CH335"/>
    <mergeCell ref="CI334:CI335"/>
    <mergeCell ref="AJ334:AJ335"/>
    <mergeCell ref="AK334:AK335"/>
    <mergeCell ref="AN334:AN335"/>
    <mergeCell ref="CA334:CA335"/>
    <mergeCell ref="CB334:CB335"/>
    <mergeCell ref="CC334:CC335"/>
    <mergeCell ref="AD334:AD335"/>
    <mergeCell ref="AE334:AE335"/>
    <mergeCell ref="AF334:AF335"/>
    <mergeCell ref="AG334:AG335"/>
    <mergeCell ref="AH334:AH335"/>
    <mergeCell ref="AI334:AI335"/>
    <mergeCell ref="X334:X335"/>
    <mergeCell ref="Y334:Y335"/>
    <mergeCell ref="EU334:EU335"/>
    <mergeCell ref="EN334:EN335"/>
    <mergeCell ref="EO334:EO335"/>
    <mergeCell ref="EP334:EP335"/>
    <mergeCell ref="EQ334:EQ335"/>
    <mergeCell ref="ER334:ER335"/>
    <mergeCell ref="ES334:ES335"/>
    <mergeCell ref="EH334:EH335"/>
    <mergeCell ref="EI334:EI335"/>
    <mergeCell ref="EJ334:EJ335"/>
    <mergeCell ref="EK334:EK335"/>
    <mergeCell ref="EL334:EL335"/>
    <mergeCell ref="EM334:EM335"/>
    <mergeCell ref="DP334:DP335"/>
    <mergeCell ref="DZ334:DZ335"/>
    <mergeCell ref="ED334:ED335"/>
    <mergeCell ref="EE334:EE335"/>
    <mergeCell ref="EG334:EG335"/>
    <mergeCell ref="DE334:DE335"/>
    <mergeCell ref="DF334:DF335"/>
    <mergeCell ref="DH334:DH335"/>
    <mergeCell ref="DJ334:DJ335"/>
    <mergeCell ref="DL334:DL335"/>
    <mergeCell ref="DN334:DN335"/>
    <mergeCell ref="CY334:CY335"/>
    <mergeCell ref="CZ334:CZ335"/>
    <mergeCell ref="DA334:DA335"/>
    <mergeCell ref="DB334:DB335"/>
    <mergeCell ref="DC334:DC335"/>
    <mergeCell ref="DD334:DD335"/>
    <mergeCell ref="CS334:CS335"/>
    <mergeCell ref="CT334:CT335"/>
    <mergeCell ref="CU334:CU335"/>
    <mergeCell ref="CV334:CV335"/>
    <mergeCell ref="CW334:CW335"/>
    <mergeCell ref="CX334:CX335"/>
    <mergeCell ref="AB338:AB339"/>
    <mergeCell ref="AC338:AC339"/>
    <mergeCell ref="AD338:AD339"/>
    <mergeCell ref="D338:D339"/>
    <mergeCell ref="E338:E339"/>
    <mergeCell ref="T338:T339"/>
    <mergeCell ref="U338:U339"/>
    <mergeCell ref="V338:V339"/>
    <mergeCell ref="W338:W339"/>
    <mergeCell ref="X338:X339"/>
    <mergeCell ref="EP336:EP337"/>
    <mergeCell ref="EQ336:EQ337"/>
    <mergeCell ref="CU338:CU339"/>
    <mergeCell ref="CV338:CV339"/>
    <mergeCell ref="CW338:CW339"/>
    <mergeCell ref="CX338:CX339"/>
    <mergeCell ref="CM338:CM339"/>
    <mergeCell ref="CN338:CN339"/>
    <mergeCell ref="CO338:CO339"/>
    <mergeCell ref="CP338:CP339"/>
    <mergeCell ref="CQ338:CQ339"/>
    <mergeCell ref="CR338:CR339"/>
    <mergeCell ref="CX336:CX337"/>
    <mergeCell ref="CY336:CY337"/>
    <mergeCell ref="CZ336:CZ337"/>
    <mergeCell ref="DA336:DA337"/>
    <mergeCell ref="DB336:DB337"/>
    <mergeCell ref="DC336:DC337"/>
    <mergeCell ref="CR336:CR337"/>
    <mergeCell ref="CS336:CS337"/>
    <mergeCell ref="CT336:CT337"/>
    <mergeCell ref="CU336:CU337"/>
    <mergeCell ref="CV336:CV337"/>
    <mergeCell ref="CW336:CW337"/>
    <mergeCell ref="CJ336:CJ337"/>
    <mergeCell ref="CM336:CM337"/>
    <mergeCell ref="CN336:CN337"/>
    <mergeCell ref="CO336:CO337"/>
    <mergeCell ref="CP336:CP337"/>
    <mergeCell ref="CQ336:CQ337"/>
    <mergeCell ref="CD336:CD337"/>
    <mergeCell ref="CE336:CE337"/>
    <mergeCell ref="CF336:CF337"/>
    <mergeCell ref="CG336:CG337"/>
    <mergeCell ref="CH336:CH337"/>
    <mergeCell ref="CI336:CI337"/>
    <mergeCell ref="AJ336:AJ337"/>
    <mergeCell ref="AK336:AK337"/>
    <mergeCell ref="AN336:AN337"/>
    <mergeCell ref="CA336:CA337"/>
    <mergeCell ref="CB336:CB337"/>
    <mergeCell ref="CC336:CC337"/>
    <mergeCell ref="AD336:AD337"/>
    <mergeCell ref="AE336:AE337"/>
    <mergeCell ref="AF336:AF337"/>
    <mergeCell ref="AG336:AG337"/>
    <mergeCell ref="AH336:AH337"/>
    <mergeCell ref="AI336:AI337"/>
    <mergeCell ref="EF338:EF339"/>
    <mergeCell ref="X336:X337"/>
    <mergeCell ref="Y336:Y337"/>
    <mergeCell ref="Z336:Z337"/>
    <mergeCell ref="AA336:AA337"/>
    <mergeCell ref="AB336:AB337"/>
    <mergeCell ref="W340:W341"/>
    <mergeCell ref="X340:X341"/>
    <mergeCell ref="Y340:Y341"/>
    <mergeCell ref="Z340:Z341"/>
    <mergeCell ref="AA340:AA341"/>
    <mergeCell ref="AB340:AB341"/>
    <mergeCell ref="D340:D341"/>
    <mergeCell ref="E340:E341"/>
    <mergeCell ref="T340:T341"/>
    <mergeCell ref="U340:U341"/>
    <mergeCell ref="V340:V341"/>
    <mergeCell ref="EU338:EU339"/>
    <mergeCell ref="EN338:EN339"/>
    <mergeCell ref="EO338:EO339"/>
    <mergeCell ref="EP338:EP339"/>
    <mergeCell ref="EQ338:EQ339"/>
    <mergeCell ref="ER338:ER339"/>
    <mergeCell ref="ES338:ES339"/>
    <mergeCell ref="EH338:EH339"/>
    <mergeCell ref="EI338:EI339"/>
    <mergeCell ref="EJ338:EJ339"/>
    <mergeCell ref="EK338:EK339"/>
    <mergeCell ref="EL338:EL339"/>
    <mergeCell ref="EM338:EM339"/>
    <mergeCell ref="DP338:DP339"/>
    <mergeCell ref="DZ338:DZ339"/>
    <mergeCell ref="ED338:ED339"/>
    <mergeCell ref="EE338:EE339"/>
    <mergeCell ref="EG338:EG339"/>
    <mergeCell ref="DE338:DE339"/>
    <mergeCell ref="DF338:DF339"/>
    <mergeCell ref="DH338:DH339"/>
    <mergeCell ref="DJ338:DJ339"/>
    <mergeCell ref="DL338:DL339"/>
    <mergeCell ref="DN338:DN339"/>
    <mergeCell ref="CY338:CY339"/>
    <mergeCell ref="CZ338:CZ339"/>
    <mergeCell ref="DA338:DA339"/>
    <mergeCell ref="DB338:DB339"/>
    <mergeCell ref="DC338:DC339"/>
    <mergeCell ref="DD338:DD339"/>
    <mergeCell ref="CS338:CS339"/>
    <mergeCell ref="CT338:CT339"/>
    <mergeCell ref="CE338:CE339"/>
    <mergeCell ref="CF338:CF339"/>
    <mergeCell ref="CG338:CG339"/>
    <mergeCell ref="CH338:CH339"/>
    <mergeCell ref="CI338:CI339"/>
    <mergeCell ref="CJ338:CJ339"/>
    <mergeCell ref="AK338:AK339"/>
    <mergeCell ref="AN338:AN339"/>
    <mergeCell ref="CA338:CA339"/>
    <mergeCell ref="CB338:CB339"/>
    <mergeCell ref="CC338:CC339"/>
    <mergeCell ref="CD338:CD339"/>
    <mergeCell ref="AE338:AE339"/>
    <mergeCell ref="AF338:AF339"/>
    <mergeCell ref="AG338:AG339"/>
    <mergeCell ref="AH338:AH339"/>
    <mergeCell ref="AI338:AI339"/>
    <mergeCell ref="AJ338:AJ339"/>
    <mergeCell ref="Y338:Y339"/>
    <mergeCell ref="Z338:Z339"/>
    <mergeCell ref="AA338:AA339"/>
    <mergeCell ref="CD340:CD341"/>
    <mergeCell ref="CE340:CE341"/>
    <mergeCell ref="CF340:CF341"/>
    <mergeCell ref="CG340:CG341"/>
    <mergeCell ref="CH340:CH341"/>
    <mergeCell ref="AI340:AI341"/>
    <mergeCell ref="AJ340:AJ341"/>
    <mergeCell ref="AK340:AK341"/>
    <mergeCell ref="AN340:AN341"/>
    <mergeCell ref="CA340:CA341"/>
    <mergeCell ref="CB340:CB341"/>
    <mergeCell ref="AC340:AC341"/>
    <mergeCell ref="AD340:AD341"/>
    <mergeCell ref="AE340:AE341"/>
    <mergeCell ref="AF340:AF341"/>
    <mergeCell ref="AG340:AG341"/>
    <mergeCell ref="AH340:AH341"/>
    <mergeCell ref="ER336:ER337"/>
    <mergeCell ref="ES336:ES337"/>
    <mergeCell ref="EU336:EU337"/>
    <mergeCell ref="EJ336:EJ337"/>
    <mergeCell ref="EK336:EK337"/>
    <mergeCell ref="EL336:EL337"/>
    <mergeCell ref="EM336:EM337"/>
    <mergeCell ref="EN336:EN337"/>
    <mergeCell ref="EO336:EO337"/>
    <mergeCell ref="DN336:DN337"/>
    <mergeCell ref="DP336:DP337"/>
    <mergeCell ref="EE336:EE337"/>
    <mergeCell ref="EG336:EG337"/>
    <mergeCell ref="EH336:EH337"/>
    <mergeCell ref="EI336:EI337"/>
    <mergeCell ref="DD336:DD337"/>
    <mergeCell ref="DE336:DE337"/>
    <mergeCell ref="DF336:DF337"/>
    <mergeCell ref="DH336:DH337"/>
    <mergeCell ref="DJ336:DJ337"/>
    <mergeCell ref="DL336:DL337"/>
    <mergeCell ref="DT340:DT341"/>
    <mergeCell ref="DV340:DV341"/>
    <mergeCell ref="DW340:DW341"/>
    <mergeCell ref="DX340:DX341"/>
    <mergeCell ref="DY340:DY341"/>
    <mergeCell ref="DZ340:DZ341"/>
    <mergeCell ref="EA340:EA341"/>
    <mergeCell ref="EB340:EB341"/>
    <mergeCell ref="EC340:EC341"/>
    <mergeCell ref="ED340:ED341"/>
    <mergeCell ref="EF340:EF341"/>
    <mergeCell ref="AC336:AC337"/>
    <mergeCell ref="CA342:CA343"/>
    <mergeCell ref="CB342:CB343"/>
    <mergeCell ref="CC342:CC343"/>
    <mergeCell ref="AD342:AD343"/>
    <mergeCell ref="AE342:AE343"/>
    <mergeCell ref="AF342:AF343"/>
    <mergeCell ref="AG342:AG343"/>
    <mergeCell ref="AH342:AH343"/>
    <mergeCell ref="AI342:AI343"/>
    <mergeCell ref="X342:X343"/>
    <mergeCell ref="Y342:Y343"/>
    <mergeCell ref="Z342:Z343"/>
    <mergeCell ref="AA342:AA343"/>
    <mergeCell ref="AB342:AB343"/>
    <mergeCell ref="AC342:AC343"/>
    <mergeCell ref="D342:D343"/>
    <mergeCell ref="E342:E343"/>
    <mergeCell ref="T342:T343"/>
    <mergeCell ref="U342:U343"/>
    <mergeCell ref="V342:V343"/>
    <mergeCell ref="W342:W343"/>
    <mergeCell ref="EU340:EU341"/>
    <mergeCell ref="EO340:EO341"/>
    <mergeCell ref="EP340:EP341"/>
    <mergeCell ref="EQ340:EQ341"/>
    <mergeCell ref="ER340:ER341"/>
    <mergeCell ref="ES340:ES341"/>
    <mergeCell ref="EI340:EI341"/>
    <mergeCell ref="EJ340:EJ341"/>
    <mergeCell ref="EK340:EK341"/>
    <mergeCell ref="EL340:EL341"/>
    <mergeCell ref="EM340:EM341"/>
    <mergeCell ref="EN340:EN341"/>
    <mergeCell ref="DL340:DL341"/>
    <mergeCell ref="DN340:DN341"/>
    <mergeCell ref="DP340:DP341"/>
    <mergeCell ref="EE340:EE341"/>
    <mergeCell ref="EG340:EG341"/>
    <mergeCell ref="EH340:EH341"/>
    <mergeCell ref="DC340:DC341"/>
    <mergeCell ref="DD340:DD341"/>
    <mergeCell ref="DE340:DE341"/>
    <mergeCell ref="DF340:DF341"/>
    <mergeCell ref="DH340:DH341"/>
    <mergeCell ref="DJ340:DJ341"/>
    <mergeCell ref="CW340:CW341"/>
    <mergeCell ref="CX340:CX341"/>
    <mergeCell ref="CY340:CY341"/>
    <mergeCell ref="CZ340:CZ341"/>
    <mergeCell ref="DA340:DA341"/>
    <mergeCell ref="DB340:DB341"/>
    <mergeCell ref="CQ340:CQ341"/>
    <mergeCell ref="CR340:CR341"/>
    <mergeCell ref="CS340:CS341"/>
    <mergeCell ref="CT340:CT341"/>
    <mergeCell ref="CU340:CU341"/>
    <mergeCell ref="CV340:CV341"/>
    <mergeCell ref="CI340:CI341"/>
    <mergeCell ref="CJ340:CJ341"/>
    <mergeCell ref="CM340:CM341"/>
    <mergeCell ref="CN340:CN341"/>
    <mergeCell ref="CO340:CO341"/>
    <mergeCell ref="CP340:CP341"/>
    <mergeCell ref="CC340:CC341"/>
    <mergeCell ref="X344:X345"/>
    <mergeCell ref="Y344:Y345"/>
    <mergeCell ref="Z344:Z345"/>
    <mergeCell ref="AA344:AA345"/>
    <mergeCell ref="AB344:AB345"/>
    <mergeCell ref="AC344:AC345"/>
    <mergeCell ref="D344:D345"/>
    <mergeCell ref="E344:E345"/>
    <mergeCell ref="T344:T345"/>
    <mergeCell ref="U344:U345"/>
    <mergeCell ref="V344:V345"/>
    <mergeCell ref="W344:W345"/>
    <mergeCell ref="ES342:ES343"/>
    <mergeCell ref="EU342:EU343"/>
    <mergeCell ref="EM342:EM343"/>
    <mergeCell ref="EN342:EN343"/>
    <mergeCell ref="EO342:EO343"/>
    <mergeCell ref="EP342:EP343"/>
    <mergeCell ref="EQ342:EQ343"/>
    <mergeCell ref="ER342:ER343"/>
    <mergeCell ref="EG342:EG343"/>
    <mergeCell ref="EH342:EH343"/>
    <mergeCell ref="EI342:EI343"/>
    <mergeCell ref="EJ342:EJ343"/>
    <mergeCell ref="EK342:EK343"/>
    <mergeCell ref="EL342:EL343"/>
    <mergeCell ref="DN342:DN343"/>
    <mergeCell ref="DP342:DP343"/>
    <mergeCell ref="DZ342:DZ343"/>
    <mergeCell ref="ED342:ED343"/>
    <mergeCell ref="EE342:EE343"/>
    <mergeCell ref="DD342:DD343"/>
    <mergeCell ref="DE342:DE343"/>
    <mergeCell ref="DF342:DF343"/>
    <mergeCell ref="DH342:DH343"/>
    <mergeCell ref="DJ342:DJ343"/>
    <mergeCell ref="DL342:DL343"/>
    <mergeCell ref="CX342:CX343"/>
    <mergeCell ref="CY342:CY343"/>
    <mergeCell ref="CZ342:CZ343"/>
    <mergeCell ref="DA342:DA343"/>
    <mergeCell ref="DB342:DB343"/>
    <mergeCell ref="DC342:DC343"/>
    <mergeCell ref="CR342:CR343"/>
    <mergeCell ref="CS342:CS343"/>
    <mergeCell ref="CT342:CT343"/>
    <mergeCell ref="CU342:CU343"/>
    <mergeCell ref="CV342:CV343"/>
    <mergeCell ref="CW342:CW343"/>
    <mergeCell ref="CJ342:CJ343"/>
    <mergeCell ref="CM342:CM343"/>
    <mergeCell ref="CN342:CN343"/>
    <mergeCell ref="CO342:CO343"/>
    <mergeCell ref="CP342:CP343"/>
    <mergeCell ref="CQ342:CQ343"/>
    <mergeCell ref="CD342:CD343"/>
    <mergeCell ref="CE342:CE343"/>
    <mergeCell ref="CF342:CF343"/>
    <mergeCell ref="CG342:CG343"/>
    <mergeCell ref="CH342:CH343"/>
    <mergeCell ref="CI342:CI343"/>
    <mergeCell ref="AJ342:AJ343"/>
    <mergeCell ref="AK342:AK343"/>
    <mergeCell ref="AN342:AN343"/>
    <mergeCell ref="D346:D347"/>
    <mergeCell ref="E346:E347"/>
    <mergeCell ref="T346:T347"/>
    <mergeCell ref="U346:U347"/>
    <mergeCell ref="V346:V347"/>
    <mergeCell ref="W346:W347"/>
    <mergeCell ref="X346:X347"/>
    <mergeCell ref="EP344:EP345"/>
    <mergeCell ref="EQ344:EQ345"/>
    <mergeCell ref="ER344:ER345"/>
    <mergeCell ref="ES344:ES345"/>
    <mergeCell ref="EU344:EU345"/>
    <mergeCell ref="EJ344:EJ345"/>
    <mergeCell ref="EK344:EK345"/>
    <mergeCell ref="EL344:EL345"/>
    <mergeCell ref="EM344:EM345"/>
    <mergeCell ref="EN344:EN345"/>
    <mergeCell ref="EO344:EO345"/>
    <mergeCell ref="DN344:DN345"/>
    <mergeCell ref="DP344:DP345"/>
    <mergeCell ref="EE344:EE345"/>
    <mergeCell ref="EG344:EG345"/>
    <mergeCell ref="EH344:EH345"/>
    <mergeCell ref="EI344:EI345"/>
    <mergeCell ref="DD344:DD345"/>
    <mergeCell ref="DE344:DE345"/>
    <mergeCell ref="DF344:DF345"/>
    <mergeCell ref="DH344:DH345"/>
    <mergeCell ref="DJ344:DJ345"/>
    <mergeCell ref="DL344:DL345"/>
    <mergeCell ref="CX344:CX345"/>
    <mergeCell ref="CY344:CY345"/>
    <mergeCell ref="CZ344:CZ345"/>
    <mergeCell ref="DA344:DA345"/>
    <mergeCell ref="DB344:DB345"/>
    <mergeCell ref="DC344:DC345"/>
    <mergeCell ref="CR344:CR345"/>
    <mergeCell ref="CS344:CS345"/>
    <mergeCell ref="CT344:CT345"/>
    <mergeCell ref="CU344:CU345"/>
    <mergeCell ref="CV344:CV345"/>
    <mergeCell ref="CW344:CW345"/>
    <mergeCell ref="CJ344:CJ345"/>
    <mergeCell ref="CM344:CM345"/>
    <mergeCell ref="CN344:CN345"/>
    <mergeCell ref="CO344:CO345"/>
    <mergeCell ref="CP344:CP345"/>
    <mergeCell ref="CQ344:CQ345"/>
    <mergeCell ref="CD344:CD345"/>
    <mergeCell ref="CE344:CE345"/>
    <mergeCell ref="CF344:CF345"/>
    <mergeCell ref="CG344:CG345"/>
    <mergeCell ref="CH344:CH345"/>
    <mergeCell ref="CI344:CI345"/>
    <mergeCell ref="AJ344:AJ345"/>
    <mergeCell ref="AK344:AK345"/>
    <mergeCell ref="AN344:AN345"/>
    <mergeCell ref="CM346:CM347"/>
    <mergeCell ref="CN346:CN347"/>
    <mergeCell ref="CO346:CO347"/>
    <mergeCell ref="CP346:CP347"/>
    <mergeCell ref="CQ346:CQ347"/>
    <mergeCell ref="CR346:CR347"/>
    <mergeCell ref="CE346:CE347"/>
    <mergeCell ref="CF346:CF347"/>
    <mergeCell ref="CG346:CG347"/>
    <mergeCell ref="CH346:CH347"/>
    <mergeCell ref="CI346:CI347"/>
    <mergeCell ref="CJ346:CJ347"/>
    <mergeCell ref="AK346:AK347"/>
    <mergeCell ref="AN346:AN347"/>
    <mergeCell ref="CA346:CA347"/>
    <mergeCell ref="CB346:CB347"/>
    <mergeCell ref="CC346:CC347"/>
    <mergeCell ref="CD346:CD347"/>
    <mergeCell ref="AE346:AE347"/>
    <mergeCell ref="AF346:AF347"/>
    <mergeCell ref="AG346:AG347"/>
    <mergeCell ref="AH346:AH347"/>
    <mergeCell ref="AI346:AI347"/>
    <mergeCell ref="AJ346:AJ347"/>
    <mergeCell ref="Y346:Y347"/>
    <mergeCell ref="Z346:Z347"/>
    <mergeCell ref="AA346:AA347"/>
    <mergeCell ref="AB346:AB347"/>
    <mergeCell ref="AC346:AC347"/>
    <mergeCell ref="AD346:AD347"/>
    <mergeCell ref="CA344:CA345"/>
    <mergeCell ref="CB344:CB345"/>
    <mergeCell ref="CC344:CC345"/>
    <mergeCell ref="AD344:AD345"/>
    <mergeCell ref="AE344:AE345"/>
    <mergeCell ref="AF344:AF345"/>
    <mergeCell ref="AG344:AG345"/>
    <mergeCell ref="AH344:AH345"/>
    <mergeCell ref="AI344:AI345"/>
    <mergeCell ref="AF348:AF349"/>
    <mergeCell ref="AG348:AG349"/>
    <mergeCell ref="AH348:AH349"/>
    <mergeCell ref="AI348:AI349"/>
    <mergeCell ref="AJ348:AJ349"/>
    <mergeCell ref="AK348:AK349"/>
    <mergeCell ref="Z348:Z349"/>
    <mergeCell ref="AA348:AA349"/>
    <mergeCell ref="AB348:AB349"/>
    <mergeCell ref="AC348:AC349"/>
    <mergeCell ref="AD348:AD349"/>
    <mergeCell ref="AE348:AE349"/>
    <mergeCell ref="D348:D349"/>
    <mergeCell ref="E348:E349"/>
    <mergeCell ref="T348:T349"/>
    <mergeCell ref="U348:U349"/>
    <mergeCell ref="V348:V349"/>
    <mergeCell ref="W348:W349"/>
    <mergeCell ref="X348:X349"/>
    <mergeCell ref="Y348:Y349"/>
    <mergeCell ref="EQ346:EQ347"/>
    <mergeCell ref="ER346:ER347"/>
    <mergeCell ref="ES346:ES347"/>
    <mergeCell ref="EU346:EU347"/>
    <mergeCell ref="EK346:EK347"/>
    <mergeCell ref="EL346:EL347"/>
    <mergeCell ref="EM346:EM347"/>
    <mergeCell ref="EN346:EN347"/>
    <mergeCell ref="EO346:EO347"/>
    <mergeCell ref="EP346:EP347"/>
    <mergeCell ref="DP346:DP347"/>
    <mergeCell ref="EE346:EE347"/>
    <mergeCell ref="EG346:EG347"/>
    <mergeCell ref="EH346:EH347"/>
    <mergeCell ref="EI346:EI347"/>
    <mergeCell ref="EJ346:EJ347"/>
    <mergeCell ref="DE346:DE347"/>
    <mergeCell ref="DF346:DF347"/>
    <mergeCell ref="DH346:DH347"/>
    <mergeCell ref="DJ346:DJ347"/>
    <mergeCell ref="DL346:DL347"/>
    <mergeCell ref="DN346:DN347"/>
    <mergeCell ref="CY346:CY347"/>
    <mergeCell ref="CZ346:CZ347"/>
    <mergeCell ref="DA346:DA347"/>
    <mergeCell ref="DB346:DB347"/>
    <mergeCell ref="DC346:DC347"/>
    <mergeCell ref="DD346:DD347"/>
    <mergeCell ref="CS346:CS347"/>
    <mergeCell ref="CT346:CT347"/>
    <mergeCell ref="CU346:CU347"/>
    <mergeCell ref="CV346:CV347"/>
    <mergeCell ref="CW346:CW347"/>
    <mergeCell ref="CX346:CX347"/>
    <mergeCell ref="CN348:CN349"/>
    <mergeCell ref="CO348:CO349"/>
    <mergeCell ref="CP348:CP349"/>
    <mergeCell ref="CQ348:CQ349"/>
    <mergeCell ref="CR348:CR349"/>
    <mergeCell ref="CS348:CS349"/>
    <mergeCell ref="CF348:CF349"/>
    <mergeCell ref="CG348:CG349"/>
    <mergeCell ref="CH348:CH349"/>
    <mergeCell ref="CI348:CI349"/>
    <mergeCell ref="CJ348:CJ349"/>
    <mergeCell ref="CM348:CM349"/>
    <mergeCell ref="AN348:AN349"/>
    <mergeCell ref="CA348:CA349"/>
    <mergeCell ref="CB348:CB349"/>
    <mergeCell ref="CC348:CC349"/>
    <mergeCell ref="CD348:CD349"/>
    <mergeCell ref="CE348:CE349"/>
    <mergeCell ref="CZ348:CZ349"/>
    <mergeCell ref="DA348:DA349"/>
    <mergeCell ref="DB348:DB349"/>
    <mergeCell ref="DC348:DC349"/>
    <mergeCell ref="CX350:CX351"/>
    <mergeCell ref="CY350:CY351"/>
    <mergeCell ref="CZ350:CZ351"/>
    <mergeCell ref="DA350:DA351"/>
    <mergeCell ref="EE352:EE353"/>
    <mergeCell ref="DD352:DD353"/>
    <mergeCell ref="DE352:DE353"/>
    <mergeCell ref="DF352:DF353"/>
    <mergeCell ref="DH352:DH353"/>
    <mergeCell ref="DJ352:DJ353"/>
    <mergeCell ref="DL352:DL353"/>
    <mergeCell ref="DB350:DB351"/>
    <mergeCell ref="DC350:DC351"/>
    <mergeCell ref="CR350:CR351"/>
    <mergeCell ref="CS350:CS351"/>
    <mergeCell ref="CT350:CT351"/>
    <mergeCell ref="CU350:CU351"/>
    <mergeCell ref="CV350:CV351"/>
    <mergeCell ref="CW350:CW351"/>
    <mergeCell ref="CJ350:CJ351"/>
    <mergeCell ref="CM350:CM351"/>
    <mergeCell ref="CN350:CN351"/>
    <mergeCell ref="CO350:CO351"/>
    <mergeCell ref="CP350:CP351"/>
    <mergeCell ref="CQ350:CQ351"/>
    <mergeCell ref="CD350:CD351"/>
    <mergeCell ref="CE350:CE351"/>
    <mergeCell ref="CF350:CF351"/>
    <mergeCell ref="CG350:CG351"/>
    <mergeCell ref="CH350:CH351"/>
    <mergeCell ref="CI350:CI351"/>
    <mergeCell ref="ES352:ES353"/>
    <mergeCell ref="EU352:EU353"/>
    <mergeCell ref="EM352:EM353"/>
    <mergeCell ref="EN352:EN353"/>
    <mergeCell ref="EO352:EO353"/>
    <mergeCell ref="EP352:EP353"/>
    <mergeCell ref="EQ352:EQ353"/>
    <mergeCell ref="ER352:ER353"/>
    <mergeCell ref="EG352:EG353"/>
    <mergeCell ref="EH352:EH353"/>
    <mergeCell ref="EI352:EI353"/>
    <mergeCell ref="EJ352:EJ353"/>
    <mergeCell ref="EK352:EK353"/>
    <mergeCell ref="EL352:EL353"/>
    <mergeCell ref="DN352:DN353"/>
    <mergeCell ref="DP352:DP353"/>
    <mergeCell ref="DZ352:DZ353"/>
    <mergeCell ref="ED352:ED353"/>
    <mergeCell ref="EJ350:EJ351"/>
    <mergeCell ref="EK350:EK351"/>
    <mergeCell ref="EL350:EL351"/>
    <mergeCell ref="CY348:CY349"/>
    <mergeCell ref="DT348:DT349"/>
    <mergeCell ref="DV348:DV349"/>
    <mergeCell ref="DW348:DW349"/>
    <mergeCell ref="DX348:DX349"/>
    <mergeCell ref="DY348:DY349"/>
    <mergeCell ref="EA348:EA349"/>
    <mergeCell ref="EB348:EB349"/>
    <mergeCell ref="EC348:EC349"/>
    <mergeCell ref="EF348:EF349"/>
    <mergeCell ref="DT350:DT351"/>
    <mergeCell ref="DV350:DV351"/>
    <mergeCell ref="DW350:DW351"/>
    <mergeCell ref="DX350:DX351"/>
    <mergeCell ref="DY350:DY351"/>
    <mergeCell ref="EA350:EA351"/>
    <mergeCell ref="EB350:EB351"/>
    <mergeCell ref="EC350:EC351"/>
    <mergeCell ref="EF350:EF351"/>
    <mergeCell ref="DT352:DT353"/>
    <mergeCell ref="DV352:DV353"/>
    <mergeCell ref="DW352:DW353"/>
    <mergeCell ref="DX352:DX353"/>
    <mergeCell ref="DY352:DY353"/>
    <mergeCell ref="EA352:EA353"/>
    <mergeCell ref="EB352:EB353"/>
    <mergeCell ref="EC352:EC353"/>
    <mergeCell ref="EF352:EF353"/>
    <mergeCell ref="DN350:DN351"/>
    <mergeCell ref="DP350:DP351"/>
    <mergeCell ref="DZ350:DZ351"/>
    <mergeCell ref="ED350:ED351"/>
    <mergeCell ref="EE350:EE351"/>
    <mergeCell ref="DD350:DD351"/>
    <mergeCell ref="DE350:DE351"/>
    <mergeCell ref="DF350:DF351"/>
    <mergeCell ref="DH350:DH351"/>
    <mergeCell ref="DJ350:DJ351"/>
    <mergeCell ref="DL350:DL351"/>
    <mergeCell ref="AE352:AE353"/>
    <mergeCell ref="AF352:AF353"/>
    <mergeCell ref="AG352:AG353"/>
    <mergeCell ref="AH352:AH353"/>
    <mergeCell ref="AI352:AI353"/>
    <mergeCell ref="X352:X353"/>
    <mergeCell ref="Y352:Y353"/>
    <mergeCell ref="Z352:Z353"/>
    <mergeCell ref="AA352:AA353"/>
    <mergeCell ref="AB352:AB353"/>
    <mergeCell ref="AC352:AC353"/>
    <mergeCell ref="D350:D351"/>
    <mergeCell ref="E350:E351"/>
    <mergeCell ref="T350:T351"/>
    <mergeCell ref="U350:U351"/>
    <mergeCell ref="V350:V351"/>
    <mergeCell ref="W350:W351"/>
    <mergeCell ref="ES348:ES349"/>
    <mergeCell ref="EU348:EU349"/>
    <mergeCell ref="EM348:EM349"/>
    <mergeCell ref="EN348:EN349"/>
    <mergeCell ref="EO348:EO349"/>
    <mergeCell ref="EP348:EP349"/>
    <mergeCell ref="EQ348:EQ349"/>
    <mergeCell ref="ER348:ER349"/>
    <mergeCell ref="EG348:EG349"/>
    <mergeCell ref="EH348:EH349"/>
    <mergeCell ref="EI348:EI349"/>
    <mergeCell ref="EJ348:EJ349"/>
    <mergeCell ref="EK348:EK349"/>
    <mergeCell ref="EL348:EL349"/>
    <mergeCell ref="DZ348:DZ349"/>
    <mergeCell ref="ED348:ED349"/>
    <mergeCell ref="EE348:EE349"/>
    <mergeCell ref="DF348:DF349"/>
    <mergeCell ref="DH348:DH349"/>
    <mergeCell ref="DJ348:DJ349"/>
    <mergeCell ref="DL348:DL349"/>
    <mergeCell ref="DN348:DN349"/>
    <mergeCell ref="DP348:DP349"/>
    <mergeCell ref="D352:D353"/>
    <mergeCell ref="E352:E353"/>
    <mergeCell ref="T352:T353"/>
    <mergeCell ref="U352:U353"/>
    <mergeCell ref="V352:V353"/>
    <mergeCell ref="W352:W353"/>
    <mergeCell ref="ES350:ES351"/>
    <mergeCell ref="EU350:EU351"/>
    <mergeCell ref="EM350:EM351"/>
    <mergeCell ref="EN350:EN351"/>
    <mergeCell ref="EO350:EO351"/>
    <mergeCell ref="EP350:EP351"/>
    <mergeCell ref="EQ350:EQ351"/>
    <mergeCell ref="ER350:ER351"/>
    <mergeCell ref="EG350:EG351"/>
    <mergeCell ref="EH350:EH351"/>
    <mergeCell ref="EI350:EI351"/>
    <mergeCell ref="DD348:DD349"/>
    <mergeCell ref="DE348:DE349"/>
    <mergeCell ref="CT348:CT349"/>
    <mergeCell ref="CU348:CU349"/>
    <mergeCell ref="CV348:CV349"/>
    <mergeCell ref="CW348:CW349"/>
    <mergeCell ref="CX348:CX349"/>
    <mergeCell ref="AJ350:AJ351"/>
    <mergeCell ref="AK350:AK351"/>
    <mergeCell ref="AN350:AN351"/>
    <mergeCell ref="CA350:CA351"/>
    <mergeCell ref="CB350:CB351"/>
    <mergeCell ref="CC350:CC351"/>
    <mergeCell ref="AD350:AD351"/>
    <mergeCell ref="AE350:AE351"/>
    <mergeCell ref="AF350:AF351"/>
    <mergeCell ref="AG350:AG351"/>
    <mergeCell ref="AH350:AH351"/>
    <mergeCell ref="AI350:AI351"/>
    <mergeCell ref="X350:X351"/>
    <mergeCell ref="Y350:Y351"/>
    <mergeCell ref="Z350:Z351"/>
    <mergeCell ref="AA350:AA351"/>
    <mergeCell ref="AB350:AB351"/>
    <mergeCell ref="AC350:AC351"/>
    <mergeCell ref="D354:D355"/>
    <mergeCell ref="E354:E355"/>
    <mergeCell ref="T354:T355"/>
    <mergeCell ref="U354:U355"/>
    <mergeCell ref="V354:V355"/>
    <mergeCell ref="W354:W355"/>
    <mergeCell ref="CX352:CX353"/>
    <mergeCell ref="CY352:CY353"/>
    <mergeCell ref="CZ352:CZ353"/>
    <mergeCell ref="DA352:DA353"/>
    <mergeCell ref="DB352:DB353"/>
    <mergeCell ref="DC352:DC353"/>
    <mergeCell ref="CR352:CR353"/>
    <mergeCell ref="CS352:CS353"/>
    <mergeCell ref="CT352:CT353"/>
    <mergeCell ref="CU352:CU353"/>
    <mergeCell ref="CV352:CV353"/>
    <mergeCell ref="CW352:CW353"/>
    <mergeCell ref="CJ352:CJ353"/>
    <mergeCell ref="CM352:CM353"/>
    <mergeCell ref="CN352:CN353"/>
    <mergeCell ref="CO352:CO353"/>
    <mergeCell ref="CP352:CP353"/>
    <mergeCell ref="CQ352:CQ353"/>
    <mergeCell ref="CD352:CD353"/>
    <mergeCell ref="CE352:CE353"/>
    <mergeCell ref="CF352:CF353"/>
    <mergeCell ref="CG352:CG353"/>
    <mergeCell ref="CH352:CH353"/>
    <mergeCell ref="CI352:CI353"/>
    <mergeCell ref="AJ352:AJ353"/>
    <mergeCell ref="AK352:AK353"/>
    <mergeCell ref="AN352:AN353"/>
    <mergeCell ref="CA352:CA353"/>
    <mergeCell ref="CB352:CB353"/>
    <mergeCell ref="CC352:CC353"/>
    <mergeCell ref="AD352:AD353"/>
    <mergeCell ref="CP354:CP355"/>
    <mergeCell ref="CQ354:CQ355"/>
    <mergeCell ref="CD354:CD355"/>
    <mergeCell ref="CE354:CE355"/>
    <mergeCell ref="CF354:CF355"/>
    <mergeCell ref="CG354:CG355"/>
    <mergeCell ref="CH354:CH355"/>
    <mergeCell ref="CI354:CI355"/>
    <mergeCell ref="AJ354:AJ355"/>
    <mergeCell ref="X356:X357"/>
    <mergeCell ref="Y356:Y357"/>
    <mergeCell ref="Z356:Z357"/>
    <mergeCell ref="AA356:AA357"/>
    <mergeCell ref="AB356:AB357"/>
    <mergeCell ref="AC356:AC357"/>
    <mergeCell ref="D356:D357"/>
    <mergeCell ref="E356:E357"/>
    <mergeCell ref="T356:T357"/>
    <mergeCell ref="U356:U357"/>
    <mergeCell ref="V356:V357"/>
    <mergeCell ref="W356:W357"/>
    <mergeCell ref="ES354:ES355"/>
    <mergeCell ref="EU354:EU355"/>
    <mergeCell ref="EM354:EM355"/>
    <mergeCell ref="EN354:EN355"/>
    <mergeCell ref="EO354:EO355"/>
    <mergeCell ref="EP354:EP355"/>
    <mergeCell ref="EQ354:EQ355"/>
    <mergeCell ref="ER354:ER355"/>
    <mergeCell ref="EG354:EG355"/>
    <mergeCell ref="EH354:EH355"/>
    <mergeCell ref="EI354:EI355"/>
    <mergeCell ref="EJ354:EJ355"/>
    <mergeCell ref="EK354:EK355"/>
    <mergeCell ref="EL354:EL355"/>
    <mergeCell ref="DN354:DN355"/>
    <mergeCell ref="DP354:DP355"/>
    <mergeCell ref="DZ354:DZ355"/>
    <mergeCell ref="ED354:ED355"/>
    <mergeCell ref="EE354:EE355"/>
    <mergeCell ref="DD354:DD355"/>
    <mergeCell ref="DE354:DE355"/>
    <mergeCell ref="DF354:DF355"/>
    <mergeCell ref="DH354:DH355"/>
    <mergeCell ref="DJ354:DJ355"/>
    <mergeCell ref="DL354:DL355"/>
    <mergeCell ref="CX354:CX355"/>
    <mergeCell ref="CY354:CY355"/>
    <mergeCell ref="CZ354:CZ355"/>
    <mergeCell ref="DA354:DA355"/>
    <mergeCell ref="DB354:DB355"/>
    <mergeCell ref="DC354:DC355"/>
    <mergeCell ref="CR354:CR355"/>
    <mergeCell ref="CS354:CS355"/>
    <mergeCell ref="CT354:CT355"/>
    <mergeCell ref="CU354:CU355"/>
    <mergeCell ref="CV354:CV355"/>
    <mergeCell ref="CW354:CW355"/>
    <mergeCell ref="CJ354:CJ355"/>
    <mergeCell ref="CM354:CM355"/>
    <mergeCell ref="CN354:CN355"/>
    <mergeCell ref="CO354:CO355"/>
    <mergeCell ref="CZ356:CZ357"/>
    <mergeCell ref="AI354:AI355"/>
    <mergeCell ref="X354:X355"/>
    <mergeCell ref="Y354:Y355"/>
    <mergeCell ref="Z354:Z355"/>
    <mergeCell ref="AA354:AA355"/>
    <mergeCell ref="AB354:AB355"/>
    <mergeCell ref="AC354:AC355"/>
    <mergeCell ref="DT356:DT357"/>
    <mergeCell ref="DV356:DV357"/>
    <mergeCell ref="DW356:DW357"/>
    <mergeCell ref="CR356:CR357"/>
    <mergeCell ref="CS356:CS357"/>
    <mergeCell ref="CT356:CT357"/>
    <mergeCell ref="CU356:CU357"/>
    <mergeCell ref="CV356:CV357"/>
    <mergeCell ref="CW356:CW357"/>
    <mergeCell ref="CJ356:CJ357"/>
    <mergeCell ref="CM356:CM357"/>
    <mergeCell ref="CN356:CN357"/>
    <mergeCell ref="CO356:CO357"/>
    <mergeCell ref="CP356:CP357"/>
    <mergeCell ref="CQ356:CQ357"/>
    <mergeCell ref="CD356:CD357"/>
    <mergeCell ref="CE356:CE357"/>
    <mergeCell ref="CF356:CF357"/>
    <mergeCell ref="CG356:CG357"/>
    <mergeCell ref="CH356:CH357"/>
    <mergeCell ref="CI356:CI357"/>
    <mergeCell ref="AJ356:AJ357"/>
    <mergeCell ref="AK356:AK357"/>
    <mergeCell ref="AN356:AN357"/>
    <mergeCell ref="CA356:CA357"/>
    <mergeCell ref="CB356:CB357"/>
    <mergeCell ref="CC356:CC357"/>
    <mergeCell ref="AD356:AD357"/>
    <mergeCell ref="AE356:AE357"/>
    <mergeCell ref="AF356:AF357"/>
    <mergeCell ref="AG356:AG357"/>
    <mergeCell ref="AH356:AH357"/>
    <mergeCell ref="AI356:AI357"/>
    <mergeCell ref="AK354:AK355"/>
    <mergeCell ref="AN354:AN355"/>
    <mergeCell ref="CA354:CA355"/>
    <mergeCell ref="CB354:CB355"/>
    <mergeCell ref="CC354:CC355"/>
    <mergeCell ref="AD354:AD355"/>
    <mergeCell ref="AE354:AE355"/>
    <mergeCell ref="AF354:AF355"/>
    <mergeCell ref="AG354:AG355"/>
    <mergeCell ref="AH354:AH355"/>
    <mergeCell ref="EQ356:EQ357"/>
    <mergeCell ref="ER356:ER357"/>
    <mergeCell ref="ES356:ES357"/>
    <mergeCell ref="EU356:EU357"/>
    <mergeCell ref="EK356:EK357"/>
    <mergeCell ref="EL356:EL357"/>
    <mergeCell ref="EM356:EM357"/>
    <mergeCell ref="EN356:EN357"/>
    <mergeCell ref="EO356:EO357"/>
    <mergeCell ref="EP356:EP357"/>
    <mergeCell ref="ED356:ED357"/>
    <mergeCell ref="EE356:EE357"/>
    <mergeCell ref="EG356:EG357"/>
    <mergeCell ref="EH356:EH357"/>
    <mergeCell ref="EI356:EI357"/>
    <mergeCell ref="EJ356:EJ357"/>
    <mergeCell ref="DN356:DN357"/>
    <mergeCell ref="DP356:DP357"/>
    <mergeCell ref="DZ356:DZ357"/>
    <mergeCell ref="DZ358:DZ359"/>
    <mergeCell ref="DD356:DD357"/>
    <mergeCell ref="DE356:DE357"/>
    <mergeCell ref="DF356:DF357"/>
    <mergeCell ref="DH356:DH357"/>
    <mergeCell ref="DJ356:DJ357"/>
    <mergeCell ref="DL356:DL357"/>
    <mergeCell ref="CX356:CX357"/>
    <mergeCell ref="CY356:CY357"/>
    <mergeCell ref="DF358:DF359"/>
    <mergeCell ref="DH358:DH359"/>
    <mergeCell ref="DJ358:DJ359"/>
    <mergeCell ref="DL358:DL359"/>
    <mergeCell ref="DN358:DN359"/>
    <mergeCell ref="DP358:DP359"/>
    <mergeCell ref="CZ358:CZ359"/>
    <mergeCell ref="DA358:DA359"/>
    <mergeCell ref="DB358:DB359"/>
    <mergeCell ref="DC358:DC359"/>
    <mergeCell ref="DD358:DD359"/>
    <mergeCell ref="DE358:DE359"/>
    <mergeCell ref="DA356:DA357"/>
    <mergeCell ref="DB356:DB357"/>
    <mergeCell ref="DC356:DC357"/>
    <mergeCell ref="DX356:DX357"/>
    <mergeCell ref="DY356:DY357"/>
    <mergeCell ref="EA356:EA357"/>
    <mergeCell ref="EB356:EB357"/>
    <mergeCell ref="EC356:EC357"/>
    <mergeCell ref="EF356:EF357"/>
    <mergeCell ref="EU358:EU359"/>
    <mergeCell ref="EK358:EK359"/>
    <mergeCell ref="EL358:EL359"/>
    <mergeCell ref="EM358:EM359"/>
    <mergeCell ref="EN358:EN359"/>
    <mergeCell ref="EO358:EO359"/>
    <mergeCell ref="EP358:EP359"/>
    <mergeCell ref="ED358:ED359"/>
    <mergeCell ref="EE358:EE359"/>
    <mergeCell ref="EG358:EG359"/>
    <mergeCell ref="EH358:EH359"/>
    <mergeCell ref="EI358:EI359"/>
    <mergeCell ref="EJ358:EJ359"/>
    <mergeCell ref="CX358:CX359"/>
    <mergeCell ref="CY358:CY359"/>
    <mergeCell ref="CN358:CN359"/>
    <mergeCell ref="CO358:CO359"/>
    <mergeCell ref="CP358:CP359"/>
    <mergeCell ref="CQ358:CQ359"/>
    <mergeCell ref="CR358:CR359"/>
    <mergeCell ref="CS358:CS359"/>
    <mergeCell ref="CF358:CF359"/>
    <mergeCell ref="CG358:CG359"/>
    <mergeCell ref="CH358:CH359"/>
    <mergeCell ref="CI358:CI359"/>
    <mergeCell ref="CJ358:CJ359"/>
    <mergeCell ref="CM358:CM359"/>
    <mergeCell ref="AN358:AN359"/>
    <mergeCell ref="CA358:CA359"/>
    <mergeCell ref="CB358:CB359"/>
    <mergeCell ref="CC358:CC359"/>
    <mergeCell ref="CD358:CD359"/>
    <mergeCell ref="CE358:CE359"/>
    <mergeCell ref="DT358:DT359"/>
    <mergeCell ref="DV358:DV359"/>
    <mergeCell ref="DW358:DW359"/>
    <mergeCell ref="DX358:DX359"/>
    <mergeCell ref="DY358:DY359"/>
    <mergeCell ref="EA358:EA359"/>
    <mergeCell ref="EB358:EB359"/>
    <mergeCell ref="EC358:EC359"/>
    <mergeCell ref="EF358:EF359"/>
    <mergeCell ref="CT358:CT359"/>
    <mergeCell ref="CU358:CU359"/>
    <mergeCell ref="CV358:CV359"/>
    <mergeCell ref="CW358:CW359"/>
    <mergeCell ref="DD362:DD363"/>
    <mergeCell ref="DE362:DE363"/>
    <mergeCell ref="DT362:DT363"/>
    <mergeCell ref="CC362:CC363"/>
    <mergeCell ref="CD362:CD363"/>
    <mergeCell ref="CE362:CE363"/>
    <mergeCell ref="DV362:DV363"/>
    <mergeCell ref="DW362:DW363"/>
    <mergeCell ref="DX362:DX363"/>
    <mergeCell ref="DY362:DY363"/>
    <mergeCell ref="EA362:EA363"/>
    <mergeCell ref="EB362:EB363"/>
    <mergeCell ref="EC362:EC363"/>
    <mergeCell ref="EF362:EF363"/>
    <mergeCell ref="AF360:AF361"/>
    <mergeCell ref="AG360:AG361"/>
    <mergeCell ref="AH360:AH361"/>
    <mergeCell ref="AI360:AI361"/>
    <mergeCell ref="AJ360:AJ361"/>
    <mergeCell ref="AK360:AK361"/>
    <mergeCell ref="Z360:Z361"/>
    <mergeCell ref="AA360:AA361"/>
    <mergeCell ref="AB360:AB361"/>
    <mergeCell ref="AC360:AC361"/>
    <mergeCell ref="AD360:AD361"/>
    <mergeCell ref="AE360:AE361"/>
    <mergeCell ref="D360:D361"/>
    <mergeCell ref="E360:E361"/>
    <mergeCell ref="T360:T361"/>
    <mergeCell ref="U360:U361"/>
    <mergeCell ref="V360:V361"/>
    <mergeCell ref="W360:W361"/>
    <mergeCell ref="X360:X361"/>
    <mergeCell ref="Y360:Y361"/>
    <mergeCell ref="EQ358:EQ359"/>
    <mergeCell ref="ER358:ER359"/>
    <mergeCell ref="ES358:ES359"/>
    <mergeCell ref="CN360:CN361"/>
    <mergeCell ref="CO360:CO361"/>
    <mergeCell ref="CP360:CP361"/>
    <mergeCell ref="CQ360:CQ361"/>
    <mergeCell ref="CR360:CR361"/>
    <mergeCell ref="CS360:CS361"/>
    <mergeCell ref="CF360:CF361"/>
    <mergeCell ref="CG360:CG361"/>
    <mergeCell ref="CH360:CH361"/>
    <mergeCell ref="CI360:CI361"/>
    <mergeCell ref="CJ360:CJ361"/>
    <mergeCell ref="CM360:CM361"/>
    <mergeCell ref="AN360:AN361"/>
    <mergeCell ref="CA360:CA361"/>
    <mergeCell ref="CB360:CB361"/>
    <mergeCell ref="CC360:CC361"/>
    <mergeCell ref="CD360:CD361"/>
    <mergeCell ref="CE360:CE361"/>
    <mergeCell ref="AF358:AF359"/>
    <mergeCell ref="AG358:AG359"/>
    <mergeCell ref="AH358:AH359"/>
    <mergeCell ref="AI358:AI359"/>
    <mergeCell ref="AJ358:AJ359"/>
    <mergeCell ref="AK358:AK359"/>
    <mergeCell ref="Z358:Z359"/>
    <mergeCell ref="AA358:AA359"/>
    <mergeCell ref="AB358:AB359"/>
    <mergeCell ref="AC358:AC359"/>
    <mergeCell ref="AD358:AD359"/>
    <mergeCell ref="AE358:AE359"/>
    <mergeCell ref="D358:D359"/>
    <mergeCell ref="E358:E359"/>
    <mergeCell ref="T358:T359"/>
    <mergeCell ref="U358:U359"/>
    <mergeCell ref="V358:V359"/>
    <mergeCell ref="W358:W359"/>
    <mergeCell ref="X358:X359"/>
    <mergeCell ref="Y358:Y359"/>
    <mergeCell ref="EQ360:EQ361"/>
    <mergeCell ref="ER360:ER361"/>
    <mergeCell ref="ES360:ES361"/>
    <mergeCell ref="EU360:EU361"/>
    <mergeCell ref="EK360:EK361"/>
    <mergeCell ref="EL360:EL361"/>
    <mergeCell ref="EM360:EM361"/>
    <mergeCell ref="EN360:EN361"/>
    <mergeCell ref="EO360:EO361"/>
    <mergeCell ref="EP360:EP361"/>
    <mergeCell ref="ED360:ED361"/>
    <mergeCell ref="EE360:EE361"/>
    <mergeCell ref="EG360:EG361"/>
    <mergeCell ref="EH360:EH361"/>
    <mergeCell ref="EI360:EI361"/>
    <mergeCell ref="EJ360:EJ361"/>
    <mergeCell ref="DF360:DF361"/>
    <mergeCell ref="DH360:DH361"/>
    <mergeCell ref="DJ360:DJ361"/>
    <mergeCell ref="DL360:DL361"/>
    <mergeCell ref="DN360:DN361"/>
    <mergeCell ref="DP360:DP361"/>
    <mergeCell ref="CZ360:CZ361"/>
    <mergeCell ref="DA360:DA361"/>
    <mergeCell ref="DB360:DB361"/>
    <mergeCell ref="DC360:DC361"/>
    <mergeCell ref="DD360:DD361"/>
    <mergeCell ref="DE360:DE361"/>
    <mergeCell ref="CT360:CT361"/>
    <mergeCell ref="CU360:CU361"/>
    <mergeCell ref="CV360:CV361"/>
    <mergeCell ref="CW360:CW361"/>
    <mergeCell ref="CX360:CX361"/>
    <mergeCell ref="CY360:CY361"/>
    <mergeCell ref="DT360:DT361"/>
    <mergeCell ref="DV360:DV361"/>
    <mergeCell ref="DW360:DW361"/>
    <mergeCell ref="DX360:DX361"/>
    <mergeCell ref="DY360:DY361"/>
    <mergeCell ref="EA360:EA361"/>
    <mergeCell ref="EB360:EB361"/>
    <mergeCell ref="EC360:EC361"/>
    <mergeCell ref="EF360:EF361"/>
    <mergeCell ref="DZ360:DZ361"/>
    <mergeCell ref="CN364:CN365"/>
    <mergeCell ref="CO364:CO365"/>
    <mergeCell ref="CP364:CP365"/>
    <mergeCell ref="CQ364:CQ365"/>
    <mergeCell ref="CD364:CD365"/>
    <mergeCell ref="CE364:CE365"/>
    <mergeCell ref="CF364:CF365"/>
    <mergeCell ref="CG364:CG365"/>
    <mergeCell ref="CH364:CH365"/>
    <mergeCell ref="CI364:CI365"/>
    <mergeCell ref="AF362:AF363"/>
    <mergeCell ref="AG362:AG363"/>
    <mergeCell ref="AH362:AH363"/>
    <mergeCell ref="AI362:AI363"/>
    <mergeCell ref="AJ362:AJ363"/>
    <mergeCell ref="AK362:AK363"/>
    <mergeCell ref="Z362:Z363"/>
    <mergeCell ref="AA362:AA363"/>
    <mergeCell ref="AB362:AB363"/>
    <mergeCell ref="AC362:AC363"/>
    <mergeCell ref="AD362:AD363"/>
    <mergeCell ref="AE362:AE363"/>
    <mergeCell ref="D362:D363"/>
    <mergeCell ref="E362:E363"/>
    <mergeCell ref="T362:T363"/>
    <mergeCell ref="U362:U363"/>
    <mergeCell ref="V362:V363"/>
    <mergeCell ref="W362:W363"/>
    <mergeCell ref="X362:X363"/>
    <mergeCell ref="Y362:Y363"/>
    <mergeCell ref="AJ364:AJ365"/>
    <mergeCell ref="AK364:AK365"/>
    <mergeCell ref="AN364:AN365"/>
    <mergeCell ref="CA364:CA365"/>
    <mergeCell ref="CB364:CB365"/>
    <mergeCell ref="CC364:CC365"/>
    <mergeCell ref="AD364:AD365"/>
    <mergeCell ref="AE364:AE365"/>
    <mergeCell ref="AF364:AF365"/>
    <mergeCell ref="AG364:AG365"/>
    <mergeCell ref="AH364:AH365"/>
    <mergeCell ref="AI364:AI365"/>
    <mergeCell ref="X364:X365"/>
    <mergeCell ref="Y364:Y365"/>
    <mergeCell ref="Z364:Z365"/>
    <mergeCell ref="AA364:AA365"/>
    <mergeCell ref="AB364:AB365"/>
    <mergeCell ref="AC364:AC365"/>
    <mergeCell ref="D364:D365"/>
    <mergeCell ref="E364:E365"/>
    <mergeCell ref="T364:T365"/>
    <mergeCell ref="U364:U365"/>
    <mergeCell ref="V364:V365"/>
    <mergeCell ref="W364:W365"/>
    <mergeCell ref="AN362:AN363"/>
    <mergeCell ref="CA362:CA363"/>
    <mergeCell ref="CB362:CB363"/>
    <mergeCell ref="CV364:CV365"/>
    <mergeCell ref="CW364:CW365"/>
    <mergeCell ref="CJ364:CJ365"/>
    <mergeCell ref="CM364:CM365"/>
    <mergeCell ref="CT366:CT367"/>
    <mergeCell ref="CU366:CU367"/>
    <mergeCell ref="CV366:CV367"/>
    <mergeCell ref="CW366:CW367"/>
    <mergeCell ref="CX366:CX367"/>
    <mergeCell ref="CY366:CY367"/>
    <mergeCell ref="CN366:CN367"/>
    <mergeCell ref="CO366:CO367"/>
    <mergeCell ref="CP366:CP367"/>
    <mergeCell ref="CQ366:CQ367"/>
    <mergeCell ref="CR366:CR367"/>
    <mergeCell ref="CS366:CS367"/>
    <mergeCell ref="CF366:CF367"/>
    <mergeCell ref="CG366:CG367"/>
    <mergeCell ref="CH366:CH367"/>
    <mergeCell ref="EU362:EU363"/>
    <mergeCell ref="EO362:EO363"/>
    <mergeCell ref="EP362:EP363"/>
    <mergeCell ref="EQ362:EQ363"/>
    <mergeCell ref="ER362:ER363"/>
    <mergeCell ref="ES362:ES363"/>
    <mergeCell ref="EI362:EI363"/>
    <mergeCell ref="EJ362:EJ363"/>
    <mergeCell ref="EK362:EK363"/>
    <mergeCell ref="EL362:EL363"/>
    <mergeCell ref="EM362:EM363"/>
    <mergeCell ref="EN362:EN363"/>
    <mergeCell ref="DZ362:DZ363"/>
    <mergeCell ref="ED362:ED363"/>
    <mergeCell ref="EE362:EE363"/>
    <mergeCell ref="EG362:EG363"/>
    <mergeCell ref="EH362:EH363"/>
    <mergeCell ref="DF362:DF363"/>
    <mergeCell ref="DH362:DH363"/>
    <mergeCell ref="CT362:CT363"/>
    <mergeCell ref="CU362:CU363"/>
    <mergeCell ref="CV362:CV363"/>
    <mergeCell ref="CW362:CW363"/>
    <mergeCell ref="CX362:CX363"/>
    <mergeCell ref="CY362:CY363"/>
    <mergeCell ref="CN362:CN363"/>
    <mergeCell ref="CO362:CO363"/>
    <mergeCell ref="CP362:CP363"/>
    <mergeCell ref="CQ362:CQ363"/>
    <mergeCell ref="CR362:CR363"/>
    <mergeCell ref="CS362:CS363"/>
    <mergeCell ref="CF362:CF363"/>
    <mergeCell ref="CG362:CG363"/>
    <mergeCell ref="CH362:CH363"/>
    <mergeCell ref="CI362:CI363"/>
    <mergeCell ref="CJ362:CJ363"/>
    <mergeCell ref="CM362:CM363"/>
    <mergeCell ref="DJ362:DJ363"/>
    <mergeCell ref="DL362:DL363"/>
    <mergeCell ref="DN362:DN363"/>
    <mergeCell ref="DP362:DP363"/>
    <mergeCell ref="CZ362:CZ363"/>
    <mergeCell ref="DA362:DA363"/>
    <mergeCell ref="DB362:DB363"/>
    <mergeCell ref="DC362:DC363"/>
    <mergeCell ref="AF366:AF367"/>
    <mergeCell ref="AG366:AG367"/>
    <mergeCell ref="AH366:AH367"/>
    <mergeCell ref="AI366:AI367"/>
    <mergeCell ref="AJ366:AJ367"/>
    <mergeCell ref="AK366:AK367"/>
    <mergeCell ref="Z366:Z367"/>
    <mergeCell ref="AA366:AA367"/>
    <mergeCell ref="AB366:AB367"/>
    <mergeCell ref="AC366:AC367"/>
    <mergeCell ref="AD366:AD367"/>
    <mergeCell ref="AE366:AE367"/>
    <mergeCell ref="AN368:AN369"/>
    <mergeCell ref="CA368:CA369"/>
    <mergeCell ref="CB368:CB369"/>
    <mergeCell ref="CC368:CC369"/>
    <mergeCell ref="CD368:CD369"/>
    <mergeCell ref="CE368:CE369"/>
    <mergeCell ref="AF368:AF369"/>
    <mergeCell ref="D366:D367"/>
    <mergeCell ref="E366:E367"/>
    <mergeCell ref="T366:T367"/>
    <mergeCell ref="U366:U367"/>
    <mergeCell ref="V366:V367"/>
    <mergeCell ref="W366:W367"/>
    <mergeCell ref="X366:X367"/>
    <mergeCell ref="Y366:Y367"/>
    <mergeCell ref="EQ364:EQ365"/>
    <mergeCell ref="ER364:ER365"/>
    <mergeCell ref="ES364:ES365"/>
    <mergeCell ref="EU364:EU365"/>
    <mergeCell ref="EK364:EK365"/>
    <mergeCell ref="EL364:EL365"/>
    <mergeCell ref="EM364:EM365"/>
    <mergeCell ref="EN364:EN365"/>
    <mergeCell ref="EO364:EO365"/>
    <mergeCell ref="EP364:EP365"/>
    <mergeCell ref="ED364:ED365"/>
    <mergeCell ref="EE364:EE365"/>
    <mergeCell ref="EG364:EG365"/>
    <mergeCell ref="EH364:EH365"/>
    <mergeCell ref="EI364:EI365"/>
    <mergeCell ref="EJ364:EJ365"/>
    <mergeCell ref="DN364:DN365"/>
    <mergeCell ref="DP364:DP365"/>
    <mergeCell ref="DZ364:DZ365"/>
    <mergeCell ref="DZ366:DZ367"/>
    <mergeCell ref="DZ368:DZ369"/>
    <mergeCell ref="DD364:DD365"/>
    <mergeCell ref="DE364:DE365"/>
    <mergeCell ref="DF364:DF365"/>
    <mergeCell ref="DH364:DH365"/>
    <mergeCell ref="DJ364:DJ365"/>
    <mergeCell ref="DL364:DL365"/>
    <mergeCell ref="CX364:CX365"/>
    <mergeCell ref="CY364:CY365"/>
    <mergeCell ref="CZ364:CZ365"/>
    <mergeCell ref="DA364:DA365"/>
    <mergeCell ref="DB364:DB365"/>
    <mergeCell ref="DC364:DC365"/>
    <mergeCell ref="CR364:CR365"/>
    <mergeCell ref="CS364:CS365"/>
    <mergeCell ref="CT364:CT365"/>
    <mergeCell ref="CU364:CU365"/>
    <mergeCell ref="EQ366:EQ367"/>
    <mergeCell ref="ER366:ER367"/>
    <mergeCell ref="ES366:ES367"/>
    <mergeCell ref="EU366:EU367"/>
    <mergeCell ref="EK366:EK367"/>
    <mergeCell ref="EL366:EL367"/>
    <mergeCell ref="EM366:EM367"/>
    <mergeCell ref="EN366:EN367"/>
    <mergeCell ref="EO366:EO367"/>
    <mergeCell ref="EP366:EP367"/>
    <mergeCell ref="ED366:ED367"/>
    <mergeCell ref="EE366:EE367"/>
    <mergeCell ref="EG366:EG367"/>
    <mergeCell ref="EH366:EH367"/>
    <mergeCell ref="EI366:EI367"/>
    <mergeCell ref="EJ366:EJ367"/>
    <mergeCell ref="DF366:DF367"/>
    <mergeCell ref="DH366:DH367"/>
    <mergeCell ref="DJ366:DJ367"/>
    <mergeCell ref="DL366:DL367"/>
    <mergeCell ref="DN366:DN367"/>
    <mergeCell ref="DP366:DP367"/>
    <mergeCell ref="CZ366:CZ367"/>
    <mergeCell ref="DA366:DA367"/>
    <mergeCell ref="DB366:DB367"/>
    <mergeCell ref="DC366:DC367"/>
    <mergeCell ref="DD366:DD367"/>
    <mergeCell ref="DE366:DE367"/>
    <mergeCell ref="CI366:CI367"/>
    <mergeCell ref="CJ366:CJ367"/>
    <mergeCell ref="CM366:CM367"/>
    <mergeCell ref="AN366:AN367"/>
    <mergeCell ref="CA366:CA367"/>
    <mergeCell ref="CB366:CB367"/>
    <mergeCell ref="CC366:CC367"/>
    <mergeCell ref="CD366:CD367"/>
    <mergeCell ref="CE366:CE367"/>
    <mergeCell ref="CN368:CN369"/>
    <mergeCell ref="CO368:CO369"/>
    <mergeCell ref="CP368:CP369"/>
    <mergeCell ref="CQ368:CQ369"/>
    <mergeCell ref="CR368:CR369"/>
    <mergeCell ref="CS368:CS369"/>
    <mergeCell ref="CF368:CF369"/>
    <mergeCell ref="CG368:CG369"/>
    <mergeCell ref="CH368:CH369"/>
    <mergeCell ref="CI368:CI369"/>
    <mergeCell ref="CJ368:CJ369"/>
    <mergeCell ref="CM368:CM369"/>
    <mergeCell ref="EF370:EF371"/>
    <mergeCell ref="AG368:AG369"/>
    <mergeCell ref="AH368:AH369"/>
    <mergeCell ref="AI368:AI369"/>
    <mergeCell ref="AJ368:AJ369"/>
    <mergeCell ref="AK368:AK369"/>
    <mergeCell ref="Z368:Z369"/>
    <mergeCell ref="AA368:AA369"/>
    <mergeCell ref="AB368:AB369"/>
    <mergeCell ref="AC368:AC369"/>
    <mergeCell ref="AD368:AD369"/>
    <mergeCell ref="AE368:AE369"/>
    <mergeCell ref="EU370:EU371"/>
    <mergeCell ref="EO370:EO371"/>
    <mergeCell ref="EP370:EP371"/>
    <mergeCell ref="EQ370:EQ371"/>
    <mergeCell ref="D368:D369"/>
    <mergeCell ref="E368:E369"/>
    <mergeCell ref="T368:T369"/>
    <mergeCell ref="U368:U369"/>
    <mergeCell ref="V368:V369"/>
    <mergeCell ref="W368:W369"/>
    <mergeCell ref="X368:X369"/>
    <mergeCell ref="Y368:Y369"/>
    <mergeCell ref="EQ368:EQ369"/>
    <mergeCell ref="ER368:ER369"/>
    <mergeCell ref="ES368:ES369"/>
    <mergeCell ref="EU368:EU369"/>
    <mergeCell ref="EK368:EK369"/>
    <mergeCell ref="EL368:EL369"/>
    <mergeCell ref="EM368:EM369"/>
    <mergeCell ref="EN368:EN369"/>
    <mergeCell ref="EO368:EO369"/>
    <mergeCell ref="EP368:EP369"/>
    <mergeCell ref="ED368:ED369"/>
    <mergeCell ref="EE368:EE369"/>
    <mergeCell ref="EG368:EG369"/>
    <mergeCell ref="EH368:EH369"/>
    <mergeCell ref="EI368:EI369"/>
    <mergeCell ref="EJ368:EJ369"/>
    <mergeCell ref="DF368:DF369"/>
    <mergeCell ref="DH368:DH369"/>
    <mergeCell ref="DJ368:DJ369"/>
    <mergeCell ref="DL368:DL369"/>
    <mergeCell ref="DN368:DN369"/>
    <mergeCell ref="DP368:DP369"/>
    <mergeCell ref="CZ368:CZ369"/>
    <mergeCell ref="DA368:DA369"/>
    <mergeCell ref="DB368:DB369"/>
    <mergeCell ref="DC368:DC369"/>
    <mergeCell ref="DD368:DD369"/>
    <mergeCell ref="DE368:DE369"/>
    <mergeCell ref="CT368:CT369"/>
    <mergeCell ref="CU368:CU369"/>
    <mergeCell ref="CV368:CV369"/>
    <mergeCell ref="CW368:CW369"/>
    <mergeCell ref="CX368:CX369"/>
    <mergeCell ref="CY368:CY369"/>
    <mergeCell ref="ER370:ER371"/>
    <mergeCell ref="ES370:ES371"/>
    <mergeCell ref="EI370:EI371"/>
    <mergeCell ref="EJ370:EJ371"/>
    <mergeCell ref="EK370:EK371"/>
    <mergeCell ref="EL370:EL371"/>
    <mergeCell ref="EM370:EM371"/>
    <mergeCell ref="EN370:EN371"/>
    <mergeCell ref="DZ370:DZ371"/>
    <mergeCell ref="ED370:ED371"/>
    <mergeCell ref="EE370:EE371"/>
    <mergeCell ref="EG370:EG371"/>
    <mergeCell ref="EH370:EH371"/>
    <mergeCell ref="DF370:DF371"/>
    <mergeCell ref="DH370:DH371"/>
    <mergeCell ref="DJ370:DJ371"/>
    <mergeCell ref="DL370:DL371"/>
    <mergeCell ref="DN370:DN371"/>
    <mergeCell ref="DP370:DP371"/>
    <mergeCell ref="CZ370:CZ371"/>
    <mergeCell ref="DA370:DA371"/>
    <mergeCell ref="DB370:DB371"/>
    <mergeCell ref="DC370:DC371"/>
    <mergeCell ref="DD370:DD371"/>
    <mergeCell ref="DE370:DE371"/>
    <mergeCell ref="CT370:CT371"/>
    <mergeCell ref="CU370:CU371"/>
    <mergeCell ref="CV370:CV371"/>
    <mergeCell ref="CW370:CW371"/>
    <mergeCell ref="CX370:CX371"/>
    <mergeCell ref="CY370:CY371"/>
    <mergeCell ref="DT370:DT371"/>
    <mergeCell ref="DV370:DV371"/>
    <mergeCell ref="DW370:DW371"/>
    <mergeCell ref="DX370:DX371"/>
    <mergeCell ref="DY370:DY371"/>
    <mergeCell ref="EA370:EA371"/>
    <mergeCell ref="EB370:EB371"/>
    <mergeCell ref="EC370:EC371"/>
    <mergeCell ref="D372:D373"/>
    <mergeCell ref="E372:E373"/>
    <mergeCell ref="T372:T373"/>
    <mergeCell ref="U372:U373"/>
    <mergeCell ref="V372:V373"/>
    <mergeCell ref="W372:W373"/>
    <mergeCell ref="CN370:CN371"/>
    <mergeCell ref="CO370:CO371"/>
    <mergeCell ref="CP370:CP371"/>
    <mergeCell ref="CQ370:CQ371"/>
    <mergeCell ref="CR370:CR371"/>
    <mergeCell ref="CS370:CS371"/>
    <mergeCell ref="CF370:CF371"/>
    <mergeCell ref="CG370:CG371"/>
    <mergeCell ref="CH370:CH371"/>
    <mergeCell ref="CI370:CI371"/>
    <mergeCell ref="CJ370:CJ371"/>
    <mergeCell ref="CM370:CM371"/>
    <mergeCell ref="AN370:AN371"/>
    <mergeCell ref="CA370:CA371"/>
    <mergeCell ref="CB370:CB371"/>
    <mergeCell ref="CV372:CV373"/>
    <mergeCell ref="CW372:CW373"/>
    <mergeCell ref="CX372:CX373"/>
    <mergeCell ref="CY372:CY373"/>
    <mergeCell ref="CZ372:CZ373"/>
    <mergeCell ref="DA372:DA373"/>
    <mergeCell ref="CP372:CP373"/>
    <mergeCell ref="CQ372:CQ373"/>
    <mergeCell ref="D370:D371"/>
    <mergeCell ref="E370:E371"/>
    <mergeCell ref="T370:T371"/>
    <mergeCell ref="U370:U371"/>
    <mergeCell ref="V370:V371"/>
    <mergeCell ref="W370:W371"/>
    <mergeCell ref="X370:X371"/>
    <mergeCell ref="Y370:Y371"/>
    <mergeCell ref="CC370:CC371"/>
    <mergeCell ref="CD370:CD371"/>
    <mergeCell ref="CE370:CE371"/>
    <mergeCell ref="AF370:AF371"/>
    <mergeCell ref="AG370:AG371"/>
    <mergeCell ref="AH370:AH371"/>
    <mergeCell ref="AI370:AI371"/>
    <mergeCell ref="AJ370:AJ371"/>
    <mergeCell ref="AK370:AK371"/>
    <mergeCell ref="Z370:Z371"/>
    <mergeCell ref="AA370:AA371"/>
    <mergeCell ref="AB370:AB371"/>
    <mergeCell ref="AC370:AC371"/>
    <mergeCell ref="AD370:AD371"/>
    <mergeCell ref="AE370:AE371"/>
    <mergeCell ref="EK372:EK373"/>
    <mergeCell ref="EL372:EL373"/>
    <mergeCell ref="EM372:EM373"/>
    <mergeCell ref="EN372:EN373"/>
    <mergeCell ref="EO372:EO373"/>
    <mergeCell ref="EP372:EP373"/>
    <mergeCell ref="ED372:ED373"/>
    <mergeCell ref="EE372:EE373"/>
    <mergeCell ref="EG372:EG373"/>
    <mergeCell ref="EH372:EH373"/>
    <mergeCell ref="EI372:EI373"/>
    <mergeCell ref="EJ372:EJ373"/>
    <mergeCell ref="DJ372:DJ373"/>
    <mergeCell ref="DL372:DL373"/>
    <mergeCell ref="DN372:DN373"/>
    <mergeCell ref="DP372:DP373"/>
    <mergeCell ref="DZ372:DZ373"/>
    <mergeCell ref="DB372:DB373"/>
    <mergeCell ref="DC372:DC373"/>
    <mergeCell ref="DD372:DD373"/>
    <mergeCell ref="DE372:DE373"/>
    <mergeCell ref="DF372:DF373"/>
    <mergeCell ref="DH372:DH373"/>
    <mergeCell ref="CD372:CD373"/>
    <mergeCell ref="CE372:CE373"/>
    <mergeCell ref="CF372:CF373"/>
    <mergeCell ref="CG372:CG373"/>
    <mergeCell ref="X372:X373"/>
    <mergeCell ref="Y372:Y373"/>
    <mergeCell ref="Z372:Z373"/>
    <mergeCell ref="AA372:AA373"/>
    <mergeCell ref="AN372:AN373"/>
    <mergeCell ref="CA372:CA373"/>
    <mergeCell ref="AB372:AB373"/>
    <mergeCell ref="AC372:AC373"/>
    <mergeCell ref="AD372:AD373"/>
    <mergeCell ref="AE372:AE373"/>
    <mergeCell ref="AF372:AF373"/>
    <mergeCell ref="AG372:AG373"/>
  </mergeCells>
  <phoneticPr fontId="4"/>
  <conditionalFormatting sqref="C1:U1 AB1:AC1 AL1:AM1 BH1 BQ1:BR1 DR1:DW1 AW1:AW2 CA1:CA2 ES1:EU2 C2:T2 AB2 AL2 BQ2 DR2:DV2 DR3:DW3 C3:AW5 DY3:EU5 DR4:DV5 C6:U6 AB6:AC6 AL6:AM6 AW6 BH6 BQ6:BR6 DR6:DW6 ES6:EU6 C8 AC8:AK8 DI8:DK8 DO8:DS8 DV8:EY8 D8:AB9 AL8:AM9 AO8:AW9 CB8:DG10 BH8:CA11 DL8:DM14 DT8:DT375 AC9:AD9 DX9:EU53 DS9:DS375 EY9:EY375 X10:AM10 DI10:DK10 DO10:DQ10 AV10:AW52 T10:W53 D10:S375 AO10:AU375 CB11:CJ11 X11:AD51 AL11:AM55 AE12:AK12 BH12:CJ53 AE14:AK14 DI14:DK14 DO14:DQ14 AE16:AK16 AE18:AK18 DI18:DK18 DO18:DQ18 AE20:AK20 AE22:AK22 DI22:DK22 DO22:DQ22 AE24:AK24 AE26:AK26 AE28:AK28 DI28:DK28 DO28:DQ28 AE30:AK30 DI30:DM30 DO30:DQ30 AE32:AK32 DI32:DM32 DO32:DQ32 AE34:AK34 DI34:DM34 DO34:DQ34 AE36:AK36 DI36:DM36 DO36:DQ36 AE38:AK38 DI38:DM38 DO38:DQ38 AE40:AK40 DI40:DM40 DO40:DQ40 AE42:AK42 DI42:DM42 DO42:DQ42 AE44:AK44 DI44:DM44 DO44:DQ44 AE46:AK46 DI46:DM46 DO46:DQ46 AE48:AK48 DI48:DM48 DO48:DQ48 AE50:AK50 DI50:DM50 DO50:DQ50 DI52:DM52 DO52:DQ52 X52:AA53 AV53 C54 AC54:AK54 DI54:DK54 DO54:DR54 DV54:ER54 EW54 ES54:ET55 BH54:CA57 DL54:DM60 AB54:AB97 AV54:AW98 T54:AA375 EU54:EU375 AC55:AD55 DX55:ER55 AC56:AM56 DI56:DK56 DO56:DQ56 DX56:ET99 CB57:CJ57 AC57:AD97 AL57:AM101 AE58:AK58 BH58:CJ99 AE60:AK60 DI60:DK60 DO60:DQ60 AE62:AK62 AE64:AK64 DI64:DK64 DO64:DQ64 AE66:AK66 AE68:AK68 DI68:DK68 DO68:DQ68 AE70:AK70 AE72:AK72 AE74:AK74 DI74:DK74 DO74:DQ74 AE76:AK76 DI76:DM76 DO76:DQ76 AE78:AK78 DI78:DM78 DO78:DQ78 AE80:AK80 DI80:DM80 DO80:DQ80 AE82:AK82 DI82:DM82 DO82:DQ82 AE84:AK84 DI84:DM84 DO84:DQ84 AE86:AK86 DI86:DM86 DO86:DQ86 AE88:AK88 DI88:DM88 DO88:DQ88 AE90:AK90 DI90:DM90 DO90:DQ90 AE92:AK92 DI92:DM92 DO92:DQ92 AE94:AK94 DI94:DM94 DO94:DQ94 AE96:AK96 DI96:DM96 DO96:DQ96 DI98:DM98 DO98:DQ98 AV99 C100 AC100:AK100 DI100:DK100 DO100:DR100 DV100:ER100 EW100 ES100:ET101 BH100:CA103 DL100:DM106 AB100:AB143 AV100:AW144 AC101:AD101 DX101:ER101 AC102:AM102 DI102:DK102 DO102:DQ102 DX102:ET145 CB103:CJ103 AC103:AD143 AL103:AM147 AE104:AK104 BH104:CJ145 AE106:AK106 DI106:DK106 DO106:DQ106 AE108:AK108 AE110:AK110 DI110:DK110 DO110:DQ110 AE112:AK112 AE114:AK114 DI114:DK114 DO114:DQ114 AE116:AK116 AE118:AK118 AE120:AK120 DI120:DK120 DO120:DQ120 AE122:AK122 DI122:DM122 DO122:DQ122 AE124:AK124 DI124:DM124 DO124:DQ124 AE126:AK126 DI126:DM126 DO126:DQ126 AE128:AK128 DI128:DM128 DO128:DQ128 AE130:AK130 DI130:DM130 DO130:DQ130 AE132:AK132 DI132:DM132 DO132:DQ132 AE134:AK134 DI134:DM134 DO134:DQ134 AE136:AK136 DI136:DM136 DO136:DQ136 AE138:AK138 DI138:DM138 DO138:DQ138 AE140:AK140 DI140:DM140 DO140:DQ140 AE142:AK142 DI142:DM142 DO142:DQ142 DI144:DM144 DO144:DQ144 AV145 C146 AC146:AK146 DI146:DK146 DO146:DR146 DV146:ER146 EW146 ES146:ET147 BH146:CA149 DL146:DM152 AB146:AB189 AV146:AW190 AC147:AD147 DX147:ER147 AC148:AM148 DI148:DK148 DO148:DQ148 DX148:ET191 CB149:CJ149 AC149:AD189 AL149:AM193 AE150:AK150 BH150:CJ191 AE152:AK152 DI152:DK152 DO152:DQ152 AE154:AK154 AE156:AK156 DI156:DK156 DO156:DQ156 AE158:AK158 AE160:AK160 DI160:DK160 DO160:DQ160 AE162:AK162 AE164:AK164 AE166:AK166 DI166:DK166 DO166:DQ166 AE168:AK168 DI168:DM168 DO168:DQ168 AE170:AK170 DI170:DM170 DO170:DQ170 AE172:AK172 DI172:DM172 DO172:DQ172 AE174:AK174 DI174:DM174 DO174:DQ174 AE176:AK176 DI176:DM176 DO176:DQ176 AE178:AK178 DI178:DM178 DO178:DQ178 AE180:AK180 DI180:DM180 DO180:DQ180 AE182:AK182 DI182:DM182 DO182:DQ182 AE184:AK184 DI184:DM184 DO184:DQ184 AE186:AK186 DI186:DM186 DO186:DQ186 AE188:AK188 DI188:DM188 DO188:DQ188 DI190:DM190 DO190:DQ190 AV191 C192 AC192:AK192 DI192:DK192 DO192:DR192 DV192:ER192 EW192 ES192:ET193 BH192:CA195 DL192:DM198 AB192:AB235 AV192:AW236 AC193:AD193 DX193:ER193 AC194:AM194 DI194:DK194 DO194:DQ194 DX194:ET237 CB195:CJ195 AC195:AD235 AL195:AM239 AE196:AK196 BH196:CJ237 AE198:AK198 DI198:DK198 DO198:DQ198 AE200:AK200 AE202:AK202 DI202:DK202 DO202:DQ202 AE204:AK204 AE206:AK206 DI206:DK206 DO206:DQ206 AE208:AK208 AE210:AK210 AE212:AK212 DI212:DK212 DO212:DQ212 AE214:AK214 DI214:DM214 DO214:DQ214 AE216:AK216 DI216:DM216 DO216:DQ216 AE218:AK218 DI218:DM218 DO218:DQ218 AE220:AK220 DI220:DM220 DO220:DQ220 AE222:AK222 DI222:DM222 DO222:DQ222 AE224:AK224 DI224:DM224 DO224:DQ224 AE226:AK226 DI226:DM226 DO226:DQ226 AE228:AK228 DI228:DM228 DO228:DQ228 AE230:AK230 DI230:DM230 DO230:DQ230 AE232:AK232 DI232:DM232 DO232:DQ232 AE234:AK234 DI234:DM234 DO234:DQ234 DI236:DM236 DO236:DQ236 AV237 C238 AC238:AK238 DI238:DK238 DO238:DR238 DV238:ER238 EW238 ES238:ET239 BH238:CA241 DL238:DM244 AB238:AB281 AV238:AW282 AC239:AD239 DX239:ER239 AC240:AM240 DI240:DK240 DO240:DQ240 DX240:ET283 CB241:CJ241 AC241:AD281 AL241:AM285 AE242:AK242 BH242:CJ283 AE244:AK244 DI244:DK244 DO244:DQ244 AE246:AK246 AE248:AK248 DI248:DK248 DO248:DQ248 AE250:AK250 AE252:AK252 DI252:DK252 DO252:DQ252 AE254:AK254 AE256:AK256 AE258:AK258 DI258:DK258 DO258:DQ258 AE260:AK260 DI260:DM260 DO260:DQ260 AE262:AK262 DI262:DM262 DO262:DQ262 AE264:AK264 DI264:DM264 DO264:DQ264 AE266:AK266 DI266:DM266 DO266:DQ266 AE268:AK268 DI268:DM268 DO268:DQ268 AE270:AK270 DI270:DM270 DO270:DQ270 AE272:AK272 DI272:DM272 DO272:DQ272 AE274:AK274 DI274:DM274 DO274:DQ274 AE276:AK276 DI276:DM276 DO276:DQ276 AE278:AK278 DI278:DM278 DO278:DQ278 AE280:AK280 DI280:DM280 DO280:DQ280 DI282:DM282 DO282:DQ282 AV283 C284 AC284:AK284 DI284:DK284 DO284:DR284 DV284:ER284 EW284 ES284:ET285 BH284:CA287 DL284:DM290 AB284:AB327 AV284:AW328 AC285:AD285 DX285:ER285 AC286:AM286 DI286:DK286 DO286:DQ286 DX286:ET329 CB287:CJ287 AC287:AD327 AL287:AM331 AE288:AK288 BH288:CJ329 AE290:AK290 DI290:DK290 DO290:DQ290 AE292:AK292 AE294:AK294 DI294:DK294 DO294:DQ294 AE296:AK296 AE298:AK298 DI298:DK298 DO298:DQ298 AE300:AK300 AE302:AK302 AE304:AK304 DI304:DK304 DO304:DQ304 AE306:AK306 DI306:DM306 DO306:DQ306 AE308:AK308 DI308:DM308 DO308:DQ308 AE310:AK310 DI310:DM310 DO310:DQ310 AE312:AK312 DI312:DM312 DO312:DQ312 AE314:AK314 DI314:DM314 DO314:DQ314 AE316:AK316 DI316:DM316 DO316:DQ316 AE318:AK318 DI318:DM318 DO318:DQ318 AE320:AK320 DI320:DM320 DO320:DQ320 AE322:AK322 DI322:DM322 DO322:DQ322 AE324:AK324 DI324:DM324 DO324:DQ324 AE326:AK326 DI326:DM326 DO326:DQ326 DI328:DM328 DO328:DQ328 AV329 C330 AC330:AK330 DI330:DK330 DO330:DR330 DV330:ER330 EW330 ES330:ET331 BH330:CA333 DL330:DM336 AB330:AB373 AV330:AW374 AC331:AD331 DX331:ER331 AC332:AM332 DI332:DK332 DO332:DQ332 DX332:ET375 CB333:CJ333 AC333:AD373 AL333:AM375 AE334:AK334 BH334:CJ375 AE336:AK336 DI336:DK336 DO336:DQ336 AE338:AK338 AE340:AK340 DI340:DK340 DO340:DQ340 AE342:AK342 AE344:AK344 DI344:DK344 DO344:DQ344 AE346:AK346 AE348:AK348 AE350:AK350 DI350:DK350 DO350:DQ350 AE352:AK352 DI352:DM352 DO352:DQ352 AE354:AK354 DI354:DM354 DO354:DQ354 AE356:AK356 DI356:DM356 DO356:DQ356 AE358:AK358 DI358:DM358 DO358:DQ358 AE360:AK360 DI360:DM360 DO360:DQ360 AE362:AK362 DI362:DM362 DO362:DQ362 AE364:AK364 DI364:DM364 DO364:DQ364 AE366:AK366 DI366:DM366 DO366:DQ366 AE368:AK368 DI368:DM368 DO368:DQ368 AE370:AK370 DI370:DM370 DO370:DQ370 AE372:AK372 DI372:DM372 DO372:DQ372 DI374:DM374 DO374:DQ374 AV375 CB1 CK1:CL1 CV1:CW1 DF1:DG1 EG1:EH1 EV1:XFD6 CK2 CV2 DF2 EG2 BH3:DK5 DO3:DQ5 CA6:CB6 CK6:CL6 CV6:CW6 DF6:DG6 EG6:EH6 DO12:DQ12 DI16:DK16 DO16:DQ16 DL16:DM18 DI20:DK20 DO20:DQ20 DL20:DM22 DI24:DK24 DO24:DQ24 DL24:DM28 DI26:DK26 DO26:DQ26 DI58:DK58 DO58:DQ58 DF58:DG60 CL58:DE99 DF61 DI62:DK62 DO62:DQ62 DF62:DG64 DL62:DM64 DF65 DI66:DK66 DO66:DQ66 DF66:DG68 DL66:DM68 DF69 DI70:DK70 DO70:DQ70 DF70:DG74 DL70:DM74 DI72:DK72 DO72:DQ72 DF75 DF76:DG76 DF77 DF78:DG78 DF79 DF80:DG80 DF81 DF82:DG82 DF83 DF84:DG84 DF85 DF86:DG86 DF87 DF88:DG88 DF89 DF90:DG90 DF91 DF92:DG92 DF93 DF94:DG94 DF95 DF96:DG96 DF97 DI104:DK104 DO104:DQ104 DF104:DG106 CL104:DE145 DF107 DI108:DK108 DO108:DQ108 DF108:DG110 DL108:DM110 DF111 DI112:DK112 DO112:DQ112 DF112:DG114 DL112:DM114 DF115 DI116:DK116 DO116:DQ116 DF116:DG120 DL116:DM120 DI118:DK118 DO118:DQ118 DF121 DF122:DG122 DF123 DF124:DG124 DF125 DF126:DG126 DF127 DF128:DG128 DF129 DF130:DG130 DF131 DF132:DG132 DF133 DF134:DG134 DF135 DF136:DG136 DF137 DF138:DG138 DF139 DF140:DG140 DF141 DF142:DG142 DF143 DI150:DK150 DO150:DQ150 DF150:DG152 CL150:DE191 DF153 DI154:DK154 DO154:DQ154 DF154:DG156 DL154:DM156 DF157 DI158:DK158 DO158:DQ158 DF158:DG160 DL158:DM160 DF161 DI162:DK162 DO162:DQ162 DF162:DG166 DL162:DM166 DI164:DK164 DO164:DQ164 DF167 DF168:DG168 DF169 DF170:DG170 DF171 DF172:DG172 DF173 DF174:DG174 DF175 DF176:DG176 DF177 DF178:DG178 DF179 DF180:DG180 DF181 DF182:DG182 DF183 DF184:DG184 DF185 DF186:DG186 DF187 DF188:DG188 DF189 DI196:DK196 DO196:DQ196 DF196:DG198 CL196:DE237 DF199 DI200:DK200 DO200:DQ200 DF200:DG202 DL200:DM202 DF203 DI204:DK204 DO204:DQ204 DF204:DG206 DL204:DM206 DF207 DI208:DK208 DO208:DQ208 DF208:DG212 DL208:DM212 DI210:DK210 DO210:DQ210 DF213 DF214:DG214 DF215 DF216:DG216 DF217 DF218:DG218 DF219 DF220:DG220 DF221 DF222:DG222 DF223 DF224:DG224 DF225 DF226:DG226 DF227 DF228:DG228 DF229 DF230:DG230 DF231 DF232:DG232 DF233 DF234:DG234 DF235 DI242:DK242 DO242:DQ242 DF242:DG244 CL242:DE283 DF245 DI246:DK246 DO246:DQ246 DF246:DG248 DL246:DM248 DF249 DI250:DK250 DO250:DQ250 DF250:DG252 DL250:DM252 DF253 DI254:DK254 DO254:DQ254 DF254:DG258 DL254:DM258 DI256:DK256 DO256:DQ256 DF259 DF260:DG260 DF261 DF262:DG262 DF263 DF264:DG264 DF265 DF266:DG266 DF267 DF268:DG268 DF269 DF270:DG270 DF271 DF272:DG272 DF273 DF274:DG274 DF275 DF276:DG276 DF277 DF278:DG278 DF279 DF280:DG280 DF281 DI288:DK288 DO288:DQ288 DF288:DG290 CL288:DE329 DF291 DI292:DK292 DO292:DQ292 DF292:DG294 DL292:DM294 DF295 DI296:DK296 DO296:DQ296 DF296:DG298 DL296:DM298 DF299 DI300:DK300 DO300:DQ300 DF300:DG304 DL300:DM304 DI302:DK302 DO302:DQ302 DF305 DF306:DG306 DF307 DF308:DG308 DF309 DF310:DG310 DF311 DF312:DG312 DF313 DF314:DG314 DF315 DF316:DG316 DF317 DF318:DG318 DF319 DF320:DG320 DF321 DF322:DG322 DF323 DF324:DG324 DF325 DF326:DG326 DF327 DI334:DK334 DO334:DQ334 DF334:DG336 CL334:DE375 DF337 DI338:DK338 DO338:DQ338 DF338:DG340 DL338:DM340 DF341 DI342:DK342 DO342:DQ342 DF342:DG344 DL342:DM344 DF345 DI346:DK346 DO346:DQ346 DF346:DG350 DL346:DM350 DI348:DK348 DO348:DQ348 DF351 DF352:DG352 DF353 DF354:DG354 DF355 DF356:DG356 DF357 DF358:DG358 DF359 DF360:DG360 DF361 DF362:DG362 DF363 DF364:DG364 DF365 DF366:DG366 DF367 DF368:DG368 DF369 DF370:DG370 DF371 DF372:DG372 DF373 DV9:DV53 DW10 DW12 DW14 DW16 DW18 DW20 DW22 DW24 DW26 DW28 DW30 DW32 DW34 DW36 DW38 DW40 DW42 DW44 DW46 DW48 DW50 DW52 CL57:DG57 CL103:DG103 CL149:DG149 CL195:DG195 CL241:DG241 CL287:DG287 CL333:DG333 CB54:DG56 CB100:DG102 CB146:DG148 CB192:DG194 CB238:DG240 CB284:DG286 CB330:DG332 DV55:DV99 DW56 DW58 DW60 DW62 DW64 DW66 DW68 DW70 DW72 DW74 DW76 DW78 DW80 DW82 DW84 DW86 DW88 DW90 DW92 DW94 DW96 DW98 DV101:DV145 DW102 DW104 DW106 DW108 DW110 DW112 DW114 DW116 DW118 DW120 DW122 DW124 DW126 DW128 DW130 DW132 DW134 DW136 DW138 DW140 DW142 DW144 DV147:DV191 DW148 DW150 DW152 DW154 DW156 DW158 DW160 DW162 DW164 DW166 DW168 DW170 DW172 DW174 DW176 DW178 DW180 DW182 DW184 DW186 DW188 DW190 DV193:DV237 DW194 DW196 DW198 DW200 DW202 DW204 DW206 DW208 DW210 DW212 DW214 DW216 DW218 DW220 DW222 DW224 DW226 DW228 DW230 DW232 DW234 DW236 DV239:DV283 DW240 DW242 DW244 DW246 DW248 DW250 DW252 DW254 DW256 DW258 DW260 DW262 DW264 DW266 DW268 DW270 DW272 DW274 DW276 DW278 DW280 DW282 DV285:DV329 DW286 DW288 DW290 DW292 DW294 DW296 DW298 DW300 DW302 DW304 DW306 DW308 DW310 DW312 DW314 DW316 DW318 DW320 DW322 DW324 DW326 DW328 DV331:DV375 DW332 DW334 DW336 DW338 DW340 DW342 DW344 DW346 DW348 DW350 DW352 DW354 DW356 DW358 DW360 DW362 DW364 DW366 DW368 DW370 DW372 DW374">
    <cfRule type="expression" dxfId="145" priority="101">
      <formula>C1&gt;#REF!</formula>
    </cfRule>
  </conditionalFormatting>
  <conditionalFormatting sqref="C1:U1 AB1:AC1 AL1:AM1 BH1 BQ1:BR1 DR1:DW1 AW1:AW2 CA1:CA2 ES1:EU2 C2:T2 AB2 AL2 BQ2 DR2:DV2 DR3:DW3 C3:AW5 DY3:EU5 DR4:DV5 C6:U6 AB6:AC6 AL6:AM6 AW6 BH6 BQ6:BR6 DR6:DW6 ES6:EU6 FA7:XFD7 C8 AC8:AK8 DI8:DM8 DO8:DR8 D8:AB9 AL8:AM9 AO8:AW9 EG8:ER9 CB8:DG10 BH8:CA11 DS8:DT375 AC9:AD9 DX9:EU375 EY9:EY375 X10:AM10 DI10:DM10 DO10:DQ10 AV10:AW52 T10:W53 D10:S375 AO10:AU375 CB11:CJ11 X11:AD51 AL11:AM55 AE12:AK12 BH12:CJ53 AE14:AK14 DI14:DK14 DO14:DQ14 AE16:AK16 AE18:AK18 DI18:DK18 DO18:DQ18 AE20:AK20 AE22:AK22 DI22:DK22 DO22:DQ22 AE24:AK24 AE26:AK26 AE28:AK28 DI28:DK28 DO28:DQ28 AE30:AK30 DI30:DK30 DO30:DQ30 AE32:AK32 DI32:DK32 DO32:DQ32 AE34:AK34 DI34:DK34 DO34:DQ34 AE36:AK36 DI36:DK36 DO36:DQ36 AE38:AK38 DI38:DK38 DO38:DQ38 AE40:AK40 DI40:DK40 DO40:DQ40 AE42:AK42 DI42:DK42 DO42:DQ42 AE44:AK44 DI44:DK44 DO44:DQ44 AE46:AK46 DI46:DK46 DO46:DQ46 AE48:AK48 DI48:DK48 DO48:DQ48 AE50:AK50 DI50:DK50 DO50:DQ50 DI52:DK52 DO52:DQ52 X52:AA53 AV53 C54 AC54:AK54 DI54:DM54 DO54:DR54 EW54 BH54:CA57 AB54:AB97 AV54:AW98 T54:AA375 AC55:AD55 AC56:AM56 DI56:DM56 DO56:DQ56 CB57:CJ57 AC57:AD97 AL57:AM101 AE58:AK58 BH58:CJ99 AE60:AK60 DI60:DK60 DO60:DQ60 AE62:AK62 AE64:AK64 DI64:DK64 DO64:DQ64 AE66:AK66 AE68:AK68 DI68:DK68 DO68:DQ68 AE70:AK70 AE72:AK72 AE74:AK74 DI74:DK74 DO74:DQ74 AE76:AK76 DI76:DK76 DO76:DQ76 AE78:AK78 DI78:DK78 DO78:DQ78 AE80:AK80 DI80:DK80 DO80:DQ80 AE82:AK82 DI82:DK82 DO82:DQ82 AE84:AK84 DI84:DK84 DO84:DQ84 AE86:AK86 DI86:DK86 DO86:DQ86 AE88:AK88 DI88:DK88 DO88:DQ88 AE90:AK90 DI90:DK90 DO90:DQ90 AE92:AK92 DI92:DK92 DO92:DQ92 AE94:AK94 DI94:DK94 DO94:DQ94 AE96:AK96 DI96:DK96 DO96:DQ96 DI98:DK98 DO98:DQ98 AV99 C100 AC100:AK100 DI100:DM100 DO100:DR100 EW100 BH100:CA103 AB100:AB143 AV100:AW144 AC101:AD101 AC102:AM102 DI102:DM102 DO102:DQ102 CB103:CJ103 AC103:AD143 AL103:AM147 AE104:AK104 BH104:CJ145 AE106:AK106 DI106:DK106 DO106:DQ106 AE108:AK108 AE110:AK110 DI110:DK110 DO110:DQ110 AE112:AK112 AE114:AK114 DI114:DK114 DO114:DQ114 AE116:AK116 AE118:AK118 AE120:AK120 DI120:DK120 DO120:DQ120 AE122:AK122 DI122:DK122 DO122:DQ122 AE124:AK124 DI124:DK124 DO124:DQ124 AE126:AK126 DI126:DK126 DO126:DQ126 AE128:AK128 DI128:DK128 DO128:DQ128 AE130:AK130 DI130:DK130 DO130:DQ130 AE132:AK132 DI132:DK132 DO132:DQ132 AE134:AK134 DI134:DK134 DO134:DQ134 AE136:AK136 DI136:DK136 DO136:DQ136 AE138:AK138 DI138:DK138 DO138:DQ138 AE140:AK140 DI140:DK140 DO140:DQ140 AE142:AK142 DI142:DK142 DO142:DQ142 DI144:DK144 DO144:DQ144 AV145 C146 AC146:AK146 DI146:DM146 DO146:DR146 EW146 BH146:CA149 AB146:AB189 AV146:AW190 AC147:AD147 AC148:AM148 DI148:DM148 DO148:DQ148 CB149:CJ149 AC149:AD189 AL149:AM193 AE150:AK150 BH150:CJ191 AE152:AK152 DI152:DK152 DO152:DQ152 AE154:AK154 AE156:AK156 DI156:DK156 DO156:DQ156 AE158:AK158 AE160:AK160 DI160:DK160 DO160:DQ160 AE162:AK162 AE164:AK164 AE166:AK166 DI166:DK166 DO166:DQ166 AE168:AK168 DI168:DK168 DO168:DQ168 AE170:AK170 DI170:DK170 DO170:DQ170 AE172:AK172 DI172:DK172 DO172:DQ172 AE174:AK174 DI174:DK174 DO174:DQ174 AE176:AK176 DI176:DK176 DO176:DQ176 AE178:AK178 DI178:DK178 DO178:DQ178 AE180:AK180 DI180:DK180 DO180:DQ180 AE182:AK182 DI182:DK182 DO182:DQ182 AE184:AK184 DI184:DK184 DO184:DQ184 AE186:AK186 DI186:DK186 DO186:DQ186 AE188:AK188 DI188:DK188 DO188:DQ188 DI190:DK190 DO190:DQ190 AV191 C192 AC192:AK192 DI192:DM192 DO192:DR192 EW192 BH192:CA195 AB192:AB235 AV192:AW236 AC193:AD193 AC194:AM194 DI194:DM194 DO194:DQ194 CB195:CJ195 AC195:AD235 AL195:AM239 AE196:AK196 BH196:CJ237 AE198:AK198 DI198:DK198 DO198:DQ198 AE200:AK200 AE202:AK202 DI202:DK202 DO202:DQ202 AE204:AK204 AE206:AK206 DI206:DK206 DO206:DQ206 AE208:AK208 AE210:AK210 AE212:AK212 DI212:DK212 DO212:DQ212 AE214:AK214 DI214:DK214 DO214:DQ214 AE216:AK216 DI216:DK216 DO216:DQ216 AE218:AK218 DI218:DK218 DO218:DQ218 AE220:AK220 DI220:DK220 DO220:DQ220 AE222:AK222 DI222:DK222 DO222:DQ222 AE224:AK224 DI224:DK224 DO224:DQ224 AE226:AK226 DI226:DK226 DO226:DQ226 AE228:AK228 DI228:DK228 DO228:DQ228 AE230:AK230 DI230:DK230 DO230:DQ230 AE232:AK232 DI232:DK232 DO232:DQ232 AE234:AK234 DI234:DK234 DO234:DQ234 DI236:DK236 DO236:DQ236 AV237 C238 AC238:AK238 DI238:DM238 DO238:DR238 EW238 BH238:CA241 AB238:AB281 AV238:AW282 AC239:AD239 AC240:AM240 DI240:DM240 DO240:DQ240 CB241:CJ241 AC241:AD281 AL241:AM285 AE242:AK242 BH242:CJ283 AE244:AK244 DI244:DK244 DO244:DQ244 AE246:AK246 AE248:AK248 DI248:DK248 DO248:DQ248 AE250:AK250 AE252:AK252 DI252:DK252 DO252:DQ252 AE254:AK254 AE256:AK256 AE258:AK258 DI258:DK258 DO258:DQ258 AE260:AK260 DI260:DK260 DO260:DQ260 AE262:AK262 DI262:DK262 DO262:DQ262 AE264:AK264 DI264:DK264 DO264:DQ264 AE266:AK266 DI266:DK266 DO266:DQ266 AE268:AK268 DI268:DK268 DO268:DQ268 AE270:AK270 DI270:DK270 DO270:DQ270 AE272:AK272 DI272:DK272 DO272:DQ272 AE274:AK274 DI274:DK274 DO274:DQ274 AE276:AK276 DI276:DK276 DO276:DQ276 AE278:AK278 DI278:DK278 DO278:DQ278 AE280:AK280 DI280:DK280 DO280:DQ280 DI282:DK282 DO282:DQ282 AV283 C284 AC284:AK284 DI284:DM284 DO284:DR284 EW284 BH284:CA287 AB284:AB327 AV284:AW328 AC285:AD285 AC286:AM286 DI286:DM286 DO286:DQ286 CB287:CJ287 AC287:AD327 AL287:AM331 AE288:AK288 BH288:CJ329 AE290:AK290 DI290:DK290 DO290:DQ290 AE292:AK292 AE294:AK294 DI294:DK294 DO294:DQ294 AE296:AK296 AE298:AK298 DI298:DK298 DO298:DQ298 AE300:AK300 AE302:AK302 AE304:AK304 DI304:DK304 DO304:DQ304 AE306:AK306 DI306:DK306 DO306:DQ306 AE308:AK308 DI308:DK308 DO308:DQ308 AE310:AK310 DI310:DK310 DO310:DQ310 AE312:AK312 DI312:DK312 DO312:DQ312 AE314:AK314 DI314:DK314 DO314:DQ314 AE316:AK316 DI316:DK316 DO316:DQ316 AE318:AK318 DI318:DK318 DO318:DQ318 AE320:AK320 DI320:DK320 DO320:DQ320 AE322:AK322 DI322:DK322 DO322:DQ322 AE324:AK324 DI324:DK324 DO324:DQ324 AE326:AK326 DI326:DK326 DO326:DQ326 DI328:DK328 DO328:DQ328 AV329 C330 AC330:AK330 DI330:DM330 DO330:DR330 EW330 BH330:CA333 AB330:AB373 AV330:AW374 AC331:AD331 AC332:AM332 DI332:DM332 DO332:DQ332 CB333:CJ333 AC333:AD373 AL333:AM375 AE334:AK334 BH334:CJ375 AE336:AK336 DI336:DK336 DO336:DQ336 AE338:AK338 AE340:AK340 DI340:DK340 DO340:DQ340 AE342:AK342 AE344:AK344 DI344:DK344 DO344:DQ344 AE346:AK346 AE348:AK348 AE350:AK350 DI350:DK350 DO350:DQ350 AE352:AK352 DI352:DK352 DO352:DQ352 AE354:AK354 DI354:DK354 DO354:DQ354 AE356:AK356 DI356:DK356 DO356:DQ356 AE358:AK358 DI358:DK358 DO358:DQ358 AE360:AK360 DI360:DK360 DO360:DQ360 AE362:AK362 DI362:DK362 DO362:DQ362 AE364:AK364 DI364:DK364 DO364:DQ364 AE366:AK366 DI366:DK366 DO366:DQ366 AE368:AK368 DI368:DK368 DO368:DQ368 AE370:AK370 DI370:DK370 DO370:DQ370 AE372:AK372 DI372:DK372 DO372:DQ372 DI374:DK374 DO374:DQ374 AV375">
    <cfRule type="expression" dxfId="144" priority="100">
      <formula>C1&lt;#REF!</formula>
    </cfRule>
  </conditionalFormatting>
  <conditionalFormatting sqref="CB1 CK1:CL1 CV1:CW1 DF1:DG1 EG1:EH1 DL1:DN2 EV1:XFD6 CK2 CV2 DF2 EG2 BH3:DQ5 CA6:CB6 CK6:CL6 CV6:CW6 DF6:DG6 DL6:DN6 EG6:EH6">
    <cfRule type="expression" dxfId="143" priority="96">
      <formula>BH1&lt;#REF!</formula>
    </cfRule>
  </conditionalFormatting>
  <conditionalFormatting sqref="CB54:DG56 CB100:DG102 CB146:DG148 CB192:DG194 CB238:DG240 CB284:DG286 CB330:DG332">
    <cfRule type="expression" dxfId="142" priority="22">
      <formula>CB54&lt;#REF!</formula>
    </cfRule>
  </conditionalFormatting>
  <conditionalFormatting sqref="CL12:CN53">
    <cfRule type="expression" dxfId="141" priority="70">
      <formula>CL12&lt;#REF!</formula>
    </cfRule>
  </conditionalFormatting>
  <conditionalFormatting sqref="CL58:CN99 CL104:CN145 CL150:CN191 CL196:CN237 CL242:CN283 CL288:CN329 CL334:CN375">
    <cfRule type="expression" dxfId="140" priority="25">
      <formula>CL58&lt;#REF!</formula>
    </cfRule>
  </conditionalFormatting>
  <conditionalFormatting sqref="CL11:DG11 CO52:CV53">
    <cfRule type="expression" dxfId="139" priority="94">
      <formula>CL11&lt;#REF!</formula>
    </cfRule>
  </conditionalFormatting>
  <conditionalFormatting sqref="CL11:DG53 DF98:DG99 DF144:DG145 DF190:DG191 DF236:DG237 DF282:DG283 DF328:DG329 DF374:DG375">
    <cfRule type="expression" dxfId="138" priority="95">
      <formula>CL11&gt;#REF!</formula>
    </cfRule>
  </conditionalFormatting>
  <conditionalFormatting sqref="CL57:DG57 CO58:CT97 CY58:DE99 CO98:CV99 CL103:DG103 CO104:CT143 CY104:DE145 CO144:CV145 CL149:DG149 CO150:CT189 CY150:DE191 CO190:CV191 CL195:DG195 CO196:CT235 CY196:DE237 CO236:CV237 CL241:DG241 CO242:CT281 CY242:DE283 CO282:CV283 CL287:DG287 CO288:CT327 CY288:DE329 CO328:CV329 CL333:DG333 CO334:CT373 CY334:DE375 CO374:CV375">
    <cfRule type="expression" dxfId="137" priority="44">
      <formula>CL57&lt;#REF!</formula>
    </cfRule>
  </conditionalFormatting>
  <conditionalFormatting sqref="CU26:CV51">
    <cfRule type="expression" dxfId="136" priority="91">
      <formula>CU26&lt;#REF!</formula>
    </cfRule>
  </conditionalFormatting>
  <conditionalFormatting sqref="CU72:CV97 CU118:CV143 CU164:CV189 CU210:CV235 CU256:CV281 CU302:CV327 CU348:CV373">
    <cfRule type="expression" dxfId="135" priority="43">
      <formula>CU72&lt;#REF!</formula>
    </cfRule>
  </conditionalFormatting>
  <conditionalFormatting sqref="CY12:DG53">
    <cfRule type="expression" dxfId="134" priority="69">
      <formula>CY12&lt;#REF!</formula>
    </cfRule>
  </conditionalFormatting>
  <conditionalFormatting sqref="DF58:DG99 DF104:DG145 DF150:DG191 DF196:DG237 DF242:DG283 DF288:DG329 DF334:DG375 DI12:DM12 DO12:DQ12 CU12:CX25 CO12:CT51 DI16:DM16 DO16:DQ16 DI20:DM20 DO20:DQ20 DI24:DM24 DO24:DQ24 DI26:DM26 DO26:DQ26 CW26:CX53 DI58:DM58 DO58:DQ58 CU58:CX71 DI62:DM62 DO62:DQ62 DI66:DM66 DO66:DQ66 DI70:DM70 DO70:DQ70 DI72:DM72 DO72:DQ72 CW72:CX99 DI104:DM104 DO104:DQ104 CU104:CX117 DI108:DM108 DO108:DQ108 DI112:DM112 DO112:DQ112 DI116:DM116 DO116:DQ116 DI118:DM118 DO118:DQ118 CW118:CX145 DI150:DM150 DO150:DQ150 CU150:CX163 DI154:DM154 DO154:DQ154 DI158:DM158 DO158:DQ158 DI162:DM162 DO162:DQ162 DI164:DM164 DO164:DQ164 CW164:CX191 DI196:DM196 DO196:DQ196 CU196:CX209 DI200:DM200 DO200:DQ200 DI204:DM204 DO204:DQ204 DI208:DM208 DO208:DQ208 DI210:DM210 DO210:DQ210 CW210:CX237 DI242:DM242 DO242:DQ242 CU242:CX255 DI246:DM246 DO246:DQ246 DI250:DM250 DO250:DQ250 DI254:DM254 DO254:DQ254 DI256:DM256 DO256:DQ256 CW256:CX283 DI288:DM288 DO288:DQ288 CU288:CX301 DI292:DM292 DO292:DQ292 DI296:DM296 DO296:DQ296 DI300:DM300 DO300:DQ300 DI302:DM302 DO302:DQ302 CW302:CX329 DI334:DM334 DO334:DQ334 CU334:CX347 DI338:DM338 DO338:DQ338 DI342:DM342 DO342:DQ342 DI346:DM346 DO346:DQ346 DI348:DM348 DO348:DQ348 CW348:CX375">
    <cfRule type="expression" dxfId="133" priority="90">
      <formula>CO12&lt;#REF!</formula>
    </cfRule>
  </conditionalFormatting>
  <conditionalFormatting sqref="DG61 DG107 DG153 DG199 DG245 DG291 DG337">
    <cfRule type="expression" dxfId="132" priority="59">
      <formula>DG61&gt;#REF!</formula>
    </cfRule>
  </conditionalFormatting>
  <conditionalFormatting sqref="DG65 DG111 DG157 DG203 DG249 DG295 DG341">
    <cfRule type="expression" dxfId="131" priority="58">
      <formula>DG65&gt;#REF!</formula>
    </cfRule>
  </conditionalFormatting>
  <conditionalFormatting sqref="DG69 DG115 DG161 DG207 DG253 DG299 DG345">
    <cfRule type="expression" dxfId="130" priority="57">
      <formula>DG69&gt;#REF!</formula>
    </cfRule>
  </conditionalFormatting>
  <conditionalFormatting sqref="DG75 DG121 DG167 DG213 DG259 DG305 DG351">
    <cfRule type="expression" dxfId="129" priority="56">
      <formula>DG75&gt;#REF!</formula>
    </cfRule>
  </conditionalFormatting>
  <conditionalFormatting sqref="DG77 DG123 DG169 DG215 DG261 DG307 DG353">
    <cfRule type="expression" dxfId="128" priority="55">
      <formula>DG77&gt;#REF!</formula>
    </cfRule>
  </conditionalFormatting>
  <conditionalFormatting sqref="DG79 DG125 DG171 DG217 DG263 DG309 DG355">
    <cfRule type="expression" dxfId="127" priority="54">
      <formula>DG79&gt;#REF!</formula>
    </cfRule>
  </conditionalFormatting>
  <conditionalFormatting sqref="DG81 DG127 DG173 DG219 DG265 DG311 DG357">
    <cfRule type="expression" dxfId="126" priority="53">
      <formula>DG81&gt;#REF!</formula>
    </cfRule>
  </conditionalFormatting>
  <conditionalFormatting sqref="DG83 DG129 DG175 DG221 DG267 DG313 DG359">
    <cfRule type="expression" dxfId="125" priority="52">
      <formula>DG83&gt;#REF!</formula>
    </cfRule>
  </conditionalFormatting>
  <conditionalFormatting sqref="DG85 DG131 DG177 DG223 DG269 DG315 DG361">
    <cfRule type="expression" dxfId="124" priority="51">
      <formula>DG85&gt;#REF!</formula>
    </cfRule>
  </conditionalFormatting>
  <conditionalFormatting sqref="DG87 DG133 DG179 DG225 DG271 DG317 DG363">
    <cfRule type="expression" dxfId="123" priority="50">
      <formula>DG87&gt;#REF!</formula>
    </cfRule>
  </conditionalFormatting>
  <conditionalFormatting sqref="DG89 DG135 DG181 DG227 DG273 DG319 DG365">
    <cfRule type="expression" dxfId="122" priority="49">
      <formula>DG89&gt;#REF!</formula>
    </cfRule>
  </conditionalFormatting>
  <conditionalFormatting sqref="DG91 DG137 DG183 DG229 DG275 DG321 DG367">
    <cfRule type="expression" dxfId="121" priority="48">
      <formula>DG91&gt;#REF!</formula>
    </cfRule>
  </conditionalFormatting>
  <conditionalFormatting sqref="DG93 DG139 DG185 DG231 DG277 DG323 DG369">
    <cfRule type="expression" dxfId="120" priority="47">
      <formula>DG93&gt;#REF!</formula>
    </cfRule>
  </conditionalFormatting>
  <conditionalFormatting sqref="DG95 DG141 DG187 DG233 DG279 DG325 DG371">
    <cfRule type="expression" dxfId="119" priority="46">
      <formula>DG95&gt;#REF!</formula>
    </cfRule>
  </conditionalFormatting>
  <conditionalFormatting sqref="DG97 DG143 DG189 DG235 DG281 DG327 DG373">
    <cfRule type="expression" dxfId="118" priority="45">
      <formula>DG97&gt;#REF!</formula>
    </cfRule>
  </conditionalFormatting>
  <conditionalFormatting sqref="DH8:DH375 DN8:DN375">
    <cfRule type="expression" dxfId="117" priority="10">
      <formula>DH8&lt;#REF!</formula>
    </cfRule>
    <cfRule type="expression" dxfId="116" priority="11">
      <formula>DH8&gt;#REF!</formula>
    </cfRule>
  </conditionalFormatting>
  <conditionalFormatting sqref="DI9:DK9 DI11:DK11 DI13:DK13">
    <cfRule type="expression" dxfId="115" priority="98">
      <formula>DI9&lt;#REF!</formula>
    </cfRule>
  </conditionalFormatting>
  <conditionalFormatting sqref="DI9:DK9 DI11:DK13">
    <cfRule type="expression" dxfId="114" priority="99">
      <formula>DI9&gt;#REF!</formula>
    </cfRule>
  </conditionalFormatting>
  <conditionalFormatting sqref="DI15:DK15 DI17:DK17 DI19:DK19 DI21:DK21 DI23:DK23 DI25:DK25 DI27:DK27 DI29:DK29 DI31:DK31 DI33:DK33 DI35:DK35 DI37:DK37 DI39:DK39 DI41:DK41 DI43:DK43 DI45:DK45 DI47:DK47 DI49:DK49 DI51:DK51 DI53:DK53 DI61:DK61 DI63:DK63 DI65:DK65 DI67:DK67 DI69:DK69 DI71:DK71 DI73:DK73 DI75:DK75 DI77:DK77 DI79:DK79 DI81:DK81 DI83:DK83 DI85:DK85 DI87:DK87 DI89:DK89 DI91:DK91 DI93:DK93 DI95:DK95 DI97:DK97 DI99:DK99 DI107:DK107 DI109:DK109 DI111:DK111 DI113:DK113 DI115:DK115 DI117:DK117 DI119:DK119 DI121:DK121 DI123:DK123 DI125:DK125 DI127:DK127 DI129:DK129 DI131:DK131 DI133:DK133 DI135:DK135 DI137:DK137 DI139:DK139 DI141:DK141 DI143:DK143 DI145:DK145 DI153:DK153 DI155:DK155 DI157:DK157 DI159:DK159 DI161:DK161 DI163:DK163 DI165:DK165 DI167:DK167 DI169:DK169 DI171:DK171 DI173:DK173 DI175:DK175 DI177:DK177 DI179:DK179 DI181:DK181 DI183:DK183 DI185:DK185 DI187:DK187 DI189:DK189 DI191:DK191 DI199:DK199 DI201:DK201 DI203:DK203 DI205:DK205 DI207:DK207 DI209:DK209 DI211:DK211 DI213:DK213 DI215:DK215 DI217:DK217 DI219:DK219 DI221:DK221 DI223:DK223 DI225:DK225 DI227:DK227 DI229:DK229 DI231:DK231 DI233:DK233 DI235:DK235 DI237:DK237 DI245:DK245 DI247:DK247 DI249:DK249 DI251:DK251 DI253:DK253 DI255:DK255 DI257:DK257 DI259:DK259 DI261:DK261 DI263:DK263 DI265:DK265 DI267:DK267 DI269:DK269 DI271:DK271 DI273:DK273 DI275:DK275 DI277:DK277 DI279:DK279 DI281:DK281 DI283:DK283 DI291:DK291 DI293:DK293 DI295:DK295 DI297:DK297 DI299:DK299 DI301:DK301 DI303:DK303 DI305:DK305 DI307:DK307 DI309:DK309 DI311:DK311 DI313:DK313 DI315:DK315 DI317:DK317 DI319:DK319 DI321:DK321 DI323:DK323 DI325:DK325 DI327:DK327 DI329:DK329 DI337:DK337 DI339:DK339 DI341:DK341 DI343:DK343 DI345:DK345 DI347:DK347 DI349:DK349 DI351:DK351 DI353:DK353 DI355:DK355 DI357:DK357 DI359:DK359 DI361:DK361 DI363:DK363 DI365:DK365 DI367:DK367 DI369:DK369 DI371:DK371 DI373:DK373 DI375:DK375">
    <cfRule type="expression" dxfId="113" priority="67">
      <formula>DI15&lt;#REF!</formula>
    </cfRule>
  </conditionalFormatting>
  <conditionalFormatting sqref="DI15:DK15 DI17:DK17 DI19:DK19 DI21:DK21 DI23:DK23 DI25:DK25 DI27:DK27 DI29:DK29 DI31:DK31 DI33:DK33 DI35:DK35 DI37:DK37 DI39:DK39 DI41:DK41 DI43:DK43 DI45:DK45 DI47:DK47 DI49:DK49 DI51:DK51 DI53:DK53 DI61:DL61 DI63:DK63 DI65:DL65 DI67:DK67 DI69:DL69 DI71:DK71 DI73:DK73 DI75:DL75 DI77:DL77 DI79:DL79 DI81:DL81 DI83:DL83 DI85:DL85 DI87:DL87 DI89:DL89 DI91:DL91 DI93:DL93 DI95:DL95 DI97:DL97 DI99:DL99 DI107:DL107 DI109:DK109 DI111:DL111 DI113:DK113 DI115:DL115 DI117:DK117 DI119:DK119 DI121:DL121 DI123:DL123 DI125:DL125 DI127:DL127 DI129:DL129 DI131:DL131 DI133:DL133 DI135:DL135 DI137:DL137 DI139:DL139 DI141:DL141 DI143:DL143 DI145:DL145 DI153:DL153 DI155:DK155 DI157:DL157 DI159:DK159 DI161:DL161 DI163:DK163 DI165:DK165 DI167:DL167 DI169:DL169 DI171:DL171 DI173:DL173 DI175:DL175 DI177:DL177 DI179:DL179 DI181:DL181 DI183:DL183 DI185:DL185 DI187:DL187 DI189:DL189 DI191:DL191 DI199:DL199 DI201:DK201 DI203:DL203 DI205:DK205 DI207:DL207 DI209:DK209 DI211:DK211 DI213:DL213 DI215:DL215 DI217:DL217 DI219:DL219 DI221:DL221 DI223:DL223 DI225:DL225 DI227:DL227 DI229:DL229 DI231:DL231 DI233:DL233 DI235:DL235 DI237:DL237 DI245:DL245 DI247:DK247 DI249:DL249 DI251:DK251 DI253:DL253 DI255:DK255 DI257:DK257 DI259:DL259 DI261:DL261 DI263:DL263 DI265:DL265 DI267:DL267 DI269:DL269 DI271:DL271 DI273:DL273 DI275:DL275 DI277:DL277 DI279:DL279 DI281:DL281 DI283:DL283 DI291:DL291 DI293:DK293 DI295:DL295 DI297:DK297 DI299:DL299 DI301:DK301 DI303:DK303 DI305:DL305 DI307:DL307 DI309:DL309 DI311:DL311 DI313:DL313 DI315:DL315 DI317:DL317 DI319:DL319 DI321:DL321 DI323:DL323 DI325:DL325 DI327:DL327 DI329:DL329 DI337:DL337 DI339:DK339 DI341:DL341 DI343:DK343 DI345:DL345 DI347:DK347 DI349:DK349 DI351:DL351 DI353:DL353 DI355:DL355 DI357:DL357 DI359:DL359 DI361:DL361 DI363:DL363 DI365:DL365 DI367:DL367 DI369:DL369 DI371:DL371 DI373:DL373 DI375:DL375">
    <cfRule type="expression" dxfId="112" priority="68">
      <formula>DI15&gt;#REF!</formula>
    </cfRule>
  </conditionalFormatting>
  <conditionalFormatting sqref="DI55:DK55 DI57:DK57 DI59:DK59 DI101:DK101 DI103:DK103 DI105:DK105 DI147:DK147 DI149:DK149 DI151:DK151 DI193:DK193 DI195:DK195 DI197:DK197 DI239:DK239 DI241:DK241 DI243:DK243 DI285:DK285 DI287:DK287 DI289:DK289 DI331:DK331 DI333:DK333 DI335:DK335">
    <cfRule type="expression" dxfId="111" priority="60">
      <formula>DI55&lt;#REF!</formula>
    </cfRule>
    <cfRule type="expression" dxfId="110" priority="61">
      <formula>DI55&gt;#REF!</formula>
    </cfRule>
  </conditionalFormatting>
  <conditionalFormatting sqref="DL9:DM9 DL11:DM11 DL13:DM15 DL17:DM19 DL21:DM23 DL25:DM25 DL27:DM53">
    <cfRule type="expression" dxfId="109" priority="73">
      <formula>DL9&lt;#REF!</formula>
    </cfRule>
  </conditionalFormatting>
  <conditionalFormatting sqref="DL15:DM15">
    <cfRule type="expression" dxfId="108" priority="89">
      <formula>DL15&gt;#REF!</formula>
    </cfRule>
  </conditionalFormatting>
  <conditionalFormatting sqref="DL19:DM19">
    <cfRule type="expression" dxfId="107" priority="88">
      <formula>DL19&gt;#REF!</formula>
    </cfRule>
  </conditionalFormatting>
  <conditionalFormatting sqref="DL23:DM23">
    <cfRule type="expression" dxfId="106" priority="87">
      <formula>DL23&gt;#REF!</formula>
    </cfRule>
  </conditionalFormatting>
  <conditionalFormatting sqref="DL29:DM29">
    <cfRule type="expression" dxfId="105" priority="86">
      <formula>DL29&gt;#REF!</formula>
    </cfRule>
  </conditionalFormatting>
  <conditionalFormatting sqref="DL31:DM31">
    <cfRule type="expression" dxfId="104" priority="85">
      <formula>DL31&gt;#REF!</formula>
    </cfRule>
  </conditionalFormatting>
  <conditionalFormatting sqref="DL33:DM33">
    <cfRule type="expression" dxfId="103" priority="84">
      <formula>DL33&gt;#REF!</formula>
    </cfRule>
  </conditionalFormatting>
  <conditionalFormatting sqref="DL35:DM35">
    <cfRule type="expression" dxfId="102" priority="83">
      <formula>DL35&gt;#REF!</formula>
    </cfRule>
  </conditionalFormatting>
  <conditionalFormatting sqref="DL37:DM37">
    <cfRule type="expression" dxfId="101" priority="82">
      <formula>DL37&gt;#REF!</formula>
    </cfRule>
  </conditionalFormatting>
  <conditionalFormatting sqref="DL39:DM39">
    <cfRule type="expression" dxfId="100" priority="81">
      <formula>DL39&gt;#REF!</formula>
    </cfRule>
  </conditionalFormatting>
  <conditionalFormatting sqref="DL41:DM41">
    <cfRule type="expression" dxfId="99" priority="80">
      <formula>DL41&gt;#REF!</formula>
    </cfRule>
  </conditionalFormatting>
  <conditionalFormatting sqref="DL43:DM43">
    <cfRule type="expression" dxfId="98" priority="79">
      <formula>DL43&gt;#REF!</formula>
    </cfRule>
  </conditionalFormatting>
  <conditionalFormatting sqref="DL45:DM45">
    <cfRule type="expression" dxfId="97" priority="78">
      <formula>DL45&gt;#REF!</formula>
    </cfRule>
  </conditionalFormatting>
  <conditionalFormatting sqref="DL47:DM47">
    <cfRule type="expression" dxfId="96" priority="77">
      <formula>DL47&gt;#REF!</formula>
    </cfRule>
  </conditionalFormatting>
  <conditionalFormatting sqref="DL49:DM49">
    <cfRule type="expression" dxfId="95" priority="76">
      <formula>DL49&gt;#REF!</formula>
    </cfRule>
  </conditionalFormatting>
  <conditionalFormatting sqref="DL51:DM51">
    <cfRule type="expression" dxfId="94" priority="75">
      <formula>DL51&gt;#REF!</formula>
    </cfRule>
  </conditionalFormatting>
  <conditionalFormatting sqref="DL53:DM53">
    <cfRule type="expression" dxfId="93" priority="74">
      <formula>DL53&gt;#REF!</formula>
    </cfRule>
  </conditionalFormatting>
  <conditionalFormatting sqref="DL55:DM55 DL57:DM57 DL59:DM61 DL63:DM65 DL67:DM69 DL71:DM71 DL73:DM99 DL101:DM101 DL103:DM103 DL105:DM107 DL109:DM111 DL113:DM115 DL117:DM117 DL119:DM145 DL147:DM147 DL149:DM149 DL151:DM153 DL155:DM157 DL159:DM161 DL163:DM163 DL165:DM191 DL193:DM193 DL195:DM195 DL197:DM199 DL201:DM203 DL205:DM207 DL209:DM209 DL211:DM237 DL239:DM239 DL241:DM241 DL243:DM245 DL247:DM249 DL251:DM253 DL255:DM255 DL257:DM283 DL285:DM285 DL287:DM287 DL289:DM291 DL293:DM295 DL297:DM299 DL301:DM301 DL303:DM329 DL331:DM331 DL333:DM333 DL335:DM337 DL339:DM341 DL343:DM345 DL347:DM347 DL349:DM375">
    <cfRule type="expression" dxfId="92" priority="26">
      <formula>DL55&lt;#REF!</formula>
    </cfRule>
  </conditionalFormatting>
  <conditionalFormatting sqref="DL1:DN6">
    <cfRule type="expression" dxfId="91" priority="97">
      <formula>DL1&gt;#REF!</formula>
    </cfRule>
  </conditionalFormatting>
  <conditionalFormatting sqref="DM61 DM107 DM153 DM199 DM245 DM291 DM337">
    <cfRule type="expression" dxfId="90" priority="42">
      <formula>DM61&gt;#REF!</formula>
    </cfRule>
  </conditionalFormatting>
  <conditionalFormatting sqref="DM65 DM111 DM157 DM203 DM249 DM295 DM341">
    <cfRule type="expression" dxfId="89" priority="41">
      <formula>DM65&gt;#REF!</formula>
    </cfRule>
  </conditionalFormatting>
  <conditionalFormatting sqref="DM69 DM115 DM161 DM207 DM253 DM299 DM345">
    <cfRule type="expression" dxfId="88" priority="40">
      <formula>DM69&gt;#REF!</formula>
    </cfRule>
  </conditionalFormatting>
  <conditionalFormatting sqref="DM75 DM121 DM167 DM213 DM259 DM305 DM351">
    <cfRule type="expression" dxfId="87" priority="39">
      <formula>DM75&gt;#REF!</formula>
    </cfRule>
  </conditionalFormatting>
  <conditionalFormatting sqref="DM77 DM123 DM169 DM215 DM261 DM307 DM353">
    <cfRule type="expression" dxfId="86" priority="38">
      <formula>DM77&gt;#REF!</formula>
    </cfRule>
  </conditionalFormatting>
  <conditionalFormatting sqref="DM79 DM125 DM171 DM217 DM263 DM309 DM355">
    <cfRule type="expression" dxfId="85" priority="37">
      <formula>DM79&gt;#REF!</formula>
    </cfRule>
  </conditionalFormatting>
  <conditionalFormatting sqref="DM81 DM127 DM173 DM219 DM265 DM311 DM357">
    <cfRule type="expression" dxfId="84" priority="36">
      <formula>DM81&gt;#REF!</formula>
    </cfRule>
  </conditionalFormatting>
  <conditionalFormatting sqref="DM83 DM129 DM175 DM221 DM267 DM313 DM359">
    <cfRule type="expression" dxfId="83" priority="35">
      <formula>DM83&gt;#REF!</formula>
    </cfRule>
  </conditionalFormatting>
  <conditionalFormatting sqref="DM85 DM131 DM177 DM223 DM269 DM315 DM361">
    <cfRule type="expression" dxfId="82" priority="34">
      <formula>DM85&gt;#REF!</formula>
    </cfRule>
  </conditionalFormatting>
  <conditionalFormatting sqref="DM87 DM133 DM179 DM225 DM271 DM317 DM363">
    <cfRule type="expression" dxfId="81" priority="33">
      <formula>DM87&gt;#REF!</formula>
    </cfRule>
  </conditionalFormatting>
  <conditionalFormatting sqref="DM89 DM135 DM181 DM227 DM273 DM319 DM365">
    <cfRule type="expression" dxfId="80" priority="32">
      <formula>DM89&gt;#REF!</formula>
    </cfRule>
  </conditionalFormatting>
  <conditionalFormatting sqref="DM91 DM137 DM183 DM229 DM275 DM321 DM367">
    <cfRule type="expression" dxfId="79" priority="31">
      <formula>DM91&gt;#REF!</formula>
    </cfRule>
  </conditionalFormatting>
  <conditionalFormatting sqref="DM93 DM139 DM185 DM231 DM277 DM323 DM369">
    <cfRule type="expression" dxfId="78" priority="30">
      <formula>DM93&gt;#REF!</formula>
    </cfRule>
  </conditionalFormatting>
  <conditionalFormatting sqref="DM95 DM141 DM187 DM233 DM279 DM325 DM371">
    <cfRule type="expression" dxfId="77" priority="29">
      <formula>DM95&gt;#REF!</formula>
    </cfRule>
  </conditionalFormatting>
  <conditionalFormatting sqref="DM97 DM143 DM189 DM235 DM281 DM327 DM373">
    <cfRule type="expression" dxfId="76" priority="28">
      <formula>DM97&gt;#REF!</formula>
    </cfRule>
  </conditionalFormatting>
  <conditionalFormatting sqref="DM99 DM145 DM191 DM237 DM283 DM329 DM375">
    <cfRule type="expression" dxfId="75" priority="27">
      <formula>DM99&gt;#REF!</formula>
    </cfRule>
  </conditionalFormatting>
  <conditionalFormatting sqref="DO9:DQ9 DO11:DQ11 DO13:DQ13">
    <cfRule type="expression" dxfId="74" priority="66">
      <formula>DO9&gt;#REF!</formula>
    </cfRule>
    <cfRule type="expression" dxfId="73" priority="65">
      <formula>DO9&lt;#REF!</formula>
    </cfRule>
  </conditionalFormatting>
  <conditionalFormatting sqref="DO15:DQ15 DO17:DQ17 DO19:DQ19 DO21:DQ21 DO23:DQ23 DO25:DQ25 DO27:DQ27 DO29:DQ29 DO31:DQ31 DO33:DQ33 DO35:DQ35 DO37:DQ37 DO39:DQ39 DO41:DQ41 DO43:DQ43 DO45:DQ45 DO47:DQ47 DO49:DQ49 DO51:DQ51 DO53:DQ53 DO61:DQ61 DO63:DQ63 DO65:DQ65 DO67:DQ67 DO69:DQ69 DO71:DQ71 DO73:DQ73 DO75:DQ75 DO77:DQ77 DO79:DQ79 DO81:DQ81 DO83:DQ83 DO85:DQ85 DO87:DQ87 DO89:DQ89 DO91:DQ91 DO93:DQ93 DO95:DQ95 DO97:DQ97 DO99:DQ99 DO107:DQ107 DO109:DQ109 DO111:DQ111 DO113:DQ113 DO115:DQ115 DO117:DQ117 DO119:DQ119 DO121:DQ121 DO123:DQ123 DO125:DQ125 DO127:DQ127 DO129:DQ129 DO131:DQ131 DO133:DQ133 DO135:DQ135 DO137:DQ137 DO139:DQ139 DO141:DQ141 DO143:DQ143 DO145:DQ145 DO153:DQ153 DO155:DQ155 DO157:DQ157 DO159:DQ159 DO161:DQ161 DO163:DQ163 DO165:DQ165 DO167:DQ167 DO169:DQ169 DO171:DQ171 DO173:DQ173 DO175:DQ175 DO177:DQ177 DO179:DQ179 DO181:DQ181 DO183:DQ183 DO185:DQ185 DO187:DQ187 DO189:DQ189 DO191:DQ191 DO199:DQ199 DO201:DQ201 DO203:DQ203 DO205:DQ205 DO207:DQ207 DO209:DQ209 DO211:DQ211 DO213:DQ213 DO215:DQ215 DO217:DQ217 DO219:DQ219 DO221:DQ221 DO223:DQ223 DO225:DQ225 DO227:DQ227 DO229:DQ229 DO231:DQ231 DO233:DQ233 DO235:DQ235 DO237:DQ237 DO245:DQ245 DO247:DQ247 DO249:DQ249 DO251:DQ251 DO253:DQ253 DO255:DQ255 DO257:DQ257 DO259:DQ259 DO261:DQ261 DO263:DQ263 DO265:DQ265 DO267:DQ267 DO269:DQ269 DO271:DQ271 DO273:DQ273 DO275:DQ275 DO277:DQ277 DO279:DQ279 DO281:DQ281 DO283:DQ283 DO291:DQ291 DO293:DQ293 DO295:DQ295 DO297:DQ297 DO299:DQ299 DO301:DQ301 DO303:DQ303 DO305:DQ305 DO307:DQ307 DO309:DQ309 DO311:DQ311 DO313:DQ313 DO315:DQ315 DO317:DQ317 DO319:DQ319 DO321:DQ321 DO323:DQ323 DO325:DQ325 DO327:DQ327 DO329:DQ329 DO337:DQ337 DO339:DQ339 DO341:DQ341 DO343:DQ343 DO345:DQ345 DO347:DQ347 DO349:DQ349 DO351:DQ351 DO353:DQ353 DO355:DQ355 DO357:DQ357 DO359:DQ359 DO361:DQ361 DO363:DQ363 DO365:DQ365 DO367:DQ367 DO369:DQ369 DO371:DQ371 DO373:DQ373 DO375:DQ375">
    <cfRule type="expression" dxfId="72" priority="64">
      <formula>DO15&gt;#REF!</formula>
    </cfRule>
    <cfRule type="expression" dxfId="71" priority="63">
      <formula>DO15&lt;#REF!</formula>
    </cfRule>
  </conditionalFormatting>
  <conditionalFormatting sqref="DO55:DQ55 DO57:DQ57 DO59:DQ59 DO101:DQ101 DO103:DQ103 DO105:DQ105 DO147:DQ147 DO149:DQ149 DO151:DQ151 DO193:DQ193 DO195:DQ195 DO197:DQ197 DO239:DQ239 DO241:DQ241 DO243:DQ243 DO285:DQ285 DO287:DQ287 DO289:DQ289 DO331:DQ331 DO333:DQ333 DO335:DQ335">
    <cfRule type="expression" dxfId="70" priority="23">
      <formula>DO55&lt;#REF!</formula>
    </cfRule>
    <cfRule type="expression" dxfId="69" priority="24">
      <formula>DO55&gt;#REF!</formula>
    </cfRule>
  </conditionalFormatting>
  <conditionalFormatting sqref="DV54:DW54 DV55:DV99 DW56 DW58 DW60 DW62 DW64 DW66 DW68 DW70 DW72 DW74 DW76 DW78 DW80 DW82 DW84 DW86 DW88 DW90 DW92 DW94 DW96 DW98 DV100:DW100 DV101:DV145 DW102 DW104 DW106 DW108 DW110 DW112 DW114 DW116 DW118 DW120 DW122 DW124 DW126 DW128 DW130 DW132 DW134 DW136 DW138 DW140 DW142 DW144 DV146:DW146 DV147:DV191 DW148 DW150 DW152 DW154 DW156 DW158 DW160 DW162 DW164 DW166 DW168 DW170 DW172 DW174 DW176 DW178 DW180 DW182 DW184 DW186 DW188 DW190 DV192:DW192 DV193:DV237 DW194 DW196 DW198 DW200 DW202 DW204 DW206 DW208 DW210 DW212 DW214 DW216 DW218 DW220 DW222 DW224 DW226 DW228 DW230 DW232 DW234 DW236 DV238:DW238 DV239:DV283 DW240 DW242 DW244 DW246 DW248 DW250 DW252 DW254 DW256 DW258 DW260 DW262 DW264 DW266 DW268 DW270 DW272 DW274 DW276 DW278 DW280 DW282 DV284:DW284 DV285:DV329 DW286 DW288 DW290 DW292 DW294 DW296 DW298 DW300 DW302 DW304 DW306 DW308 DW310 DW312 DW314 DW316 DW318 DW320 DW322 DW324 DW326 DW328 DV330:DW330 DV331:DV375 DW332 DW334 DW336 DW338 DW340 DW342 DW344 DW346 DW348 DW350 DW352 DW354 DW356 DW358 DW360 DW362 DW364 DW366 DW368 DW370 DW372 DW374">
    <cfRule type="expression" dxfId="68" priority="21">
      <formula>DV54&lt;#REF!</formula>
    </cfRule>
  </conditionalFormatting>
  <conditionalFormatting sqref="DV8:EY8 DV9:DV53 DW10 DW12 DW14 DW16 DW18 DW20 DW22 DW24 DW26 DW28 DW30 DW32 DW34 DW36 DW38 DW40 DW42 DW44 DW46 DW48 DW50 DW52">
    <cfRule type="expression" dxfId="67" priority="62">
      <formula>DV8&lt;#REF!</formula>
    </cfRule>
  </conditionalFormatting>
  <pageMargins left="0.70866141732283472"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1" tint="0.499984740745262"/>
  </sheetPr>
  <dimension ref="A1:FO743"/>
  <sheetViews>
    <sheetView workbookViewId="0"/>
  </sheetViews>
  <sheetFormatPr defaultRowHeight="13.5"/>
  <cols>
    <col min="1" max="2" width="9" style="144"/>
    <col min="3" max="3" width="5.625" style="50" customWidth="1"/>
    <col min="4" max="4" width="7.5" style="50" bestFit="1" customWidth="1"/>
    <col min="5" max="5" width="4.5" style="50" bestFit="1" customWidth="1"/>
    <col min="6" max="6" width="9.25" style="50" customWidth="1"/>
    <col min="7" max="7" width="2.25" style="50" customWidth="1"/>
    <col min="8" max="8" width="6.875" style="133" customWidth="1"/>
    <col min="9" max="9" width="8.125" style="55" customWidth="1"/>
    <col min="10" max="10" width="6.875" style="135" customWidth="1"/>
    <col min="11" max="11" width="8.125" style="55" customWidth="1"/>
    <col min="12" max="12" width="2.25" style="51" customWidth="1"/>
    <col min="13" max="13" width="6.25" style="133" customWidth="1"/>
    <col min="14" max="14" width="6.25" style="55" customWidth="1"/>
    <col min="15" max="15" width="2.125" style="55" customWidth="1"/>
    <col min="16" max="16" width="11.375" style="51" customWidth="1"/>
    <col min="17" max="17" width="2.125" style="55" customWidth="1"/>
    <col min="18" max="18" width="9.25" style="51" customWidth="1"/>
    <col min="19" max="19" width="2.125" style="55" customWidth="1"/>
    <col min="20" max="20" width="8.875" style="51" customWidth="1"/>
    <col min="21" max="21" width="11.375" style="318" customWidth="1"/>
    <col min="22" max="22" width="6.25" style="135" customWidth="1"/>
    <col min="23" max="23" width="6.25" style="55" customWidth="1"/>
    <col min="24" max="24" width="2.125" style="55" customWidth="1"/>
    <col min="25" max="25" width="11.375" style="51" customWidth="1"/>
    <col min="26" max="26" width="2.125" style="55" customWidth="1"/>
    <col min="27" max="27" width="9.25" style="51" customWidth="1"/>
    <col min="28" max="28" width="2.125" style="55" customWidth="1"/>
    <col min="29" max="29" width="8.875" style="51" customWidth="1"/>
    <col min="30" max="30" width="11.125" style="318" customWidth="1"/>
    <col min="31" max="31" width="2.25" style="51" customWidth="1"/>
    <col min="32" max="32" width="6.25" style="133" customWidth="1"/>
    <col min="33" max="33" width="3.25" style="133" customWidth="1"/>
    <col min="34" max="34" width="3.875" style="138" customWidth="1"/>
    <col min="35" max="35" width="1.75" style="137" customWidth="1"/>
    <col min="36" max="36" width="10.875" style="138" customWidth="1"/>
    <col min="37" max="37" width="1.75" style="137" customWidth="1"/>
    <col min="38" max="38" width="9.25" style="138" customWidth="1"/>
    <col min="39" max="39" width="1.75" style="137" customWidth="1"/>
    <col min="40" max="40" width="9.5" style="138" customWidth="1"/>
    <col min="41" max="41" width="2.375" style="138" customWidth="1"/>
    <col min="42" max="42" width="2.25" style="51" customWidth="1"/>
    <col min="43" max="43" width="6.875" style="133" customWidth="1"/>
    <col min="44" max="44" width="3.375" style="133" customWidth="1"/>
    <col min="45" max="45" width="4" style="138" customWidth="1"/>
    <col min="46" max="46" width="1.75" style="137" customWidth="1"/>
    <col min="47" max="47" width="12.5" style="138" customWidth="1"/>
    <col min="48" max="48" width="1.75" style="137" customWidth="1"/>
    <col min="49" max="49" width="11.25" style="138" customWidth="1"/>
    <col min="50" max="50" width="1.75" style="137" customWidth="1"/>
    <col min="51" max="51" width="10.5" style="138" customWidth="1"/>
    <col min="52" max="52" width="2.125" style="51" customWidth="1"/>
    <col min="53" max="53" width="6.875" style="133" customWidth="1"/>
    <col min="54" max="54" width="2.75" style="133" customWidth="1"/>
    <col min="55" max="55" width="5.125" style="297" customWidth="1"/>
    <col min="56" max="56" width="1.75" style="137" customWidth="1"/>
    <col min="57" max="57" width="13.125" style="138" customWidth="1"/>
    <col min="58" max="58" width="1.75" style="137" customWidth="1"/>
    <col min="59" max="59" width="11.5" style="138" customWidth="1"/>
    <col min="60" max="60" width="1.75" style="137" customWidth="1"/>
    <col min="61" max="61" width="10" style="138" customWidth="1"/>
    <col min="62" max="62" width="3.25" style="51" customWidth="1"/>
    <col min="63" max="63" width="1.75" style="51" customWidth="1"/>
    <col min="64" max="64" width="14.5" style="135" customWidth="1"/>
    <col min="65" max="65" width="2.25" style="51" customWidth="1"/>
    <col min="66" max="66" width="6.875" style="138" customWidth="1"/>
    <col min="67" max="67" width="2.25" style="138" customWidth="1"/>
    <col min="68" max="68" width="11.375" style="138" customWidth="1"/>
    <col min="69" max="69" width="2.25" style="138" customWidth="1"/>
    <col min="70" max="70" width="11.125" style="138" customWidth="1"/>
    <col min="71" max="71" width="2.25" style="138" customWidth="1"/>
    <col min="72" max="72" width="8.625" style="138" customWidth="1"/>
    <col min="73" max="73" width="1.75" style="138" customWidth="1"/>
    <col min="74" max="74" width="3.25" style="51" customWidth="1"/>
    <col min="75" max="75" width="11.375" style="138" customWidth="1"/>
    <col min="76" max="76" width="3.125" style="51" customWidth="1"/>
    <col min="77" max="77" width="8" style="135" customWidth="1"/>
    <col min="78" max="78" width="6.75" style="135" customWidth="1"/>
    <col min="79" max="79" width="3.125" style="51" customWidth="1"/>
    <col min="80" max="80" width="5.875" style="202" customWidth="1"/>
    <col min="81" max="81" width="2" style="201" customWidth="1"/>
    <col min="82" max="82" width="11.125" style="202" customWidth="1"/>
    <col min="83" max="83" width="2" style="201" customWidth="1"/>
    <col min="84" max="84" width="9.375" style="202" customWidth="1"/>
    <col min="85" max="85" width="2" style="201" customWidth="1"/>
    <col min="86" max="86" width="9.5" style="202" customWidth="1"/>
    <col min="87" max="87" width="2.125" style="51" customWidth="1"/>
    <col min="88" max="88" width="13.25" style="135" customWidth="1"/>
    <col min="89" max="89" width="2.25" style="51" customWidth="1"/>
    <col min="90" max="90" width="5.625" style="133" customWidth="1"/>
    <col min="91" max="91" width="2.125" style="201" customWidth="1"/>
    <col min="92" max="92" width="11.75" style="202" customWidth="1"/>
    <col min="93" max="93" width="2.125" style="201" customWidth="1"/>
    <col min="94" max="94" width="9.5" style="202" customWidth="1"/>
    <col min="95" max="95" width="2.125" style="201" customWidth="1"/>
    <col min="96" max="96" width="10.125" style="202" customWidth="1"/>
    <col min="97" max="97" width="8.375" style="133" customWidth="1"/>
    <col min="98" max="98" width="2.25" style="133" customWidth="1"/>
    <col min="99" max="102" width="5.75" style="133" customWidth="1"/>
    <col min="103" max="103" width="2.25" style="133" customWidth="1"/>
    <col min="104" max="104" width="6" style="141" customWidth="1"/>
    <col min="105" max="108" width="5.75" style="133" customWidth="1"/>
    <col min="109" max="109" width="2.25" style="51" customWidth="1"/>
    <col min="110" max="110" width="11.625" style="135" customWidth="1"/>
    <col min="111" max="111" width="2.25" style="133" customWidth="1"/>
    <col min="112" max="112" width="11.75" style="141" customWidth="1"/>
    <col min="113" max="113" width="2.25" style="51" customWidth="1"/>
    <col min="114" max="114" width="5.5" style="135" customWidth="1"/>
    <col min="115" max="115" width="2.25" style="51" customWidth="1"/>
    <col min="116" max="116" width="6.5" style="133" customWidth="1"/>
    <col min="117" max="117" width="2" style="201" customWidth="1"/>
    <col min="118" max="118" width="11.125" style="202" customWidth="1"/>
    <col min="119" max="119" width="2" style="201" customWidth="1"/>
    <col min="120" max="120" width="9.375" style="202" customWidth="1"/>
    <col min="121" max="121" width="2" style="201" customWidth="1"/>
    <col min="122" max="122" width="9.5" style="202" customWidth="1"/>
    <col min="123" max="123" width="2.25" style="51" customWidth="1"/>
    <col min="124" max="124" width="8.25" style="135" customWidth="1"/>
    <col min="125" max="125" width="2.25" style="51" customWidth="1"/>
    <col min="126" max="128" width="14.5" style="133" customWidth="1"/>
    <col min="129" max="129" width="14.5" style="141" customWidth="1"/>
    <col min="130" max="130" width="2.25" style="51" customWidth="1"/>
    <col min="131" max="131" width="7.625" style="135" customWidth="1"/>
    <col min="132" max="132" width="2" style="133" customWidth="1"/>
    <col min="133" max="133" width="4.75" style="136" customWidth="1"/>
    <col min="134" max="134" width="2" style="142" customWidth="1"/>
    <col min="135" max="135" width="10.875" style="133" customWidth="1"/>
    <col min="136" max="136" width="2" style="142" customWidth="1"/>
    <col min="137" max="137" width="10.875" style="133" customWidth="1"/>
    <col min="138" max="138" width="2" style="142" customWidth="1"/>
    <col min="139" max="139" width="9.375" style="133" customWidth="1"/>
    <col min="140" max="140" width="2.125" style="133" customWidth="1"/>
    <col min="141" max="141" width="2.25" style="51" customWidth="1"/>
    <col min="142" max="142" width="8.5" style="135" customWidth="1"/>
    <col min="143" max="143" width="2" style="133" customWidth="1"/>
    <col min="144" max="144" width="4.75" style="136" customWidth="1"/>
    <col min="145" max="145" width="2" style="142" customWidth="1"/>
    <col min="146" max="146" width="10.875" style="133" customWidth="1"/>
    <col min="147" max="147" width="2" style="142" customWidth="1"/>
    <col min="148" max="148" width="10.875" style="133" customWidth="1"/>
    <col min="149" max="149" width="2" style="142" customWidth="1"/>
    <col min="150" max="150" width="8.875" style="133" customWidth="1"/>
    <col min="151" max="151" width="2.125" style="133" customWidth="1"/>
    <col min="152" max="152" width="6.75" style="133" customWidth="1"/>
    <col min="153" max="153" width="2.25" style="51" customWidth="1"/>
    <col min="154" max="154" width="32" style="135" customWidth="1"/>
    <col min="155" max="155" width="2.25" style="135" customWidth="1"/>
    <col min="156" max="156" width="19.5" style="135" customWidth="1"/>
    <col min="157" max="157" width="2.25" style="51" customWidth="1"/>
    <col min="158" max="158" width="19.5" style="51" customWidth="1"/>
    <col min="159" max="159" width="2.25" style="51" customWidth="1"/>
    <col min="160" max="160" width="19.5" style="135" customWidth="1"/>
    <col min="161" max="161" width="6.25" style="133" customWidth="1"/>
    <col min="162" max="167" width="9" style="422"/>
    <col min="168" max="389" width="9" style="144"/>
    <col min="390" max="390" width="1.75" style="144" customWidth="1"/>
    <col min="391" max="391" width="2.5" style="144" customWidth="1"/>
    <col min="392" max="392" width="3.625" style="144" customWidth="1"/>
    <col min="393" max="393" width="2.75" style="144" customWidth="1"/>
    <col min="394" max="394" width="0.875" style="144" customWidth="1"/>
    <col min="395" max="395" width="1.25" style="144" customWidth="1"/>
    <col min="396" max="396" width="5.375" style="144" customWidth="1"/>
    <col min="397" max="397" width="6.5" style="144" customWidth="1"/>
    <col min="398" max="398" width="4.125" style="144" customWidth="1"/>
    <col min="399" max="399" width="7.875" style="144" customWidth="1"/>
    <col min="400" max="400" width="8.75" style="144" customWidth="1"/>
    <col min="401" max="404" width="6.25" style="144" customWidth="1"/>
    <col min="405" max="405" width="4.875" style="144" customWidth="1"/>
    <col min="406" max="406" width="2.5" style="144" customWidth="1"/>
    <col min="407" max="407" width="4.875" style="144" customWidth="1"/>
    <col min="408" max="645" width="9" style="144"/>
    <col min="646" max="646" width="1.75" style="144" customWidth="1"/>
    <col min="647" max="647" width="2.5" style="144" customWidth="1"/>
    <col min="648" max="648" width="3.625" style="144" customWidth="1"/>
    <col min="649" max="649" width="2.75" style="144" customWidth="1"/>
    <col min="650" max="650" width="0.875" style="144" customWidth="1"/>
    <col min="651" max="651" width="1.25" style="144" customWidth="1"/>
    <col min="652" max="652" width="5.375" style="144" customWidth="1"/>
    <col min="653" max="653" width="6.5" style="144" customWidth="1"/>
    <col min="654" max="654" width="4.125" style="144" customWidth="1"/>
    <col min="655" max="655" width="7.875" style="144" customWidth="1"/>
    <col min="656" max="656" width="8.75" style="144" customWidth="1"/>
    <col min="657" max="660" width="6.25" style="144" customWidth="1"/>
    <col min="661" max="661" width="4.875" style="144" customWidth="1"/>
    <col min="662" max="662" width="2.5" style="144" customWidth="1"/>
    <col min="663" max="663" width="4.875" style="144" customWidth="1"/>
    <col min="664" max="901" width="9" style="144"/>
    <col min="902" max="902" width="1.75" style="144" customWidth="1"/>
    <col min="903" max="903" width="2.5" style="144" customWidth="1"/>
    <col min="904" max="904" width="3.625" style="144" customWidth="1"/>
    <col min="905" max="905" width="2.75" style="144" customWidth="1"/>
    <col min="906" max="906" width="0.875" style="144" customWidth="1"/>
    <col min="907" max="907" width="1.25" style="144" customWidth="1"/>
    <col min="908" max="908" width="5.375" style="144" customWidth="1"/>
    <col min="909" max="909" width="6.5" style="144" customWidth="1"/>
    <col min="910" max="910" width="4.125" style="144" customWidth="1"/>
    <col min="911" max="911" width="7.875" style="144" customWidth="1"/>
    <col min="912" max="912" width="8.75" style="144" customWidth="1"/>
    <col min="913" max="916" width="6.25" style="144" customWidth="1"/>
    <col min="917" max="917" width="4.875" style="144" customWidth="1"/>
    <col min="918" max="918" width="2.5" style="144" customWidth="1"/>
    <col min="919" max="919" width="4.875" style="144" customWidth="1"/>
    <col min="920" max="1157" width="9" style="144"/>
    <col min="1158" max="1158" width="1.75" style="144" customWidth="1"/>
    <col min="1159" max="1159" width="2.5" style="144" customWidth="1"/>
    <col min="1160" max="1160" width="3.625" style="144" customWidth="1"/>
    <col min="1161" max="1161" width="2.75" style="144" customWidth="1"/>
    <col min="1162" max="1162" width="0.875" style="144" customWidth="1"/>
    <col min="1163" max="1163" width="1.25" style="144" customWidth="1"/>
    <col min="1164" max="1164" width="5.375" style="144" customWidth="1"/>
    <col min="1165" max="1165" width="6.5" style="144" customWidth="1"/>
    <col min="1166" max="1166" width="4.125" style="144" customWidth="1"/>
    <col min="1167" max="1167" width="7.875" style="144" customWidth="1"/>
    <col min="1168" max="1168" width="8.75" style="144" customWidth="1"/>
    <col min="1169" max="1172" width="6.25" style="144" customWidth="1"/>
    <col min="1173" max="1173" width="4.875" style="144" customWidth="1"/>
    <col min="1174" max="1174" width="2.5" style="144" customWidth="1"/>
    <col min="1175" max="1175" width="4.875" style="144" customWidth="1"/>
    <col min="1176" max="1413" width="9" style="144"/>
    <col min="1414" max="1414" width="1.75" style="144" customWidth="1"/>
    <col min="1415" max="1415" width="2.5" style="144" customWidth="1"/>
    <col min="1416" max="1416" width="3.625" style="144" customWidth="1"/>
    <col min="1417" max="1417" width="2.75" style="144" customWidth="1"/>
    <col min="1418" max="1418" width="0.875" style="144" customWidth="1"/>
    <col min="1419" max="1419" width="1.25" style="144" customWidth="1"/>
    <col min="1420" max="1420" width="5.375" style="144" customWidth="1"/>
    <col min="1421" max="1421" width="6.5" style="144" customWidth="1"/>
    <col min="1422" max="1422" width="4.125" style="144" customWidth="1"/>
    <col min="1423" max="1423" width="7.875" style="144" customWidth="1"/>
    <col min="1424" max="1424" width="8.75" style="144" customWidth="1"/>
    <col min="1425" max="1428" width="6.25" style="144" customWidth="1"/>
    <col min="1429" max="1429" width="4.875" style="144" customWidth="1"/>
    <col min="1430" max="1430" width="2.5" style="144" customWidth="1"/>
    <col min="1431" max="1431" width="4.875" style="144" customWidth="1"/>
    <col min="1432" max="1669" width="9" style="144"/>
    <col min="1670" max="1670" width="1.75" style="144" customWidth="1"/>
    <col min="1671" max="1671" width="2.5" style="144" customWidth="1"/>
    <col min="1672" max="1672" width="3.625" style="144" customWidth="1"/>
    <col min="1673" max="1673" width="2.75" style="144" customWidth="1"/>
    <col min="1674" max="1674" width="0.875" style="144" customWidth="1"/>
    <col min="1675" max="1675" width="1.25" style="144" customWidth="1"/>
    <col min="1676" max="1676" width="5.375" style="144" customWidth="1"/>
    <col min="1677" max="1677" width="6.5" style="144" customWidth="1"/>
    <col min="1678" max="1678" width="4.125" style="144" customWidth="1"/>
    <col min="1679" max="1679" width="7.875" style="144" customWidth="1"/>
    <col min="1680" max="1680" width="8.75" style="144" customWidth="1"/>
    <col min="1681" max="1684" width="6.25" style="144" customWidth="1"/>
    <col min="1685" max="1685" width="4.875" style="144" customWidth="1"/>
    <col min="1686" max="1686" width="2.5" style="144" customWidth="1"/>
    <col min="1687" max="1687" width="4.875" style="144" customWidth="1"/>
    <col min="1688" max="1925" width="9" style="144"/>
    <col min="1926" max="1926" width="1.75" style="144" customWidth="1"/>
    <col min="1927" max="1927" width="2.5" style="144" customWidth="1"/>
    <col min="1928" max="1928" width="3.625" style="144" customWidth="1"/>
    <col min="1929" max="1929" width="2.75" style="144" customWidth="1"/>
    <col min="1930" max="1930" width="0.875" style="144" customWidth="1"/>
    <col min="1931" max="1931" width="1.25" style="144" customWidth="1"/>
    <col min="1932" max="1932" width="5.375" style="144" customWidth="1"/>
    <col min="1933" max="1933" width="6.5" style="144" customWidth="1"/>
    <col min="1934" max="1934" width="4.125" style="144" customWidth="1"/>
    <col min="1935" max="1935" width="7.875" style="144" customWidth="1"/>
    <col min="1936" max="1936" width="8.75" style="144" customWidth="1"/>
    <col min="1937" max="1940" width="6.25" style="144" customWidth="1"/>
    <col min="1941" max="1941" width="4.875" style="144" customWidth="1"/>
    <col min="1942" max="1942" width="2.5" style="144" customWidth="1"/>
    <col min="1943" max="1943" width="4.875" style="144" customWidth="1"/>
    <col min="1944" max="2181" width="9" style="144"/>
    <col min="2182" max="2182" width="1.75" style="144" customWidth="1"/>
    <col min="2183" max="2183" width="2.5" style="144" customWidth="1"/>
    <col min="2184" max="2184" width="3.625" style="144" customWidth="1"/>
    <col min="2185" max="2185" width="2.75" style="144" customWidth="1"/>
    <col min="2186" max="2186" width="0.875" style="144" customWidth="1"/>
    <col min="2187" max="2187" width="1.25" style="144" customWidth="1"/>
    <col min="2188" max="2188" width="5.375" style="144" customWidth="1"/>
    <col min="2189" max="2189" width="6.5" style="144" customWidth="1"/>
    <col min="2190" max="2190" width="4.125" style="144" customWidth="1"/>
    <col min="2191" max="2191" width="7.875" style="144" customWidth="1"/>
    <col min="2192" max="2192" width="8.75" style="144" customWidth="1"/>
    <col min="2193" max="2196" width="6.25" style="144" customWidth="1"/>
    <col min="2197" max="2197" width="4.875" style="144" customWidth="1"/>
    <col min="2198" max="2198" width="2.5" style="144" customWidth="1"/>
    <col min="2199" max="2199" width="4.875" style="144" customWidth="1"/>
    <col min="2200" max="2437" width="9" style="144"/>
    <col min="2438" max="2438" width="1.75" style="144" customWidth="1"/>
    <col min="2439" max="2439" width="2.5" style="144" customWidth="1"/>
    <col min="2440" max="2440" width="3.625" style="144" customWidth="1"/>
    <col min="2441" max="2441" width="2.75" style="144" customWidth="1"/>
    <col min="2442" max="2442" width="0.875" style="144" customWidth="1"/>
    <col min="2443" max="2443" width="1.25" style="144" customWidth="1"/>
    <col min="2444" max="2444" width="5.375" style="144" customWidth="1"/>
    <col min="2445" max="2445" width="6.5" style="144" customWidth="1"/>
    <col min="2446" max="2446" width="4.125" style="144" customWidth="1"/>
    <col min="2447" max="2447" width="7.875" style="144" customWidth="1"/>
    <col min="2448" max="2448" width="8.75" style="144" customWidth="1"/>
    <col min="2449" max="2452" width="6.25" style="144" customWidth="1"/>
    <col min="2453" max="2453" width="4.875" style="144" customWidth="1"/>
    <col min="2454" max="2454" width="2.5" style="144" customWidth="1"/>
    <col min="2455" max="2455" width="4.875" style="144" customWidth="1"/>
    <col min="2456" max="2693" width="9" style="144"/>
    <col min="2694" max="2694" width="1.75" style="144" customWidth="1"/>
    <col min="2695" max="2695" width="2.5" style="144" customWidth="1"/>
    <col min="2696" max="2696" width="3.625" style="144" customWidth="1"/>
    <col min="2697" max="2697" width="2.75" style="144" customWidth="1"/>
    <col min="2698" max="2698" width="0.875" style="144" customWidth="1"/>
    <col min="2699" max="2699" width="1.25" style="144" customWidth="1"/>
    <col min="2700" max="2700" width="5.375" style="144" customWidth="1"/>
    <col min="2701" max="2701" width="6.5" style="144" customWidth="1"/>
    <col min="2702" max="2702" width="4.125" style="144" customWidth="1"/>
    <col min="2703" max="2703" width="7.875" style="144" customWidth="1"/>
    <col min="2704" max="2704" width="8.75" style="144" customWidth="1"/>
    <col min="2705" max="2708" width="6.25" style="144" customWidth="1"/>
    <col min="2709" max="2709" width="4.875" style="144" customWidth="1"/>
    <col min="2710" max="2710" width="2.5" style="144" customWidth="1"/>
    <col min="2711" max="2711" width="4.875" style="144" customWidth="1"/>
    <col min="2712" max="2949" width="9" style="144"/>
    <col min="2950" max="2950" width="1.75" style="144" customWidth="1"/>
    <col min="2951" max="2951" width="2.5" style="144" customWidth="1"/>
    <col min="2952" max="2952" width="3.625" style="144" customWidth="1"/>
    <col min="2953" max="2953" width="2.75" style="144" customWidth="1"/>
    <col min="2954" max="2954" width="0.875" style="144" customWidth="1"/>
    <col min="2955" max="2955" width="1.25" style="144" customWidth="1"/>
    <col min="2956" max="2956" width="5.375" style="144" customWidth="1"/>
    <col min="2957" max="2957" width="6.5" style="144" customWidth="1"/>
    <col min="2958" max="2958" width="4.125" style="144" customWidth="1"/>
    <col min="2959" max="2959" width="7.875" style="144" customWidth="1"/>
    <col min="2960" max="2960" width="8.75" style="144" customWidth="1"/>
    <col min="2961" max="2964" width="6.25" style="144" customWidth="1"/>
    <col min="2965" max="2965" width="4.875" style="144" customWidth="1"/>
    <col min="2966" max="2966" width="2.5" style="144" customWidth="1"/>
    <col min="2967" max="2967" width="4.875" style="144" customWidth="1"/>
    <col min="2968" max="3205" width="9" style="144"/>
    <col min="3206" max="3206" width="1.75" style="144" customWidth="1"/>
    <col min="3207" max="3207" width="2.5" style="144" customWidth="1"/>
    <col min="3208" max="3208" width="3.625" style="144" customWidth="1"/>
    <col min="3209" max="3209" width="2.75" style="144" customWidth="1"/>
    <col min="3210" max="3210" width="0.875" style="144" customWidth="1"/>
    <col min="3211" max="3211" width="1.25" style="144" customWidth="1"/>
    <col min="3212" max="3212" width="5.375" style="144" customWidth="1"/>
    <col min="3213" max="3213" width="6.5" style="144" customWidth="1"/>
    <col min="3214" max="3214" width="4.125" style="144" customWidth="1"/>
    <col min="3215" max="3215" width="7.875" style="144" customWidth="1"/>
    <col min="3216" max="3216" width="8.75" style="144" customWidth="1"/>
    <col min="3217" max="3220" width="6.25" style="144" customWidth="1"/>
    <col min="3221" max="3221" width="4.875" style="144" customWidth="1"/>
    <col min="3222" max="3222" width="2.5" style="144" customWidth="1"/>
    <col min="3223" max="3223" width="4.875" style="144" customWidth="1"/>
    <col min="3224" max="3461" width="9" style="144"/>
    <col min="3462" max="3462" width="1.75" style="144" customWidth="1"/>
    <col min="3463" max="3463" width="2.5" style="144" customWidth="1"/>
    <col min="3464" max="3464" width="3.625" style="144" customWidth="1"/>
    <col min="3465" max="3465" width="2.75" style="144" customWidth="1"/>
    <col min="3466" max="3466" width="0.875" style="144" customWidth="1"/>
    <col min="3467" max="3467" width="1.25" style="144" customWidth="1"/>
    <col min="3468" max="3468" width="5.375" style="144" customWidth="1"/>
    <col min="3469" max="3469" width="6.5" style="144" customWidth="1"/>
    <col min="3470" max="3470" width="4.125" style="144" customWidth="1"/>
    <col min="3471" max="3471" width="7.875" style="144" customWidth="1"/>
    <col min="3472" max="3472" width="8.75" style="144" customWidth="1"/>
    <col min="3473" max="3476" width="6.25" style="144" customWidth="1"/>
    <col min="3477" max="3477" width="4.875" style="144" customWidth="1"/>
    <col min="3478" max="3478" width="2.5" style="144" customWidth="1"/>
    <col min="3479" max="3479" width="4.875" style="144" customWidth="1"/>
    <col min="3480" max="3717" width="9" style="144"/>
    <col min="3718" max="3718" width="1.75" style="144" customWidth="1"/>
    <col min="3719" max="3719" width="2.5" style="144" customWidth="1"/>
    <col min="3720" max="3720" width="3.625" style="144" customWidth="1"/>
    <col min="3721" max="3721" width="2.75" style="144" customWidth="1"/>
    <col min="3722" max="3722" width="0.875" style="144" customWidth="1"/>
    <col min="3723" max="3723" width="1.25" style="144" customWidth="1"/>
    <col min="3724" max="3724" width="5.375" style="144" customWidth="1"/>
    <col min="3725" max="3725" width="6.5" style="144" customWidth="1"/>
    <col min="3726" max="3726" width="4.125" style="144" customWidth="1"/>
    <col min="3727" max="3727" width="7.875" style="144" customWidth="1"/>
    <col min="3728" max="3728" width="8.75" style="144" customWidth="1"/>
    <col min="3729" max="3732" width="6.25" style="144" customWidth="1"/>
    <col min="3733" max="3733" width="4.875" style="144" customWidth="1"/>
    <col min="3734" max="3734" width="2.5" style="144" customWidth="1"/>
    <col min="3735" max="3735" width="4.875" style="144" customWidth="1"/>
    <col min="3736" max="3973" width="9" style="144"/>
    <col min="3974" max="3974" width="1.75" style="144" customWidth="1"/>
    <col min="3975" max="3975" width="2.5" style="144" customWidth="1"/>
    <col min="3976" max="3976" width="3.625" style="144" customWidth="1"/>
    <col min="3977" max="3977" width="2.75" style="144" customWidth="1"/>
    <col min="3978" max="3978" width="0.875" style="144" customWidth="1"/>
    <col min="3979" max="3979" width="1.25" style="144" customWidth="1"/>
    <col min="3980" max="3980" width="5.375" style="144" customWidth="1"/>
    <col min="3981" max="3981" width="6.5" style="144" customWidth="1"/>
    <col min="3982" max="3982" width="4.125" style="144" customWidth="1"/>
    <col min="3983" max="3983" width="7.875" style="144" customWidth="1"/>
    <col min="3984" max="3984" width="8.75" style="144" customWidth="1"/>
    <col min="3985" max="3988" width="6.25" style="144" customWidth="1"/>
    <col min="3989" max="3989" width="4.875" style="144" customWidth="1"/>
    <col min="3990" max="3990" width="2.5" style="144" customWidth="1"/>
    <col min="3991" max="3991" width="4.875" style="144" customWidth="1"/>
    <col min="3992" max="4229" width="9" style="144"/>
    <col min="4230" max="4230" width="1.75" style="144" customWidth="1"/>
    <col min="4231" max="4231" width="2.5" style="144" customWidth="1"/>
    <col min="4232" max="4232" width="3.625" style="144" customWidth="1"/>
    <col min="4233" max="4233" width="2.75" style="144" customWidth="1"/>
    <col min="4234" max="4234" width="0.875" style="144" customWidth="1"/>
    <col min="4235" max="4235" width="1.25" style="144" customWidth="1"/>
    <col min="4236" max="4236" width="5.375" style="144" customWidth="1"/>
    <col min="4237" max="4237" width="6.5" style="144" customWidth="1"/>
    <col min="4238" max="4238" width="4.125" style="144" customWidth="1"/>
    <col min="4239" max="4239" width="7.875" style="144" customWidth="1"/>
    <col min="4240" max="4240" width="8.75" style="144" customWidth="1"/>
    <col min="4241" max="4244" width="6.25" style="144" customWidth="1"/>
    <col min="4245" max="4245" width="4.875" style="144" customWidth="1"/>
    <col min="4246" max="4246" width="2.5" style="144" customWidth="1"/>
    <col min="4247" max="4247" width="4.875" style="144" customWidth="1"/>
    <col min="4248" max="4485" width="9" style="144"/>
    <col min="4486" max="4486" width="1.75" style="144" customWidth="1"/>
    <col min="4487" max="4487" width="2.5" style="144" customWidth="1"/>
    <col min="4488" max="4488" width="3.625" style="144" customWidth="1"/>
    <col min="4489" max="4489" width="2.75" style="144" customWidth="1"/>
    <col min="4490" max="4490" width="0.875" style="144" customWidth="1"/>
    <col min="4491" max="4491" width="1.25" style="144" customWidth="1"/>
    <col min="4492" max="4492" width="5.375" style="144" customWidth="1"/>
    <col min="4493" max="4493" width="6.5" style="144" customWidth="1"/>
    <col min="4494" max="4494" width="4.125" style="144" customWidth="1"/>
    <col min="4495" max="4495" width="7.875" style="144" customWidth="1"/>
    <col min="4496" max="4496" width="8.75" style="144" customWidth="1"/>
    <col min="4497" max="4500" width="6.25" style="144" customWidth="1"/>
    <col min="4501" max="4501" width="4.875" style="144" customWidth="1"/>
    <col min="4502" max="4502" width="2.5" style="144" customWidth="1"/>
    <col min="4503" max="4503" width="4.875" style="144" customWidth="1"/>
    <col min="4504" max="4741" width="9" style="144"/>
    <col min="4742" max="4742" width="1.75" style="144" customWidth="1"/>
    <col min="4743" max="4743" width="2.5" style="144" customWidth="1"/>
    <col min="4744" max="4744" width="3.625" style="144" customWidth="1"/>
    <col min="4745" max="4745" width="2.75" style="144" customWidth="1"/>
    <col min="4746" max="4746" width="0.875" style="144" customWidth="1"/>
    <col min="4747" max="4747" width="1.25" style="144" customWidth="1"/>
    <col min="4748" max="4748" width="5.375" style="144" customWidth="1"/>
    <col min="4749" max="4749" width="6.5" style="144" customWidth="1"/>
    <col min="4750" max="4750" width="4.125" style="144" customWidth="1"/>
    <col min="4751" max="4751" width="7.875" style="144" customWidth="1"/>
    <col min="4752" max="4752" width="8.75" style="144" customWidth="1"/>
    <col min="4753" max="4756" width="6.25" style="144" customWidth="1"/>
    <col min="4757" max="4757" width="4.875" style="144" customWidth="1"/>
    <col min="4758" max="4758" width="2.5" style="144" customWidth="1"/>
    <col min="4759" max="4759" width="4.875" style="144" customWidth="1"/>
    <col min="4760" max="4997" width="9" style="144"/>
    <col min="4998" max="4998" width="1.75" style="144" customWidth="1"/>
    <col min="4999" max="4999" width="2.5" style="144" customWidth="1"/>
    <col min="5000" max="5000" width="3.625" style="144" customWidth="1"/>
    <col min="5001" max="5001" width="2.75" style="144" customWidth="1"/>
    <col min="5002" max="5002" width="0.875" style="144" customWidth="1"/>
    <col min="5003" max="5003" width="1.25" style="144" customWidth="1"/>
    <col min="5004" max="5004" width="5.375" style="144" customWidth="1"/>
    <col min="5005" max="5005" width="6.5" style="144" customWidth="1"/>
    <col min="5006" max="5006" width="4.125" style="144" customWidth="1"/>
    <col min="5007" max="5007" width="7.875" style="144" customWidth="1"/>
    <col min="5008" max="5008" width="8.75" style="144" customWidth="1"/>
    <col min="5009" max="5012" width="6.25" style="144" customWidth="1"/>
    <col min="5013" max="5013" width="4.875" style="144" customWidth="1"/>
    <col min="5014" max="5014" width="2.5" style="144" customWidth="1"/>
    <col min="5015" max="5015" width="4.875" style="144" customWidth="1"/>
    <col min="5016" max="5253" width="9" style="144"/>
    <col min="5254" max="5254" width="1.75" style="144" customWidth="1"/>
    <col min="5255" max="5255" width="2.5" style="144" customWidth="1"/>
    <col min="5256" max="5256" width="3.625" style="144" customWidth="1"/>
    <col min="5257" max="5257" width="2.75" style="144" customWidth="1"/>
    <col min="5258" max="5258" width="0.875" style="144" customWidth="1"/>
    <col min="5259" max="5259" width="1.25" style="144" customWidth="1"/>
    <col min="5260" max="5260" width="5.375" style="144" customWidth="1"/>
    <col min="5261" max="5261" width="6.5" style="144" customWidth="1"/>
    <col min="5262" max="5262" width="4.125" style="144" customWidth="1"/>
    <col min="5263" max="5263" width="7.875" style="144" customWidth="1"/>
    <col min="5264" max="5264" width="8.75" style="144" customWidth="1"/>
    <col min="5265" max="5268" width="6.25" style="144" customWidth="1"/>
    <col min="5269" max="5269" width="4.875" style="144" customWidth="1"/>
    <col min="5270" max="5270" width="2.5" style="144" customWidth="1"/>
    <col min="5271" max="5271" width="4.875" style="144" customWidth="1"/>
    <col min="5272" max="5509" width="9" style="144"/>
    <col min="5510" max="5510" width="1.75" style="144" customWidth="1"/>
    <col min="5511" max="5511" width="2.5" style="144" customWidth="1"/>
    <col min="5512" max="5512" width="3.625" style="144" customWidth="1"/>
    <col min="5513" max="5513" width="2.75" style="144" customWidth="1"/>
    <col min="5514" max="5514" width="0.875" style="144" customWidth="1"/>
    <col min="5515" max="5515" width="1.25" style="144" customWidth="1"/>
    <col min="5516" max="5516" width="5.375" style="144" customWidth="1"/>
    <col min="5517" max="5517" width="6.5" style="144" customWidth="1"/>
    <col min="5518" max="5518" width="4.125" style="144" customWidth="1"/>
    <col min="5519" max="5519" width="7.875" style="144" customWidth="1"/>
    <col min="5520" max="5520" width="8.75" style="144" customWidth="1"/>
    <col min="5521" max="5524" width="6.25" style="144" customWidth="1"/>
    <col min="5525" max="5525" width="4.875" style="144" customWidth="1"/>
    <col min="5526" max="5526" width="2.5" style="144" customWidth="1"/>
    <col min="5527" max="5527" width="4.875" style="144" customWidth="1"/>
    <col min="5528" max="5765" width="9" style="144"/>
    <col min="5766" max="5766" width="1.75" style="144" customWidth="1"/>
    <col min="5767" max="5767" width="2.5" style="144" customWidth="1"/>
    <col min="5768" max="5768" width="3.625" style="144" customWidth="1"/>
    <col min="5769" max="5769" width="2.75" style="144" customWidth="1"/>
    <col min="5770" max="5770" width="0.875" style="144" customWidth="1"/>
    <col min="5771" max="5771" width="1.25" style="144" customWidth="1"/>
    <col min="5772" max="5772" width="5.375" style="144" customWidth="1"/>
    <col min="5773" max="5773" width="6.5" style="144" customWidth="1"/>
    <col min="5774" max="5774" width="4.125" style="144" customWidth="1"/>
    <col min="5775" max="5775" width="7.875" style="144" customWidth="1"/>
    <col min="5776" max="5776" width="8.75" style="144" customWidth="1"/>
    <col min="5777" max="5780" width="6.25" style="144" customWidth="1"/>
    <col min="5781" max="5781" width="4.875" style="144" customWidth="1"/>
    <col min="5782" max="5782" width="2.5" style="144" customWidth="1"/>
    <col min="5783" max="5783" width="4.875" style="144" customWidth="1"/>
    <col min="5784" max="6021" width="9" style="144"/>
    <col min="6022" max="6022" width="1.75" style="144" customWidth="1"/>
    <col min="6023" max="6023" width="2.5" style="144" customWidth="1"/>
    <col min="6024" max="6024" width="3.625" style="144" customWidth="1"/>
    <col min="6025" max="6025" width="2.75" style="144" customWidth="1"/>
    <col min="6026" max="6026" width="0.875" style="144" customWidth="1"/>
    <col min="6027" max="6027" width="1.25" style="144" customWidth="1"/>
    <col min="6028" max="6028" width="5.375" style="144" customWidth="1"/>
    <col min="6029" max="6029" width="6.5" style="144" customWidth="1"/>
    <col min="6030" max="6030" width="4.125" style="144" customWidth="1"/>
    <col min="6031" max="6031" width="7.875" style="144" customWidth="1"/>
    <col min="6032" max="6032" width="8.75" style="144" customWidth="1"/>
    <col min="6033" max="6036" width="6.25" style="144" customWidth="1"/>
    <col min="6037" max="6037" width="4.875" style="144" customWidth="1"/>
    <col min="6038" max="6038" width="2.5" style="144" customWidth="1"/>
    <col min="6039" max="6039" width="4.875" style="144" customWidth="1"/>
    <col min="6040" max="6277" width="9" style="144"/>
    <col min="6278" max="6278" width="1.75" style="144" customWidth="1"/>
    <col min="6279" max="6279" width="2.5" style="144" customWidth="1"/>
    <col min="6280" max="6280" width="3.625" style="144" customWidth="1"/>
    <col min="6281" max="6281" width="2.75" style="144" customWidth="1"/>
    <col min="6282" max="6282" width="0.875" style="144" customWidth="1"/>
    <col min="6283" max="6283" width="1.25" style="144" customWidth="1"/>
    <col min="6284" max="6284" width="5.375" style="144" customWidth="1"/>
    <col min="6285" max="6285" width="6.5" style="144" customWidth="1"/>
    <col min="6286" max="6286" width="4.125" style="144" customWidth="1"/>
    <col min="6287" max="6287" width="7.875" style="144" customWidth="1"/>
    <col min="6288" max="6288" width="8.75" style="144" customWidth="1"/>
    <col min="6289" max="6292" width="6.25" style="144" customWidth="1"/>
    <col min="6293" max="6293" width="4.875" style="144" customWidth="1"/>
    <col min="6294" max="6294" width="2.5" style="144" customWidth="1"/>
    <col min="6295" max="6295" width="4.875" style="144" customWidth="1"/>
    <col min="6296" max="6533" width="9" style="144"/>
    <col min="6534" max="6534" width="1.75" style="144" customWidth="1"/>
    <col min="6535" max="6535" width="2.5" style="144" customWidth="1"/>
    <col min="6536" max="6536" width="3.625" style="144" customWidth="1"/>
    <col min="6537" max="6537" width="2.75" style="144" customWidth="1"/>
    <col min="6538" max="6538" width="0.875" style="144" customWidth="1"/>
    <col min="6539" max="6539" width="1.25" style="144" customWidth="1"/>
    <col min="6540" max="6540" width="5.375" style="144" customWidth="1"/>
    <col min="6541" max="6541" width="6.5" style="144" customWidth="1"/>
    <col min="6542" max="6542" width="4.125" style="144" customWidth="1"/>
    <col min="6543" max="6543" width="7.875" style="144" customWidth="1"/>
    <col min="6544" max="6544" width="8.75" style="144" customWidth="1"/>
    <col min="6545" max="6548" width="6.25" style="144" customWidth="1"/>
    <col min="6549" max="6549" width="4.875" style="144" customWidth="1"/>
    <col min="6550" max="6550" width="2.5" style="144" customWidth="1"/>
    <col min="6551" max="6551" width="4.875" style="144" customWidth="1"/>
    <col min="6552" max="6789" width="9" style="144"/>
    <col min="6790" max="6790" width="1.75" style="144" customWidth="1"/>
    <col min="6791" max="6791" width="2.5" style="144" customWidth="1"/>
    <col min="6792" max="6792" width="3.625" style="144" customWidth="1"/>
    <col min="6793" max="6793" width="2.75" style="144" customWidth="1"/>
    <col min="6794" max="6794" width="0.875" style="144" customWidth="1"/>
    <col min="6795" max="6795" width="1.25" style="144" customWidth="1"/>
    <col min="6796" max="6796" width="5.375" style="144" customWidth="1"/>
    <col min="6797" max="6797" width="6.5" style="144" customWidth="1"/>
    <col min="6798" max="6798" width="4.125" style="144" customWidth="1"/>
    <col min="6799" max="6799" width="7.875" style="144" customWidth="1"/>
    <col min="6800" max="6800" width="8.75" style="144" customWidth="1"/>
    <col min="6801" max="6804" width="6.25" style="144" customWidth="1"/>
    <col min="6805" max="6805" width="4.875" style="144" customWidth="1"/>
    <col min="6806" max="6806" width="2.5" style="144" customWidth="1"/>
    <col min="6807" max="6807" width="4.875" style="144" customWidth="1"/>
    <col min="6808" max="7045" width="9" style="144"/>
    <col min="7046" max="7046" width="1.75" style="144" customWidth="1"/>
    <col min="7047" max="7047" width="2.5" style="144" customWidth="1"/>
    <col min="7048" max="7048" width="3.625" style="144" customWidth="1"/>
    <col min="7049" max="7049" width="2.75" style="144" customWidth="1"/>
    <col min="7050" max="7050" width="0.875" style="144" customWidth="1"/>
    <col min="7051" max="7051" width="1.25" style="144" customWidth="1"/>
    <col min="7052" max="7052" width="5.375" style="144" customWidth="1"/>
    <col min="7053" max="7053" width="6.5" style="144" customWidth="1"/>
    <col min="7054" max="7054" width="4.125" style="144" customWidth="1"/>
    <col min="7055" max="7055" width="7.875" style="144" customWidth="1"/>
    <col min="7056" max="7056" width="8.75" style="144" customWidth="1"/>
    <col min="7057" max="7060" width="6.25" style="144" customWidth="1"/>
    <col min="7061" max="7061" width="4.875" style="144" customWidth="1"/>
    <col min="7062" max="7062" width="2.5" style="144" customWidth="1"/>
    <col min="7063" max="7063" width="4.875" style="144" customWidth="1"/>
    <col min="7064" max="7301" width="9" style="144"/>
    <col min="7302" max="7302" width="1.75" style="144" customWidth="1"/>
    <col min="7303" max="7303" width="2.5" style="144" customWidth="1"/>
    <col min="7304" max="7304" width="3.625" style="144" customWidth="1"/>
    <col min="7305" max="7305" width="2.75" style="144" customWidth="1"/>
    <col min="7306" max="7306" width="0.875" style="144" customWidth="1"/>
    <col min="7307" max="7307" width="1.25" style="144" customWidth="1"/>
    <col min="7308" max="7308" width="5.375" style="144" customWidth="1"/>
    <col min="7309" max="7309" width="6.5" style="144" customWidth="1"/>
    <col min="7310" max="7310" width="4.125" style="144" customWidth="1"/>
    <col min="7311" max="7311" width="7.875" style="144" customWidth="1"/>
    <col min="7312" max="7312" width="8.75" style="144" customWidth="1"/>
    <col min="7313" max="7316" width="6.25" style="144" customWidth="1"/>
    <col min="7317" max="7317" width="4.875" style="144" customWidth="1"/>
    <col min="7318" max="7318" width="2.5" style="144" customWidth="1"/>
    <col min="7319" max="7319" width="4.875" style="144" customWidth="1"/>
    <col min="7320" max="7557" width="9" style="144"/>
    <col min="7558" max="7558" width="1.75" style="144" customWidth="1"/>
    <col min="7559" max="7559" width="2.5" style="144" customWidth="1"/>
    <col min="7560" max="7560" width="3.625" style="144" customWidth="1"/>
    <col min="7561" max="7561" width="2.75" style="144" customWidth="1"/>
    <col min="7562" max="7562" width="0.875" style="144" customWidth="1"/>
    <col min="7563" max="7563" width="1.25" style="144" customWidth="1"/>
    <col min="7564" max="7564" width="5.375" style="144" customWidth="1"/>
    <col min="7565" max="7565" width="6.5" style="144" customWidth="1"/>
    <col min="7566" max="7566" width="4.125" style="144" customWidth="1"/>
    <col min="7567" max="7567" width="7.875" style="144" customWidth="1"/>
    <col min="7568" max="7568" width="8.75" style="144" customWidth="1"/>
    <col min="7569" max="7572" width="6.25" style="144" customWidth="1"/>
    <col min="7573" max="7573" width="4.875" style="144" customWidth="1"/>
    <col min="7574" max="7574" width="2.5" style="144" customWidth="1"/>
    <col min="7575" max="7575" width="4.875" style="144" customWidth="1"/>
    <col min="7576" max="7813" width="9" style="144"/>
    <col min="7814" max="7814" width="1.75" style="144" customWidth="1"/>
    <col min="7815" max="7815" width="2.5" style="144" customWidth="1"/>
    <col min="7816" max="7816" width="3.625" style="144" customWidth="1"/>
    <col min="7817" max="7817" width="2.75" style="144" customWidth="1"/>
    <col min="7818" max="7818" width="0.875" style="144" customWidth="1"/>
    <col min="7819" max="7819" width="1.25" style="144" customWidth="1"/>
    <col min="7820" max="7820" width="5.375" style="144" customWidth="1"/>
    <col min="7821" max="7821" width="6.5" style="144" customWidth="1"/>
    <col min="7822" max="7822" width="4.125" style="144" customWidth="1"/>
    <col min="7823" max="7823" width="7.875" style="144" customWidth="1"/>
    <col min="7824" max="7824" width="8.75" style="144" customWidth="1"/>
    <col min="7825" max="7828" width="6.25" style="144" customWidth="1"/>
    <col min="7829" max="7829" width="4.875" style="144" customWidth="1"/>
    <col min="7830" max="7830" width="2.5" style="144" customWidth="1"/>
    <col min="7831" max="7831" width="4.875" style="144" customWidth="1"/>
    <col min="7832" max="8069" width="9" style="144"/>
    <col min="8070" max="8070" width="1.75" style="144" customWidth="1"/>
    <col min="8071" max="8071" width="2.5" style="144" customWidth="1"/>
    <col min="8072" max="8072" width="3.625" style="144" customWidth="1"/>
    <col min="8073" max="8073" width="2.75" style="144" customWidth="1"/>
    <col min="8074" max="8074" width="0.875" style="144" customWidth="1"/>
    <col min="8075" max="8075" width="1.25" style="144" customWidth="1"/>
    <col min="8076" max="8076" width="5.375" style="144" customWidth="1"/>
    <col min="8077" max="8077" width="6.5" style="144" customWidth="1"/>
    <col min="8078" max="8078" width="4.125" style="144" customWidth="1"/>
    <col min="8079" max="8079" width="7.875" style="144" customWidth="1"/>
    <col min="8080" max="8080" width="8.75" style="144" customWidth="1"/>
    <col min="8081" max="8084" width="6.25" style="144" customWidth="1"/>
    <col min="8085" max="8085" width="4.875" style="144" customWidth="1"/>
    <col min="8086" max="8086" width="2.5" style="144" customWidth="1"/>
    <col min="8087" max="8087" width="4.875" style="144" customWidth="1"/>
    <col min="8088" max="8325" width="9" style="144"/>
    <col min="8326" max="8326" width="1.75" style="144" customWidth="1"/>
    <col min="8327" max="8327" width="2.5" style="144" customWidth="1"/>
    <col min="8328" max="8328" width="3.625" style="144" customWidth="1"/>
    <col min="8329" max="8329" width="2.75" style="144" customWidth="1"/>
    <col min="8330" max="8330" width="0.875" style="144" customWidth="1"/>
    <col min="8331" max="8331" width="1.25" style="144" customWidth="1"/>
    <col min="8332" max="8332" width="5.375" style="144" customWidth="1"/>
    <col min="8333" max="8333" width="6.5" style="144" customWidth="1"/>
    <col min="8334" max="8334" width="4.125" style="144" customWidth="1"/>
    <col min="8335" max="8335" width="7.875" style="144" customWidth="1"/>
    <col min="8336" max="8336" width="8.75" style="144" customWidth="1"/>
    <col min="8337" max="8340" width="6.25" style="144" customWidth="1"/>
    <col min="8341" max="8341" width="4.875" style="144" customWidth="1"/>
    <col min="8342" max="8342" width="2.5" style="144" customWidth="1"/>
    <col min="8343" max="8343" width="4.875" style="144" customWidth="1"/>
    <col min="8344" max="8581" width="9" style="144"/>
    <col min="8582" max="8582" width="1.75" style="144" customWidth="1"/>
    <col min="8583" max="8583" width="2.5" style="144" customWidth="1"/>
    <col min="8584" max="8584" width="3.625" style="144" customWidth="1"/>
    <col min="8585" max="8585" width="2.75" style="144" customWidth="1"/>
    <col min="8586" max="8586" width="0.875" style="144" customWidth="1"/>
    <col min="8587" max="8587" width="1.25" style="144" customWidth="1"/>
    <col min="8588" max="8588" width="5.375" style="144" customWidth="1"/>
    <col min="8589" max="8589" width="6.5" style="144" customWidth="1"/>
    <col min="8590" max="8590" width="4.125" style="144" customWidth="1"/>
    <col min="8591" max="8591" width="7.875" style="144" customWidth="1"/>
    <col min="8592" max="8592" width="8.75" style="144" customWidth="1"/>
    <col min="8593" max="8596" width="6.25" style="144" customWidth="1"/>
    <col min="8597" max="8597" width="4.875" style="144" customWidth="1"/>
    <col min="8598" max="8598" width="2.5" style="144" customWidth="1"/>
    <col min="8599" max="8599" width="4.875" style="144" customWidth="1"/>
    <col min="8600" max="8837" width="9" style="144"/>
    <col min="8838" max="8838" width="1.75" style="144" customWidth="1"/>
    <col min="8839" max="8839" width="2.5" style="144" customWidth="1"/>
    <col min="8840" max="8840" width="3.625" style="144" customWidth="1"/>
    <col min="8841" max="8841" width="2.75" style="144" customWidth="1"/>
    <col min="8842" max="8842" width="0.875" style="144" customWidth="1"/>
    <col min="8843" max="8843" width="1.25" style="144" customWidth="1"/>
    <col min="8844" max="8844" width="5.375" style="144" customWidth="1"/>
    <col min="8845" max="8845" width="6.5" style="144" customWidth="1"/>
    <col min="8846" max="8846" width="4.125" style="144" customWidth="1"/>
    <col min="8847" max="8847" width="7.875" style="144" customWidth="1"/>
    <col min="8848" max="8848" width="8.75" style="144" customWidth="1"/>
    <col min="8849" max="8852" width="6.25" style="144" customWidth="1"/>
    <col min="8853" max="8853" width="4.875" style="144" customWidth="1"/>
    <col min="8854" max="8854" width="2.5" style="144" customWidth="1"/>
    <col min="8855" max="8855" width="4.875" style="144" customWidth="1"/>
    <col min="8856" max="9093" width="9" style="144"/>
    <col min="9094" max="9094" width="1.75" style="144" customWidth="1"/>
    <col min="9095" max="9095" width="2.5" style="144" customWidth="1"/>
    <col min="9096" max="9096" width="3.625" style="144" customWidth="1"/>
    <col min="9097" max="9097" width="2.75" style="144" customWidth="1"/>
    <col min="9098" max="9098" width="0.875" style="144" customWidth="1"/>
    <col min="9099" max="9099" width="1.25" style="144" customWidth="1"/>
    <col min="9100" max="9100" width="5.375" style="144" customWidth="1"/>
    <col min="9101" max="9101" width="6.5" style="144" customWidth="1"/>
    <col min="9102" max="9102" width="4.125" style="144" customWidth="1"/>
    <col min="9103" max="9103" width="7.875" style="144" customWidth="1"/>
    <col min="9104" max="9104" width="8.75" style="144" customWidth="1"/>
    <col min="9105" max="9108" width="6.25" style="144" customWidth="1"/>
    <col min="9109" max="9109" width="4.875" style="144" customWidth="1"/>
    <col min="9110" max="9110" width="2.5" style="144" customWidth="1"/>
    <col min="9111" max="9111" width="4.875" style="144" customWidth="1"/>
    <col min="9112" max="9349" width="9" style="144"/>
    <col min="9350" max="9350" width="1.75" style="144" customWidth="1"/>
    <col min="9351" max="9351" width="2.5" style="144" customWidth="1"/>
    <col min="9352" max="9352" width="3.625" style="144" customWidth="1"/>
    <col min="9353" max="9353" width="2.75" style="144" customWidth="1"/>
    <col min="9354" max="9354" width="0.875" style="144" customWidth="1"/>
    <col min="9355" max="9355" width="1.25" style="144" customWidth="1"/>
    <col min="9356" max="9356" width="5.375" style="144" customWidth="1"/>
    <col min="9357" max="9357" width="6.5" style="144" customWidth="1"/>
    <col min="9358" max="9358" width="4.125" style="144" customWidth="1"/>
    <col min="9359" max="9359" width="7.875" style="144" customWidth="1"/>
    <col min="9360" max="9360" width="8.75" style="144" customWidth="1"/>
    <col min="9361" max="9364" width="6.25" style="144" customWidth="1"/>
    <col min="9365" max="9365" width="4.875" style="144" customWidth="1"/>
    <col min="9366" max="9366" width="2.5" style="144" customWidth="1"/>
    <col min="9367" max="9367" width="4.875" style="144" customWidth="1"/>
    <col min="9368" max="9605" width="9" style="144"/>
    <col min="9606" max="9606" width="1.75" style="144" customWidth="1"/>
    <col min="9607" max="9607" width="2.5" style="144" customWidth="1"/>
    <col min="9608" max="9608" width="3.625" style="144" customWidth="1"/>
    <col min="9609" max="9609" width="2.75" style="144" customWidth="1"/>
    <col min="9610" max="9610" width="0.875" style="144" customWidth="1"/>
    <col min="9611" max="9611" width="1.25" style="144" customWidth="1"/>
    <col min="9612" max="9612" width="5.375" style="144" customWidth="1"/>
    <col min="9613" max="9613" width="6.5" style="144" customWidth="1"/>
    <col min="9614" max="9614" width="4.125" style="144" customWidth="1"/>
    <col min="9615" max="9615" width="7.875" style="144" customWidth="1"/>
    <col min="9616" max="9616" width="8.75" style="144" customWidth="1"/>
    <col min="9617" max="9620" width="6.25" style="144" customWidth="1"/>
    <col min="9621" max="9621" width="4.875" style="144" customWidth="1"/>
    <col min="9622" max="9622" width="2.5" style="144" customWidth="1"/>
    <col min="9623" max="9623" width="4.875" style="144" customWidth="1"/>
    <col min="9624" max="9861" width="9" style="144"/>
    <col min="9862" max="9862" width="1.75" style="144" customWidth="1"/>
    <col min="9863" max="9863" width="2.5" style="144" customWidth="1"/>
    <col min="9864" max="9864" width="3.625" style="144" customWidth="1"/>
    <col min="9865" max="9865" width="2.75" style="144" customWidth="1"/>
    <col min="9866" max="9866" width="0.875" style="144" customWidth="1"/>
    <col min="9867" max="9867" width="1.25" style="144" customWidth="1"/>
    <col min="9868" max="9868" width="5.375" style="144" customWidth="1"/>
    <col min="9869" max="9869" width="6.5" style="144" customWidth="1"/>
    <col min="9870" max="9870" width="4.125" style="144" customWidth="1"/>
    <col min="9871" max="9871" width="7.875" style="144" customWidth="1"/>
    <col min="9872" max="9872" width="8.75" style="144" customWidth="1"/>
    <col min="9873" max="9876" width="6.25" style="144" customWidth="1"/>
    <col min="9877" max="9877" width="4.875" style="144" customWidth="1"/>
    <col min="9878" max="9878" width="2.5" style="144" customWidth="1"/>
    <col min="9879" max="9879" width="4.875" style="144" customWidth="1"/>
    <col min="9880" max="10117" width="9" style="144"/>
    <col min="10118" max="10118" width="1.75" style="144" customWidth="1"/>
    <col min="10119" max="10119" width="2.5" style="144" customWidth="1"/>
    <col min="10120" max="10120" width="3.625" style="144" customWidth="1"/>
    <col min="10121" max="10121" width="2.75" style="144" customWidth="1"/>
    <col min="10122" max="10122" width="0.875" style="144" customWidth="1"/>
    <col min="10123" max="10123" width="1.25" style="144" customWidth="1"/>
    <col min="10124" max="10124" width="5.375" style="144" customWidth="1"/>
    <col min="10125" max="10125" width="6.5" style="144" customWidth="1"/>
    <col min="10126" max="10126" width="4.125" style="144" customWidth="1"/>
    <col min="10127" max="10127" width="7.875" style="144" customWidth="1"/>
    <col min="10128" max="10128" width="8.75" style="144" customWidth="1"/>
    <col min="10129" max="10132" width="6.25" style="144" customWidth="1"/>
    <col min="10133" max="10133" width="4.875" style="144" customWidth="1"/>
    <col min="10134" max="10134" width="2.5" style="144" customWidth="1"/>
    <col min="10135" max="10135" width="4.875" style="144" customWidth="1"/>
    <col min="10136" max="10373" width="9" style="144"/>
    <col min="10374" max="10374" width="1.75" style="144" customWidth="1"/>
    <col min="10375" max="10375" width="2.5" style="144" customWidth="1"/>
    <col min="10376" max="10376" width="3.625" style="144" customWidth="1"/>
    <col min="10377" max="10377" width="2.75" style="144" customWidth="1"/>
    <col min="10378" max="10378" width="0.875" style="144" customWidth="1"/>
    <col min="10379" max="10379" width="1.25" style="144" customWidth="1"/>
    <col min="10380" max="10380" width="5.375" style="144" customWidth="1"/>
    <col min="10381" max="10381" width="6.5" style="144" customWidth="1"/>
    <col min="10382" max="10382" width="4.125" style="144" customWidth="1"/>
    <col min="10383" max="10383" width="7.875" style="144" customWidth="1"/>
    <col min="10384" max="10384" width="8.75" style="144" customWidth="1"/>
    <col min="10385" max="10388" width="6.25" style="144" customWidth="1"/>
    <col min="10389" max="10389" width="4.875" style="144" customWidth="1"/>
    <col min="10390" max="10390" width="2.5" style="144" customWidth="1"/>
    <col min="10391" max="10391" width="4.875" style="144" customWidth="1"/>
    <col min="10392" max="10629" width="9" style="144"/>
    <col min="10630" max="10630" width="1.75" style="144" customWidth="1"/>
    <col min="10631" max="10631" width="2.5" style="144" customWidth="1"/>
    <col min="10632" max="10632" width="3.625" style="144" customWidth="1"/>
    <col min="10633" max="10633" width="2.75" style="144" customWidth="1"/>
    <col min="10634" max="10634" width="0.875" style="144" customWidth="1"/>
    <col min="10635" max="10635" width="1.25" style="144" customWidth="1"/>
    <col min="10636" max="10636" width="5.375" style="144" customWidth="1"/>
    <col min="10637" max="10637" width="6.5" style="144" customWidth="1"/>
    <col min="10638" max="10638" width="4.125" style="144" customWidth="1"/>
    <col min="10639" max="10639" width="7.875" style="144" customWidth="1"/>
    <col min="10640" max="10640" width="8.75" style="144" customWidth="1"/>
    <col min="10641" max="10644" width="6.25" style="144" customWidth="1"/>
    <col min="10645" max="10645" width="4.875" style="144" customWidth="1"/>
    <col min="10646" max="10646" width="2.5" style="144" customWidth="1"/>
    <col min="10647" max="10647" width="4.875" style="144" customWidth="1"/>
    <col min="10648" max="10885" width="9" style="144"/>
    <col min="10886" max="10886" width="1.75" style="144" customWidth="1"/>
    <col min="10887" max="10887" width="2.5" style="144" customWidth="1"/>
    <col min="10888" max="10888" width="3.625" style="144" customWidth="1"/>
    <col min="10889" max="10889" width="2.75" style="144" customWidth="1"/>
    <col min="10890" max="10890" width="0.875" style="144" customWidth="1"/>
    <col min="10891" max="10891" width="1.25" style="144" customWidth="1"/>
    <col min="10892" max="10892" width="5.375" style="144" customWidth="1"/>
    <col min="10893" max="10893" width="6.5" style="144" customWidth="1"/>
    <col min="10894" max="10894" width="4.125" style="144" customWidth="1"/>
    <col min="10895" max="10895" width="7.875" style="144" customWidth="1"/>
    <col min="10896" max="10896" width="8.75" style="144" customWidth="1"/>
    <col min="10897" max="10900" width="6.25" style="144" customWidth="1"/>
    <col min="10901" max="10901" width="4.875" style="144" customWidth="1"/>
    <col min="10902" max="10902" width="2.5" style="144" customWidth="1"/>
    <col min="10903" max="10903" width="4.875" style="144" customWidth="1"/>
    <col min="10904" max="11141" width="9" style="144"/>
    <col min="11142" max="11142" width="1.75" style="144" customWidth="1"/>
    <col min="11143" max="11143" width="2.5" style="144" customWidth="1"/>
    <col min="11144" max="11144" width="3.625" style="144" customWidth="1"/>
    <col min="11145" max="11145" width="2.75" style="144" customWidth="1"/>
    <col min="11146" max="11146" width="0.875" style="144" customWidth="1"/>
    <col min="11147" max="11147" width="1.25" style="144" customWidth="1"/>
    <col min="11148" max="11148" width="5.375" style="144" customWidth="1"/>
    <col min="11149" max="11149" width="6.5" style="144" customWidth="1"/>
    <col min="11150" max="11150" width="4.125" style="144" customWidth="1"/>
    <col min="11151" max="11151" width="7.875" style="144" customWidth="1"/>
    <col min="11152" max="11152" width="8.75" style="144" customWidth="1"/>
    <col min="11153" max="11156" width="6.25" style="144" customWidth="1"/>
    <col min="11157" max="11157" width="4.875" style="144" customWidth="1"/>
    <col min="11158" max="11158" width="2.5" style="144" customWidth="1"/>
    <col min="11159" max="11159" width="4.875" style="144" customWidth="1"/>
    <col min="11160" max="11397" width="9" style="144"/>
    <col min="11398" max="11398" width="1.75" style="144" customWidth="1"/>
    <col min="11399" max="11399" width="2.5" style="144" customWidth="1"/>
    <col min="11400" max="11400" width="3.625" style="144" customWidth="1"/>
    <col min="11401" max="11401" width="2.75" style="144" customWidth="1"/>
    <col min="11402" max="11402" width="0.875" style="144" customWidth="1"/>
    <col min="11403" max="11403" width="1.25" style="144" customWidth="1"/>
    <col min="11404" max="11404" width="5.375" style="144" customWidth="1"/>
    <col min="11405" max="11405" width="6.5" style="144" customWidth="1"/>
    <col min="11406" max="11406" width="4.125" style="144" customWidth="1"/>
    <col min="11407" max="11407" width="7.875" style="144" customWidth="1"/>
    <col min="11408" max="11408" width="8.75" style="144" customWidth="1"/>
    <col min="11409" max="11412" width="6.25" style="144" customWidth="1"/>
    <col min="11413" max="11413" width="4.875" style="144" customWidth="1"/>
    <col min="11414" max="11414" width="2.5" style="144" customWidth="1"/>
    <col min="11415" max="11415" width="4.875" style="144" customWidth="1"/>
    <col min="11416" max="11653" width="9" style="144"/>
    <col min="11654" max="11654" width="1.75" style="144" customWidth="1"/>
    <col min="11655" max="11655" width="2.5" style="144" customWidth="1"/>
    <col min="11656" max="11656" width="3.625" style="144" customWidth="1"/>
    <col min="11657" max="11657" width="2.75" style="144" customWidth="1"/>
    <col min="11658" max="11658" width="0.875" style="144" customWidth="1"/>
    <col min="11659" max="11659" width="1.25" style="144" customWidth="1"/>
    <col min="11660" max="11660" width="5.375" style="144" customWidth="1"/>
    <col min="11661" max="11661" width="6.5" style="144" customWidth="1"/>
    <col min="11662" max="11662" width="4.125" style="144" customWidth="1"/>
    <col min="11663" max="11663" width="7.875" style="144" customWidth="1"/>
    <col min="11664" max="11664" width="8.75" style="144" customWidth="1"/>
    <col min="11665" max="11668" width="6.25" style="144" customWidth="1"/>
    <col min="11669" max="11669" width="4.875" style="144" customWidth="1"/>
    <col min="11670" max="11670" width="2.5" style="144" customWidth="1"/>
    <col min="11671" max="11671" width="4.875" style="144" customWidth="1"/>
    <col min="11672" max="11909" width="9" style="144"/>
    <col min="11910" max="11910" width="1.75" style="144" customWidth="1"/>
    <col min="11911" max="11911" width="2.5" style="144" customWidth="1"/>
    <col min="11912" max="11912" width="3.625" style="144" customWidth="1"/>
    <col min="11913" max="11913" width="2.75" style="144" customWidth="1"/>
    <col min="11914" max="11914" width="0.875" style="144" customWidth="1"/>
    <col min="11915" max="11915" width="1.25" style="144" customWidth="1"/>
    <col min="11916" max="11916" width="5.375" style="144" customWidth="1"/>
    <col min="11917" max="11917" width="6.5" style="144" customWidth="1"/>
    <col min="11918" max="11918" width="4.125" style="144" customWidth="1"/>
    <col min="11919" max="11919" width="7.875" style="144" customWidth="1"/>
    <col min="11920" max="11920" width="8.75" style="144" customWidth="1"/>
    <col min="11921" max="11924" width="6.25" style="144" customWidth="1"/>
    <col min="11925" max="11925" width="4.875" style="144" customWidth="1"/>
    <col min="11926" max="11926" width="2.5" style="144" customWidth="1"/>
    <col min="11927" max="11927" width="4.875" style="144" customWidth="1"/>
    <col min="11928" max="12165" width="9" style="144"/>
    <col min="12166" max="12166" width="1.75" style="144" customWidth="1"/>
    <col min="12167" max="12167" width="2.5" style="144" customWidth="1"/>
    <col min="12168" max="12168" width="3.625" style="144" customWidth="1"/>
    <col min="12169" max="12169" width="2.75" style="144" customWidth="1"/>
    <col min="12170" max="12170" width="0.875" style="144" customWidth="1"/>
    <col min="12171" max="12171" width="1.25" style="144" customWidth="1"/>
    <col min="12172" max="12172" width="5.375" style="144" customWidth="1"/>
    <col min="12173" max="12173" width="6.5" style="144" customWidth="1"/>
    <col min="12174" max="12174" width="4.125" style="144" customWidth="1"/>
    <col min="12175" max="12175" width="7.875" style="144" customWidth="1"/>
    <col min="12176" max="12176" width="8.75" style="144" customWidth="1"/>
    <col min="12177" max="12180" width="6.25" style="144" customWidth="1"/>
    <col min="12181" max="12181" width="4.875" style="144" customWidth="1"/>
    <col min="12182" max="12182" width="2.5" style="144" customWidth="1"/>
    <col min="12183" max="12183" width="4.875" style="144" customWidth="1"/>
    <col min="12184" max="12421" width="9" style="144"/>
    <col min="12422" max="12422" width="1.75" style="144" customWidth="1"/>
    <col min="12423" max="12423" width="2.5" style="144" customWidth="1"/>
    <col min="12424" max="12424" width="3.625" style="144" customWidth="1"/>
    <col min="12425" max="12425" width="2.75" style="144" customWidth="1"/>
    <col min="12426" max="12426" width="0.875" style="144" customWidth="1"/>
    <col min="12427" max="12427" width="1.25" style="144" customWidth="1"/>
    <col min="12428" max="12428" width="5.375" style="144" customWidth="1"/>
    <col min="12429" max="12429" width="6.5" style="144" customWidth="1"/>
    <col min="12430" max="12430" width="4.125" style="144" customWidth="1"/>
    <col min="12431" max="12431" width="7.875" style="144" customWidth="1"/>
    <col min="12432" max="12432" width="8.75" style="144" customWidth="1"/>
    <col min="12433" max="12436" width="6.25" style="144" customWidth="1"/>
    <col min="12437" max="12437" width="4.875" style="144" customWidth="1"/>
    <col min="12438" max="12438" width="2.5" style="144" customWidth="1"/>
    <col min="12439" max="12439" width="4.875" style="144" customWidth="1"/>
    <col min="12440" max="12677" width="9" style="144"/>
    <col min="12678" max="12678" width="1.75" style="144" customWidth="1"/>
    <col min="12679" max="12679" width="2.5" style="144" customWidth="1"/>
    <col min="12680" max="12680" width="3.625" style="144" customWidth="1"/>
    <col min="12681" max="12681" width="2.75" style="144" customWidth="1"/>
    <col min="12682" max="12682" width="0.875" style="144" customWidth="1"/>
    <col min="12683" max="12683" width="1.25" style="144" customWidth="1"/>
    <col min="12684" max="12684" width="5.375" style="144" customWidth="1"/>
    <col min="12685" max="12685" width="6.5" style="144" customWidth="1"/>
    <col min="12686" max="12686" width="4.125" style="144" customWidth="1"/>
    <col min="12687" max="12687" width="7.875" style="144" customWidth="1"/>
    <col min="12688" max="12688" width="8.75" style="144" customWidth="1"/>
    <col min="12689" max="12692" width="6.25" style="144" customWidth="1"/>
    <col min="12693" max="12693" width="4.875" style="144" customWidth="1"/>
    <col min="12694" max="12694" width="2.5" style="144" customWidth="1"/>
    <col min="12695" max="12695" width="4.875" style="144" customWidth="1"/>
    <col min="12696" max="12933" width="9" style="144"/>
    <col min="12934" max="12934" width="1.75" style="144" customWidth="1"/>
    <col min="12935" max="12935" width="2.5" style="144" customWidth="1"/>
    <col min="12936" max="12936" width="3.625" style="144" customWidth="1"/>
    <col min="12937" max="12937" width="2.75" style="144" customWidth="1"/>
    <col min="12938" max="12938" width="0.875" style="144" customWidth="1"/>
    <col min="12939" max="12939" width="1.25" style="144" customWidth="1"/>
    <col min="12940" max="12940" width="5.375" style="144" customWidth="1"/>
    <col min="12941" max="12941" width="6.5" style="144" customWidth="1"/>
    <col min="12942" max="12942" width="4.125" style="144" customWidth="1"/>
    <col min="12943" max="12943" width="7.875" style="144" customWidth="1"/>
    <col min="12944" max="12944" width="8.75" style="144" customWidth="1"/>
    <col min="12945" max="12948" width="6.25" style="144" customWidth="1"/>
    <col min="12949" max="12949" width="4.875" style="144" customWidth="1"/>
    <col min="12950" max="12950" width="2.5" style="144" customWidth="1"/>
    <col min="12951" max="12951" width="4.875" style="144" customWidth="1"/>
    <col min="12952" max="13189" width="9" style="144"/>
    <col min="13190" max="13190" width="1.75" style="144" customWidth="1"/>
    <col min="13191" max="13191" width="2.5" style="144" customWidth="1"/>
    <col min="13192" max="13192" width="3.625" style="144" customWidth="1"/>
    <col min="13193" max="13193" width="2.75" style="144" customWidth="1"/>
    <col min="13194" max="13194" width="0.875" style="144" customWidth="1"/>
    <col min="13195" max="13195" width="1.25" style="144" customWidth="1"/>
    <col min="13196" max="13196" width="5.375" style="144" customWidth="1"/>
    <col min="13197" max="13197" width="6.5" style="144" customWidth="1"/>
    <col min="13198" max="13198" width="4.125" style="144" customWidth="1"/>
    <col min="13199" max="13199" width="7.875" style="144" customWidth="1"/>
    <col min="13200" max="13200" width="8.75" style="144" customWidth="1"/>
    <col min="13201" max="13204" width="6.25" style="144" customWidth="1"/>
    <col min="13205" max="13205" width="4.875" style="144" customWidth="1"/>
    <col min="13206" max="13206" width="2.5" style="144" customWidth="1"/>
    <col min="13207" max="13207" width="4.875" style="144" customWidth="1"/>
    <col min="13208" max="13445" width="9" style="144"/>
    <col min="13446" max="13446" width="1.75" style="144" customWidth="1"/>
    <col min="13447" max="13447" width="2.5" style="144" customWidth="1"/>
    <col min="13448" max="13448" width="3.625" style="144" customWidth="1"/>
    <col min="13449" max="13449" width="2.75" style="144" customWidth="1"/>
    <col min="13450" max="13450" width="0.875" style="144" customWidth="1"/>
    <col min="13451" max="13451" width="1.25" style="144" customWidth="1"/>
    <col min="13452" max="13452" width="5.375" style="144" customWidth="1"/>
    <col min="13453" max="13453" width="6.5" style="144" customWidth="1"/>
    <col min="13454" max="13454" width="4.125" style="144" customWidth="1"/>
    <col min="13455" max="13455" width="7.875" style="144" customWidth="1"/>
    <col min="13456" max="13456" width="8.75" style="144" customWidth="1"/>
    <col min="13457" max="13460" width="6.25" style="144" customWidth="1"/>
    <col min="13461" max="13461" width="4.875" style="144" customWidth="1"/>
    <col min="13462" max="13462" width="2.5" style="144" customWidth="1"/>
    <col min="13463" max="13463" width="4.875" style="144" customWidth="1"/>
    <col min="13464" max="13701" width="9" style="144"/>
    <col min="13702" max="13702" width="1.75" style="144" customWidth="1"/>
    <col min="13703" max="13703" width="2.5" style="144" customWidth="1"/>
    <col min="13704" max="13704" width="3.625" style="144" customWidth="1"/>
    <col min="13705" max="13705" width="2.75" style="144" customWidth="1"/>
    <col min="13706" max="13706" width="0.875" style="144" customWidth="1"/>
    <col min="13707" max="13707" width="1.25" style="144" customWidth="1"/>
    <col min="13708" max="13708" width="5.375" style="144" customWidth="1"/>
    <col min="13709" max="13709" width="6.5" style="144" customWidth="1"/>
    <col min="13710" max="13710" width="4.125" style="144" customWidth="1"/>
    <col min="13711" max="13711" width="7.875" style="144" customWidth="1"/>
    <col min="13712" max="13712" width="8.75" style="144" customWidth="1"/>
    <col min="13713" max="13716" width="6.25" style="144" customWidth="1"/>
    <col min="13717" max="13717" width="4.875" style="144" customWidth="1"/>
    <col min="13718" max="13718" width="2.5" style="144" customWidth="1"/>
    <col min="13719" max="13719" width="4.875" style="144" customWidth="1"/>
    <col min="13720" max="13957" width="9" style="144"/>
    <col min="13958" max="13958" width="1.75" style="144" customWidth="1"/>
    <col min="13959" max="13959" width="2.5" style="144" customWidth="1"/>
    <col min="13960" max="13960" width="3.625" style="144" customWidth="1"/>
    <col min="13961" max="13961" width="2.75" style="144" customWidth="1"/>
    <col min="13962" max="13962" width="0.875" style="144" customWidth="1"/>
    <col min="13963" max="13963" width="1.25" style="144" customWidth="1"/>
    <col min="13964" max="13964" width="5.375" style="144" customWidth="1"/>
    <col min="13965" max="13965" width="6.5" style="144" customWidth="1"/>
    <col min="13966" max="13966" width="4.125" style="144" customWidth="1"/>
    <col min="13967" max="13967" width="7.875" style="144" customWidth="1"/>
    <col min="13968" max="13968" width="8.75" style="144" customWidth="1"/>
    <col min="13969" max="13972" width="6.25" style="144" customWidth="1"/>
    <col min="13973" max="13973" width="4.875" style="144" customWidth="1"/>
    <col min="13974" max="13974" width="2.5" style="144" customWidth="1"/>
    <col min="13975" max="13975" width="4.875" style="144" customWidth="1"/>
    <col min="13976" max="14213" width="9" style="144"/>
    <col min="14214" max="14214" width="1.75" style="144" customWidth="1"/>
    <col min="14215" max="14215" width="2.5" style="144" customWidth="1"/>
    <col min="14216" max="14216" width="3.625" style="144" customWidth="1"/>
    <col min="14217" max="14217" width="2.75" style="144" customWidth="1"/>
    <col min="14218" max="14218" width="0.875" style="144" customWidth="1"/>
    <col min="14219" max="14219" width="1.25" style="144" customWidth="1"/>
    <col min="14220" max="14220" width="5.375" style="144" customWidth="1"/>
    <col min="14221" max="14221" width="6.5" style="144" customWidth="1"/>
    <col min="14222" max="14222" width="4.125" style="144" customWidth="1"/>
    <col min="14223" max="14223" width="7.875" style="144" customWidth="1"/>
    <col min="14224" max="14224" width="8.75" style="144" customWidth="1"/>
    <col min="14225" max="14228" width="6.25" style="144" customWidth="1"/>
    <col min="14229" max="14229" width="4.875" style="144" customWidth="1"/>
    <col min="14230" max="14230" width="2.5" style="144" customWidth="1"/>
    <col min="14231" max="14231" width="4.875" style="144" customWidth="1"/>
    <col min="14232" max="14469" width="9" style="144"/>
    <col min="14470" max="14470" width="1.75" style="144" customWidth="1"/>
    <col min="14471" max="14471" width="2.5" style="144" customWidth="1"/>
    <col min="14472" max="14472" width="3.625" style="144" customWidth="1"/>
    <col min="14473" max="14473" width="2.75" style="144" customWidth="1"/>
    <col min="14474" max="14474" width="0.875" style="144" customWidth="1"/>
    <col min="14475" max="14475" width="1.25" style="144" customWidth="1"/>
    <col min="14476" max="14476" width="5.375" style="144" customWidth="1"/>
    <col min="14477" max="14477" width="6.5" style="144" customWidth="1"/>
    <col min="14478" max="14478" width="4.125" style="144" customWidth="1"/>
    <col min="14479" max="14479" width="7.875" style="144" customWidth="1"/>
    <col min="14480" max="14480" width="8.75" style="144" customWidth="1"/>
    <col min="14481" max="14484" width="6.25" style="144" customWidth="1"/>
    <col min="14485" max="14485" width="4.875" style="144" customWidth="1"/>
    <col min="14486" max="14486" width="2.5" style="144" customWidth="1"/>
    <col min="14487" max="14487" width="4.875" style="144" customWidth="1"/>
    <col min="14488" max="14725" width="9" style="144"/>
    <col min="14726" max="14726" width="1.75" style="144" customWidth="1"/>
    <col min="14727" max="14727" width="2.5" style="144" customWidth="1"/>
    <col min="14728" max="14728" width="3.625" style="144" customWidth="1"/>
    <col min="14729" max="14729" width="2.75" style="144" customWidth="1"/>
    <col min="14730" max="14730" width="0.875" style="144" customWidth="1"/>
    <col min="14731" max="14731" width="1.25" style="144" customWidth="1"/>
    <col min="14732" max="14732" width="5.375" style="144" customWidth="1"/>
    <col min="14733" max="14733" width="6.5" style="144" customWidth="1"/>
    <col min="14734" max="14734" width="4.125" style="144" customWidth="1"/>
    <col min="14735" max="14735" width="7.875" style="144" customWidth="1"/>
    <col min="14736" max="14736" width="8.75" style="144" customWidth="1"/>
    <col min="14737" max="14740" width="6.25" style="144" customWidth="1"/>
    <col min="14741" max="14741" width="4.875" style="144" customWidth="1"/>
    <col min="14742" max="14742" width="2.5" style="144" customWidth="1"/>
    <col min="14743" max="14743" width="4.875" style="144" customWidth="1"/>
    <col min="14744" max="14981" width="9" style="144"/>
    <col min="14982" max="14982" width="1.75" style="144" customWidth="1"/>
    <col min="14983" max="14983" width="2.5" style="144" customWidth="1"/>
    <col min="14984" max="14984" width="3.625" style="144" customWidth="1"/>
    <col min="14985" max="14985" width="2.75" style="144" customWidth="1"/>
    <col min="14986" max="14986" width="0.875" style="144" customWidth="1"/>
    <col min="14987" max="14987" width="1.25" style="144" customWidth="1"/>
    <col min="14988" max="14988" width="5.375" style="144" customWidth="1"/>
    <col min="14989" max="14989" width="6.5" style="144" customWidth="1"/>
    <col min="14990" max="14990" width="4.125" style="144" customWidth="1"/>
    <col min="14991" max="14991" width="7.875" style="144" customWidth="1"/>
    <col min="14992" max="14992" width="8.75" style="144" customWidth="1"/>
    <col min="14993" max="14996" width="6.25" style="144" customWidth="1"/>
    <col min="14997" max="14997" width="4.875" style="144" customWidth="1"/>
    <col min="14998" max="14998" width="2.5" style="144" customWidth="1"/>
    <col min="14999" max="14999" width="4.875" style="144" customWidth="1"/>
    <col min="15000" max="15237" width="9" style="144"/>
    <col min="15238" max="15238" width="1.75" style="144" customWidth="1"/>
    <col min="15239" max="15239" width="2.5" style="144" customWidth="1"/>
    <col min="15240" max="15240" width="3.625" style="144" customWidth="1"/>
    <col min="15241" max="15241" width="2.75" style="144" customWidth="1"/>
    <col min="15242" max="15242" width="0.875" style="144" customWidth="1"/>
    <col min="15243" max="15243" width="1.25" style="144" customWidth="1"/>
    <col min="15244" max="15244" width="5.375" style="144" customWidth="1"/>
    <col min="15245" max="15245" width="6.5" style="144" customWidth="1"/>
    <col min="15246" max="15246" width="4.125" style="144" customWidth="1"/>
    <col min="15247" max="15247" width="7.875" style="144" customWidth="1"/>
    <col min="15248" max="15248" width="8.75" style="144" customWidth="1"/>
    <col min="15249" max="15252" width="6.25" style="144" customWidth="1"/>
    <col min="15253" max="15253" width="4.875" style="144" customWidth="1"/>
    <col min="15254" max="15254" width="2.5" style="144" customWidth="1"/>
    <col min="15255" max="15255" width="4.875" style="144" customWidth="1"/>
    <col min="15256" max="15493" width="9" style="144"/>
    <col min="15494" max="15494" width="1.75" style="144" customWidth="1"/>
    <col min="15495" max="15495" width="2.5" style="144" customWidth="1"/>
    <col min="15496" max="15496" width="3.625" style="144" customWidth="1"/>
    <col min="15497" max="15497" width="2.75" style="144" customWidth="1"/>
    <col min="15498" max="15498" width="0.875" style="144" customWidth="1"/>
    <col min="15499" max="15499" width="1.25" style="144" customWidth="1"/>
    <col min="15500" max="15500" width="5.375" style="144" customWidth="1"/>
    <col min="15501" max="15501" width="6.5" style="144" customWidth="1"/>
    <col min="15502" max="15502" width="4.125" style="144" customWidth="1"/>
    <col min="15503" max="15503" width="7.875" style="144" customWidth="1"/>
    <col min="15504" max="15504" width="8.75" style="144" customWidth="1"/>
    <col min="15505" max="15508" width="6.25" style="144" customWidth="1"/>
    <col min="15509" max="15509" width="4.875" style="144" customWidth="1"/>
    <col min="15510" max="15510" width="2.5" style="144" customWidth="1"/>
    <col min="15511" max="15511" width="4.875" style="144" customWidth="1"/>
    <col min="15512" max="15749" width="9" style="144"/>
    <col min="15750" max="15750" width="1.75" style="144" customWidth="1"/>
    <col min="15751" max="15751" width="2.5" style="144" customWidth="1"/>
    <col min="15752" max="15752" width="3.625" style="144" customWidth="1"/>
    <col min="15753" max="15753" width="2.75" style="144" customWidth="1"/>
    <col min="15754" max="15754" width="0.875" style="144" customWidth="1"/>
    <col min="15755" max="15755" width="1.25" style="144" customWidth="1"/>
    <col min="15756" max="15756" width="5.375" style="144" customWidth="1"/>
    <col min="15757" max="15757" width="6.5" style="144" customWidth="1"/>
    <col min="15758" max="15758" width="4.125" style="144" customWidth="1"/>
    <col min="15759" max="15759" width="7.875" style="144" customWidth="1"/>
    <col min="15760" max="15760" width="8.75" style="144" customWidth="1"/>
    <col min="15761" max="15764" width="6.25" style="144" customWidth="1"/>
    <col min="15765" max="15765" width="4.875" style="144" customWidth="1"/>
    <col min="15766" max="15766" width="2.5" style="144" customWidth="1"/>
    <col min="15767" max="15767" width="4.875" style="144" customWidth="1"/>
    <col min="15768" max="16005" width="9" style="144"/>
    <col min="16006" max="16006" width="1.75" style="144" customWidth="1"/>
    <col min="16007" max="16007" width="2.5" style="144" customWidth="1"/>
    <col min="16008" max="16008" width="3.625" style="144" customWidth="1"/>
    <col min="16009" max="16009" width="2.75" style="144" customWidth="1"/>
    <col min="16010" max="16010" width="0.875" style="144" customWidth="1"/>
    <col min="16011" max="16011" width="1.25" style="144" customWidth="1"/>
    <col min="16012" max="16012" width="5.375" style="144" customWidth="1"/>
    <col min="16013" max="16013" width="6.5" style="144" customWidth="1"/>
    <col min="16014" max="16014" width="4.125" style="144" customWidth="1"/>
    <col min="16015" max="16015" width="7.875" style="144" customWidth="1"/>
    <col min="16016" max="16016" width="8.75" style="144" customWidth="1"/>
    <col min="16017" max="16020" width="6.25" style="144" customWidth="1"/>
    <col min="16021" max="16021" width="4.875" style="144" customWidth="1"/>
    <col min="16022" max="16022" width="2.5" style="144" customWidth="1"/>
    <col min="16023" max="16023" width="4.875" style="144" customWidth="1"/>
    <col min="16024" max="16261" width="9" style="144"/>
    <col min="16262" max="16262" width="1.75" style="144" customWidth="1"/>
    <col min="16263" max="16263" width="2.5" style="144" customWidth="1"/>
    <col min="16264" max="16264" width="3.625" style="144" customWidth="1"/>
    <col min="16265" max="16265" width="2.75" style="144" customWidth="1"/>
    <col min="16266" max="16266" width="0.875" style="144" customWidth="1"/>
    <col min="16267" max="16267" width="1.25" style="144" customWidth="1"/>
    <col min="16268" max="16268" width="5.375" style="144" customWidth="1"/>
    <col min="16269" max="16269" width="6.5" style="144" customWidth="1"/>
    <col min="16270" max="16270" width="4.125" style="144" customWidth="1"/>
    <col min="16271" max="16271" width="7.875" style="144" customWidth="1"/>
    <col min="16272" max="16272" width="8.75" style="144" customWidth="1"/>
    <col min="16273" max="16276" width="6.25" style="144" customWidth="1"/>
    <col min="16277" max="16277" width="4.875" style="144" customWidth="1"/>
    <col min="16278" max="16278" width="2.5" style="144" customWidth="1"/>
    <col min="16279" max="16279" width="4.875" style="144" customWidth="1"/>
    <col min="16280" max="16384" width="9" style="144"/>
  </cols>
  <sheetData>
    <row r="1" spans="1:171" s="148" customFormat="1" ht="20.25" customHeight="1">
      <c r="C1" s="1333" t="s">
        <v>1130</v>
      </c>
      <c r="D1" s="1333" t="s">
        <v>213</v>
      </c>
      <c r="E1" s="1333" t="s">
        <v>214</v>
      </c>
      <c r="F1" s="1333" t="s">
        <v>41</v>
      </c>
      <c r="G1" s="147"/>
      <c r="H1" s="1318" t="s">
        <v>1131</v>
      </c>
      <c r="I1" s="1318"/>
      <c r="J1" s="1318"/>
      <c r="K1" s="1318"/>
      <c r="L1" s="143"/>
      <c r="M1" s="1339" t="s">
        <v>234</v>
      </c>
      <c r="N1" s="1339"/>
      <c r="O1" s="1339"/>
      <c r="P1" s="1339"/>
      <c r="Q1" s="1339"/>
      <c r="R1" s="1339"/>
      <c r="S1" s="1339"/>
      <c r="T1" s="1339"/>
      <c r="U1" s="1339"/>
      <c r="V1" s="1339"/>
      <c r="W1" s="1339"/>
      <c r="X1" s="1339"/>
      <c r="Y1" s="1339"/>
      <c r="Z1" s="1339"/>
      <c r="AA1" s="1339"/>
      <c r="AB1" s="1339"/>
      <c r="AC1" s="1339"/>
      <c r="AD1" s="1339"/>
      <c r="AE1" s="143"/>
      <c r="AF1" s="1327" t="s">
        <v>218</v>
      </c>
      <c r="AG1" s="1328"/>
      <c r="AH1" s="1328"/>
      <c r="AI1" s="1328"/>
      <c r="AJ1" s="1328"/>
      <c r="AK1" s="1328"/>
      <c r="AL1" s="1328"/>
      <c r="AM1" s="1328"/>
      <c r="AN1" s="1328"/>
      <c r="AO1" s="1329"/>
      <c r="AP1" s="143"/>
      <c r="AQ1" s="1327" t="s">
        <v>219</v>
      </c>
      <c r="AR1" s="1328"/>
      <c r="AS1" s="1328"/>
      <c r="AT1" s="1328"/>
      <c r="AU1" s="1328"/>
      <c r="AV1" s="1328"/>
      <c r="AW1" s="1328"/>
      <c r="AX1" s="1328"/>
      <c r="AY1" s="1329"/>
      <c r="AZ1" s="143"/>
      <c r="BA1" s="1314" t="s">
        <v>1132</v>
      </c>
      <c r="BB1" s="1328"/>
      <c r="BC1" s="1328"/>
      <c r="BD1" s="1328"/>
      <c r="BE1" s="1328"/>
      <c r="BF1" s="1328"/>
      <c r="BG1" s="1328"/>
      <c r="BH1" s="1328"/>
      <c r="BI1" s="1329"/>
      <c r="BJ1" s="143"/>
      <c r="BK1" s="143"/>
      <c r="BL1" s="1327" t="s">
        <v>1133</v>
      </c>
      <c r="BM1" s="1328"/>
      <c r="BN1" s="1328"/>
      <c r="BO1" s="1328"/>
      <c r="BP1" s="1328"/>
      <c r="BQ1" s="1328"/>
      <c r="BR1" s="1328"/>
      <c r="BS1" s="1328"/>
      <c r="BT1" s="1328"/>
      <c r="BU1" s="1328"/>
      <c r="BV1" s="1328"/>
      <c r="BW1" s="1329"/>
      <c r="BX1" s="143"/>
      <c r="BY1" s="1327" t="s">
        <v>1134</v>
      </c>
      <c r="BZ1" s="1328"/>
      <c r="CA1" s="1328"/>
      <c r="CB1" s="1328"/>
      <c r="CC1" s="1328"/>
      <c r="CD1" s="1328"/>
      <c r="CE1" s="1328"/>
      <c r="CF1" s="1328"/>
      <c r="CG1" s="1328"/>
      <c r="CH1" s="1329"/>
      <c r="CI1" s="143"/>
      <c r="CJ1" s="1314" t="s">
        <v>1135</v>
      </c>
      <c r="CK1" s="1198"/>
      <c r="CL1" s="1198"/>
      <c r="CM1" s="1198"/>
      <c r="CN1" s="1198"/>
      <c r="CO1" s="1198"/>
      <c r="CP1" s="1198"/>
      <c r="CQ1" s="1198"/>
      <c r="CR1" s="1198"/>
      <c r="CS1" s="1315"/>
      <c r="CT1" s="143"/>
      <c r="CU1" s="1327" t="s">
        <v>1136</v>
      </c>
      <c r="CV1" s="1328"/>
      <c r="CW1" s="1328"/>
      <c r="CX1" s="1329"/>
      <c r="CY1" s="143"/>
      <c r="CZ1" s="1327" t="s">
        <v>1137</v>
      </c>
      <c r="DA1" s="1328"/>
      <c r="DB1" s="1328"/>
      <c r="DC1" s="1328"/>
      <c r="DD1" s="1329"/>
      <c r="DE1" s="143"/>
      <c r="DF1" s="1255" t="s">
        <v>1138</v>
      </c>
      <c r="DG1" s="143"/>
      <c r="DH1" s="1255" t="s">
        <v>1139</v>
      </c>
      <c r="DI1" s="143"/>
      <c r="DJ1" s="1314" t="s">
        <v>1140</v>
      </c>
      <c r="DK1" s="1198"/>
      <c r="DL1" s="1198"/>
      <c r="DM1" s="1198"/>
      <c r="DN1" s="1198"/>
      <c r="DO1" s="1198"/>
      <c r="DP1" s="1198"/>
      <c r="DQ1" s="1198"/>
      <c r="DR1" s="1315"/>
      <c r="DS1" s="143"/>
      <c r="DT1" s="1255" t="s">
        <v>1141</v>
      </c>
      <c r="DU1" s="143"/>
      <c r="DV1" s="1330" t="s">
        <v>1142</v>
      </c>
      <c r="DW1" s="1331"/>
      <c r="DX1" s="1331"/>
      <c r="DY1" s="1332"/>
      <c r="DZ1" s="143"/>
      <c r="EA1" s="1314" t="s">
        <v>229</v>
      </c>
      <c r="EB1" s="1198"/>
      <c r="EC1" s="1198"/>
      <c r="ED1" s="1198"/>
      <c r="EE1" s="1198"/>
      <c r="EF1" s="1198"/>
      <c r="EG1" s="1198"/>
      <c r="EH1" s="1198"/>
      <c r="EI1" s="1198"/>
      <c r="EJ1" s="1315"/>
      <c r="EK1" s="143"/>
      <c r="EL1" s="1314" t="s">
        <v>1143</v>
      </c>
      <c r="EM1" s="1198"/>
      <c r="EN1" s="1198"/>
      <c r="EO1" s="1198"/>
      <c r="EP1" s="1198"/>
      <c r="EQ1" s="1198"/>
      <c r="ER1" s="1198"/>
      <c r="ES1" s="1198"/>
      <c r="ET1" s="1198"/>
      <c r="EU1" s="1198"/>
      <c r="EV1" s="1315"/>
      <c r="EW1" s="143"/>
      <c r="EX1" s="1255" t="s">
        <v>231</v>
      </c>
      <c r="EY1" s="160"/>
      <c r="EZ1" s="1255" t="s">
        <v>2506</v>
      </c>
      <c r="FA1" s="143"/>
      <c r="FB1" s="1255" t="s">
        <v>2507</v>
      </c>
      <c r="FC1" s="143"/>
      <c r="FD1" s="1255" t="s">
        <v>1144</v>
      </c>
      <c r="FE1" s="143"/>
    </row>
    <row r="2" spans="1:171" s="148" customFormat="1" ht="13.5" customHeight="1">
      <c r="C2" s="1333"/>
      <c r="D2" s="1333"/>
      <c r="E2" s="1333"/>
      <c r="F2" s="1333"/>
      <c r="G2" s="147"/>
      <c r="H2" s="1318" t="s">
        <v>1145</v>
      </c>
      <c r="I2" s="1318"/>
      <c r="J2" s="1319" t="s">
        <v>1146</v>
      </c>
      <c r="K2" s="1319"/>
      <c r="L2" s="51"/>
      <c r="M2" s="1318" t="s">
        <v>1145</v>
      </c>
      <c r="N2" s="1318"/>
      <c r="O2" s="1320"/>
      <c r="P2" s="1320"/>
      <c r="Q2" s="1320"/>
      <c r="R2" s="1320"/>
      <c r="S2" s="1320"/>
      <c r="T2" s="1320"/>
      <c r="U2" s="1320"/>
      <c r="V2" s="1319" t="s">
        <v>1146</v>
      </c>
      <c r="W2" s="1319"/>
      <c r="X2" s="1319"/>
      <c r="Y2" s="1319"/>
      <c r="Z2" s="1319"/>
      <c r="AA2" s="1319"/>
      <c r="AB2" s="1319"/>
      <c r="AC2" s="1319"/>
      <c r="AD2" s="1319"/>
      <c r="AE2" s="51"/>
      <c r="AF2" s="1336"/>
      <c r="AG2" s="1337"/>
      <c r="AH2" s="1337"/>
      <c r="AI2" s="1337"/>
      <c r="AJ2" s="1337"/>
      <c r="AK2" s="1337"/>
      <c r="AL2" s="1337"/>
      <c r="AM2" s="1337"/>
      <c r="AN2" s="1337"/>
      <c r="AO2" s="1338"/>
      <c r="AP2" s="51"/>
      <c r="AQ2" s="1336"/>
      <c r="AR2" s="1337"/>
      <c r="AS2" s="1337"/>
      <c r="AT2" s="1337"/>
      <c r="AU2" s="1337"/>
      <c r="AV2" s="1337"/>
      <c r="AW2" s="1337"/>
      <c r="AX2" s="1337"/>
      <c r="AY2" s="1338"/>
      <c r="AZ2" s="51"/>
      <c r="BA2" s="1336"/>
      <c r="BB2" s="1337"/>
      <c r="BC2" s="1337"/>
      <c r="BD2" s="1337"/>
      <c r="BE2" s="1337"/>
      <c r="BF2" s="1337"/>
      <c r="BG2" s="1337"/>
      <c r="BH2" s="1337"/>
      <c r="BI2" s="1338"/>
      <c r="BJ2" s="51"/>
      <c r="BK2" s="51"/>
      <c r="BL2" s="1336"/>
      <c r="BM2" s="1337"/>
      <c r="BN2" s="1337"/>
      <c r="BO2" s="1337"/>
      <c r="BP2" s="1337"/>
      <c r="BQ2" s="1337"/>
      <c r="BR2" s="1337"/>
      <c r="BS2" s="1337"/>
      <c r="BT2" s="1337"/>
      <c r="BU2" s="1337"/>
      <c r="BV2" s="1337"/>
      <c r="BW2" s="1338"/>
      <c r="BX2" s="51"/>
      <c r="BY2" s="1336"/>
      <c r="BZ2" s="1337"/>
      <c r="CA2" s="1337"/>
      <c r="CB2" s="1337"/>
      <c r="CC2" s="1337"/>
      <c r="CD2" s="1337"/>
      <c r="CE2" s="1337"/>
      <c r="CF2" s="1337"/>
      <c r="CG2" s="1337"/>
      <c r="CH2" s="1338"/>
      <c r="CI2" s="51"/>
      <c r="CJ2" s="1316"/>
      <c r="CK2" s="1199"/>
      <c r="CL2" s="1199"/>
      <c r="CM2" s="1199"/>
      <c r="CN2" s="1199"/>
      <c r="CO2" s="1199"/>
      <c r="CP2" s="1199"/>
      <c r="CQ2" s="1199"/>
      <c r="CR2" s="1199"/>
      <c r="CS2" s="1317"/>
      <c r="CT2" s="143"/>
      <c r="CU2" s="1321" t="s">
        <v>1147</v>
      </c>
      <c r="CV2" s="1322"/>
      <c r="CW2" s="1322"/>
      <c r="CX2" s="1323"/>
      <c r="CY2" s="143"/>
      <c r="CZ2" s="149"/>
      <c r="DA2" s="1334" t="s">
        <v>1147</v>
      </c>
      <c r="DB2" s="1322"/>
      <c r="DC2" s="1322"/>
      <c r="DD2" s="1323"/>
      <c r="DE2" s="51"/>
      <c r="DF2" s="1256"/>
      <c r="DG2" s="143"/>
      <c r="DH2" s="1256"/>
      <c r="DI2" s="51"/>
      <c r="DJ2" s="1316"/>
      <c r="DK2" s="1199"/>
      <c r="DL2" s="1199"/>
      <c r="DM2" s="1199"/>
      <c r="DN2" s="1199"/>
      <c r="DO2" s="1199"/>
      <c r="DP2" s="1199"/>
      <c r="DQ2" s="1199"/>
      <c r="DR2" s="1317"/>
      <c r="DS2" s="51"/>
      <c r="DT2" s="1256"/>
      <c r="DU2" s="51"/>
      <c r="DV2" s="1306" t="s">
        <v>1148</v>
      </c>
      <c r="DW2" s="1308" t="s">
        <v>1149</v>
      </c>
      <c r="DX2" s="1310" t="s">
        <v>2508</v>
      </c>
      <c r="DY2" s="1312" t="s">
        <v>1150</v>
      </c>
      <c r="DZ2" s="51"/>
      <c r="EA2" s="1316"/>
      <c r="EB2" s="1199"/>
      <c r="EC2" s="1199"/>
      <c r="ED2" s="1199"/>
      <c r="EE2" s="1199"/>
      <c r="EF2" s="1199"/>
      <c r="EG2" s="1199"/>
      <c r="EH2" s="1199"/>
      <c r="EI2" s="1199"/>
      <c r="EJ2" s="1317"/>
      <c r="EK2" s="51"/>
      <c r="EL2" s="1316"/>
      <c r="EM2" s="1199"/>
      <c r="EN2" s="1199"/>
      <c r="EO2" s="1199"/>
      <c r="EP2" s="1199"/>
      <c r="EQ2" s="1199"/>
      <c r="ER2" s="1199"/>
      <c r="ES2" s="1199"/>
      <c r="ET2" s="1199"/>
      <c r="EU2" s="1199"/>
      <c r="EV2" s="1317"/>
      <c r="EW2" s="51"/>
      <c r="EX2" s="1256"/>
      <c r="EY2" s="160"/>
      <c r="EZ2" s="1256"/>
      <c r="FA2" s="51"/>
      <c r="FB2" s="1256"/>
      <c r="FC2" s="51"/>
      <c r="FD2" s="1256"/>
      <c r="FE2" s="143"/>
    </row>
    <row r="3" spans="1:171" s="148" customFormat="1" ht="13.5" customHeight="1">
      <c r="C3" s="1333"/>
      <c r="D3" s="1333"/>
      <c r="E3" s="1333"/>
      <c r="F3" s="1333"/>
      <c r="G3" s="150"/>
      <c r="H3" s="1314" t="s">
        <v>215</v>
      </c>
      <c r="I3" s="1315"/>
      <c r="J3" s="1314" t="s">
        <v>215</v>
      </c>
      <c r="K3" s="1315"/>
      <c r="L3" s="51"/>
      <c r="M3" s="151"/>
      <c r="N3" s="143"/>
      <c r="O3" s="152"/>
      <c r="P3" s="1288" t="s">
        <v>233</v>
      </c>
      <c r="Q3" s="1202"/>
      <c r="R3" s="1202"/>
      <c r="S3" s="1202"/>
      <c r="T3" s="1202"/>
      <c r="U3" s="1289"/>
      <c r="V3" s="153"/>
      <c r="W3" s="51"/>
      <c r="X3" s="152"/>
      <c r="Y3" s="1288" t="s">
        <v>233</v>
      </c>
      <c r="Z3" s="1202"/>
      <c r="AA3" s="1202"/>
      <c r="AB3" s="1202"/>
      <c r="AC3" s="1202"/>
      <c r="AD3" s="1289"/>
      <c r="AE3" s="51"/>
      <c r="AF3" s="151"/>
      <c r="AG3" s="143"/>
      <c r="AH3" s="1294" t="s">
        <v>234</v>
      </c>
      <c r="AI3" s="1295"/>
      <c r="AJ3" s="1295"/>
      <c r="AK3" s="1295"/>
      <c r="AL3" s="1295"/>
      <c r="AM3" s="1295"/>
      <c r="AN3" s="1295"/>
      <c r="AO3" s="1296"/>
      <c r="AP3" s="51"/>
      <c r="AQ3" s="151"/>
      <c r="AR3" s="143"/>
      <c r="AS3" s="1294" t="s">
        <v>234</v>
      </c>
      <c r="AT3" s="1295"/>
      <c r="AU3" s="1295"/>
      <c r="AV3" s="1295"/>
      <c r="AW3" s="1295"/>
      <c r="AX3" s="1295"/>
      <c r="AY3" s="1296"/>
      <c r="AZ3" s="51"/>
      <c r="BA3" s="154"/>
      <c r="BB3" s="155"/>
      <c r="BC3" s="1294" t="s">
        <v>234</v>
      </c>
      <c r="BD3" s="1295"/>
      <c r="BE3" s="1295"/>
      <c r="BF3" s="1295"/>
      <c r="BG3" s="1295"/>
      <c r="BH3" s="1295"/>
      <c r="BI3" s="1296"/>
      <c r="BJ3" s="51"/>
      <c r="BK3" s="51"/>
      <c r="BL3" s="151"/>
      <c r="BM3" s="143"/>
      <c r="BN3" s="1294" t="s">
        <v>234</v>
      </c>
      <c r="BO3" s="1295"/>
      <c r="BP3" s="1295"/>
      <c r="BQ3" s="1295"/>
      <c r="BR3" s="1295"/>
      <c r="BS3" s="1295"/>
      <c r="BT3" s="1296"/>
      <c r="BU3" s="143"/>
      <c r="BV3" s="143"/>
      <c r="BW3" s="156"/>
      <c r="BX3" s="51"/>
      <c r="BY3" s="151"/>
      <c r="BZ3" s="143"/>
      <c r="CA3" s="143"/>
      <c r="CB3" s="1294" t="s">
        <v>234</v>
      </c>
      <c r="CC3" s="1295"/>
      <c r="CD3" s="1295"/>
      <c r="CE3" s="1295"/>
      <c r="CF3" s="1295"/>
      <c r="CG3" s="1295"/>
      <c r="CH3" s="1296"/>
      <c r="CI3" s="51"/>
      <c r="CJ3" s="151"/>
      <c r="CK3" s="143"/>
      <c r="CL3" s="1303" t="s">
        <v>234</v>
      </c>
      <c r="CM3" s="1304"/>
      <c r="CN3" s="1304"/>
      <c r="CO3" s="1304"/>
      <c r="CP3" s="1304"/>
      <c r="CQ3" s="1304"/>
      <c r="CR3" s="1304"/>
      <c r="CS3" s="1305"/>
      <c r="CT3" s="143"/>
      <c r="CU3" s="1324"/>
      <c r="CV3" s="1325"/>
      <c r="CW3" s="1325"/>
      <c r="CX3" s="1326"/>
      <c r="CY3" s="143"/>
      <c r="CZ3" s="149"/>
      <c r="DA3" s="1335"/>
      <c r="DB3" s="1325"/>
      <c r="DC3" s="1325"/>
      <c r="DD3" s="1326"/>
      <c r="DE3" s="51"/>
      <c r="DF3" s="147"/>
      <c r="DG3" s="143"/>
      <c r="DH3" s="1256"/>
      <c r="DI3" s="51"/>
      <c r="DJ3" s="151"/>
      <c r="DK3" s="143"/>
      <c r="DL3" s="1294" t="s">
        <v>234</v>
      </c>
      <c r="DM3" s="1295"/>
      <c r="DN3" s="1295"/>
      <c r="DO3" s="1295"/>
      <c r="DP3" s="1295"/>
      <c r="DQ3" s="1295"/>
      <c r="DR3" s="1296"/>
      <c r="DS3" s="51"/>
      <c r="DT3" s="1256"/>
      <c r="DU3" s="51"/>
      <c r="DV3" s="1307"/>
      <c r="DW3" s="1309"/>
      <c r="DX3" s="1311"/>
      <c r="DY3" s="1313"/>
      <c r="DZ3" s="51"/>
      <c r="EA3" s="154"/>
      <c r="EB3" s="155"/>
      <c r="EC3" s="1294" t="s">
        <v>234</v>
      </c>
      <c r="ED3" s="1295"/>
      <c r="EE3" s="1295"/>
      <c r="EF3" s="1295"/>
      <c r="EG3" s="1295"/>
      <c r="EH3" s="1295"/>
      <c r="EI3" s="1295"/>
      <c r="EJ3" s="1296"/>
      <c r="EK3" s="51"/>
      <c r="EL3" s="157"/>
      <c r="EM3" s="155"/>
      <c r="EN3" s="1294" t="s">
        <v>234</v>
      </c>
      <c r="EO3" s="1295"/>
      <c r="EP3" s="1295"/>
      <c r="EQ3" s="1295"/>
      <c r="ER3" s="1295"/>
      <c r="ES3" s="1295"/>
      <c r="ET3" s="1295"/>
      <c r="EU3" s="1296"/>
      <c r="EV3" s="404"/>
      <c r="EW3" s="51"/>
      <c r="EX3" s="1256"/>
      <c r="EY3" s="160"/>
      <c r="EZ3" s="1256"/>
      <c r="FA3" s="51"/>
      <c r="FB3" s="1256"/>
      <c r="FC3" s="51"/>
      <c r="FD3" s="1256"/>
      <c r="FE3" s="143"/>
    </row>
    <row r="4" spans="1:171" s="56" customFormat="1" ht="13.5" customHeight="1">
      <c r="C4" s="1333"/>
      <c r="D4" s="1333"/>
      <c r="E4" s="1333"/>
      <c r="F4" s="1333"/>
      <c r="G4" s="150"/>
      <c r="H4" s="158"/>
      <c r="I4" s="159"/>
      <c r="J4" s="158"/>
      <c r="K4" s="159"/>
      <c r="L4" s="160"/>
      <c r="M4" s="154"/>
      <c r="N4" s="161"/>
      <c r="O4" s="161"/>
      <c r="P4" s="1297" t="s">
        <v>1151</v>
      </c>
      <c r="R4" s="1299" t="s">
        <v>236</v>
      </c>
      <c r="T4" s="1301" t="s">
        <v>237</v>
      </c>
      <c r="U4" s="1302"/>
      <c r="V4" s="154"/>
      <c r="W4" s="161"/>
      <c r="X4" s="161"/>
      <c r="Y4" s="1297" t="s">
        <v>1151</v>
      </c>
      <c r="AA4" s="1299" t="s">
        <v>236</v>
      </c>
      <c r="AC4" s="1301" t="s">
        <v>237</v>
      </c>
      <c r="AD4" s="1302"/>
      <c r="AE4" s="160"/>
      <c r="AF4" s="154"/>
      <c r="AG4" s="155"/>
      <c r="AH4" s="162"/>
      <c r="AI4" s="163"/>
      <c r="AJ4" s="1288" t="s">
        <v>233</v>
      </c>
      <c r="AK4" s="1202"/>
      <c r="AL4" s="1202"/>
      <c r="AM4" s="1202"/>
      <c r="AN4" s="1289"/>
      <c r="AO4" s="164"/>
      <c r="AP4" s="160"/>
      <c r="AQ4" s="154"/>
      <c r="AR4" s="155"/>
      <c r="AS4" s="162"/>
      <c r="AT4" s="163"/>
      <c r="AU4" s="1288" t="s">
        <v>233</v>
      </c>
      <c r="AV4" s="1202"/>
      <c r="AW4" s="1202"/>
      <c r="AX4" s="1202"/>
      <c r="AY4" s="1289"/>
      <c r="AZ4" s="160"/>
      <c r="BA4" s="154"/>
      <c r="BB4" s="165"/>
      <c r="BC4" s="162"/>
      <c r="BD4" s="163"/>
      <c r="BE4" s="1288" t="s">
        <v>233</v>
      </c>
      <c r="BF4" s="1202"/>
      <c r="BG4" s="1202"/>
      <c r="BH4" s="1202"/>
      <c r="BI4" s="1289"/>
      <c r="BJ4" s="166"/>
      <c r="BK4" s="166"/>
      <c r="BL4" s="167"/>
      <c r="BM4" s="168"/>
      <c r="BN4" s="169"/>
      <c r="BO4" s="170"/>
      <c r="BP4" s="1288" t="s">
        <v>233</v>
      </c>
      <c r="BQ4" s="1202"/>
      <c r="BR4" s="1202"/>
      <c r="BS4" s="1202"/>
      <c r="BT4" s="1289"/>
      <c r="BU4" s="171"/>
      <c r="BV4" s="160"/>
      <c r="BW4" s="1290"/>
      <c r="BX4" s="166"/>
      <c r="BY4" s="167"/>
      <c r="CA4" s="168"/>
      <c r="CB4" s="162"/>
      <c r="CC4" s="163"/>
      <c r="CD4" s="1288" t="s">
        <v>233</v>
      </c>
      <c r="CE4" s="1202"/>
      <c r="CF4" s="1202"/>
      <c r="CG4" s="1202"/>
      <c r="CH4" s="1289"/>
      <c r="CI4" s="166"/>
      <c r="CJ4" s="167"/>
      <c r="CK4" s="168"/>
      <c r="CL4" s="172"/>
      <c r="CM4" s="163"/>
      <c r="CN4" s="1288" t="s">
        <v>233</v>
      </c>
      <c r="CO4" s="1202"/>
      <c r="CP4" s="1202"/>
      <c r="CQ4" s="1202"/>
      <c r="CR4" s="1289"/>
      <c r="CS4" s="168"/>
      <c r="CT4" s="160"/>
      <c r="CU4" s="1291" t="s">
        <v>1152</v>
      </c>
      <c r="CV4" s="1292"/>
      <c r="CW4" s="1293" t="s">
        <v>1153</v>
      </c>
      <c r="CX4" s="1292"/>
      <c r="CY4" s="160"/>
      <c r="CZ4" s="167"/>
      <c r="DA4" s="1293" t="s">
        <v>1152</v>
      </c>
      <c r="DB4" s="1292"/>
      <c r="DC4" s="1293" t="s">
        <v>1153</v>
      </c>
      <c r="DD4" s="1292"/>
      <c r="DE4" s="166"/>
      <c r="DF4" s="173"/>
      <c r="DG4" s="160"/>
      <c r="DH4" s="1256"/>
      <c r="DI4" s="166"/>
      <c r="DJ4" s="167"/>
      <c r="DK4" s="168"/>
      <c r="DL4" s="162"/>
      <c r="DM4" s="163"/>
      <c r="DN4" s="1288" t="s">
        <v>233</v>
      </c>
      <c r="DO4" s="1202"/>
      <c r="DP4" s="1202"/>
      <c r="DQ4" s="1202"/>
      <c r="DR4" s="1289"/>
      <c r="DS4" s="166"/>
      <c r="DT4" s="1256"/>
      <c r="DU4" s="166"/>
      <c r="DV4" s="1307"/>
      <c r="DW4" s="1309"/>
      <c r="DX4" s="1311"/>
      <c r="DY4" s="1313"/>
      <c r="DZ4" s="166"/>
      <c r="EA4" s="154"/>
      <c r="EB4" s="155"/>
      <c r="EC4" s="162"/>
      <c r="ED4" s="163"/>
      <c r="EE4" s="1288" t="s">
        <v>233</v>
      </c>
      <c r="EF4" s="1202"/>
      <c r="EG4" s="1202"/>
      <c r="EH4" s="1202"/>
      <c r="EI4" s="1289"/>
      <c r="EJ4" s="164"/>
      <c r="EK4" s="166"/>
      <c r="EL4" s="157"/>
      <c r="EM4" s="155"/>
      <c r="EN4" s="162"/>
      <c r="EO4" s="163"/>
      <c r="EP4" s="1288" t="s">
        <v>233</v>
      </c>
      <c r="EQ4" s="1202"/>
      <c r="ER4" s="1202"/>
      <c r="ES4" s="1202"/>
      <c r="ET4" s="1289"/>
      <c r="EU4" s="164"/>
      <c r="EV4" s="405"/>
      <c r="EW4" s="166"/>
      <c r="EX4" s="1256"/>
      <c r="EY4" s="160"/>
      <c r="EZ4" s="1256"/>
      <c r="FA4" s="166"/>
      <c r="FB4" s="1256"/>
      <c r="FC4" s="166"/>
      <c r="FD4" s="1256"/>
      <c r="FE4" s="165"/>
      <c r="FF4" s="422"/>
      <c r="FG4" s="422"/>
      <c r="FH4" s="422"/>
      <c r="FI4" s="422"/>
      <c r="FJ4" s="422"/>
      <c r="FK4" s="422"/>
      <c r="FL4" s="422"/>
      <c r="FM4" s="422"/>
      <c r="FN4" s="422"/>
      <c r="FO4" s="422"/>
    </row>
    <row r="5" spans="1:171" s="56" customFormat="1" ht="13.5" customHeight="1">
      <c r="C5" s="1255"/>
      <c r="D5" s="1255"/>
      <c r="E5" s="1255"/>
      <c r="F5" s="1255"/>
      <c r="G5" s="150"/>
      <c r="H5" s="154"/>
      <c r="I5" s="174" t="s">
        <v>1154</v>
      </c>
      <c r="J5" s="154"/>
      <c r="K5" s="174" t="s">
        <v>1154</v>
      </c>
      <c r="L5" s="175"/>
      <c r="M5" s="167"/>
      <c r="N5" s="176" t="s">
        <v>1154</v>
      </c>
      <c r="O5" s="166"/>
      <c r="P5" s="1298"/>
      <c r="Q5" s="161"/>
      <c r="R5" s="1300"/>
      <c r="S5" s="161"/>
      <c r="T5" s="177"/>
      <c r="U5" s="178" t="s">
        <v>240</v>
      </c>
      <c r="V5" s="179"/>
      <c r="W5" s="176" t="s">
        <v>1154</v>
      </c>
      <c r="X5" s="166"/>
      <c r="Y5" s="1298"/>
      <c r="Z5" s="161"/>
      <c r="AA5" s="1300"/>
      <c r="AB5" s="161"/>
      <c r="AC5" s="177"/>
      <c r="AD5" s="178" t="s">
        <v>240</v>
      </c>
      <c r="AE5" s="51"/>
      <c r="AF5" s="167"/>
      <c r="AG5" s="180"/>
      <c r="AH5" s="162"/>
      <c r="AI5" s="163"/>
      <c r="AJ5" s="181" t="s">
        <v>241</v>
      </c>
      <c r="AK5" s="182"/>
      <c r="AL5" s="183" t="s">
        <v>236</v>
      </c>
      <c r="AM5" s="182"/>
      <c r="AN5" s="184" t="s">
        <v>237</v>
      </c>
      <c r="AO5" s="185"/>
      <c r="AP5" s="51"/>
      <c r="AQ5" s="167"/>
      <c r="AR5" s="180"/>
      <c r="AS5" s="162"/>
      <c r="AT5" s="163"/>
      <c r="AU5" s="181" t="s">
        <v>241</v>
      </c>
      <c r="AV5" s="182"/>
      <c r="AW5" s="183" t="s">
        <v>236</v>
      </c>
      <c r="AX5" s="182"/>
      <c r="AY5" s="184" t="s">
        <v>237</v>
      </c>
      <c r="AZ5" s="160"/>
      <c r="BA5" s="167"/>
      <c r="BB5" s="180"/>
      <c r="BC5" s="162"/>
      <c r="BD5" s="163"/>
      <c r="BE5" s="181" t="s">
        <v>241</v>
      </c>
      <c r="BF5" s="182"/>
      <c r="BG5" s="183" t="s">
        <v>236</v>
      </c>
      <c r="BH5" s="182"/>
      <c r="BI5" s="184" t="s">
        <v>237</v>
      </c>
      <c r="BJ5" s="166"/>
      <c r="BK5" s="166"/>
      <c r="BL5" s="154"/>
      <c r="BM5" s="175"/>
      <c r="BN5" s="169"/>
      <c r="BO5" s="170"/>
      <c r="BP5" s="181" t="s">
        <v>241</v>
      </c>
      <c r="BQ5" s="182"/>
      <c r="BR5" s="183" t="s">
        <v>236</v>
      </c>
      <c r="BS5" s="182"/>
      <c r="BT5" s="184" t="s">
        <v>237</v>
      </c>
      <c r="BU5" s="171"/>
      <c r="BV5" s="51"/>
      <c r="BW5" s="1290"/>
      <c r="BX5" s="166"/>
      <c r="BY5" s="154"/>
      <c r="BZ5" s="186" t="s">
        <v>1154</v>
      </c>
      <c r="CA5" s="187"/>
      <c r="CB5" s="162"/>
      <c r="CC5" s="163"/>
      <c r="CD5" s="181" t="s">
        <v>241</v>
      </c>
      <c r="CE5" s="161"/>
      <c r="CF5" s="183" t="s">
        <v>236</v>
      </c>
      <c r="CG5" s="161"/>
      <c r="CH5" s="184" t="s">
        <v>237</v>
      </c>
      <c r="CI5" s="166"/>
      <c r="CJ5" s="154"/>
      <c r="CK5" s="175"/>
      <c r="CL5" s="172"/>
      <c r="CM5" s="163"/>
      <c r="CN5" s="181" t="s">
        <v>241</v>
      </c>
      <c r="CO5" s="182"/>
      <c r="CP5" s="183" t="s">
        <v>236</v>
      </c>
      <c r="CQ5" s="182"/>
      <c r="CR5" s="184" t="s">
        <v>237</v>
      </c>
      <c r="CS5" s="168"/>
      <c r="CT5" s="160"/>
      <c r="CU5" s="188" t="s">
        <v>288</v>
      </c>
      <c r="CV5" s="189" t="s">
        <v>289</v>
      </c>
      <c r="CW5" s="190" t="s">
        <v>288</v>
      </c>
      <c r="CX5" s="189" t="s">
        <v>289</v>
      </c>
      <c r="CY5" s="160"/>
      <c r="CZ5" s="167"/>
      <c r="DA5" s="190" t="s">
        <v>288</v>
      </c>
      <c r="DB5" s="189" t="s">
        <v>289</v>
      </c>
      <c r="DC5" s="190" t="s">
        <v>288</v>
      </c>
      <c r="DD5" s="189" t="s">
        <v>289</v>
      </c>
      <c r="DE5" s="166"/>
      <c r="DF5" s="191"/>
      <c r="DG5" s="160"/>
      <c r="DH5" s="1256"/>
      <c r="DI5" s="166"/>
      <c r="DJ5" s="154"/>
      <c r="DK5" s="175"/>
      <c r="DL5" s="162"/>
      <c r="DM5" s="163"/>
      <c r="DN5" s="181" t="s">
        <v>241</v>
      </c>
      <c r="DO5" s="161"/>
      <c r="DP5" s="183" t="s">
        <v>236</v>
      </c>
      <c r="DQ5" s="161"/>
      <c r="DR5" s="184" t="s">
        <v>237</v>
      </c>
      <c r="DS5" s="166"/>
      <c r="DT5" s="1256"/>
      <c r="DU5" s="166"/>
      <c r="DV5" s="1307"/>
      <c r="DW5" s="1309"/>
      <c r="DX5" s="1311"/>
      <c r="DY5" s="1313"/>
      <c r="DZ5" s="166"/>
      <c r="EA5" s="154"/>
      <c r="EB5" s="155"/>
      <c r="EC5" s="192"/>
      <c r="ED5" s="193"/>
      <c r="EE5" s="181" t="s">
        <v>241</v>
      </c>
      <c r="EF5" s="182"/>
      <c r="EG5" s="183" t="s">
        <v>236</v>
      </c>
      <c r="EH5" s="182"/>
      <c r="EI5" s="184" t="s">
        <v>237</v>
      </c>
      <c r="EJ5" s="185"/>
      <c r="EK5" s="166"/>
      <c r="EL5" s="157"/>
      <c r="EM5" s="155"/>
      <c r="EN5" s="192"/>
      <c r="EO5" s="193"/>
      <c r="EP5" s="181" t="s">
        <v>241</v>
      </c>
      <c r="EQ5" s="182"/>
      <c r="ER5" s="183" t="s">
        <v>236</v>
      </c>
      <c r="ES5" s="182"/>
      <c r="ET5" s="184" t="s">
        <v>237</v>
      </c>
      <c r="EU5" s="185"/>
      <c r="EV5" s="406"/>
      <c r="EW5" s="166"/>
      <c r="EX5" s="1256"/>
      <c r="EY5" s="160"/>
      <c r="EZ5" s="1256"/>
      <c r="FA5" s="166"/>
      <c r="FB5" s="1256"/>
      <c r="FC5" s="166"/>
      <c r="FD5" s="1256"/>
      <c r="FE5" s="180"/>
      <c r="FF5" s="422"/>
      <c r="FG5" s="422"/>
      <c r="FH5" s="422"/>
      <c r="FI5" s="422"/>
      <c r="FJ5" s="422"/>
      <c r="FK5" s="422"/>
      <c r="FL5" s="422"/>
      <c r="FM5" s="422"/>
      <c r="FN5" s="422"/>
      <c r="FO5" s="422"/>
    </row>
    <row r="6" spans="1:171" s="56" customFormat="1" ht="13.5" customHeight="1">
      <c r="A6" s="56" t="s">
        <v>2546</v>
      </c>
      <c r="B6" s="56" t="s">
        <v>2548</v>
      </c>
      <c r="C6" s="194" t="s">
        <v>242</v>
      </c>
      <c r="D6" s="194" t="s">
        <v>243</v>
      </c>
      <c r="E6" s="194" t="s">
        <v>244</v>
      </c>
      <c r="F6" s="194" t="s">
        <v>245</v>
      </c>
      <c r="G6" s="160"/>
      <c r="H6" s="1283" t="s">
        <v>247</v>
      </c>
      <c r="I6" s="1283"/>
      <c r="J6" s="1283" t="s">
        <v>247</v>
      </c>
      <c r="K6" s="1283"/>
      <c r="L6" s="51"/>
      <c r="M6" s="1283" t="s">
        <v>248</v>
      </c>
      <c r="N6" s="1283"/>
      <c r="O6" s="1283"/>
      <c r="P6" s="1283"/>
      <c r="Q6" s="1283"/>
      <c r="R6" s="1283"/>
      <c r="S6" s="1283"/>
      <c r="T6" s="1283"/>
      <c r="U6" s="1283"/>
      <c r="V6" s="1284" t="s">
        <v>248</v>
      </c>
      <c r="W6" s="1284"/>
      <c r="X6" s="1284"/>
      <c r="Y6" s="1284"/>
      <c r="Z6" s="1284"/>
      <c r="AA6" s="1284"/>
      <c r="AB6" s="1284"/>
      <c r="AC6" s="1284"/>
      <c r="AD6" s="1284"/>
      <c r="AE6" s="51"/>
      <c r="AF6" s="1285" t="s">
        <v>249</v>
      </c>
      <c r="AG6" s="1286"/>
      <c r="AH6" s="1286"/>
      <c r="AI6" s="1286"/>
      <c r="AJ6" s="1286"/>
      <c r="AK6" s="1286"/>
      <c r="AL6" s="1286"/>
      <c r="AM6" s="1286"/>
      <c r="AN6" s="1286"/>
      <c r="AO6" s="1287"/>
      <c r="AP6" s="51"/>
      <c r="AQ6" s="1285" t="s">
        <v>250</v>
      </c>
      <c r="AR6" s="1286"/>
      <c r="AS6" s="1286"/>
      <c r="AT6" s="1286"/>
      <c r="AU6" s="1286"/>
      <c r="AV6" s="1286"/>
      <c r="AW6" s="1286"/>
      <c r="AX6" s="1286"/>
      <c r="AY6" s="1287"/>
      <c r="AZ6" s="51"/>
      <c r="BA6" s="1285" t="s">
        <v>251</v>
      </c>
      <c r="BB6" s="1286"/>
      <c r="BC6" s="1286"/>
      <c r="BD6" s="1286"/>
      <c r="BE6" s="1286"/>
      <c r="BF6" s="1286"/>
      <c r="BG6" s="1286"/>
      <c r="BH6" s="1286"/>
      <c r="BI6" s="1287"/>
      <c r="BJ6" s="166"/>
      <c r="BK6" s="166"/>
      <c r="BL6" s="1283" t="s">
        <v>252</v>
      </c>
      <c r="BM6" s="1283"/>
      <c r="BN6" s="1283"/>
      <c r="BO6" s="1283"/>
      <c r="BP6" s="1283"/>
      <c r="BQ6" s="1283"/>
      <c r="BR6" s="1283"/>
      <c r="BS6" s="1283"/>
      <c r="BT6" s="1283"/>
      <c r="BU6" s="1283"/>
      <c r="BV6" s="1283"/>
      <c r="BW6" s="1283"/>
      <c r="BX6" s="166"/>
      <c r="BY6" s="1285" t="s">
        <v>254</v>
      </c>
      <c r="BZ6" s="1286"/>
      <c r="CA6" s="1286"/>
      <c r="CB6" s="1286"/>
      <c r="CC6" s="1286"/>
      <c r="CD6" s="1286"/>
      <c r="CE6" s="1286"/>
      <c r="CF6" s="1286"/>
      <c r="CG6" s="1286"/>
      <c r="CH6" s="1287"/>
      <c r="CI6" s="166"/>
      <c r="CJ6" s="1285" t="s">
        <v>255</v>
      </c>
      <c r="CK6" s="1286"/>
      <c r="CL6" s="1286"/>
      <c r="CM6" s="1286"/>
      <c r="CN6" s="1286"/>
      <c r="CO6" s="1286"/>
      <c r="CP6" s="1286"/>
      <c r="CQ6" s="1286"/>
      <c r="CR6" s="1286"/>
      <c r="CS6" s="1287"/>
      <c r="CT6" s="160"/>
      <c r="CU6" s="1285" t="s">
        <v>256</v>
      </c>
      <c r="CV6" s="1286"/>
      <c r="CW6" s="1286"/>
      <c r="CX6" s="1287"/>
      <c r="CY6" s="160"/>
      <c r="CZ6" s="1285" t="s">
        <v>257</v>
      </c>
      <c r="DA6" s="1286"/>
      <c r="DB6" s="1286"/>
      <c r="DC6" s="1286"/>
      <c r="DD6" s="1287"/>
      <c r="DE6" s="166"/>
      <c r="DF6" s="195" t="s">
        <v>259</v>
      </c>
      <c r="DG6" s="160"/>
      <c r="DH6" s="195" t="s">
        <v>1155</v>
      </c>
      <c r="DI6" s="166"/>
      <c r="DJ6" s="1285" t="s">
        <v>261</v>
      </c>
      <c r="DK6" s="1286"/>
      <c r="DL6" s="1286"/>
      <c r="DM6" s="1286"/>
      <c r="DN6" s="1286"/>
      <c r="DO6" s="1286"/>
      <c r="DP6" s="1286"/>
      <c r="DQ6" s="1286"/>
      <c r="DR6" s="1287"/>
      <c r="DS6" s="166"/>
      <c r="DT6" s="195" t="s">
        <v>262</v>
      </c>
      <c r="DU6" s="166"/>
      <c r="DV6" s="1285" t="s">
        <v>263</v>
      </c>
      <c r="DW6" s="1286"/>
      <c r="DX6" s="1286"/>
      <c r="DY6" s="1287"/>
      <c r="DZ6" s="166"/>
      <c r="EA6" s="1285" t="s">
        <v>264</v>
      </c>
      <c r="EB6" s="1286"/>
      <c r="EC6" s="1286"/>
      <c r="ED6" s="1286"/>
      <c r="EE6" s="1286"/>
      <c r="EF6" s="1286"/>
      <c r="EG6" s="1286"/>
      <c r="EH6" s="1286"/>
      <c r="EI6" s="1286"/>
      <c r="EJ6" s="1287"/>
      <c r="EK6" s="166"/>
      <c r="EL6" s="1280" t="s">
        <v>1156</v>
      </c>
      <c r="EM6" s="1281"/>
      <c r="EN6" s="1281"/>
      <c r="EO6" s="1281"/>
      <c r="EP6" s="1281"/>
      <c r="EQ6" s="1281"/>
      <c r="ER6" s="1281"/>
      <c r="ES6" s="1281"/>
      <c r="ET6" s="1281"/>
      <c r="EU6" s="1281"/>
      <c r="EV6" s="1282"/>
      <c r="EW6" s="166"/>
      <c r="EX6" s="196" t="s">
        <v>1157</v>
      </c>
      <c r="EY6" s="407"/>
      <c r="EZ6" s="196" t="s">
        <v>2509</v>
      </c>
      <c r="FA6" s="166"/>
      <c r="FB6" s="196" t="s">
        <v>2510</v>
      </c>
      <c r="FC6" s="166"/>
      <c r="FD6" s="196" t="s">
        <v>1158</v>
      </c>
      <c r="FE6" s="180"/>
      <c r="FF6" s="422"/>
      <c r="FG6" s="422"/>
      <c r="FH6" s="422"/>
      <c r="FI6" s="422"/>
      <c r="FJ6" s="422"/>
      <c r="FK6" s="422"/>
      <c r="FL6" s="422"/>
      <c r="FM6" s="422"/>
      <c r="FN6" s="422"/>
      <c r="FO6" s="422"/>
    </row>
    <row r="7" spans="1:171" s="56" customFormat="1" ht="20.25" customHeight="1">
      <c r="A7" s="56">
        <v>1</v>
      </c>
      <c r="B7" s="56">
        <v>2</v>
      </c>
      <c r="C7" s="423">
        <v>3</v>
      </c>
      <c r="D7" s="424">
        <v>4</v>
      </c>
      <c r="E7" s="424">
        <v>5</v>
      </c>
      <c r="F7" s="424">
        <v>6</v>
      </c>
      <c r="G7" s="50">
        <v>7</v>
      </c>
      <c r="H7" s="425">
        <v>8</v>
      </c>
      <c r="I7" s="426">
        <v>9</v>
      </c>
      <c r="J7" s="427">
        <v>10</v>
      </c>
      <c r="K7" s="426">
        <v>11</v>
      </c>
      <c r="L7" s="51">
        <v>12</v>
      </c>
      <c r="M7" s="428">
        <v>13</v>
      </c>
      <c r="N7" s="429">
        <v>14</v>
      </c>
      <c r="O7" s="430">
        <v>15</v>
      </c>
      <c r="P7" s="197">
        <v>16</v>
      </c>
      <c r="Q7" s="198">
        <v>17</v>
      </c>
      <c r="R7" s="197">
        <v>18</v>
      </c>
      <c r="S7" s="198">
        <v>19</v>
      </c>
      <c r="T7" s="197">
        <v>20</v>
      </c>
      <c r="U7" s="431">
        <v>21</v>
      </c>
      <c r="V7" s="427">
        <v>22</v>
      </c>
      <c r="W7" s="429">
        <v>23</v>
      </c>
      <c r="X7" s="430">
        <v>24</v>
      </c>
      <c r="Y7" s="197">
        <v>25</v>
      </c>
      <c r="Z7" s="198">
        <v>26</v>
      </c>
      <c r="AA7" s="197">
        <v>27</v>
      </c>
      <c r="AB7" s="198">
        <v>28</v>
      </c>
      <c r="AC7" s="197">
        <v>29</v>
      </c>
      <c r="AD7" s="431">
        <v>30</v>
      </c>
      <c r="AE7" s="51">
        <v>31</v>
      </c>
      <c r="AF7" s="432">
        <v>32</v>
      </c>
      <c r="AG7" s="203">
        <v>33</v>
      </c>
      <c r="AH7" s="433">
        <v>34</v>
      </c>
      <c r="AI7" s="199">
        <v>35</v>
      </c>
      <c r="AJ7" s="200">
        <v>36</v>
      </c>
      <c r="AK7" s="199">
        <v>37</v>
      </c>
      <c r="AL7" s="200">
        <v>38</v>
      </c>
      <c r="AM7" s="199">
        <v>39</v>
      </c>
      <c r="AN7" s="200">
        <v>40</v>
      </c>
      <c r="AO7" s="200">
        <v>41</v>
      </c>
      <c r="AP7" s="51">
        <v>42</v>
      </c>
      <c r="AQ7" s="432">
        <v>43</v>
      </c>
      <c r="AR7" s="203">
        <v>44</v>
      </c>
      <c r="AS7" s="433">
        <v>45</v>
      </c>
      <c r="AT7" s="199">
        <v>46</v>
      </c>
      <c r="AU7" s="200">
        <v>47</v>
      </c>
      <c r="AV7" s="199">
        <v>48</v>
      </c>
      <c r="AW7" s="200">
        <v>49</v>
      </c>
      <c r="AX7" s="199">
        <v>50</v>
      </c>
      <c r="AY7" s="200">
        <v>51</v>
      </c>
      <c r="AZ7" s="51">
        <v>52</v>
      </c>
      <c r="BA7" s="56">
        <v>53</v>
      </c>
      <c r="BB7" s="56">
        <v>54</v>
      </c>
      <c r="BC7" s="56">
        <v>55</v>
      </c>
      <c r="BD7" s="56">
        <v>56</v>
      </c>
      <c r="BE7" s="56">
        <v>57</v>
      </c>
      <c r="BF7" s="56">
        <v>58</v>
      </c>
      <c r="BG7" s="56">
        <v>59</v>
      </c>
      <c r="BH7" s="56">
        <v>60</v>
      </c>
      <c r="BI7" s="56">
        <v>61</v>
      </c>
      <c r="BJ7" s="166">
        <v>62</v>
      </c>
      <c r="BK7" s="166">
        <v>63</v>
      </c>
      <c r="BL7" s="434">
        <v>64</v>
      </c>
      <c r="BM7" s="51">
        <v>65</v>
      </c>
      <c r="BN7" s="435">
        <v>66</v>
      </c>
      <c r="BO7" s="435">
        <v>67</v>
      </c>
      <c r="BP7" s="435">
        <v>68</v>
      </c>
      <c r="BQ7" s="435">
        <v>69</v>
      </c>
      <c r="BR7" s="435">
        <v>70</v>
      </c>
      <c r="BS7" s="435">
        <v>71</v>
      </c>
      <c r="BT7" s="435">
        <v>72</v>
      </c>
      <c r="BU7" s="435">
        <v>73</v>
      </c>
      <c r="BV7" s="51">
        <v>74</v>
      </c>
      <c r="BW7" s="436">
        <v>75</v>
      </c>
      <c r="BX7" s="166">
        <v>76</v>
      </c>
      <c r="BY7" s="434">
        <v>77</v>
      </c>
      <c r="BZ7" s="434">
        <v>78</v>
      </c>
      <c r="CA7" s="51">
        <v>79</v>
      </c>
      <c r="CB7" s="437">
        <v>80</v>
      </c>
      <c r="CC7" s="201">
        <v>81</v>
      </c>
      <c r="CD7" s="202">
        <v>82</v>
      </c>
      <c r="CE7" s="201">
        <v>83</v>
      </c>
      <c r="CF7" s="202">
        <v>84</v>
      </c>
      <c r="CG7" s="201">
        <v>85</v>
      </c>
      <c r="CH7" s="202">
        <v>86</v>
      </c>
      <c r="CI7" s="166">
        <v>87</v>
      </c>
      <c r="CJ7" s="135">
        <v>88</v>
      </c>
      <c r="CK7" s="51">
        <v>89</v>
      </c>
      <c r="CL7" s="165">
        <v>90</v>
      </c>
      <c r="CM7" s="201">
        <v>91</v>
      </c>
      <c r="CN7" s="202">
        <v>92</v>
      </c>
      <c r="CO7" s="201">
        <v>93</v>
      </c>
      <c r="CP7" s="202">
        <v>94</v>
      </c>
      <c r="CQ7" s="201">
        <v>95</v>
      </c>
      <c r="CR7" s="202">
        <v>96</v>
      </c>
      <c r="CS7" s="165">
        <v>97</v>
      </c>
      <c r="CT7" s="165">
        <v>98</v>
      </c>
      <c r="CU7" s="203">
        <v>99</v>
      </c>
      <c r="CV7" s="203">
        <v>100</v>
      </c>
      <c r="CW7" s="203">
        <v>101</v>
      </c>
      <c r="CX7" s="203">
        <v>102</v>
      </c>
      <c r="CY7" s="165">
        <v>103</v>
      </c>
      <c r="CZ7" s="180">
        <v>104</v>
      </c>
      <c r="DA7" s="203">
        <v>105</v>
      </c>
      <c r="DB7" s="203">
        <v>106</v>
      </c>
      <c r="DC7" s="203">
        <v>107</v>
      </c>
      <c r="DD7" s="203">
        <v>108</v>
      </c>
      <c r="DE7" s="166">
        <v>109</v>
      </c>
      <c r="DF7" s="434">
        <v>110</v>
      </c>
      <c r="DG7" s="165">
        <v>111</v>
      </c>
      <c r="DH7" s="438">
        <v>112</v>
      </c>
      <c r="DI7" s="166">
        <v>113</v>
      </c>
      <c r="DJ7" s="434">
        <v>114</v>
      </c>
      <c r="DK7" s="51">
        <v>115</v>
      </c>
      <c r="DL7" s="165">
        <v>116</v>
      </c>
      <c r="DM7" s="201">
        <v>117</v>
      </c>
      <c r="DN7" s="202">
        <v>118</v>
      </c>
      <c r="DO7" s="201">
        <v>119</v>
      </c>
      <c r="DP7" s="202">
        <v>120</v>
      </c>
      <c r="DQ7" s="201">
        <v>121</v>
      </c>
      <c r="DR7" s="202">
        <v>122</v>
      </c>
      <c r="DS7" s="166">
        <v>123</v>
      </c>
      <c r="DT7" s="434">
        <v>124</v>
      </c>
      <c r="DU7" s="166">
        <v>125</v>
      </c>
      <c r="DV7" s="154">
        <v>126</v>
      </c>
      <c r="DW7" s="165">
        <v>127</v>
      </c>
      <c r="DX7" s="165">
        <v>128</v>
      </c>
      <c r="DY7" s="439">
        <v>129</v>
      </c>
      <c r="DZ7" s="166">
        <v>130</v>
      </c>
      <c r="EA7" s="434">
        <v>131</v>
      </c>
      <c r="EB7" s="203">
        <v>132</v>
      </c>
      <c r="EC7" s="203">
        <v>133</v>
      </c>
      <c r="ED7" s="440">
        <v>134</v>
      </c>
      <c r="EE7" s="203">
        <v>135</v>
      </c>
      <c r="EF7" s="440">
        <v>136</v>
      </c>
      <c r="EG7" s="203">
        <v>137</v>
      </c>
      <c r="EH7" s="440">
        <v>138</v>
      </c>
      <c r="EI7" s="203">
        <v>139</v>
      </c>
      <c r="EJ7" s="203">
        <v>140</v>
      </c>
      <c r="EK7" s="166">
        <v>141</v>
      </c>
      <c r="EL7" s="434">
        <v>142</v>
      </c>
      <c r="EM7" s="203">
        <v>143</v>
      </c>
      <c r="EN7" s="203">
        <v>144</v>
      </c>
      <c r="EO7" s="440">
        <v>145</v>
      </c>
      <c r="EP7" s="203">
        <v>146</v>
      </c>
      <c r="EQ7" s="440">
        <v>147</v>
      </c>
      <c r="ER7" s="203">
        <v>148</v>
      </c>
      <c r="ES7" s="440">
        <v>149</v>
      </c>
      <c r="ET7" s="203">
        <v>150</v>
      </c>
      <c r="EU7" s="203">
        <v>151</v>
      </c>
      <c r="EV7" s="203">
        <v>152</v>
      </c>
      <c r="EW7" s="166">
        <v>153</v>
      </c>
      <c r="EX7" s="434">
        <v>154</v>
      </c>
      <c r="EY7" s="135">
        <v>155</v>
      </c>
      <c r="EZ7" s="135">
        <v>156</v>
      </c>
      <c r="FA7" s="166">
        <v>157</v>
      </c>
      <c r="FB7" s="166">
        <v>158</v>
      </c>
      <c r="FC7" s="166">
        <v>159</v>
      </c>
      <c r="FD7" s="434">
        <v>160</v>
      </c>
      <c r="FE7" s="203"/>
      <c r="FF7" s="422"/>
      <c r="FG7" s="422"/>
      <c r="FH7" s="422"/>
      <c r="FI7" s="422"/>
      <c r="FJ7" s="422"/>
      <c r="FK7" s="422"/>
      <c r="FL7" s="422"/>
      <c r="FM7" s="422"/>
      <c r="FN7" s="422"/>
      <c r="FO7" s="422"/>
    </row>
    <row r="8" spans="1:171" s="56" customFormat="1" ht="15.6" customHeight="1">
      <c r="A8" s="56" t="s">
        <v>346</v>
      </c>
      <c r="B8" s="56" t="s">
        <v>1703</v>
      </c>
      <c r="C8" s="1255" t="s">
        <v>265</v>
      </c>
      <c r="D8" s="1340" t="s">
        <v>1159</v>
      </c>
      <c r="E8" s="1346" t="s">
        <v>1160</v>
      </c>
      <c r="F8" s="204" t="s">
        <v>42</v>
      </c>
      <c r="G8" s="205"/>
      <c r="H8" s="206">
        <v>293830</v>
      </c>
      <c r="I8" s="207">
        <v>303430</v>
      </c>
      <c r="J8" s="206">
        <v>229850</v>
      </c>
      <c r="K8" s="207">
        <v>239450</v>
      </c>
      <c r="L8" s="175" t="s">
        <v>268</v>
      </c>
      <c r="M8" s="208">
        <v>2910</v>
      </c>
      <c r="N8" s="209">
        <v>3000</v>
      </c>
      <c r="O8" s="210" t="s">
        <v>269</v>
      </c>
      <c r="P8" s="211" t="s">
        <v>270</v>
      </c>
      <c r="Q8" s="212" t="s">
        <v>268</v>
      </c>
      <c r="R8" s="213" t="s">
        <v>271</v>
      </c>
      <c r="S8" s="212" t="s">
        <v>268</v>
      </c>
      <c r="T8" s="214">
        <v>2.9</v>
      </c>
      <c r="U8" s="215">
        <v>2.9</v>
      </c>
      <c r="V8" s="208">
        <v>2270</v>
      </c>
      <c r="W8" s="209">
        <v>2360</v>
      </c>
      <c r="X8" s="210" t="s">
        <v>269</v>
      </c>
      <c r="Y8" s="211" t="s">
        <v>270</v>
      </c>
      <c r="Z8" s="212" t="s">
        <v>268</v>
      </c>
      <c r="AA8" s="213" t="s">
        <v>271</v>
      </c>
      <c r="AB8" s="212" t="s">
        <v>268</v>
      </c>
      <c r="AC8" s="214">
        <v>2.9</v>
      </c>
      <c r="AD8" s="216">
        <v>2.9</v>
      </c>
      <c r="AE8" s="175" t="s">
        <v>268</v>
      </c>
      <c r="AF8" s="217">
        <v>9600</v>
      </c>
      <c r="AG8" s="218" t="s">
        <v>274</v>
      </c>
      <c r="AH8" s="219">
        <v>90</v>
      </c>
      <c r="AI8" s="220" t="s">
        <v>269</v>
      </c>
      <c r="AJ8" s="211" t="s">
        <v>270</v>
      </c>
      <c r="AK8" s="212" t="s">
        <v>268</v>
      </c>
      <c r="AL8" s="213" t="s">
        <v>271</v>
      </c>
      <c r="AM8" s="212" t="s">
        <v>268</v>
      </c>
      <c r="AN8" s="221">
        <v>2.5</v>
      </c>
      <c r="AO8" s="222" t="s">
        <v>276</v>
      </c>
      <c r="AP8" s="175" t="s">
        <v>268</v>
      </c>
      <c r="AQ8" s="223">
        <v>3840</v>
      </c>
      <c r="AR8" s="224" t="s">
        <v>274</v>
      </c>
      <c r="AS8" s="225">
        <v>30</v>
      </c>
      <c r="AT8" s="226" t="s">
        <v>269</v>
      </c>
      <c r="AU8" s="227" t="s">
        <v>270</v>
      </c>
      <c r="AV8" s="228" t="s">
        <v>268</v>
      </c>
      <c r="AW8" s="229" t="s">
        <v>271</v>
      </c>
      <c r="AX8" s="228" t="s">
        <v>268</v>
      </c>
      <c r="AY8" s="230">
        <v>3.8</v>
      </c>
      <c r="AZ8" s="51"/>
      <c r="BA8" s="203"/>
      <c r="BB8" s="203"/>
      <c r="BC8" s="200"/>
      <c r="BD8" s="199"/>
      <c r="BE8" s="200"/>
      <c r="BF8" s="199"/>
      <c r="BG8" s="200"/>
      <c r="BH8" s="199"/>
      <c r="BI8" s="200"/>
      <c r="BJ8" s="1187" t="s">
        <v>274</v>
      </c>
      <c r="BK8" s="51"/>
      <c r="BL8" s="231"/>
      <c r="BM8" s="1210" t="s">
        <v>268</v>
      </c>
      <c r="BN8" s="232"/>
      <c r="BO8" s="233"/>
      <c r="BP8" s="233"/>
      <c r="BQ8" s="233"/>
      <c r="BR8" s="233"/>
      <c r="BS8" s="233"/>
      <c r="BT8" s="234"/>
      <c r="BU8" s="235"/>
      <c r="BV8" s="1241" t="s">
        <v>1161</v>
      </c>
      <c r="BW8" s="236"/>
      <c r="BX8" s="1210" t="s">
        <v>268</v>
      </c>
      <c r="BY8" s="1276">
        <v>61260</v>
      </c>
      <c r="BZ8" s="237"/>
      <c r="CA8" s="1210" t="s">
        <v>268</v>
      </c>
      <c r="CB8" s="1245">
        <v>530</v>
      </c>
      <c r="CC8" s="1201" t="s">
        <v>269</v>
      </c>
      <c r="CD8" s="1202" t="s">
        <v>270</v>
      </c>
      <c r="CE8" s="1201" t="s">
        <v>268</v>
      </c>
      <c r="CF8" s="1203" t="s">
        <v>275</v>
      </c>
      <c r="CG8" s="1201" t="s">
        <v>268</v>
      </c>
      <c r="CH8" s="1246">
        <v>5.8</v>
      </c>
      <c r="CI8" s="1241" t="s">
        <v>278</v>
      </c>
      <c r="CJ8" s="1259" t="s">
        <v>193</v>
      </c>
      <c r="CK8" s="1189" t="s">
        <v>268</v>
      </c>
      <c r="CL8" s="1245">
        <v>590</v>
      </c>
      <c r="CM8" s="1201" t="s">
        <v>269</v>
      </c>
      <c r="CN8" s="1202" t="s">
        <v>270</v>
      </c>
      <c r="CO8" s="1201" t="s">
        <v>268</v>
      </c>
      <c r="CP8" s="1203" t="s">
        <v>275</v>
      </c>
      <c r="CQ8" s="1201" t="s">
        <v>268</v>
      </c>
      <c r="CR8" s="1204">
        <v>2.2000000000000002</v>
      </c>
      <c r="CS8" s="1258" t="s">
        <v>277</v>
      </c>
      <c r="CT8" s="1232" t="s">
        <v>268</v>
      </c>
      <c r="CU8" s="1233">
        <v>19300</v>
      </c>
      <c r="CV8" s="1236">
        <v>21200</v>
      </c>
      <c r="CW8" s="1233">
        <v>13400</v>
      </c>
      <c r="CX8" s="1236">
        <v>13400</v>
      </c>
      <c r="CY8" s="1189" t="s">
        <v>268</v>
      </c>
      <c r="CZ8" s="238" t="s">
        <v>1162</v>
      </c>
      <c r="DA8" s="239">
        <v>31600</v>
      </c>
      <c r="DB8" s="240">
        <v>35200</v>
      </c>
      <c r="DC8" s="241">
        <v>22100</v>
      </c>
      <c r="DD8" s="242">
        <v>22100</v>
      </c>
      <c r="DE8" s="1210" t="s">
        <v>274</v>
      </c>
      <c r="DF8" s="231"/>
      <c r="DG8" s="1189" t="s">
        <v>268</v>
      </c>
      <c r="DH8" s="1239">
        <v>5100</v>
      </c>
      <c r="DI8" s="1210" t="s">
        <v>268</v>
      </c>
      <c r="DJ8" s="1242">
        <v>22750</v>
      </c>
      <c r="DK8" s="1186" t="s">
        <v>268</v>
      </c>
      <c r="DL8" s="1245">
        <v>220</v>
      </c>
      <c r="DM8" s="1201" t="s">
        <v>269</v>
      </c>
      <c r="DN8" s="1202" t="s">
        <v>270</v>
      </c>
      <c r="DO8" s="1201" t="s">
        <v>268</v>
      </c>
      <c r="DP8" s="1203" t="s">
        <v>275</v>
      </c>
      <c r="DQ8" s="1201" t="s">
        <v>268</v>
      </c>
      <c r="DR8" s="1246">
        <v>6.2</v>
      </c>
      <c r="DS8" s="1241" t="s">
        <v>280</v>
      </c>
      <c r="DT8" s="243"/>
      <c r="DU8" s="1210" t="s">
        <v>280</v>
      </c>
      <c r="DV8" s="1249" t="s">
        <v>1163</v>
      </c>
      <c r="DW8" s="1251" t="s">
        <v>1129</v>
      </c>
      <c r="DX8" s="1251" t="s">
        <v>1129</v>
      </c>
      <c r="DY8" s="1253" t="s">
        <v>1129</v>
      </c>
      <c r="DZ8" s="1210" t="s">
        <v>280</v>
      </c>
      <c r="EA8" s="1211">
        <v>14780</v>
      </c>
      <c r="EB8" s="1201" t="s">
        <v>268</v>
      </c>
      <c r="EC8" s="1198">
        <v>140</v>
      </c>
      <c r="ED8" s="1201" t="s">
        <v>269</v>
      </c>
      <c r="EE8" s="1202" t="s">
        <v>270</v>
      </c>
      <c r="EF8" s="1201" t="s">
        <v>268</v>
      </c>
      <c r="EG8" s="1203" t="s">
        <v>275</v>
      </c>
      <c r="EH8" s="1201" t="s">
        <v>268</v>
      </c>
      <c r="EI8" s="1204">
        <v>4.9000000000000004</v>
      </c>
      <c r="EJ8" s="1207" t="s">
        <v>276</v>
      </c>
      <c r="EK8" s="1210" t="s">
        <v>280</v>
      </c>
      <c r="EL8" s="1211">
        <v>57600</v>
      </c>
      <c r="EM8" s="1201" t="s">
        <v>268</v>
      </c>
      <c r="EN8" s="1198">
        <v>570</v>
      </c>
      <c r="EO8" s="1201" t="s">
        <v>269</v>
      </c>
      <c r="EP8" s="1202" t="s">
        <v>270</v>
      </c>
      <c r="EQ8" s="1201" t="s">
        <v>268</v>
      </c>
      <c r="ER8" s="1203" t="s">
        <v>275</v>
      </c>
      <c r="ES8" s="1201" t="s">
        <v>268</v>
      </c>
      <c r="ET8" s="1204">
        <v>2.4</v>
      </c>
      <c r="EU8" s="1214" t="s">
        <v>276</v>
      </c>
      <c r="EV8" s="1207" t="s">
        <v>1168</v>
      </c>
      <c r="EW8" s="1210" t="s">
        <v>280</v>
      </c>
      <c r="EX8" s="244"/>
      <c r="EY8" s="1210" t="s">
        <v>280</v>
      </c>
      <c r="EZ8" s="1260">
        <v>1350</v>
      </c>
      <c r="FA8" s="1210" t="s">
        <v>280</v>
      </c>
      <c r="FB8" s="1263" t="s">
        <v>2511</v>
      </c>
      <c r="FC8" s="298"/>
      <c r="FD8" s="1266" t="s">
        <v>2512</v>
      </c>
      <c r="FE8" s="441"/>
      <c r="FF8" s="422"/>
      <c r="FG8" s="422"/>
      <c r="FH8" s="422"/>
      <c r="FI8" s="422"/>
      <c r="FJ8" s="422"/>
      <c r="FK8" s="422"/>
      <c r="FL8" s="422"/>
      <c r="FM8" s="422"/>
      <c r="FN8" s="422"/>
      <c r="FO8" s="422"/>
    </row>
    <row r="9" spans="1:171" s="56" customFormat="1" ht="15.6" customHeight="1">
      <c r="A9" s="56" t="s">
        <v>347</v>
      </c>
      <c r="B9" s="56" t="s">
        <v>1704</v>
      </c>
      <c r="C9" s="1256"/>
      <c r="D9" s="1341"/>
      <c r="E9" s="1347"/>
      <c r="F9" s="245" t="s">
        <v>43</v>
      </c>
      <c r="G9" s="205"/>
      <c r="H9" s="246">
        <v>303430</v>
      </c>
      <c r="I9" s="247">
        <v>379760</v>
      </c>
      <c r="J9" s="246">
        <v>239450</v>
      </c>
      <c r="K9" s="247">
        <v>315780</v>
      </c>
      <c r="L9" s="175" t="s">
        <v>268</v>
      </c>
      <c r="M9" s="248">
        <v>3000</v>
      </c>
      <c r="N9" s="249">
        <v>3670</v>
      </c>
      <c r="O9" s="250" t="s">
        <v>269</v>
      </c>
      <c r="P9" s="251" t="s">
        <v>270</v>
      </c>
      <c r="Q9" s="252" t="s">
        <v>274</v>
      </c>
      <c r="R9" s="251" t="s">
        <v>271</v>
      </c>
      <c r="S9" s="252" t="s">
        <v>268</v>
      </c>
      <c r="T9" s="253">
        <v>2.9</v>
      </c>
      <c r="U9" s="254">
        <v>2.9</v>
      </c>
      <c r="V9" s="248">
        <v>2360</v>
      </c>
      <c r="W9" s="249">
        <v>3030</v>
      </c>
      <c r="X9" s="250" t="s">
        <v>269</v>
      </c>
      <c r="Y9" s="251" t="s">
        <v>270</v>
      </c>
      <c r="Z9" s="252" t="s">
        <v>274</v>
      </c>
      <c r="AA9" s="251" t="s">
        <v>271</v>
      </c>
      <c r="AB9" s="252" t="s">
        <v>268</v>
      </c>
      <c r="AC9" s="253">
        <v>2.9</v>
      </c>
      <c r="AD9" s="255">
        <v>2.8</v>
      </c>
      <c r="AE9" s="175" t="s">
        <v>268</v>
      </c>
      <c r="AF9" s="223">
        <v>9600</v>
      </c>
      <c r="AG9" s="224" t="s">
        <v>274</v>
      </c>
      <c r="AH9" s="256">
        <v>90</v>
      </c>
      <c r="AI9" s="257" t="s">
        <v>269</v>
      </c>
      <c r="AJ9" s="197" t="s">
        <v>270</v>
      </c>
      <c r="AK9" s="198" t="s">
        <v>268</v>
      </c>
      <c r="AL9" s="258" t="s">
        <v>271</v>
      </c>
      <c r="AM9" s="259" t="s">
        <v>268</v>
      </c>
      <c r="AN9" s="260">
        <v>2.5</v>
      </c>
      <c r="AO9" s="261"/>
      <c r="AP9" s="51"/>
      <c r="AQ9" s="233"/>
      <c r="AS9" s="233"/>
      <c r="AT9" s="262"/>
      <c r="AU9" s="263"/>
      <c r="AV9" s="262"/>
      <c r="AW9" s="263"/>
      <c r="AX9" s="262"/>
      <c r="AY9" s="263"/>
      <c r="AZ9" s="51"/>
      <c r="BC9" s="264"/>
      <c r="BD9" s="265"/>
      <c r="BF9" s="265"/>
      <c r="BH9" s="265"/>
      <c r="BJ9" s="1187"/>
      <c r="BK9" s="51"/>
      <c r="BL9" s="231"/>
      <c r="BM9" s="1210"/>
      <c r="BU9" s="235"/>
      <c r="BV9" s="1241"/>
      <c r="BW9" s="266"/>
      <c r="BX9" s="1210"/>
      <c r="BY9" s="1343"/>
      <c r="BZ9" s="267">
        <v>59320</v>
      </c>
      <c r="CA9" s="1210"/>
      <c r="CB9" s="1190"/>
      <c r="CC9" s="1192"/>
      <c r="CD9" s="1194"/>
      <c r="CE9" s="1192"/>
      <c r="CF9" s="1196"/>
      <c r="CG9" s="1192"/>
      <c r="CH9" s="1247"/>
      <c r="CI9" s="1241"/>
      <c r="CJ9" s="1188"/>
      <c r="CK9" s="1189"/>
      <c r="CL9" s="1190"/>
      <c r="CM9" s="1192"/>
      <c r="CN9" s="1194"/>
      <c r="CO9" s="1192"/>
      <c r="CP9" s="1196"/>
      <c r="CQ9" s="1192"/>
      <c r="CR9" s="1205"/>
      <c r="CS9" s="1230"/>
      <c r="CT9" s="1232"/>
      <c r="CU9" s="1234"/>
      <c r="CV9" s="1237"/>
      <c r="CW9" s="1234"/>
      <c r="CX9" s="1237"/>
      <c r="CY9" s="1189"/>
      <c r="CZ9" s="167" t="s">
        <v>1164</v>
      </c>
      <c r="DA9" s="268">
        <v>17400</v>
      </c>
      <c r="DB9" s="269">
        <v>19400</v>
      </c>
      <c r="DC9" s="270">
        <v>12200</v>
      </c>
      <c r="DD9" s="271">
        <v>12200</v>
      </c>
      <c r="DE9" s="1210"/>
      <c r="DF9" s="231"/>
      <c r="DG9" s="1189"/>
      <c r="DH9" s="1240"/>
      <c r="DI9" s="1210"/>
      <c r="DJ9" s="1243"/>
      <c r="DK9" s="1186"/>
      <c r="DL9" s="1190"/>
      <c r="DM9" s="1192"/>
      <c r="DN9" s="1194"/>
      <c r="DO9" s="1192"/>
      <c r="DP9" s="1196"/>
      <c r="DQ9" s="1192"/>
      <c r="DR9" s="1247"/>
      <c r="DS9" s="1241"/>
      <c r="DT9" s="231"/>
      <c r="DU9" s="1210"/>
      <c r="DV9" s="1250"/>
      <c r="DW9" s="1252"/>
      <c r="DX9" s="1252"/>
      <c r="DY9" s="1254"/>
      <c r="DZ9" s="1210"/>
      <c r="EA9" s="1212"/>
      <c r="EB9" s="1192"/>
      <c r="EC9" s="1199"/>
      <c r="ED9" s="1192"/>
      <c r="EE9" s="1194"/>
      <c r="EF9" s="1192"/>
      <c r="EG9" s="1196"/>
      <c r="EH9" s="1192"/>
      <c r="EI9" s="1205"/>
      <c r="EJ9" s="1208"/>
      <c r="EK9" s="1210"/>
      <c r="EL9" s="1212"/>
      <c r="EM9" s="1192"/>
      <c r="EN9" s="1199"/>
      <c r="EO9" s="1192"/>
      <c r="EP9" s="1194"/>
      <c r="EQ9" s="1192"/>
      <c r="ER9" s="1196"/>
      <c r="ES9" s="1192"/>
      <c r="ET9" s="1205"/>
      <c r="EU9" s="1215"/>
      <c r="EV9" s="1208"/>
      <c r="EW9" s="1210"/>
      <c r="EX9" s="272">
        <v>39160</v>
      </c>
      <c r="EY9" s="1210"/>
      <c r="EZ9" s="1261"/>
      <c r="FA9" s="1210"/>
      <c r="FB9" s="1264"/>
      <c r="FC9" s="298"/>
      <c r="FD9" s="1267"/>
      <c r="FE9" s="441"/>
      <c r="FF9" s="422"/>
      <c r="FG9" s="422"/>
      <c r="FH9" s="422"/>
      <c r="FI9" s="422"/>
      <c r="FJ9" s="422"/>
      <c r="FK9" s="422"/>
      <c r="FL9" s="422"/>
      <c r="FM9" s="422"/>
      <c r="FN9" s="422"/>
      <c r="FO9" s="422"/>
    </row>
    <row r="10" spans="1:171" s="56" customFormat="1" ht="15.6" customHeight="1">
      <c r="A10" s="56" t="s">
        <v>1207</v>
      </c>
      <c r="B10" s="56" t="s">
        <v>1705</v>
      </c>
      <c r="C10" s="1256"/>
      <c r="D10" s="1341"/>
      <c r="E10" s="1344" t="s">
        <v>1165</v>
      </c>
      <c r="F10" s="245" t="s">
        <v>44</v>
      </c>
      <c r="G10" s="205"/>
      <c r="H10" s="246">
        <v>379760</v>
      </c>
      <c r="I10" s="247">
        <v>475760</v>
      </c>
      <c r="J10" s="246">
        <v>315780</v>
      </c>
      <c r="K10" s="247">
        <v>411780</v>
      </c>
      <c r="L10" s="175" t="s">
        <v>268</v>
      </c>
      <c r="M10" s="248">
        <v>3670</v>
      </c>
      <c r="N10" s="249">
        <v>4630</v>
      </c>
      <c r="O10" s="250" t="s">
        <v>269</v>
      </c>
      <c r="P10" s="251" t="s">
        <v>270</v>
      </c>
      <c r="Q10" s="252" t="s">
        <v>274</v>
      </c>
      <c r="R10" s="251" t="s">
        <v>271</v>
      </c>
      <c r="S10" s="252" t="s">
        <v>268</v>
      </c>
      <c r="T10" s="253">
        <v>2.9</v>
      </c>
      <c r="U10" s="254">
        <v>2.8</v>
      </c>
      <c r="V10" s="248">
        <v>3030</v>
      </c>
      <c r="W10" s="249">
        <v>3990</v>
      </c>
      <c r="X10" s="250" t="s">
        <v>269</v>
      </c>
      <c r="Y10" s="251" t="s">
        <v>270</v>
      </c>
      <c r="Z10" s="252" t="s">
        <v>274</v>
      </c>
      <c r="AA10" s="251" t="s">
        <v>271</v>
      </c>
      <c r="AB10" s="252" t="s">
        <v>268</v>
      </c>
      <c r="AC10" s="253">
        <v>2.8</v>
      </c>
      <c r="AD10" s="255">
        <v>2.8</v>
      </c>
      <c r="AE10" s="55"/>
      <c r="AF10" s="133"/>
      <c r="AG10" s="133"/>
      <c r="AH10" s="273"/>
      <c r="AI10" s="137"/>
      <c r="AJ10" s="138"/>
      <c r="AK10" s="137"/>
      <c r="AL10" s="138"/>
      <c r="AM10" s="137"/>
      <c r="AN10" s="138"/>
      <c r="AO10" s="138"/>
      <c r="AP10" s="55"/>
      <c r="AQ10" s="133"/>
      <c r="AR10" s="133"/>
      <c r="AS10" s="138"/>
      <c r="AT10" s="137"/>
      <c r="AU10" s="138"/>
      <c r="AV10" s="137"/>
      <c r="AW10" s="138"/>
      <c r="AX10" s="137"/>
      <c r="AY10" s="138"/>
      <c r="AZ10" s="175" t="s">
        <v>268</v>
      </c>
      <c r="BA10" s="274">
        <v>19200</v>
      </c>
      <c r="BB10" s="175" t="s">
        <v>268</v>
      </c>
      <c r="BC10" s="225">
        <v>190</v>
      </c>
      <c r="BD10" s="226" t="s">
        <v>269</v>
      </c>
      <c r="BE10" s="227" t="s">
        <v>270</v>
      </c>
      <c r="BF10" s="228" t="s">
        <v>268</v>
      </c>
      <c r="BG10" s="229" t="s">
        <v>271</v>
      </c>
      <c r="BH10" s="226" t="s">
        <v>268</v>
      </c>
      <c r="BI10" s="230">
        <v>2.4</v>
      </c>
      <c r="BJ10" s="1187"/>
      <c r="BK10" s="51"/>
      <c r="BL10" s="231"/>
      <c r="BM10" s="1210"/>
      <c r="BU10" s="235"/>
      <c r="BV10" s="1241"/>
      <c r="BW10" s="266"/>
      <c r="BX10" s="1210" t="s">
        <v>268</v>
      </c>
      <c r="BY10" s="1278">
        <v>59320</v>
      </c>
      <c r="BZ10" s="275"/>
      <c r="CA10" s="1210"/>
      <c r="CB10" s="1190"/>
      <c r="CC10" s="1192"/>
      <c r="CD10" s="1194"/>
      <c r="CE10" s="1192"/>
      <c r="CF10" s="1196"/>
      <c r="CG10" s="1192"/>
      <c r="CH10" s="1247"/>
      <c r="CI10" s="1241"/>
      <c r="CJ10" s="1219">
        <v>59910</v>
      </c>
      <c r="CK10" s="1189"/>
      <c r="CL10" s="1190"/>
      <c r="CM10" s="1192"/>
      <c r="CN10" s="1194"/>
      <c r="CO10" s="1192"/>
      <c r="CP10" s="1196"/>
      <c r="CQ10" s="1192"/>
      <c r="CR10" s="1205"/>
      <c r="CS10" s="1230"/>
      <c r="CT10" s="1232"/>
      <c r="CU10" s="1234"/>
      <c r="CV10" s="1237"/>
      <c r="CW10" s="1234"/>
      <c r="CX10" s="1237"/>
      <c r="CY10" s="1189"/>
      <c r="CZ10" s="167" t="s">
        <v>1166</v>
      </c>
      <c r="DA10" s="268">
        <v>15200</v>
      </c>
      <c r="DB10" s="269">
        <v>16900</v>
      </c>
      <c r="DC10" s="270">
        <v>10600</v>
      </c>
      <c r="DD10" s="271">
        <v>10600</v>
      </c>
      <c r="DE10" s="1210"/>
      <c r="DF10" s="231"/>
      <c r="DG10" s="235"/>
      <c r="DH10" s="276"/>
      <c r="DI10" s="1241"/>
      <c r="DJ10" s="1243"/>
      <c r="DK10" s="1186"/>
      <c r="DL10" s="1190"/>
      <c r="DM10" s="1192"/>
      <c r="DN10" s="1194"/>
      <c r="DO10" s="1192"/>
      <c r="DP10" s="1196"/>
      <c r="DQ10" s="1192"/>
      <c r="DR10" s="1247"/>
      <c r="DS10" s="1241"/>
      <c r="DT10" s="231"/>
      <c r="DU10" s="1210"/>
      <c r="DV10" s="1221">
        <v>0.01</v>
      </c>
      <c r="DW10" s="1223">
        <v>0.02</v>
      </c>
      <c r="DX10" s="1223">
        <v>0.03</v>
      </c>
      <c r="DY10" s="1225">
        <v>0.04</v>
      </c>
      <c r="DZ10" s="1210"/>
      <c r="EA10" s="1212"/>
      <c r="EB10" s="1192"/>
      <c r="EC10" s="1199"/>
      <c r="ED10" s="1192"/>
      <c r="EE10" s="1194"/>
      <c r="EF10" s="1192"/>
      <c r="EG10" s="1196"/>
      <c r="EH10" s="1192"/>
      <c r="EI10" s="1205"/>
      <c r="EJ10" s="1208"/>
      <c r="EK10" s="1210"/>
      <c r="EL10" s="1212"/>
      <c r="EM10" s="1192"/>
      <c r="EN10" s="1199"/>
      <c r="EO10" s="1192"/>
      <c r="EP10" s="1194"/>
      <c r="EQ10" s="1192"/>
      <c r="ER10" s="1196"/>
      <c r="ES10" s="1192"/>
      <c r="ET10" s="1205"/>
      <c r="EU10" s="1215"/>
      <c r="EV10" s="1208"/>
      <c r="EW10" s="1210"/>
      <c r="EX10" s="277">
        <v>390</v>
      </c>
      <c r="EY10" s="1210"/>
      <c r="EZ10" s="1261"/>
      <c r="FA10" s="1210"/>
      <c r="FB10" s="1264"/>
      <c r="FC10" s="298"/>
      <c r="FD10" s="1267"/>
      <c r="FE10" s="441"/>
      <c r="FF10" s="422"/>
      <c r="FG10" s="422"/>
      <c r="FH10" s="422"/>
      <c r="FI10" s="422"/>
      <c r="FJ10" s="422"/>
      <c r="FK10" s="422"/>
      <c r="FL10" s="422"/>
      <c r="FM10" s="422"/>
      <c r="FN10" s="422"/>
      <c r="FO10" s="422"/>
    </row>
    <row r="11" spans="1:171" s="56" customFormat="1" ht="15.6" customHeight="1">
      <c r="A11" s="56" t="s">
        <v>1208</v>
      </c>
      <c r="B11" s="56" t="s">
        <v>2547</v>
      </c>
      <c r="C11" s="1256"/>
      <c r="D11" s="1342"/>
      <c r="E11" s="1345"/>
      <c r="F11" s="278" t="s">
        <v>45</v>
      </c>
      <c r="G11" s="205"/>
      <c r="H11" s="279">
        <v>475760</v>
      </c>
      <c r="I11" s="280"/>
      <c r="J11" s="279">
        <v>411780</v>
      </c>
      <c r="K11" s="280"/>
      <c r="L11" s="175" t="s">
        <v>268</v>
      </c>
      <c r="M11" s="223">
        <v>4630</v>
      </c>
      <c r="N11" s="281"/>
      <c r="O11" s="282" t="s">
        <v>269</v>
      </c>
      <c r="P11" s="283" t="s">
        <v>270</v>
      </c>
      <c r="Q11" s="284" t="s">
        <v>274</v>
      </c>
      <c r="R11" s="283" t="s">
        <v>271</v>
      </c>
      <c r="S11" s="284" t="s">
        <v>268</v>
      </c>
      <c r="T11" s="285">
        <v>2.8</v>
      </c>
      <c r="U11" s="286"/>
      <c r="V11" s="223">
        <v>3990</v>
      </c>
      <c r="W11" s="281"/>
      <c r="X11" s="282" t="s">
        <v>269</v>
      </c>
      <c r="Y11" s="283" t="s">
        <v>270</v>
      </c>
      <c r="Z11" s="284" t="s">
        <v>274</v>
      </c>
      <c r="AA11" s="283" t="s">
        <v>271</v>
      </c>
      <c r="AB11" s="284" t="s">
        <v>268</v>
      </c>
      <c r="AC11" s="285">
        <v>2.8</v>
      </c>
      <c r="AD11" s="287"/>
      <c r="AE11" s="55"/>
      <c r="AF11" s="133"/>
      <c r="AG11" s="133"/>
      <c r="AH11" s="288"/>
      <c r="AI11" s="137"/>
      <c r="AJ11" s="138"/>
      <c r="AK11" s="137"/>
      <c r="AL11" s="138"/>
      <c r="AM11" s="137"/>
      <c r="AN11" s="138"/>
      <c r="AO11" s="138"/>
      <c r="AP11" s="55"/>
      <c r="AQ11" s="289"/>
      <c r="AR11" s="165"/>
      <c r="AS11" s="288"/>
      <c r="AT11" s="137"/>
      <c r="AU11" s="138"/>
      <c r="AV11" s="137"/>
      <c r="AW11" s="138"/>
      <c r="AX11" s="137"/>
      <c r="AY11" s="138"/>
      <c r="AZ11" s="55"/>
      <c r="BA11" s="133"/>
      <c r="BJ11" s="1187"/>
      <c r="BK11" s="51"/>
      <c r="BL11" s="231"/>
      <c r="BM11" s="1210"/>
      <c r="BU11" s="235"/>
      <c r="BV11" s="1241"/>
      <c r="BW11" s="266"/>
      <c r="BX11" s="1210"/>
      <c r="BY11" s="1279"/>
      <c r="BZ11" s="290"/>
      <c r="CA11" s="1210"/>
      <c r="CB11" s="1191"/>
      <c r="CC11" s="1193"/>
      <c r="CD11" s="1195"/>
      <c r="CE11" s="1193"/>
      <c r="CF11" s="1197"/>
      <c r="CG11" s="1193"/>
      <c r="CH11" s="1248"/>
      <c r="CI11" s="1241"/>
      <c r="CJ11" s="1219"/>
      <c r="CK11" s="1189"/>
      <c r="CL11" s="1190"/>
      <c r="CM11" s="1192"/>
      <c r="CN11" s="1194"/>
      <c r="CO11" s="1192"/>
      <c r="CP11" s="1196"/>
      <c r="CQ11" s="1192"/>
      <c r="CR11" s="1205"/>
      <c r="CS11" s="1230"/>
      <c r="CT11" s="1232"/>
      <c r="CU11" s="1235"/>
      <c r="CV11" s="1238"/>
      <c r="CW11" s="1235"/>
      <c r="CX11" s="1238"/>
      <c r="CY11" s="1189"/>
      <c r="CZ11" s="291" t="s">
        <v>1167</v>
      </c>
      <c r="DA11" s="292">
        <v>13600</v>
      </c>
      <c r="DB11" s="293">
        <v>15100</v>
      </c>
      <c r="DC11" s="294">
        <v>9500</v>
      </c>
      <c r="DD11" s="290">
        <v>9500</v>
      </c>
      <c r="DE11" s="1210"/>
      <c r="DF11" s="231"/>
      <c r="DG11" s="235"/>
      <c r="DH11" s="165"/>
      <c r="DI11" s="1241"/>
      <c r="DJ11" s="1244"/>
      <c r="DK11" s="1186"/>
      <c r="DL11" s="1190"/>
      <c r="DM11" s="1193"/>
      <c r="DN11" s="1195"/>
      <c r="DO11" s="1193"/>
      <c r="DP11" s="1197"/>
      <c r="DQ11" s="1193"/>
      <c r="DR11" s="1248"/>
      <c r="DS11" s="1241"/>
      <c r="DT11" s="231"/>
      <c r="DU11" s="1210"/>
      <c r="DV11" s="1222"/>
      <c r="DW11" s="1224"/>
      <c r="DX11" s="1224"/>
      <c r="DY11" s="1226"/>
      <c r="DZ11" s="1210"/>
      <c r="EA11" s="1213"/>
      <c r="EB11" s="1193"/>
      <c r="EC11" s="1200"/>
      <c r="ED11" s="1193"/>
      <c r="EE11" s="1195"/>
      <c r="EF11" s="1193"/>
      <c r="EG11" s="1197"/>
      <c r="EH11" s="1193"/>
      <c r="EI11" s="1206"/>
      <c r="EJ11" s="1209"/>
      <c r="EK11" s="1210"/>
      <c r="EL11" s="1213"/>
      <c r="EM11" s="1193"/>
      <c r="EN11" s="1200"/>
      <c r="EO11" s="1193"/>
      <c r="EP11" s="1195"/>
      <c r="EQ11" s="1193"/>
      <c r="ER11" s="1197"/>
      <c r="ES11" s="1193"/>
      <c r="ET11" s="1206"/>
      <c r="EU11" s="1216"/>
      <c r="EV11" s="1209"/>
      <c r="EW11" s="1210"/>
      <c r="EX11" s="295" t="s">
        <v>1168</v>
      </c>
      <c r="EY11" s="1210"/>
      <c r="EZ11" s="1261"/>
      <c r="FA11" s="1210"/>
      <c r="FB11" s="1264"/>
      <c r="FC11" s="298"/>
      <c r="FD11" s="1267"/>
      <c r="FE11" s="441"/>
      <c r="FF11" s="422"/>
      <c r="FG11" s="422"/>
      <c r="FH11" s="422"/>
      <c r="FI11" s="422"/>
      <c r="FJ11" s="422"/>
      <c r="FK11" s="422"/>
      <c r="FL11" s="422"/>
      <c r="FM11" s="422"/>
      <c r="FN11" s="422"/>
      <c r="FO11" s="422"/>
    </row>
    <row r="12" spans="1:171" s="56" customFormat="1" ht="15.6" customHeight="1">
      <c r="A12" s="56" t="s">
        <v>348</v>
      </c>
      <c r="B12" s="56" t="s">
        <v>1706</v>
      </c>
      <c r="C12" s="1256"/>
      <c r="D12" s="1340" t="s">
        <v>285</v>
      </c>
      <c r="E12" s="1184" t="s">
        <v>1160</v>
      </c>
      <c r="F12" s="296" t="s">
        <v>42</v>
      </c>
      <c r="G12" s="205"/>
      <c r="H12" s="206">
        <v>204060</v>
      </c>
      <c r="I12" s="207">
        <v>213660</v>
      </c>
      <c r="J12" s="206">
        <v>161410</v>
      </c>
      <c r="K12" s="207">
        <v>171010</v>
      </c>
      <c r="L12" s="175" t="s">
        <v>268</v>
      </c>
      <c r="M12" s="208">
        <v>2020</v>
      </c>
      <c r="N12" s="209">
        <v>2110</v>
      </c>
      <c r="O12" s="210" t="s">
        <v>269</v>
      </c>
      <c r="P12" s="211" t="s">
        <v>270</v>
      </c>
      <c r="Q12" s="212" t="s">
        <v>268</v>
      </c>
      <c r="R12" s="213" t="s">
        <v>271</v>
      </c>
      <c r="S12" s="212" t="s">
        <v>268</v>
      </c>
      <c r="T12" s="214">
        <v>2.9</v>
      </c>
      <c r="U12" s="215">
        <v>2.9</v>
      </c>
      <c r="V12" s="208">
        <v>1590</v>
      </c>
      <c r="W12" s="209">
        <v>1680</v>
      </c>
      <c r="X12" s="210" t="s">
        <v>269</v>
      </c>
      <c r="Y12" s="211" t="s">
        <v>270</v>
      </c>
      <c r="Z12" s="212" t="s">
        <v>268</v>
      </c>
      <c r="AA12" s="213" t="s">
        <v>271</v>
      </c>
      <c r="AB12" s="212" t="s">
        <v>268</v>
      </c>
      <c r="AC12" s="214">
        <v>2.9</v>
      </c>
      <c r="AD12" s="216">
        <v>2.9</v>
      </c>
      <c r="AE12" s="175" t="s">
        <v>268</v>
      </c>
      <c r="AF12" s="217">
        <v>9600</v>
      </c>
      <c r="AG12" s="218" t="s">
        <v>274</v>
      </c>
      <c r="AH12" s="219">
        <v>90</v>
      </c>
      <c r="AI12" s="220" t="s">
        <v>269</v>
      </c>
      <c r="AJ12" s="211" t="s">
        <v>270</v>
      </c>
      <c r="AK12" s="212" t="s">
        <v>268</v>
      </c>
      <c r="AL12" s="213" t="s">
        <v>271</v>
      </c>
      <c r="AM12" s="212" t="s">
        <v>268</v>
      </c>
      <c r="AN12" s="221">
        <v>2.5</v>
      </c>
      <c r="AO12" s="222" t="s">
        <v>276</v>
      </c>
      <c r="AP12" s="175" t="s">
        <v>268</v>
      </c>
      <c r="AQ12" s="223">
        <v>3840</v>
      </c>
      <c r="AR12" s="224" t="s">
        <v>274</v>
      </c>
      <c r="AS12" s="225">
        <v>30</v>
      </c>
      <c r="AT12" s="226" t="s">
        <v>269</v>
      </c>
      <c r="AU12" s="227" t="s">
        <v>270</v>
      </c>
      <c r="AV12" s="228" t="s">
        <v>268</v>
      </c>
      <c r="AW12" s="229" t="s">
        <v>271</v>
      </c>
      <c r="AX12" s="228" t="s">
        <v>268</v>
      </c>
      <c r="AY12" s="230">
        <v>3.8</v>
      </c>
      <c r="AZ12" s="51"/>
      <c r="BB12" s="133"/>
      <c r="BC12" s="297"/>
      <c r="BD12" s="137"/>
      <c r="BE12" s="138"/>
      <c r="BF12" s="137"/>
      <c r="BG12" s="138"/>
      <c r="BH12" s="137"/>
      <c r="BI12" s="138"/>
      <c r="BJ12" s="1187"/>
      <c r="BK12" s="51"/>
      <c r="BL12" s="231"/>
      <c r="BM12" s="1210"/>
      <c r="BU12" s="235"/>
      <c r="BV12" s="1241"/>
      <c r="BW12" s="266"/>
      <c r="BX12" s="1210" t="s">
        <v>268</v>
      </c>
      <c r="BY12" s="1276">
        <v>43420</v>
      </c>
      <c r="BZ12" s="237"/>
      <c r="CA12" s="1210" t="s">
        <v>268</v>
      </c>
      <c r="CB12" s="1245">
        <v>350</v>
      </c>
      <c r="CC12" s="1201" t="s">
        <v>269</v>
      </c>
      <c r="CD12" s="1202" t="s">
        <v>270</v>
      </c>
      <c r="CE12" s="1201" t="s">
        <v>268</v>
      </c>
      <c r="CF12" s="1203" t="s">
        <v>275</v>
      </c>
      <c r="CG12" s="1201" t="s">
        <v>268</v>
      </c>
      <c r="CH12" s="1246">
        <v>5.8</v>
      </c>
      <c r="CI12" s="1241"/>
      <c r="CJ12" s="1188" t="s">
        <v>194</v>
      </c>
      <c r="CK12" s="1189" t="s">
        <v>268</v>
      </c>
      <c r="CL12" s="1190">
        <v>390</v>
      </c>
      <c r="CM12" s="1192" t="s">
        <v>269</v>
      </c>
      <c r="CN12" s="1194" t="s">
        <v>270</v>
      </c>
      <c r="CO12" s="1192" t="s">
        <v>268</v>
      </c>
      <c r="CP12" s="1196" t="s">
        <v>275</v>
      </c>
      <c r="CQ12" s="1192" t="s">
        <v>268</v>
      </c>
      <c r="CR12" s="1205">
        <v>2.2000000000000002</v>
      </c>
      <c r="CS12" s="1230" t="s">
        <v>277</v>
      </c>
      <c r="CT12" s="1232" t="s">
        <v>268</v>
      </c>
      <c r="CU12" s="1233">
        <v>12800</v>
      </c>
      <c r="CV12" s="1236">
        <v>14100</v>
      </c>
      <c r="CW12" s="1233">
        <v>8900</v>
      </c>
      <c r="CX12" s="1236">
        <v>8900</v>
      </c>
      <c r="CY12" s="1189" t="s">
        <v>268</v>
      </c>
      <c r="CZ12" s="238" t="s">
        <v>1162</v>
      </c>
      <c r="DA12" s="239">
        <v>21100</v>
      </c>
      <c r="DB12" s="240">
        <v>23400</v>
      </c>
      <c r="DC12" s="241">
        <v>14700</v>
      </c>
      <c r="DD12" s="242">
        <v>14700</v>
      </c>
      <c r="DE12" s="1210"/>
      <c r="DF12" s="231"/>
      <c r="DG12" s="1189" t="s">
        <v>268</v>
      </c>
      <c r="DH12" s="1239">
        <v>5100</v>
      </c>
      <c r="DI12" s="1210" t="s">
        <v>268</v>
      </c>
      <c r="DJ12" s="1242">
        <v>15170</v>
      </c>
      <c r="DK12" s="1186" t="s">
        <v>268</v>
      </c>
      <c r="DL12" s="1245">
        <v>150</v>
      </c>
      <c r="DM12" s="1201" t="s">
        <v>269</v>
      </c>
      <c r="DN12" s="1202" t="s">
        <v>270</v>
      </c>
      <c r="DO12" s="1201" t="s">
        <v>268</v>
      </c>
      <c r="DP12" s="1203" t="s">
        <v>275</v>
      </c>
      <c r="DQ12" s="1201" t="s">
        <v>268</v>
      </c>
      <c r="DR12" s="1246">
        <v>6</v>
      </c>
      <c r="DS12" s="1241"/>
      <c r="DT12" s="231"/>
      <c r="DU12" s="1210" t="s">
        <v>280</v>
      </c>
      <c r="DV12" s="1249" t="s">
        <v>1129</v>
      </c>
      <c r="DW12" s="1251" t="s">
        <v>1129</v>
      </c>
      <c r="DX12" s="1251" t="s">
        <v>1129</v>
      </c>
      <c r="DY12" s="1253" t="s">
        <v>1129</v>
      </c>
      <c r="DZ12" s="1210" t="s">
        <v>280</v>
      </c>
      <c r="EA12" s="1211">
        <v>9850</v>
      </c>
      <c r="EB12" s="1201" t="s">
        <v>268</v>
      </c>
      <c r="EC12" s="1198">
        <v>90</v>
      </c>
      <c r="ED12" s="1201" t="s">
        <v>269</v>
      </c>
      <c r="EE12" s="1202" t="s">
        <v>270</v>
      </c>
      <c r="EF12" s="1201" t="s">
        <v>268</v>
      </c>
      <c r="EG12" s="1203" t="s">
        <v>275</v>
      </c>
      <c r="EH12" s="1201" t="s">
        <v>268</v>
      </c>
      <c r="EI12" s="1204">
        <v>5</v>
      </c>
      <c r="EJ12" s="1207" t="s">
        <v>276</v>
      </c>
      <c r="EK12" s="1210" t="s">
        <v>280</v>
      </c>
      <c r="EL12" s="1211">
        <v>38400</v>
      </c>
      <c r="EM12" s="1201" t="s">
        <v>268</v>
      </c>
      <c r="EN12" s="1198">
        <v>380</v>
      </c>
      <c r="EO12" s="1201" t="s">
        <v>269</v>
      </c>
      <c r="EP12" s="1202" t="s">
        <v>270</v>
      </c>
      <c r="EQ12" s="1201" t="s">
        <v>268</v>
      </c>
      <c r="ER12" s="1203" t="s">
        <v>275</v>
      </c>
      <c r="ES12" s="1201" t="s">
        <v>268</v>
      </c>
      <c r="ET12" s="1204">
        <v>2.4</v>
      </c>
      <c r="EU12" s="1214" t="s">
        <v>276</v>
      </c>
      <c r="EV12" s="1207" t="s">
        <v>1168</v>
      </c>
      <c r="EW12" s="1210" t="s">
        <v>280</v>
      </c>
      <c r="EX12" s="244"/>
      <c r="EY12" s="1210" t="s">
        <v>280</v>
      </c>
      <c r="EZ12" s="1261"/>
      <c r="FA12" s="1210"/>
      <c r="FB12" s="1264"/>
      <c r="FC12" s="298"/>
      <c r="FD12" s="1267"/>
      <c r="FE12" s="441"/>
      <c r="FF12" s="422"/>
      <c r="FG12" s="422"/>
      <c r="FH12" s="422"/>
      <c r="FI12" s="422"/>
      <c r="FJ12" s="422"/>
      <c r="FK12" s="422"/>
      <c r="FL12" s="422"/>
      <c r="FM12" s="422"/>
      <c r="FN12" s="422"/>
      <c r="FO12" s="422"/>
    </row>
    <row r="13" spans="1:171" s="56" customFormat="1" ht="15.6" customHeight="1">
      <c r="A13" s="56" t="s">
        <v>349</v>
      </c>
      <c r="B13" s="56" t="s">
        <v>1707</v>
      </c>
      <c r="C13" s="1256"/>
      <c r="D13" s="1341"/>
      <c r="E13" s="1185"/>
      <c r="F13" s="299" t="s">
        <v>43</v>
      </c>
      <c r="G13" s="205"/>
      <c r="H13" s="246">
        <v>213660</v>
      </c>
      <c r="I13" s="247">
        <v>289990</v>
      </c>
      <c r="J13" s="246">
        <v>171010</v>
      </c>
      <c r="K13" s="247">
        <v>247340</v>
      </c>
      <c r="L13" s="175" t="s">
        <v>268</v>
      </c>
      <c r="M13" s="248">
        <v>2110</v>
      </c>
      <c r="N13" s="249">
        <v>2770</v>
      </c>
      <c r="O13" s="250" t="s">
        <v>269</v>
      </c>
      <c r="P13" s="251" t="s">
        <v>270</v>
      </c>
      <c r="Q13" s="252" t="s">
        <v>274</v>
      </c>
      <c r="R13" s="251" t="s">
        <v>271</v>
      </c>
      <c r="S13" s="252" t="s">
        <v>268</v>
      </c>
      <c r="T13" s="253">
        <v>2.9</v>
      </c>
      <c r="U13" s="254">
        <v>2.8</v>
      </c>
      <c r="V13" s="248">
        <v>1680</v>
      </c>
      <c r="W13" s="249">
        <v>2340</v>
      </c>
      <c r="X13" s="250" t="s">
        <v>269</v>
      </c>
      <c r="Y13" s="251" t="s">
        <v>270</v>
      </c>
      <c r="Z13" s="252" t="s">
        <v>274</v>
      </c>
      <c r="AA13" s="251" t="s">
        <v>271</v>
      </c>
      <c r="AB13" s="252" t="s">
        <v>268</v>
      </c>
      <c r="AC13" s="253">
        <v>2.9</v>
      </c>
      <c r="AD13" s="255">
        <v>2.8</v>
      </c>
      <c r="AE13" s="175" t="s">
        <v>268</v>
      </c>
      <c r="AF13" s="223">
        <v>9600</v>
      </c>
      <c r="AG13" s="224" t="s">
        <v>274</v>
      </c>
      <c r="AH13" s="256">
        <v>90</v>
      </c>
      <c r="AI13" s="257" t="s">
        <v>269</v>
      </c>
      <c r="AJ13" s="197" t="s">
        <v>270</v>
      </c>
      <c r="AK13" s="198" t="s">
        <v>268</v>
      </c>
      <c r="AL13" s="258" t="s">
        <v>271</v>
      </c>
      <c r="AM13" s="259" t="s">
        <v>268</v>
      </c>
      <c r="AN13" s="260">
        <v>2.5</v>
      </c>
      <c r="AO13" s="261"/>
      <c r="AP13" s="51"/>
      <c r="AQ13" s="233"/>
      <c r="AS13" s="233"/>
      <c r="AT13" s="262"/>
      <c r="AU13" s="263"/>
      <c r="AV13" s="262"/>
      <c r="AW13" s="263"/>
      <c r="AX13" s="262"/>
      <c r="AY13" s="263"/>
      <c r="AZ13" s="51"/>
      <c r="BC13" s="264"/>
      <c r="BD13" s="265"/>
      <c r="BF13" s="265"/>
      <c r="BH13" s="265"/>
      <c r="BJ13" s="1187"/>
      <c r="BK13" s="51"/>
      <c r="BL13" s="231"/>
      <c r="BM13" s="1210"/>
      <c r="BU13" s="235"/>
      <c r="BV13" s="1241"/>
      <c r="BW13" s="266"/>
      <c r="BX13" s="1210"/>
      <c r="BY13" s="1343"/>
      <c r="BZ13" s="267">
        <v>41480</v>
      </c>
      <c r="CA13" s="1210"/>
      <c r="CB13" s="1190"/>
      <c r="CC13" s="1192"/>
      <c r="CD13" s="1194"/>
      <c r="CE13" s="1192"/>
      <c r="CF13" s="1196"/>
      <c r="CG13" s="1192"/>
      <c r="CH13" s="1247"/>
      <c r="CI13" s="1241"/>
      <c r="CJ13" s="1188"/>
      <c r="CK13" s="1189"/>
      <c r="CL13" s="1190"/>
      <c r="CM13" s="1192"/>
      <c r="CN13" s="1194"/>
      <c r="CO13" s="1192"/>
      <c r="CP13" s="1196"/>
      <c r="CQ13" s="1192"/>
      <c r="CR13" s="1205"/>
      <c r="CS13" s="1230"/>
      <c r="CT13" s="1232"/>
      <c r="CU13" s="1234"/>
      <c r="CV13" s="1237"/>
      <c r="CW13" s="1234"/>
      <c r="CX13" s="1237"/>
      <c r="CY13" s="1189"/>
      <c r="CZ13" s="167" t="s">
        <v>1164</v>
      </c>
      <c r="DA13" s="268">
        <v>11600</v>
      </c>
      <c r="DB13" s="269">
        <v>12900</v>
      </c>
      <c r="DC13" s="270">
        <v>8100</v>
      </c>
      <c r="DD13" s="271">
        <v>8100</v>
      </c>
      <c r="DE13" s="1210"/>
      <c r="DF13" s="231"/>
      <c r="DG13" s="1189"/>
      <c r="DH13" s="1240"/>
      <c r="DI13" s="1210"/>
      <c r="DJ13" s="1243"/>
      <c r="DK13" s="1186"/>
      <c r="DL13" s="1190"/>
      <c r="DM13" s="1192"/>
      <c r="DN13" s="1194"/>
      <c r="DO13" s="1192"/>
      <c r="DP13" s="1196"/>
      <c r="DQ13" s="1192"/>
      <c r="DR13" s="1247"/>
      <c r="DS13" s="1241"/>
      <c r="DT13" s="231"/>
      <c r="DU13" s="1210"/>
      <c r="DV13" s="1250"/>
      <c r="DW13" s="1252"/>
      <c r="DX13" s="1252"/>
      <c r="DY13" s="1254"/>
      <c r="DZ13" s="1210"/>
      <c r="EA13" s="1212"/>
      <c r="EB13" s="1192"/>
      <c r="EC13" s="1199"/>
      <c r="ED13" s="1192"/>
      <c r="EE13" s="1194"/>
      <c r="EF13" s="1192"/>
      <c r="EG13" s="1196"/>
      <c r="EH13" s="1192"/>
      <c r="EI13" s="1205"/>
      <c r="EJ13" s="1208"/>
      <c r="EK13" s="1210"/>
      <c r="EL13" s="1212"/>
      <c r="EM13" s="1192"/>
      <c r="EN13" s="1199"/>
      <c r="EO13" s="1192"/>
      <c r="EP13" s="1194"/>
      <c r="EQ13" s="1192"/>
      <c r="ER13" s="1196"/>
      <c r="ES13" s="1192"/>
      <c r="ET13" s="1205"/>
      <c r="EU13" s="1215"/>
      <c r="EV13" s="1208"/>
      <c r="EW13" s="1210"/>
      <c r="EX13" s="272">
        <v>26110</v>
      </c>
      <c r="EY13" s="1210"/>
      <c r="EZ13" s="1261"/>
      <c r="FA13" s="1210"/>
      <c r="FB13" s="1264"/>
      <c r="FC13" s="298"/>
      <c r="FD13" s="1267"/>
      <c r="FE13" s="441"/>
      <c r="FF13" s="422"/>
      <c r="FG13" s="422"/>
      <c r="FH13" s="422"/>
      <c r="FI13" s="422"/>
      <c r="FJ13" s="422"/>
      <c r="FK13" s="422"/>
      <c r="FL13" s="422"/>
      <c r="FM13" s="422"/>
      <c r="FN13" s="422"/>
      <c r="FO13" s="422"/>
    </row>
    <row r="14" spans="1:171" s="56" customFormat="1" ht="15.6" customHeight="1">
      <c r="A14" s="56" t="s">
        <v>1209</v>
      </c>
      <c r="B14" s="56" t="s">
        <v>1708</v>
      </c>
      <c r="C14" s="1256"/>
      <c r="D14" s="1341"/>
      <c r="E14" s="1217" t="s">
        <v>1165</v>
      </c>
      <c r="F14" s="299" t="s">
        <v>44</v>
      </c>
      <c r="G14" s="205"/>
      <c r="H14" s="246">
        <v>289990</v>
      </c>
      <c r="I14" s="247">
        <v>385990</v>
      </c>
      <c r="J14" s="246">
        <v>247340</v>
      </c>
      <c r="K14" s="247">
        <v>343340</v>
      </c>
      <c r="L14" s="175" t="s">
        <v>268</v>
      </c>
      <c r="M14" s="248">
        <v>2770</v>
      </c>
      <c r="N14" s="249">
        <v>3730</v>
      </c>
      <c r="O14" s="250" t="s">
        <v>269</v>
      </c>
      <c r="P14" s="251" t="s">
        <v>270</v>
      </c>
      <c r="Q14" s="252" t="s">
        <v>274</v>
      </c>
      <c r="R14" s="251" t="s">
        <v>271</v>
      </c>
      <c r="S14" s="252" t="s">
        <v>268</v>
      </c>
      <c r="T14" s="253">
        <v>2.8</v>
      </c>
      <c r="U14" s="254">
        <v>2.8</v>
      </c>
      <c r="V14" s="248">
        <v>2340</v>
      </c>
      <c r="W14" s="249">
        <v>3300</v>
      </c>
      <c r="X14" s="250" t="s">
        <v>269</v>
      </c>
      <c r="Y14" s="251" t="s">
        <v>270</v>
      </c>
      <c r="Z14" s="252" t="s">
        <v>274</v>
      </c>
      <c r="AA14" s="251" t="s">
        <v>271</v>
      </c>
      <c r="AB14" s="252" t="s">
        <v>268</v>
      </c>
      <c r="AC14" s="253">
        <v>2.8</v>
      </c>
      <c r="AD14" s="255">
        <v>2.7</v>
      </c>
      <c r="AE14" s="55"/>
      <c r="AF14" s="133"/>
      <c r="AG14" s="133"/>
      <c r="AH14" s="273"/>
      <c r="AI14" s="137"/>
      <c r="AJ14" s="138"/>
      <c r="AK14" s="137"/>
      <c r="AL14" s="138"/>
      <c r="AM14" s="137"/>
      <c r="AN14" s="138"/>
      <c r="AO14" s="138"/>
      <c r="AP14" s="55"/>
      <c r="AQ14" s="133"/>
      <c r="AR14" s="133"/>
      <c r="AS14" s="138"/>
      <c r="AT14" s="137"/>
      <c r="AU14" s="138"/>
      <c r="AV14" s="137"/>
      <c r="AW14" s="138"/>
      <c r="AX14" s="137"/>
      <c r="AY14" s="138"/>
      <c r="AZ14" s="175" t="s">
        <v>268</v>
      </c>
      <c r="BA14" s="274">
        <v>19200</v>
      </c>
      <c r="BB14" s="175" t="s">
        <v>268</v>
      </c>
      <c r="BC14" s="225">
        <v>190</v>
      </c>
      <c r="BD14" s="226" t="s">
        <v>269</v>
      </c>
      <c r="BE14" s="227" t="s">
        <v>270</v>
      </c>
      <c r="BF14" s="228" t="s">
        <v>268</v>
      </c>
      <c r="BG14" s="229" t="s">
        <v>271</v>
      </c>
      <c r="BH14" s="226" t="s">
        <v>268</v>
      </c>
      <c r="BI14" s="230">
        <v>2.4</v>
      </c>
      <c r="BJ14" s="1187"/>
      <c r="BK14" s="51"/>
      <c r="BL14" s="231"/>
      <c r="BM14" s="1210"/>
      <c r="BU14" s="235"/>
      <c r="BV14" s="1241"/>
      <c r="BW14" s="266"/>
      <c r="BX14" s="1210" t="s">
        <v>268</v>
      </c>
      <c r="BY14" s="1278">
        <v>41480</v>
      </c>
      <c r="BZ14" s="275"/>
      <c r="CA14" s="1210"/>
      <c r="CB14" s="1190"/>
      <c r="CC14" s="1192"/>
      <c r="CD14" s="1194"/>
      <c r="CE14" s="1192"/>
      <c r="CF14" s="1196"/>
      <c r="CG14" s="1192"/>
      <c r="CH14" s="1247"/>
      <c r="CI14" s="1241"/>
      <c r="CJ14" s="1219">
        <v>39940</v>
      </c>
      <c r="CK14" s="1189"/>
      <c r="CL14" s="1190"/>
      <c r="CM14" s="1192"/>
      <c r="CN14" s="1194"/>
      <c r="CO14" s="1192"/>
      <c r="CP14" s="1196"/>
      <c r="CQ14" s="1192"/>
      <c r="CR14" s="1205"/>
      <c r="CS14" s="1230"/>
      <c r="CT14" s="1232"/>
      <c r="CU14" s="1234"/>
      <c r="CV14" s="1237"/>
      <c r="CW14" s="1234"/>
      <c r="CX14" s="1237"/>
      <c r="CY14" s="1189"/>
      <c r="CZ14" s="167" t="s">
        <v>1166</v>
      </c>
      <c r="DA14" s="268">
        <v>10100</v>
      </c>
      <c r="DB14" s="269">
        <v>11200</v>
      </c>
      <c r="DC14" s="270">
        <v>7100</v>
      </c>
      <c r="DD14" s="271">
        <v>7100</v>
      </c>
      <c r="DE14" s="1210"/>
      <c r="DF14" s="231"/>
      <c r="DG14" s="235"/>
      <c r="DH14" s="276"/>
      <c r="DI14" s="1241"/>
      <c r="DJ14" s="1243"/>
      <c r="DK14" s="1186"/>
      <c r="DL14" s="1190"/>
      <c r="DM14" s="1192"/>
      <c r="DN14" s="1194"/>
      <c r="DO14" s="1192"/>
      <c r="DP14" s="1196"/>
      <c r="DQ14" s="1192"/>
      <c r="DR14" s="1247"/>
      <c r="DS14" s="1241"/>
      <c r="DT14" s="231"/>
      <c r="DU14" s="1210"/>
      <c r="DV14" s="1221">
        <v>0.01</v>
      </c>
      <c r="DW14" s="1223">
        <v>0.02</v>
      </c>
      <c r="DX14" s="1223">
        <v>0.03</v>
      </c>
      <c r="DY14" s="1225">
        <v>0.04</v>
      </c>
      <c r="DZ14" s="1210"/>
      <c r="EA14" s="1212"/>
      <c r="EB14" s="1192"/>
      <c r="EC14" s="1199"/>
      <c r="ED14" s="1192"/>
      <c r="EE14" s="1194"/>
      <c r="EF14" s="1192"/>
      <c r="EG14" s="1196"/>
      <c r="EH14" s="1192"/>
      <c r="EI14" s="1205"/>
      <c r="EJ14" s="1208"/>
      <c r="EK14" s="1210"/>
      <c r="EL14" s="1212"/>
      <c r="EM14" s="1192"/>
      <c r="EN14" s="1199"/>
      <c r="EO14" s="1192"/>
      <c r="EP14" s="1194"/>
      <c r="EQ14" s="1192"/>
      <c r="ER14" s="1196"/>
      <c r="ES14" s="1192"/>
      <c r="ET14" s="1205"/>
      <c r="EU14" s="1215"/>
      <c r="EV14" s="1208"/>
      <c r="EW14" s="1210"/>
      <c r="EX14" s="277">
        <v>260</v>
      </c>
      <c r="EY14" s="1210"/>
      <c r="EZ14" s="1261"/>
      <c r="FA14" s="1210"/>
      <c r="FB14" s="1264"/>
      <c r="FC14" s="298"/>
      <c r="FD14" s="1267"/>
      <c r="FE14" s="441"/>
      <c r="FF14" s="422"/>
      <c r="FG14" s="422"/>
      <c r="FH14" s="422"/>
      <c r="FI14" s="422"/>
      <c r="FJ14" s="422"/>
      <c r="FK14" s="422"/>
      <c r="FL14" s="422"/>
      <c r="FM14" s="422"/>
      <c r="FN14" s="422"/>
      <c r="FO14" s="422"/>
    </row>
    <row r="15" spans="1:171" s="56" customFormat="1" ht="15.6" customHeight="1">
      <c r="A15" s="56" t="s">
        <v>1210</v>
      </c>
      <c r="B15" s="56" t="s">
        <v>1709</v>
      </c>
      <c r="C15" s="1256"/>
      <c r="D15" s="1342"/>
      <c r="E15" s="1218"/>
      <c r="F15" s="300" t="s">
        <v>45</v>
      </c>
      <c r="G15" s="205"/>
      <c r="H15" s="279">
        <v>385990</v>
      </c>
      <c r="I15" s="280"/>
      <c r="J15" s="279">
        <v>343340</v>
      </c>
      <c r="K15" s="280"/>
      <c r="L15" s="175" t="s">
        <v>268</v>
      </c>
      <c r="M15" s="223">
        <v>3730</v>
      </c>
      <c r="N15" s="281"/>
      <c r="O15" s="282" t="s">
        <v>269</v>
      </c>
      <c r="P15" s="283" t="s">
        <v>270</v>
      </c>
      <c r="Q15" s="284" t="s">
        <v>274</v>
      </c>
      <c r="R15" s="283" t="s">
        <v>271</v>
      </c>
      <c r="S15" s="284" t="s">
        <v>268</v>
      </c>
      <c r="T15" s="285">
        <v>2.8</v>
      </c>
      <c r="U15" s="286"/>
      <c r="V15" s="223">
        <v>3300</v>
      </c>
      <c r="W15" s="281"/>
      <c r="X15" s="282" t="s">
        <v>269</v>
      </c>
      <c r="Y15" s="283" t="s">
        <v>270</v>
      </c>
      <c r="Z15" s="284" t="s">
        <v>274</v>
      </c>
      <c r="AA15" s="283" t="s">
        <v>271</v>
      </c>
      <c r="AB15" s="284" t="s">
        <v>268</v>
      </c>
      <c r="AC15" s="285">
        <v>2.7</v>
      </c>
      <c r="AD15" s="287"/>
      <c r="AE15" s="55"/>
      <c r="AF15" s="133"/>
      <c r="AG15" s="133"/>
      <c r="AH15" s="288"/>
      <c r="AI15" s="137"/>
      <c r="AJ15" s="138"/>
      <c r="AK15" s="137"/>
      <c r="AL15" s="138"/>
      <c r="AM15" s="137"/>
      <c r="AN15" s="138"/>
      <c r="AO15" s="138"/>
      <c r="AP15" s="55"/>
      <c r="AQ15" s="289"/>
      <c r="AR15" s="165"/>
      <c r="AS15" s="288"/>
      <c r="AT15" s="137"/>
      <c r="AU15" s="138"/>
      <c r="AV15" s="137"/>
      <c r="AW15" s="138"/>
      <c r="AX15" s="137"/>
      <c r="AY15" s="138"/>
      <c r="BJ15" s="1187"/>
      <c r="BK15" s="51"/>
      <c r="BL15" s="231"/>
      <c r="BM15" s="1210"/>
      <c r="BU15" s="235"/>
      <c r="BV15" s="1241"/>
      <c r="BW15" s="266"/>
      <c r="BX15" s="1210"/>
      <c r="BY15" s="1279"/>
      <c r="BZ15" s="290"/>
      <c r="CA15" s="1210"/>
      <c r="CB15" s="1191"/>
      <c r="CC15" s="1193"/>
      <c r="CD15" s="1195"/>
      <c r="CE15" s="1193"/>
      <c r="CF15" s="1197"/>
      <c r="CG15" s="1193"/>
      <c r="CH15" s="1248"/>
      <c r="CI15" s="1241"/>
      <c r="CJ15" s="1219"/>
      <c r="CK15" s="1189"/>
      <c r="CL15" s="1190"/>
      <c r="CM15" s="1192"/>
      <c r="CN15" s="1194"/>
      <c r="CO15" s="1192"/>
      <c r="CP15" s="1196"/>
      <c r="CQ15" s="1192"/>
      <c r="CR15" s="1205"/>
      <c r="CS15" s="1230"/>
      <c r="CT15" s="1232"/>
      <c r="CU15" s="1235"/>
      <c r="CV15" s="1238"/>
      <c r="CW15" s="1235"/>
      <c r="CX15" s="1238"/>
      <c r="CY15" s="1189"/>
      <c r="CZ15" s="291" t="s">
        <v>1167</v>
      </c>
      <c r="DA15" s="292">
        <v>9100</v>
      </c>
      <c r="DB15" s="293">
        <v>10100</v>
      </c>
      <c r="DC15" s="294">
        <v>6300</v>
      </c>
      <c r="DD15" s="290">
        <v>6300</v>
      </c>
      <c r="DE15" s="1210"/>
      <c r="DG15" s="235"/>
      <c r="DH15" s="165"/>
      <c r="DI15" s="1241"/>
      <c r="DJ15" s="1244"/>
      <c r="DK15" s="1186"/>
      <c r="DL15" s="1190"/>
      <c r="DM15" s="1193"/>
      <c r="DN15" s="1195"/>
      <c r="DO15" s="1193"/>
      <c r="DP15" s="1197"/>
      <c r="DQ15" s="1193"/>
      <c r="DR15" s="1248"/>
      <c r="DS15" s="1241"/>
      <c r="DT15" s="231"/>
      <c r="DU15" s="1210"/>
      <c r="DV15" s="1222"/>
      <c r="DW15" s="1224"/>
      <c r="DX15" s="1224"/>
      <c r="DY15" s="1226"/>
      <c r="DZ15" s="1210"/>
      <c r="EA15" s="1213"/>
      <c r="EB15" s="1193"/>
      <c r="EC15" s="1200"/>
      <c r="ED15" s="1193"/>
      <c r="EE15" s="1195"/>
      <c r="EF15" s="1193"/>
      <c r="EG15" s="1197"/>
      <c r="EH15" s="1193"/>
      <c r="EI15" s="1206"/>
      <c r="EJ15" s="1209"/>
      <c r="EK15" s="1210"/>
      <c r="EL15" s="1213"/>
      <c r="EM15" s="1193"/>
      <c r="EN15" s="1200"/>
      <c r="EO15" s="1193"/>
      <c r="EP15" s="1195"/>
      <c r="EQ15" s="1193"/>
      <c r="ER15" s="1197"/>
      <c r="ES15" s="1193"/>
      <c r="ET15" s="1206"/>
      <c r="EU15" s="1216"/>
      <c r="EV15" s="1209"/>
      <c r="EW15" s="1210"/>
      <c r="EX15" s="295" t="s">
        <v>1168</v>
      </c>
      <c r="EY15" s="1210"/>
      <c r="EZ15" s="1261"/>
      <c r="FA15" s="1210"/>
      <c r="FB15" s="1264"/>
      <c r="FC15" s="298"/>
      <c r="FD15" s="1267"/>
      <c r="FE15" s="441"/>
      <c r="FF15" s="422"/>
      <c r="FG15" s="422"/>
      <c r="FH15" s="422"/>
      <c r="FI15" s="422"/>
      <c r="FJ15" s="422"/>
      <c r="FK15" s="422"/>
      <c r="FL15" s="422"/>
      <c r="FM15" s="422"/>
      <c r="FN15" s="422"/>
      <c r="FO15" s="422"/>
    </row>
    <row r="16" spans="1:171" s="56" customFormat="1" ht="15.6" customHeight="1">
      <c r="A16" s="56" t="s">
        <v>350</v>
      </c>
      <c r="B16" s="56" t="s">
        <v>1710</v>
      </c>
      <c r="C16" s="1256"/>
      <c r="D16" s="1340" t="s">
        <v>290</v>
      </c>
      <c r="E16" s="1184" t="s">
        <v>1160</v>
      </c>
      <c r="F16" s="296" t="s">
        <v>42</v>
      </c>
      <c r="G16" s="205"/>
      <c r="H16" s="206">
        <v>159180</v>
      </c>
      <c r="I16" s="207">
        <v>168780</v>
      </c>
      <c r="J16" s="206">
        <v>127190</v>
      </c>
      <c r="K16" s="207">
        <v>136790</v>
      </c>
      <c r="L16" s="175" t="s">
        <v>268</v>
      </c>
      <c r="M16" s="208">
        <v>1570</v>
      </c>
      <c r="N16" s="209">
        <v>1660</v>
      </c>
      <c r="O16" s="210" t="s">
        <v>269</v>
      </c>
      <c r="P16" s="211" t="s">
        <v>270</v>
      </c>
      <c r="Q16" s="212" t="s">
        <v>268</v>
      </c>
      <c r="R16" s="213" t="s">
        <v>271</v>
      </c>
      <c r="S16" s="212" t="s">
        <v>268</v>
      </c>
      <c r="T16" s="214">
        <v>2.9</v>
      </c>
      <c r="U16" s="215">
        <v>2.9</v>
      </c>
      <c r="V16" s="208">
        <v>1250</v>
      </c>
      <c r="W16" s="209">
        <v>1340</v>
      </c>
      <c r="X16" s="210" t="s">
        <v>269</v>
      </c>
      <c r="Y16" s="211" t="s">
        <v>270</v>
      </c>
      <c r="Z16" s="212" t="s">
        <v>268</v>
      </c>
      <c r="AA16" s="213" t="s">
        <v>271</v>
      </c>
      <c r="AB16" s="212" t="s">
        <v>268</v>
      </c>
      <c r="AC16" s="214">
        <v>2.8</v>
      </c>
      <c r="AD16" s="216">
        <v>2.8</v>
      </c>
      <c r="AE16" s="175" t="s">
        <v>268</v>
      </c>
      <c r="AF16" s="217">
        <v>9600</v>
      </c>
      <c r="AG16" s="218" t="s">
        <v>274</v>
      </c>
      <c r="AH16" s="219">
        <v>90</v>
      </c>
      <c r="AI16" s="220" t="s">
        <v>269</v>
      </c>
      <c r="AJ16" s="211" t="s">
        <v>270</v>
      </c>
      <c r="AK16" s="212" t="s">
        <v>268</v>
      </c>
      <c r="AL16" s="213" t="s">
        <v>271</v>
      </c>
      <c r="AM16" s="212" t="s">
        <v>268</v>
      </c>
      <c r="AN16" s="221">
        <v>2.5</v>
      </c>
      <c r="AO16" s="222" t="s">
        <v>276</v>
      </c>
      <c r="AP16" s="175" t="s">
        <v>268</v>
      </c>
      <c r="AQ16" s="223">
        <v>3840</v>
      </c>
      <c r="AR16" s="224" t="s">
        <v>274</v>
      </c>
      <c r="AS16" s="225">
        <v>30</v>
      </c>
      <c r="AT16" s="226" t="s">
        <v>269</v>
      </c>
      <c r="AU16" s="227" t="s">
        <v>270</v>
      </c>
      <c r="AV16" s="228" t="s">
        <v>268</v>
      </c>
      <c r="AW16" s="229" t="s">
        <v>271</v>
      </c>
      <c r="AX16" s="228" t="s">
        <v>268</v>
      </c>
      <c r="AY16" s="230">
        <v>3.8</v>
      </c>
      <c r="AZ16" s="51"/>
      <c r="BB16" s="133"/>
      <c r="BC16" s="297"/>
      <c r="BD16" s="137"/>
      <c r="BE16" s="138"/>
      <c r="BF16" s="137"/>
      <c r="BG16" s="138"/>
      <c r="BH16" s="137"/>
      <c r="BI16" s="138"/>
      <c r="BJ16" s="1187"/>
      <c r="BK16" s="51"/>
      <c r="BL16" s="231"/>
      <c r="BM16" s="1210"/>
      <c r="BU16" s="235"/>
      <c r="BV16" s="1241"/>
      <c r="BW16" s="266"/>
      <c r="BX16" s="1210" t="s">
        <v>268</v>
      </c>
      <c r="BY16" s="1276">
        <v>34510</v>
      </c>
      <c r="BZ16" s="237"/>
      <c r="CA16" s="1210" t="s">
        <v>268</v>
      </c>
      <c r="CB16" s="1245">
        <v>260</v>
      </c>
      <c r="CC16" s="1201" t="s">
        <v>269</v>
      </c>
      <c r="CD16" s="1202" t="s">
        <v>270</v>
      </c>
      <c r="CE16" s="1201" t="s">
        <v>268</v>
      </c>
      <c r="CF16" s="1203" t="s">
        <v>275</v>
      </c>
      <c r="CG16" s="1201" t="s">
        <v>268</v>
      </c>
      <c r="CH16" s="1246">
        <v>5.9</v>
      </c>
      <c r="CI16" s="1241"/>
      <c r="CJ16" s="1188" t="s">
        <v>291</v>
      </c>
      <c r="CK16" s="1189" t="s">
        <v>268</v>
      </c>
      <c r="CL16" s="1190">
        <v>290</v>
      </c>
      <c r="CM16" s="1192" t="s">
        <v>269</v>
      </c>
      <c r="CN16" s="1194" t="s">
        <v>270</v>
      </c>
      <c r="CO16" s="1192" t="s">
        <v>268</v>
      </c>
      <c r="CP16" s="1196" t="s">
        <v>275</v>
      </c>
      <c r="CQ16" s="1192" t="s">
        <v>268</v>
      </c>
      <c r="CR16" s="1205">
        <v>2.2000000000000002</v>
      </c>
      <c r="CS16" s="1230" t="s">
        <v>277</v>
      </c>
      <c r="CT16" s="1232" t="s">
        <v>268</v>
      </c>
      <c r="CU16" s="1233">
        <v>9600</v>
      </c>
      <c r="CV16" s="1236">
        <v>10600</v>
      </c>
      <c r="CW16" s="1233">
        <v>6700</v>
      </c>
      <c r="CX16" s="1236">
        <v>6700</v>
      </c>
      <c r="CY16" s="1189" t="s">
        <v>268</v>
      </c>
      <c r="CZ16" s="238" t="s">
        <v>1162</v>
      </c>
      <c r="DA16" s="239">
        <v>15800</v>
      </c>
      <c r="DB16" s="240">
        <v>17600</v>
      </c>
      <c r="DC16" s="241">
        <v>11000</v>
      </c>
      <c r="DD16" s="242">
        <v>11000</v>
      </c>
      <c r="DE16" s="1210"/>
      <c r="DG16" s="1189" t="s">
        <v>268</v>
      </c>
      <c r="DH16" s="1239">
        <v>5100</v>
      </c>
      <c r="DI16" s="1210" t="s">
        <v>268</v>
      </c>
      <c r="DJ16" s="1242">
        <v>11370</v>
      </c>
      <c r="DK16" s="1186" t="s">
        <v>268</v>
      </c>
      <c r="DL16" s="1245">
        <v>110</v>
      </c>
      <c r="DM16" s="1201" t="s">
        <v>269</v>
      </c>
      <c r="DN16" s="1202" t="s">
        <v>270</v>
      </c>
      <c r="DO16" s="1201" t="s">
        <v>268</v>
      </c>
      <c r="DP16" s="1203" t="s">
        <v>275</v>
      </c>
      <c r="DQ16" s="1201" t="s">
        <v>268</v>
      </c>
      <c r="DR16" s="1246">
        <v>6.2</v>
      </c>
      <c r="DS16" s="1241"/>
      <c r="DT16" s="231"/>
      <c r="DU16" s="1210" t="s">
        <v>280</v>
      </c>
      <c r="DV16" s="1249" t="s">
        <v>1129</v>
      </c>
      <c r="DW16" s="1251" t="s">
        <v>1129</v>
      </c>
      <c r="DX16" s="1251" t="s">
        <v>1129</v>
      </c>
      <c r="DY16" s="1253" t="s">
        <v>1129</v>
      </c>
      <c r="DZ16" s="1210" t="s">
        <v>280</v>
      </c>
      <c r="EA16" s="1211">
        <v>7390</v>
      </c>
      <c r="EB16" s="1201" t="s">
        <v>268</v>
      </c>
      <c r="EC16" s="1198">
        <v>70</v>
      </c>
      <c r="ED16" s="1201" t="s">
        <v>269</v>
      </c>
      <c r="EE16" s="1202" t="s">
        <v>270</v>
      </c>
      <c r="EF16" s="1201" t="s">
        <v>268</v>
      </c>
      <c r="EG16" s="1203" t="s">
        <v>275</v>
      </c>
      <c r="EH16" s="1201" t="s">
        <v>268</v>
      </c>
      <c r="EI16" s="1204">
        <v>4.9000000000000004</v>
      </c>
      <c r="EJ16" s="1207" t="s">
        <v>276</v>
      </c>
      <c r="EK16" s="1210" t="s">
        <v>280</v>
      </c>
      <c r="EL16" s="1211">
        <v>28800</v>
      </c>
      <c r="EM16" s="1201" t="s">
        <v>268</v>
      </c>
      <c r="EN16" s="1198">
        <v>280</v>
      </c>
      <c r="EO16" s="1201" t="s">
        <v>269</v>
      </c>
      <c r="EP16" s="1202" t="s">
        <v>270</v>
      </c>
      <c r="EQ16" s="1201" t="s">
        <v>268</v>
      </c>
      <c r="ER16" s="1203" t="s">
        <v>275</v>
      </c>
      <c r="ES16" s="1201" t="s">
        <v>268</v>
      </c>
      <c r="ET16" s="1204">
        <v>2.4</v>
      </c>
      <c r="EU16" s="1214" t="s">
        <v>276</v>
      </c>
      <c r="EV16" s="1207" t="s">
        <v>1168</v>
      </c>
      <c r="EW16" s="1210" t="s">
        <v>280</v>
      </c>
      <c r="EX16" s="244"/>
      <c r="EY16" s="1210" t="s">
        <v>280</v>
      </c>
      <c r="EZ16" s="1261"/>
      <c r="FA16" s="1210"/>
      <c r="FB16" s="1264"/>
      <c r="FC16" s="298"/>
      <c r="FD16" s="1267"/>
      <c r="FE16" s="441"/>
      <c r="FF16" s="422"/>
      <c r="FG16" s="422"/>
      <c r="FH16" s="422"/>
      <c r="FI16" s="422"/>
      <c r="FJ16" s="422"/>
      <c r="FK16" s="422"/>
      <c r="FL16" s="422"/>
      <c r="FM16" s="422"/>
      <c r="FN16" s="422"/>
      <c r="FO16" s="422"/>
    </row>
    <row r="17" spans="1:171" s="56" customFormat="1" ht="15.6" customHeight="1">
      <c r="A17" s="56" t="s">
        <v>351</v>
      </c>
      <c r="B17" s="56" t="s">
        <v>1711</v>
      </c>
      <c r="C17" s="1256"/>
      <c r="D17" s="1341"/>
      <c r="E17" s="1185"/>
      <c r="F17" s="299" t="s">
        <v>43</v>
      </c>
      <c r="G17" s="205"/>
      <c r="H17" s="246">
        <v>168780</v>
      </c>
      <c r="I17" s="247">
        <v>245110</v>
      </c>
      <c r="J17" s="246">
        <v>136790</v>
      </c>
      <c r="K17" s="247">
        <v>213120</v>
      </c>
      <c r="L17" s="175" t="s">
        <v>268</v>
      </c>
      <c r="M17" s="248">
        <v>1660</v>
      </c>
      <c r="N17" s="249">
        <v>2320</v>
      </c>
      <c r="O17" s="250" t="s">
        <v>269</v>
      </c>
      <c r="P17" s="251" t="s">
        <v>270</v>
      </c>
      <c r="Q17" s="252" t="s">
        <v>274</v>
      </c>
      <c r="R17" s="251" t="s">
        <v>271</v>
      </c>
      <c r="S17" s="252" t="s">
        <v>268</v>
      </c>
      <c r="T17" s="253">
        <v>2.9</v>
      </c>
      <c r="U17" s="254">
        <v>2.8</v>
      </c>
      <c r="V17" s="248">
        <v>1340</v>
      </c>
      <c r="W17" s="249">
        <v>2000</v>
      </c>
      <c r="X17" s="250" t="s">
        <v>269</v>
      </c>
      <c r="Y17" s="251" t="s">
        <v>270</v>
      </c>
      <c r="Z17" s="252" t="s">
        <v>274</v>
      </c>
      <c r="AA17" s="251" t="s">
        <v>271</v>
      </c>
      <c r="AB17" s="252" t="s">
        <v>268</v>
      </c>
      <c r="AC17" s="253">
        <v>2.8</v>
      </c>
      <c r="AD17" s="255">
        <v>2.7</v>
      </c>
      <c r="AE17" s="175" t="s">
        <v>268</v>
      </c>
      <c r="AF17" s="223">
        <v>9600</v>
      </c>
      <c r="AG17" s="224" t="s">
        <v>274</v>
      </c>
      <c r="AH17" s="256">
        <v>90</v>
      </c>
      <c r="AI17" s="257" t="s">
        <v>269</v>
      </c>
      <c r="AJ17" s="197" t="s">
        <v>270</v>
      </c>
      <c r="AK17" s="198" t="s">
        <v>268</v>
      </c>
      <c r="AL17" s="258" t="s">
        <v>271</v>
      </c>
      <c r="AM17" s="259" t="s">
        <v>268</v>
      </c>
      <c r="AN17" s="260">
        <v>2.5</v>
      </c>
      <c r="AO17" s="261"/>
      <c r="AP17" s="51"/>
      <c r="AQ17" s="233"/>
      <c r="AS17" s="233"/>
      <c r="AT17" s="262"/>
      <c r="AU17" s="263"/>
      <c r="AV17" s="262"/>
      <c r="AW17" s="263"/>
      <c r="AX17" s="262"/>
      <c r="AY17" s="263"/>
      <c r="AZ17" s="51"/>
      <c r="BC17" s="264"/>
      <c r="BD17" s="265"/>
      <c r="BF17" s="265"/>
      <c r="BH17" s="265"/>
      <c r="BJ17" s="1187"/>
      <c r="BK17" s="51"/>
      <c r="BL17" s="231"/>
      <c r="BM17" s="1210"/>
      <c r="BU17" s="235"/>
      <c r="BV17" s="1241"/>
      <c r="BW17" s="266"/>
      <c r="BX17" s="1210"/>
      <c r="BY17" s="1343"/>
      <c r="BZ17" s="267">
        <v>32570</v>
      </c>
      <c r="CA17" s="1210"/>
      <c r="CB17" s="1190"/>
      <c r="CC17" s="1192"/>
      <c r="CD17" s="1194"/>
      <c r="CE17" s="1192"/>
      <c r="CF17" s="1196"/>
      <c r="CG17" s="1192"/>
      <c r="CH17" s="1247"/>
      <c r="CI17" s="1241"/>
      <c r="CJ17" s="1188"/>
      <c r="CK17" s="1189"/>
      <c r="CL17" s="1190"/>
      <c r="CM17" s="1192"/>
      <c r="CN17" s="1194"/>
      <c r="CO17" s="1192"/>
      <c r="CP17" s="1196"/>
      <c r="CQ17" s="1192"/>
      <c r="CR17" s="1205"/>
      <c r="CS17" s="1230"/>
      <c r="CT17" s="1232"/>
      <c r="CU17" s="1234"/>
      <c r="CV17" s="1237"/>
      <c r="CW17" s="1234"/>
      <c r="CX17" s="1237"/>
      <c r="CY17" s="1189"/>
      <c r="CZ17" s="167" t="s">
        <v>1164</v>
      </c>
      <c r="DA17" s="268">
        <v>8700</v>
      </c>
      <c r="DB17" s="269">
        <v>9700</v>
      </c>
      <c r="DC17" s="270">
        <v>6100</v>
      </c>
      <c r="DD17" s="271">
        <v>6100</v>
      </c>
      <c r="DE17" s="1210"/>
      <c r="DF17" s="1269" t="s">
        <v>1169</v>
      </c>
      <c r="DG17" s="1189"/>
      <c r="DH17" s="1240"/>
      <c r="DI17" s="1210"/>
      <c r="DJ17" s="1243"/>
      <c r="DK17" s="1186"/>
      <c r="DL17" s="1190"/>
      <c r="DM17" s="1192"/>
      <c r="DN17" s="1194"/>
      <c r="DO17" s="1192"/>
      <c r="DP17" s="1196"/>
      <c r="DQ17" s="1192"/>
      <c r="DR17" s="1247"/>
      <c r="DS17" s="1241"/>
      <c r="DT17" s="231"/>
      <c r="DU17" s="1210"/>
      <c r="DV17" s="1250"/>
      <c r="DW17" s="1252"/>
      <c r="DX17" s="1252"/>
      <c r="DY17" s="1254"/>
      <c r="DZ17" s="1210"/>
      <c r="EA17" s="1212"/>
      <c r="EB17" s="1192"/>
      <c r="EC17" s="1199"/>
      <c r="ED17" s="1192"/>
      <c r="EE17" s="1194"/>
      <c r="EF17" s="1192"/>
      <c r="EG17" s="1196"/>
      <c r="EH17" s="1192"/>
      <c r="EI17" s="1205"/>
      <c r="EJ17" s="1208"/>
      <c r="EK17" s="1210"/>
      <c r="EL17" s="1212"/>
      <c r="EM17" s="1192"/>
      <c r="EN17" s="1199"/>
      <c r="EO17" s="1192"/>
      <c r="EP17" s="1194"/>
      <c r="EQ17" s="1192"/>
      <c r="ER17" s="1196"/>
      <c r="ES17" s="1192"/>
      <c r="ET17" s="1205"/>
      <c r="EU17" s="1215"/>
      <c r="EV17" s="1208"/>
      <c r="EW17" s="1210"/>
      <c r="EX17" s="272">
        <v>19580</v>
      </c>
      <c r="EY17" s="1210"/>
      <c r="EZ17" s="1261"/>
      <c r="FA17" s="1210"/>
      <c r="FB17" s="1264"/>
      <c r="FC17" s="298"/>
      <c r="FD17" s="1267"/>
      <c r="FE17" s="441"/>
      <c r="FF17" s="422"/>
      <c r="FG17" s="422"/>
      <c r="FH17" s="422"/>
      <c r="FI17" s="422"/>
      <c r="FJ17" s="422"/>
      <c r="FK17" s="422"/>
      <c r="FL17" s="422"/>
      <c r="FM17" s="422"/>
      <c r="FN17" s="422"/>
      <c r="FO17" s="422"/>
    </row>
    <row r="18" spans="1:171" s="56" customFormat="1" ht="15.6" customHeight="1">
      <c r="A18" s="56" t="s">
        <v>1211</v>
      </c>
      <c r="B18" s="56" t="s">
        <v>1712</v>
      </c>
      <c r="C18" s="1256"/>
      <c r="D18" s="1341"/>
      <c r="E18" s="1217" t="s">
        <v>1165</v>
      </c>
      <c r="F18" s="299" t="s">
        <v>44</v>
      </c>
      <c r="G18" s="205"/>
      <c r="H18" s="246">
        <v>245110</v>
      </c>
      <c r="I18" s="247">
        <v>341110</v>
      </c>
      <c r="J18" s="246">
        <v>213120</v>
      </c>
      <c r="K18" s="247">
        <v>309120</v>
      </c>
      <c r="L18" s="175" t="s">
        <v>268</v>
      </c>
      <c r="M18" s="248">
        <v>2320</v>
      </c>
      <c r="N18" s="249">
        <v>3280</v>
      </c>
      <c r="O18" s="250" t="s">
        <v>269</v>
      </c>
      <c r="P18" s="251" t="s">
        <v>270</v>
      </c>
      <c r="Q18" s="252" t="s">
        <v>274</v>
      </c>
      <c r="R18" s="251" t="s">
        <v>271</v>
      </c>
      <c r="S18" s="252" t="s">
        <v>268</v>
      </c>
      <c r="T18" s="253">
        <v>2.8</v>
      </c>
      <c r="U18" s="254">
        <v>2.7</v>
      </c>
      <c r="V18" s="248">
        <v>2000</v>
      </c>
      <c r="W18" s="249">
        <v>2960</v>
      </c>
      <c r="X18" s="250" t="s">
        <v>269</v>
      </c>
      <c r="Y18" s="251" t="s">
        <v>270</v>
      </c>
      <c r="Z18" s="252" t="s">
        <v>274</v>
      </c>
      <c r="AA18" s="251" t="s">
        <v>271</v>
      </c>
      <c r="AB18" s="252" t="s">
        <v>268</v>
      </c>
      <c r="AC18" s="253">
        <v>2.7</v>
      </c>
      <c r="AD18" s="255">
        <v>2.7</v>
      </c>
      <c r="AE18" s="55"/>
      <c r="AF18" s="133"/>
      <c r="AG18" s="133"/>
      <c r="AH18" s="273"/>
      <c r="AI18" s="137"/>
      <c r="AJ18" s="138"/>
      <c r="AK18" s="137"/>
      <c r="AL18" s="138"/>
      <c r="AM18" s="137"/>
      <c r="AN18" s="138"/>
      <c r="AO18" s="138"/>
      <c r="AP18" s="55"/>
      <c r="AQ18" s="133"/>
      <c r="AR18" s="133"/>
      <c r="AS18" s="138"/>
      <c r="AT18" s="137"/>
      <c r="AU18" s="138"/>
      <c r="AV18" s="137"/>
      <c r="AW18" s="138"/>
      <c r="AX18" s="137"/>
      <c r="AY18" s="138"/>
      <c r="AZ18" s="175" t="s">
        <v>268</v>
      </c>
      <c r="BA18" s="274">
        <v>19200</v>
      </c>
      <c r="BB18" s="175" t="s">
        <v>268</v>
      </c>
      <c r="BC18" s="225">
        <v>190</v>
      </c>
      <c r="BD18" s="226" t="s">
        <v>269</v>
      </c>
      <c r="BE18" s="227" t="s">
        <v>270</v>
      </c>
      <c r="BF18" s="228" t="s">
        <v>268</v>
      </c>
      <c r="BG18" s="229" t="s">
        <v>271</v>
      </c>
      <c r="BH18" s="226" t="s">
        <v>268</v>
      </c>
      <c r="BI18" s="230">
        <v>2.4</v>
      </c>
      <c r="BJ18" s="1187"/>
      <c r="BK18" s="51"/>
      <c r="BL18" s="301"/>
      <c r="BM18" s="1210"/>
      <c r="BU18" s="235"/>
      <c r="BV18" s="1241"/>
      <c r="BW18" s="266"/>
      <c r="BX18" s="1210" t="s">
        <v>268</v>
      </c>
      <c r="BY18" s="1278">
        <v>32570</v>
      </c>
      <c r="BZ18" s="275"/>
      <c r="CA18" s="1210"/>
      <c r="CB18" s="1190"/>
      <c r="CC18" s="1192"/>
      <c r="CD18" s="1194"/>
      <c r="CE18" s="1192"/>
      <c r="CF18" s="1196"/>
      <c r="CG18" s="1192"/>
      <c r="CH18" s="1247"/>
      <c r="CI18" s="1241"/>
      <c r="CJ18" s="1219">
        <v>29950</v>
      </c>
      <c r="CK18" s="1189"/>
      <c r="CL18" s="1190"/>
      <c r="CM18" s="1192"/>
      <c r="CN18" s="1194"/>
      <c r="CO18" s="1192"/>
      <c r="CP18" s="1196"/>
      <c r="CQ18" s="1192"/>
      <c r="CR18" s="1205"/>
      <c r="CS18" s="1230"/>
      <c r="CT18" s="1232"/>
      <c r="CU18" s="1234"/>
      <c r="CV18" s="1237"/>
      <c r="CW18" s="1234"/>
      <c r="CX18" s="1237"/>
      <c r="CY18" s="1189"/>
      <c r="CZ18" s="167" t="s">
        <v>1166</v>
      </c>
      <c r="DA18" s="268">
        <v>7600</v>
      </c>
      <c r="DB18" s="269">
        <v>8400</v>
      </c>
      <c r="DC18" s="270">
        <v>5300</v>
      </c>
      <c r="DD18" s="271">
        <v>5300</v>
      </c>
      <c r="DE18" s="1210"/>
      <c r="DF18" s="1269"/>
      <c r="DG18" s="235"/>
      <c r="DH18" s="276"/>
      <c r="DI18" s="1241"/>
      <c r="DJ18" s="1243"/>
      <c r="DK18" s="1186"/>
      <c r="DL18" s="1190"/>
      <c r="DM18" s="1192"/>
      <c r="DN18" s="1194"/>
      <c r="DO18" s="1192"/>
      <c r="DP18" s="1196"/>
      <c r="DQ18" s="1192"/>
      <c r="DR18" s="1247"/>
      <c r="DS18" s="1241"/>
      <c r="DT18" s="301"/>
      <c r="DU18" s="1210"/>
      <c r="DV18" s="1221">
        <v>0.01</v>
      </c>
      <c r="DW18" s="1223">
        <v>0.02</v>
      </c>
      <c r="DX18" s="1223">
        <v>0.04</v>
      </c>
      <c r="DY18" s="1225">
        <v>0.05</v>
      </c>
      <c r="DZ18" s="1210"/>
      <c r="EA18" s="1212"/>
      <c r="EB18" s="1192"/>
      <c r="EC18" s="1199"/>
      <c r="ED18" s="1192"/>
      <c r="EE18" s="1194"/>
      <c r="EF18" s="1192"/>
      <c r="EG18" s="1196"/>
      <c r="EH18" s="1192"/>
      <c r="EI18" s="1205"/>
      <c r="EJ18" s="1208"/>
      <c r="EK18" s="1210"/>
      <c r="EL18" s="1212"/>
      <c r="EM18" s="1192"/>
      <c r="EN18" s="1199"/>
      <c r="EO18" s="1192"/>
      <c r="EP18" s="1194"/>
      <c r="EQ18" s="1192"/>
      <c r="ER18" s="1196"/>
      <c r="ES18" s="1192"/>
      <c r="ET18" s="1205"/>
      <c r="EU18" s="1215"/>
      <c r="EV18" s="1208"/>
      <c r="EW18" s="1210"/>
      <c r="EX18" s="277">
        <v>190</v>
      </c>
      <c r="EY18" s="1210"/>
      <c r="EZ18" s="1261"/>
      <c r="FA18" s="1210"/>
      <c r="FB18" s="1264"/>
      <c r="FC18" s="298"/>
      <c r="FD18" s="1267"/>
      <c r="FE18" s="441"/>
      <c r="FF18" s="422"/>
      <c r="FG18" s="422"/>
      <c r="FH18" s="422"/>
      <c r="FI18" s="422"/>
      <c r="FJ18" s="422"/>
      <c r="FK18" s="422"/>
      <c r="FL18" s="422"/>
      <c r="FM18" s="422"/>
      <c r="FN18" s="422"/>
      <c r="FO18" s="422"/>
    </row>
    <row r="19" spans="1:171" s="56" customFormat="1" ht="15.6" customHeight="1">
      <c r="A19" s="56" t="s">
        <v>1212</v>
      </c>
      <c r="B19" s="56" t="s">
        <v>1713</v>
      </c>
      <c r="C19" s="1256"/>
      <c r="D19" s="1342"/>
      <c r="E19" s="1218"/>
      <c r="F19" s="300" t="s">
        <v>45</v>
      </c>
      <c r="G19" s="205"/>
      <c r="H19" s="279">
        <v>341110</v>
      </c>
      <c r="I19" s="280"/>
      <c r="J19" s="279">
        <v>309120</v>
      </c>
      <c r="K19" s="280"/>
      <c r="L19" s="175" t="s">
        <v>268</v>
      </c>
      <c r="M19" s="223">
        <v>3280</v>
      </c>
      <c r="N19" s="281"/>
      <c r="O19" s="282" t="s">
        <v>269</v>
      </c>
      <c r="P19" s="283" t="s">
        <v>270</v>
      </c>
      <c r="Q19" s="284" t="s">
        <v>274</v>
      </c>
      <c r="R19" s="283" t="s">
        <v>271</v>
      </c>
      <c r="S19" s="284" t="s">
        <v>268</v>
      </c>
      <c r="T19" s="285">
        <v>2.7</v>
      </c>
      <c r="U19" s="286"/>
      <c r="V19" s="223">
        <v>2960</v>
      </c>
      <c r="W19" s="281"/>
      <c r="X19" s="282" t="s">
        <v>269</v>
      </c>
      <c r="Y19" s="283" t="s">
        <v>270</v>
      </c>
      <c r="Z19" s="284" t="s">
        <v>274</v>
      </c>
      <c r="AA19" s="283" t="s">
        <v>271</v>
      </c>
      <c r="AB19" s="284" t="s">
        <v>268</v>
      </c>
      <c r="AC19" s="285">
        <v>2.7</v>
      </c>
      <c r="AD19" s="287"/>
      <c r="AE19" s="55"/>
      <c r="AF19" s="133"/>
      <c r="AG19" s="133"/>
      <c r="AH19" s="288"/>
      <c r="AI19" s="137"/>
      <c r="AJ19" s="138"/>
      <c r="AK19" s="137"/>
      <c r="AL19" s="138"/>
      <c r="AM19" s="137"/>
      <c r="AN19" s="138"/>
      <c r="AO19" s="138"/>
      <c r="AP19" s="55"/>
      <c r="AQ19" s="289"/>
      <c r="AR19" s="165"/>
      <c r="AS19" s="288"/>
      <c r="AT19" s="137"/>
      <c r="AU19" s="138"/>
      <c r="AV19" s="137"/>
      <c r="AW19" s="138"/>
      <c r="AX19" s="137"/>
      <c r="AY19" s="138"/>
      <c r="BJ19" s="1187"/>
      <c r="BK19" s="51"/>
      <c r="BL19" s="301"/>
      <c r="BM19" s="1210"/>
      <c r="BU19" s="235"/>
      <c r="BV19" s="1241"/>
      <c r="BW19" s="266"/>
      <c r="BX19" s="1210"/>
      <c r="BY19" s="1279"/>
      <c r="BZ19" s="290"/>
      <c r="CA19" s="1210"/>
      <c r="CB19" s="1191"/>
      <c r="CC19" s="1193"/>
      <c r="CD19" s="1195"/>
      <c r="CE19" s="1193"/>
      <c r="CF19" s="1197"/>
      <c r="CG19" s="1193"/>
      <c r="CH19" s="1248"/>
      <c r="CI19" s="1241"/>
      <c r="CJ19" s="1219"/>
      <c r="CK19" s="1189"/>
      <c r="CL19" s="1190"/>
      <c r="CM19" s="1192"/>
      <c r="CN19" s="1194"/>
      <c r="CO19" s="1192"/>
      <c r="CP19" s="1196"/>
      <c r="CQ19" s="1192"/>
      <c r="CR19" s="1205"/>
      <c r="CS19" s="1230"/>
      <c r="CT19" s="1232"/>
      <c r="CU19" s="1235"/>
      <c r="CV19" s="1238"/>
      <c r="CW19" s="1235"/>
      <c r="CX19" s="1238"/>
      <c r="CY19" s="1189"/>
      <c r="CZ19" s="291" t="s">
        <v>1167</v>
      </c>
      <c r="DA19" s="292">
        <v>6800</v>
      </c>
      <c r="DB19" s="293">
        <v>7500</v>
      </c>
      <c r="DC19" s="294">
        <v>4700</v>
      </c>
      <c r="DD19" s="290">
        <v>4700</v>
      </c>
      <c r="DE19" s="1210"/>
      <c r="DF19" s="1269"/>
      <c r="DG19" s="235"/>
      <c r="DH19" s="165"/>
      <c r="DI19" s="1241"/>
      <c r="DJ19" s="1244"/>
      <c r="DK19" s="1186"/>
      <c r="DL19" s="1190"/>
      <c r="DM19" s="1193"/>
      <c r="DN19" s="1195"/>
      <c r="DO19" s="1193"/>
      <c r="DP19" s="1197"/>
      <c r="DQ19" s="1193"/>
      <c r="DR19" s="1248"/>
      <c r="DS19" s="1241"/>
      <c r="DT19" s="301"/>
      <c r="DU19" s="1210"/>
      <c r="DV19" s="1222"/>
      <c r="DW19" s="1224"/>
      <c r="DX19" s="1224"/>
      <c r="DY19" s="1226"/>
      <c r="DZ19" s="1210"/>
      <c r="EA19" s="1213"/>
      <c r="EB19" s="1193"/>
      <c r="EC19" s="1200"/>
      <c r="ED19" s="1193"/>
      <c r="EE19" s="1195"/>
      <c r="EF19" s="1193"/>
      <c r="EG19" s="1197"/>
      <c r="EH19" s="1193"/>
      <c r="EI19" s="1206"/>
      <c r="EJ19" s="1209"/>
      <c r="EK19" s="1210"/>
      <c r="EL19" s="1213"/>
      <c r="EM19" s="1193"/>
      <c r="EN19" s="1200"/>
      <c r="EO19" s="1193"/>
      <c r="EP19" s="1195"/>
      <c r="EQ19" s="1193"/>
      <c r="ER19" s="1197"/>
      <c r="ES19" s="1193"/>
      <c r="ET19" s="1206"/>
      <c r="EU19" s="1216"/>
      <c r="EV19" s="1209"/>
      <c r="EW19" s="1210"/>
      <c r="EX19" s="295" t="s">
        <v>1168</v>
      </c>
      <c r="EY19" s="1210"/>
      <c r="EZ19" s="1261"/>
      <c r="FA19" s="1210"/>
      <c r="FB19" s="1264"/>
      <c r="FC19" s="298"/>
      <c r="FD19" s="1267"/>
      <c r="FE19" s="441"/>
      <c r="FF19" s="422"/>
      <c r="FG19" s="422"/>
      <c r="FH19" s="422"/>
      <c r="FI19" s="422"/>
      <c r="FJ19" s="422"/>
      <c r="FK19" s="422"/>
      <c r="FL19" s="422"/>
      <c r="FM19" s="422"/>
      <c r="FN19" s="422"/>
      <c r="FO19" s="422"/>
    </row>
    <row r="20" spans="1:171" s="56" customFormat="1" ht="15.6" customHeight="1">
      <c r="A20" s="56" t="s">
        <v>352</v>
      </c>
      <c r="B20" s="56" t="s">
        <v>1714</v>
      </c>
      <c r="C20" s="1256"/>
      <c r="D20" s="1348" t="s">
        <v>293</v>
      </c>
      <c r="E20" s="1184" t="s">
        <v>1160</v>
      </c>
      <c r="F20" s="296" t="s">
        <v>42</v>
      </c>
      <c r="G20" s="205"/>
      <c r="H20" s="206">
        <v>134330</v>
      </c>
      <c r="I20" s="207">
        <v>143930</v>
      </c>
      <c r="J20" s="206">
        <v>108740</v>
      </c>
      <c r="K20" s="207">
        <v>118340</v>
      </c>
      <c r="L20" s="175" t="s">
        <v>268</v>
      </c>
      <c r="M20" s="208">
        <v>1320</v>
      </c>
      <c r="N20" s="209">
        <v>1410</v>
      </c>
      <c r="O20" s="210" t="s">
        <v>269</v>
      </c>
      <c r="P20" s="211" t="s">
        <v>270</v>
      </c>
      <c r="Q20" s="212" t="s">
        <v>268</v>
      </c>
      <c r="R20" s="213" t="s">
        <v>271</v>
      </c>
      <c r="S20" s="212" t="s">
        <v>268</v>
      </c>
      <c r="T20" s="214">
        <v>2.9</v>
      </c>
      <c r="U20" s="215">
        <v>2.9</v>
      </c>
      <c r="V20" s="208">
        <v>1060</v>
      </c>
      <c r="W20" s="209">
        <v>1150</v>
      </c>
      <c r="X20" s="210" t="s">
        <v>269</v>
      </c>
      <c r="Y20" s="211" t="s">
        <v>270</v>
      </c>
      <c r="Z20" s="212" t="s">
        <v>268</v>
      </c>
      <c r="AA20" s="213" t="s">
        <v>271</v>
      </c>
      <c r="AB20" s="212" t="s">
        <v>268</v>
      </c>
      <c r="AC20" s="214">
        <v>2.9</v>
      </c>
      <c r="AD20" s="216">
        <v>2.9</v>
      </c>
      <c r="AE20" s="175" t="s">
        <v>268</v>
      </c>
      <c r="AF20" s="217">
        <v>9600</v>
      </c>
      <c r="AG20" s="218" t="s">
        <v>274</v>
      </c>
      <c r="AH20" s="219">
        <v>90</v>
      </c>
      <c r="AI20" s="220" t="s">
        <v>269</v>
      </c>
      <c r="AJ20" s="211" t="s">
        <v>270</v>
      </c>
      <c r="AK20" s="212" t="s">
        <v>268</v>
      </c>
      <c r="AL20" s="213" t="s">
        <v>271</v>
      </c>
      <c r="AM20" s="212" t="s">
        <v>268</v>
      </c>
      <c r="AN20" s="221">
        <v>2.5</v>
      </c>
      <c r="AO20" s="222" t="s">
        <v>276</v>
      </c>
      <c r="AP20" s="175" t="s">
        <v>268</v>
      </c>
      <c r="AQ20" s="223">
        <v>3840</v>
      </c>
      <c r="AR20" s="224" t="s">
        <v>274</v>
      </c>
      <c r="AS20" s="225">
        <v>30</v>
      </c>
      <c r="AT20" s="226" t="s">
        <v>269</v>
      </c>
      <c r="AU20" s="227" t="s">
        <v>270</v>
      </c>
      <c r="AV20" s="228" t="s">
        <v>268</v>
      </c>
      <c r="AW20" s="229" t="s">
        <v>271</v>
      </c>
      <c r="AX20" s="228" t="s">
        <v>268</v>
      </c>
      <c r="AY20" s="230">
        <v>3.8</v>
      </c>
      <c r="AZ20" s="51"/>
      <c r="BB20" s="133"/>
      <c r="BC20" s="297"/>
      <c r="BD20" s="137"/>
      <c r="BE20" s="138"/>
      <c r="BF20" s="137"/>
      <c r="BG20" s="138"/>
      <c r="BH20" s="137"/>
      <c r="BI20" s="138"/>
      <c r="BJ20" s="1187"/>
      <c r="BK20" s="51"/>
      <c r="BL20" s="301"/>
      <c r="BM20" s="1210"/>
      <c r="BU20" s="235"/>
      <c r="BV20" s="1241"/>
      <c r="BW20" s="266"/>
      <c r="BX20" s="1210" t="s">
        <v>268</v>
      </c>
      <c r="BY20" s="1276">
        <v>29160</v>
      </c>
      <c r="BZ20" s="237"/>
      <c r="CA20" s="1210" t="s">
        <v>268</v>
      </c>
      <c r="CB20" s="1245">
        <v>210</v>
      </c>
      <c r="CC20" s="1201" t="s">
        <v>269</v>
      </c>
      <c r="CD20" s="1202" t="s">
        <v>270</v>
      </c>
      <c r="CE20" s="1201" t="s">
        <v>268</v>
      </c>
      <c r="CF20" s="1203" t="s">
        <v>275</v>
      </c>
      <c r="CG20" s="1201" t="s">
        <v>268</v>
      </c>
      <c r="CH20" s="1246">
        <v>5.8</v>
      </c>
      <c r="CI20" s="1241"/>
      <c r="CJ20" s="1188" t="s">
        <v>195</v>
      </c>
      <c r="CK20" s="1189" t="s">
        <v>268</v>
      </c>
      <c r="CL20" s="1190">
        <v>230</v>
      </c>
      <c r="CM20" s="1192" t="s">
        <v>269</v>
      </c>
      <c r="CN20" s="1194" t="s">
        <v>270</v>
      </c>
      <c r="CO20" s="1192" t="s">
        <v>268</v>
      </c>
      <c r="CP20" s="1196" t="s">
        <v>275</v>
      </c>
      <c r="CQ20" s="1192" t="s">
        <v>268</v>
      </c>
      <c r="CR20" s="1205">
        <v>2.2000000000000002</v>
      </c>
      <c r="CS20" s="1230" t="s">
        <v>277</v>
      </c>
      <c r="CT20" s="1232" t="s">
        <v>268</v>
      </c>
      <c r="CU20" s="1233">
        <v>8100</v>
      </c>
      <c r="CV20" s="1236">
        <v>8900</v>
      </c>
      <c r="CW20" s="1233">
        <v>5600</v>
      </c>
      <c r="CX20" s="1236">
        <v>5600</v>
      </c>
      <c r="CY20" s="1189" t="s">
        <v>268</v>
      </c>
      <c r="CZ20" s="238" t="s">
        <v>1162</v>
      </c>
      <c r="DA20" s="239">
        <v>12900</v>
      </c>
      <c r="DB20" s="240">
        <v>14400</v>
      </c>
      <c r="DC20" s="241">
        <v>9000</v>
      </c>
      <c r="DD20" s="242">
        <v>9000</v>
      </c>
      <c r="DE20" s="1210"/>
      <c r="DF20" s="231" t="s">
        <v>279</v>
      </c>
      <c r="DG20" s="1189" t="s">
        <v>268</v>
      </c>
      <c r="DH20" s="1239">
        <v>5100</v>
      </c>
      <c r="DI20" s="1210" t="s">
        <v>268</v>
      </c>
      <c r="DJ20" s="1242">
        <v>9100</v>
      </c>
      <c r="DK20" s="1186" t="s">
        <v>268</v>
      </c>
      <c r="DL20" s="1245">
        <v>90</v>
      </c>
      <c r="DM20" s="1201" t="s">
        <v>269</v>
      </c>
      <c r="DN20" s="1202" t="s">
        <v>270</v>
      </c>
      <c r="DO20" s="1201" t="s">
        <v>268</v>
      </c>
      <c r="DP20" s="1203" t="s">
        <v>275</v>
      </c>
      <c r="DQ20" s="1201" t="s">
        <v>268</v>
      </c>
      <c r="DR20" s="1246">
        <v>6</v>
      </c>
      <c r="DS20" s="1241"/>
      <c r="DT20" s="301"/>
      <c r="DU20" s="1210" t="s">
        <v>280</v>
      </c>
      <c r="DV20" s="1249" t="s">
        <v>1129</v>
      </c>
      <c r="DW20" s="1251" t="s">
        <v>1129</v>
      </c>
      <c r="DX20" s="1251" t="s">
        <v>1129</v>
      </c>
      <c r="DY20" s="1253" t="s">
        <v>1129</v>
      </c>
      <c r="DZ20" s="1210" t="s">
        <v>280</v>
      </c>
      <c r="EA20" s="1211">
        <v>5910</v>
      </c>
      <c r="EB20" s="1201" t="s">
        <v>268</v>
      </c>
      <c r="EC20" s="1198">
        <v>50</v>
      </c>
      <c r="ED20" s="1201" t="s">
        <v>269</v>
      </c>
      <c r="EE20" s="1202" t="s">
        <v>270</v>
      </c>
      <c r="EF20" s="1201" t="s">
        <v>268</v>
      </c>
      <c r="EG20" s="1203" t="s">
        <v>275</v>
      </c>
      <c r="EH20" s="1201" t="s">
        <v>268</v>
      </c>
      <c r="EI20" s="1204">
        <v>5.4</v>
      </c>
      <c r="EJ20" s="1207" t="s">
        <v>276</v>
      </c>
      <c r="EK20" s="1210" t="s">
        <v>280</v>
      </c>
      <c r="EL20" s="1211">
        <v>23040</v>
      </c>
      <c r="EM20" s="1201" t="s">
        <v>268</v>
      </c>
      <c r="EN20" s="1198">
        <v>230</v>
      </c>
      <c r="EO20" s="1201" t="s">
        <v>269</v>
      </c>
      <c r="EP20" s="1202" t="s">
        <v>270</v>
      </c>
      <c r="EQ20" s="1201" t="s">
        <v>268</v>
      </c>
      <c r="ER20" s="1203" t="s">
        <v>275</v>
      </c>
      <c r="ES20" s="1201" t="s">
        <v>268</v>
      </c>
      <c r="ET20" s="1204">
        <v>2.4</v>
      </c>
      <c r="EU20" s="1214" t="s">
        <v>276</v>
      </c>
      <c r="EV20" s="1207" t="s">
        <v>1168</v>
      </c>
      <c r="EW20" s="1210" t="s">
        <v>280</v>
      </c>
      <c r="EX20" s="244"/>
      <c r="EY20" s="1210" t="s">
        <v>280</v>
      </c>
      <c r="EZ20" s="1261"/>
      <c r="FA20" s="1210"/>
      <c r="FB20" s="1264"/>
      <c r="FC20" s="298"/>
      <c r="FD20" s="1267"/>
      <c r="FE20" s="441"/>
      <c r="FF20" s="422"/>
      <c r="FG20" s="422"/>
      <c r="FH20" s="422"/>
      <c r="FI20" s="422"/>
      <c r="FJ20" s="422"/>
      <c r="FK20" s="422"/>
      <c r="FL20" s="422"/>
      <c r="FM20" s="422"/>
      <c r="FN20" s="422"/>
      <c r="FO20" s="422"/>
    </row>
    <row r="21" spans="1:171" s="56" customFormat="1" ht="15.6" customHeight="1">
      <c r="A21" s="56" t="s">
        <v>353</v>
      </c>
      <c r="B21" s="56" t="s">
        <v>1715</v>
      </c>
      <c r="C21" s="1256"/>
      <c r="D21" s="1349"/>
      <c r="E21" s="1185"/>
      <c r="F21" s="299" t="s">
        <v>43</v>
      </c>
      <c r="G21" s="205"/>
      <c r="H21" s="246">
        <v>143930</v>
      </c>
      <c r="I21" s="247">
        <v>220260</v>
      </c>
      <c r="J21" s="246">
        <v>118340</v>
      </c>
      <c r="K21" s="247">
        <v>194670</v>
      </c>
      <c r="L21" s="175" t="s">
        <v>268</v>
      </c>
      <c r="M21" s="248">
        <v>1410</v>
      </c>
      <c r="N21" s="249">
        <v>2070</v>
      </c>
      <c r="O21" s="250" t="s">
        <v>269</v>
      </c>
      <c r="P21" s="251" t="s">
        <v>270</v>
      </c>
      <c r="Q21" s="252" t="s">
        <v>274</v>
      </c>
      <c r="R21" s="251" t="s">
        <v>271</v>
      </c>
      <c r="S21" s="252" t="s">
        <v>268</v>
      </c>
      <c r="T21" s="253">
        <v>2.9</v>
      </c>
      <c r="U21" s="254">
        <v>2.8</v>
      </c>
      <c r="V21" s="248">
        <v>1150</v>
      </c>
      <c r="W21" s="249">
        <v>1820</v>
      </c>
      <c r="X21" s="250" t="s">
        <v>269</v>
      </c>
      <c r="Y21" s="251" t="s">
        <v>270</v>
      </c>
      <c r="Z21" s="252" t="s">
        <v>274</v>
      </c>
      <c r="AA21" s="251" t="s">
        <v>271</v>
      </c>
      <c r="AB21" s="252" t="s">
        <v>268</v>
      </c>
      <c r="AC21" s="253">
        <v>2.9</v>
      </c>
      <c r="AD21" s="255">
        <v>2.8</v>
      </c>
      <c r="AE21" s="175" t="s">
        <v>268</v>
      </c>
      <c r="AF21" s="223">
        <v>9600</v>
      </c>
      <c r="AG21" s="224" t="s">
        <v>274</v>
      </c>
      <c r="AH21" s="256">
        <v>90</v>
      </c>
      <c r="AI21" s="257" t="s">
        <v>269</v>
      </c>
      <c r="AJ21" s="197" t="s">
        <v>270</v>
      </c>
      <c r="AK21" s="198" t="s">
        <v>268</v>
      </c>
      <c r="AL21" s="258" t="s">
        <v>271</v>
      </c>
      <c r="AM21" s="259" t="s">
        <v>268</v>
      </c>
      <c r="AN21" s="260">
        <v>2.5</v>
      </c>
      <c r="AO21" s="261"/>
      <c r="AP21" s="51"/>
      <c r="AQ21" s="233"/>
      <c r="AS21" s="233"/>
      <c r="AT21" s="262"/>
      <c r="AU21" s="263"/>
      <c r="AV21" s="262"/>
      <c r="AW21" s="263"/>
      <c r="AX21" s="262"/>
      <c r="AY21" s="263"/>
      <c r="AZ21" s="51"/>
      <c r="BC21" s="264"/>
      <c r="BD21" s="265"/>
      <c r="BF21" s="265"/>
      <c r="BH21" s="265"/>
      <c r="BJ21" s="1187"/>
      <c r="BK21" s="51"/>
      <c r="BL21" s="301"/>
      <c r="BM21" s="1210"/>
      <c r="BU21" s="235"/>
      <c r="BV21" s="1241"/>
      <c r="BW21" s="266"/>
      <c r="BX21" s="1210"/>
      <c r="BY21" s="1343"/>
      <c r="BZ21" s="267">
        <v>27220</v>
      </c>
      <c r="CA21" s="1210"/>
      <c r="CB21" s="1190"/>
      <c r="CC21" s="1192"/>
      <c r="CD21" s="1194"/>
      <c r="CE21" s="1192"/>
      <c r="CF21" s="1196"/>
      <c r="CG21" s="1192"/>
      <c r="CH21" s="1247"/>
      <c r="CI21" s="1241"/>
      <c r="CJ21" s="1188"/>
      <c r="CK21" s="1189"/>
      <c r="CL21" s="1190"/>
      <c r="CM21" s="1192"/>
      <c r="CN21" s="1194"/>
      <c r="CO21" s="1192"/>
      <c r="CP21" s="1196"/>
      <c r="CQ21" s="1192"/>
      <c r="CR21" s="1205"/>
      <c r="CS21" s="1230"/>
      <c r="CT21" s="1232"/>
      <c r="CU21" s="1234"/>
      <c r="CV21" s="1237"/>
      <c r="CW21" s="1234"/>
      <c r="CX21" s="1237"/>
      <c r="CY21" s="1189"/>
      <c r="CZ21" s="167" t="s">
        <v>1164</v>
      </c>
      <c r="DA21" s="268">
        <v>7100</v>
      </c>
      <c r="DB21" s="269">
        <v>7900</v>
      </c>
      <c r="DC21" s="270">
        <v>5000</v>
      </c>
      <c r="DD21" s="271">
        <v>5000</v>
      </c>
      <c r="DE21" s="1210"/>
      <c r="DF21" s="231">
        <v>40500</v>
      </c>
      <c r="DG21" s="1189"/>
      <c r="DH21" s="1240"/>
      <c r="DI21" s="1210"/>
      <c r="DJ21" s="1243"/>
      <c r="DK21" s="1186"/>
      <c r="DL21" s="1190"/>
      <c r="DM21" s="1192"/>
      <c r="DN21" s="1194"/>
      <c r="DO21" s="1192"/>
      <c r="DP21" s="1196"/>
      <c r="DQ21" s="1192"/>
      <c r="DR21" s="1247"/>
      <c r="DS21" s="1241"/>
      <c r="DT21" s="301"/>
      <c r="DU21" s="1210"/>
      <c r="DV21" s="1250"/>
      <c r="DW21" s="1252"/>
      <c r="DX21" s="1252"/>
      <c r="DY21" s="1254"/>
      <c r="DZ21" s="1210"/>
      <c r="EA21" s="1212"/>
      <c r="EB21" s="1192"/>
      <c r="EC21" s="1199"/>
      <c r="ED21" s="1192"/>
      <c r="EE21" s="1194"/>
      <c r="EF21" s="1192"/>
      <c r="EG21" s="1196"/>
      <c r="EH21" s="1192"/>
      <c r="EI21" s="1205"/>
      <c r="EJ21" s="1208"/>
      <c r="EK21" s="1210"/>
      <c r="EL21" s="1212"/>
      <c r="EM21" s="1192"/>
      <c r="EN21" s="1199"/>
      <c r="EO21" s="1192"/>
      <c r="EP21" s="1194"/>
      <c r="EQ21" s="1192"/>
      <c r="ER21" s="1196"/>
      <c r="ES21" s="1192"/>
      <c r="ET21" s="1205"/>
      <c r="EU21" s="1215"/>
      <c r="EV21" s="1208"/>
      <c r="EW21" s="1210"/>
      <c r="EX21" s="272">
        <v>15660</v>
      </c>
      <c r="EY21" s="1210"/>
      <c r="EZ21" s="1261"/>
      <c r="FA21" s="1210"/>
      <c r="FB21" s="1264"/>
      <c r="FC21" s="298"/>
      <c r="FD21" s="1267"/>
      <c r="FE21" s="441"/>
      <c r="FF21" s="422"/>
      <c r="FG21" s="422"/>
      <c r="FH21" s="422"/>
      <c r="FI21" s="422"/>
      <c r="FJ21" s="422"/>
      <c r="FK21" s="422"/>
      <c r="FL21" s="422"/>
      <c r="FM21" s="422"/>
      <c r="FN21" s="422"/>
      <c r="FO21" s="422"/>
    </row>
    <row r="22" spans="1:171" s="56" customFormat="1" ht="15.6" customHeight="1">
      <c r="A22" s="56" t="s">
        <v>1213</v>
      </c>
      <c r="B22" s="56" t="s">
        <v>1716</v>
      </c>
      <c r="C22" s="1256"/>
      <c r="D22" s="1349"/>
      <c r="E22" s="1217" t="s">
        <v>1165</v>
      </c>
      <c r="F22" s="299" t="s">
        <v>44</v>
      </c>
      <c r="G22" s="205"/>
      <c r="H22" s="246">
        <v>220260</v>
      </c>
      <c r="I22" s="247">
        <v>316260</v>
      </c>
      <c r="J22" s="246">
        <v>194670</v>
      </c>
      <c r="K22" s="247">
        <v>290670</v>
      </c>
      <c r="L22" s="175" t="s">
        <v>268</v>
      </c>
      <c r="M22" s="248">
        <v>2070</v>
      </c>
      <c r="N22" s="249">
        <v>3030</v>
      </c>
      <c r="O22" s="250" t="s">
        <v>269</v>
      </c>
      <c r="P22" s="251" t="s">
        <v>270</v>
      </c>
      <c r="Q22" s="252" t="s">
        <v>274</v>
      </c>
      <c r="R22" s="251" t="s">
        <v>271</v>
      </c>
      <c r="S22" s="252" t="s">
        <v>268</v>
      </c>
      <c r="T22" s="253">
        <v>2.8</v>
      </c>
      <c r="U22" s="254">
        <v>2.7</v>
      </c>
      <c r="V22" s="248">
        <v>1820</v>
      </c>
      <c r="W22" s="249">
        <v>2780</v>
      </c>
      <c r="X22" s="250" t="s">
        <v>269</v>
      </c>
      <c r="Y22" s="251" t="s">
        <v>270</v>
      </c>
      <c r="Z22" s="252" t="s">
        <v>274</v>
      </c>
      <c r="AA22" s="251" t="s">
        <v>271</v>
      </c>
      <c r="AB22" s="252" t="s">
        <v>268</v>
      </c>
      <c r="AC22" s="253">
        <v>2.8</v>
      </c>
      <c r="AD22" s="255">
        <v>2.7</v>
      </c>
      <c r="AE22" s="55"/>
      <c r="AF22" s="133"/>
      <c r="AG22" s="133"/>
      <c r="AH22" s="273"/>
      <c r="AI22" s="137"/>
      <c r="AJ22" s="138"/>
      <c r="AK22" s="137"/>
      <c r="AL22" s="138"/>
      <c r="AM22" s="137"/>
      <c r="AN22" s="138"/>
      <c r="AO22" s="138"/>
      <c r="AP22" s="55"/>
      <c r="AQ22" s="133"/>
      <c r="AR22" s="133"/>
      <c r="AS22" s="138"/>
      <c r="AT22" s="137"/>
      <c r="AU22" s="138"/>
      <c r="AV22" s="137"/>
      <c r="AW22" s="138"/>
      <c r="AX22" s="137"/>
      <c r="AY22" s="138"/>
      <c r="AZ22" s="175" t="s">
        <v>268</v>
      </c>
      <c r="BA22" s="274">
        <v>19200</v>
      </c>
      <c r="BB22" s="175" t="s">
        <v>268</v>
      </c>
      <c r="BC22" s="225">
        <v>190</v>
      </c>
      <c r="BD22" s="226" t="s">
        <v>269</v>
      </c>
      <c r="BE22" s="227" t="s">
        <v>270</v>
      </c>
      <c r="BF22" s="228" t="s">
        <v>268</v>
      </c>
      <c r="BG22" s="229" t="s">
        <v>271</v>
      </c>
      <c r="BH22" s="226" t="s">
        <v>268</v>
      </c>
      <c r="BI22" s="230">
        <v>2.4</v>
      </c>
      <c r="BJ22" s="1187"/>
      <c r="BK22" s="51"/>
      <c r="BL22" s="301"/>
      <c r="BM22" s="1210"/>
      <c r="BU22" s="235"/>
      <c r="BV22" s="1241"/>
      <c r="BW22" s="266"/>
      <c r="BX22" s="1210" t="s">
        <v>268</v>
      </c>
      <c r="BY22" s="1278">
        <v>27220</v>
      </c>
      <c r="BZ22" s="275"/>
      <c r="CA22" s="1210"/>
      <c r="CB22" s="1190"/>
      <c r="CC22" s="1192"/>
      <c r="CD22" s="1194"/>
      <c r="CE22" s="1192"/>
      <c r="CF22" s="1196"/>
      <c r="CG22" s="1192"/>
      <c r="CH22" s="1247"/>
      <c r="CI22" s="1241"/>
      <c r="CJ22" s="1219">
        <v>23960</v>
      </c>
      <c r="CK22" s="1189"/>
      <c r="CL22" s="1190"/>
      <c r="CM22" s="1192"/>
      <c r="CN22" s="1194"/>
      <c r="CO22" s="1192"/>
      <c r="CP22" s="1196"/>
      <c r="CQ22" s="1192"/>
      <c r="CR22" s="1205"/>
      <c r="CS22" s="1230"/>
      <c r="CT22" s="1232"/>
      <c r="CU22" s="1234"/>
      <c r="CV22" s="1237"/>
      <c r="CW22" s="1234"/>
      <c r="CX22" s="1237"/>
      <c r="CY22" s="1189"/>
      <c r="CZ22" s="167" t="s">
        <v>1166</v>
      </c>
      <c r="DA22" s="268">
        <v>6200</v>
      </c>
      <c r="DB22" s="269">
        <v>6900</v>
      </c>
      <c r="DC22" s="270">
        <v>4300</v>
      </c>
      <c r="DD22" s="271">
        <v>4300</v>
      </c>
      <c r="DE22" s="1210"/>
      <c r="DF22" s="191"/>
      <c r="DG22" s="235"/>
      <c r="DH22" s="276"/>
      <c r="DI22" s="1241"/>
      <c r="DJ22" s="1243"/>
      <c r="DK22" s="1186"/>
      <c r="DL22" s="1190"/>
      <c r="DM22" s="1192"/>
      <c r="DN22" s="1194"/>
      <c r="DO22" s="1192"/>
      <c r="DP22" s="1196"/>
      <c r="DQ22" s="1192"/>
      <c r="DR22" s="1247"/>
      <c r="DS22" s="1241"/>
      <c r="DT22" s="301"/>
      <c r="DU22" s="1210"/>
      <c r="DV22" s="1221">
        <v>0.01</v>
      </c>
      <c r="DW22" s="1223">
        <v>0.02</v>
      </c>
      <c r="DX22" s="1223">
        <v>0.04</v>
      </c>
      <c r="DY22" s="1225">
        <v>0.05</v>
      </c>
      <c r="DZ22" s="1210"/>
      <c r="EA22" s="1212"/>
      <c r="EB22" s="1192"/>
      <c r="EC22" s="1199"/>
      <c r="ED22" s="1192"/>
      <c r="EE22" s="1194"/>
      <c r="EF22" s="1192"/>
      <c r="EG22" s="1196"/>
      <c r="EH22" s="1192"/>
      <c r="EI22" s="1205"/>
      <c r="EJ22" s="1208"/>
      <c r="EK22" s="1210"/>
      <c r="EL22" s="1212"/>
      <c r="EM22" s="1192"/>
      <c r="EN22" s="1199"/>
      <c r="EO22" s="1192"/>
      <c r="EP22" s="1194"/>
      <c r="EQ22" s="1192"/>
      <c r="ER22" s="1196"/>
      <c r="ES22" s="1192"/>
      <c r="ET22" s="1205"/>
      <c r="EU22" s="1215"/>
      <c r="EV22" s="1208"/>
      <c r="EW22" s="1210"/>
      <c r="EX22" s="277">
        <v>150</v>
      </c>
      <c r="EY22" s="1210"/>
      <c r="EZ22" s="1261"/>
      <c r="FA22" s="1210"/>
      <c r="FB22" s="1264"/>
      <c r="FC22" s="298"/>
      <c r="FD22" s="1267"/>
      <c r="FE22" s="441"/>
      <c r="FF22" s="422"/>
      <c r="FG22" s="422"/>
      <c r="FH22" s="422"/>
      <c r="FI22" s="422"/>
      <c r="FJ22" s="422"/>
      <c r="FK22" s="422"/>
      <c r="FL22" s="422"/>
      <c r="FM22" s="422"/>
      <c r="FN22" s="422"/>
      <c r="FO22" s="422"/>
    </row>
    <row r="23" spans="1:171" s="56" customFormat="1" ht="15.6" customHeight="1">
      <c r="A23" s="56" t="s">
        <v>1214</v>
      </c>
      <c r="B23" s="56" t="s">
        <v>1717</v>
      </c>
      <c r="C23" s="1256"/>
      <c r="D23" s="1349"/>
      <c r="E23" s="1218"/>
      <c r="F23" s="300" t="s">
        <v>45</v>
      </c>
      <c r="G23" s="205"/>
      <c r="H23" s="279">
        <v>316260</v>
      </c>
      <c r="I23" s="280"/>
      <c r="J23" s="279">
        <v>290670</v>
      </c>
      <c r="K23" s="280"/>
      <c r="L23" s="175" t="s">
        <v>268</v>
      </c>
      <c r="M23" s="223">
        <v>3030</v>
      </c>
      <c r="N23" s="281"/>
      <c r="O23" s="282" t="s">
        <v>269</v>
      </c>
      <c r="P23" s="283" t="s">
        <v>270</v>
      </c>
      <c r="Q23" s="284" t="s">
        <v>274</v>
      </c>
      <c r="R23" s="283" t="s">
        <v>271</v>
      </c>
      <c r="S23" s="284" t="s">
        <v>268</v>
      </c>
      <c r="T23" s="285">
        <v>2.7</v>
      </c>
      <c r="U23" s="286"/>
      <c r="V23" s="223">
        <v>2780</v>
      </c>
      <c r="W23" s="281"/>
      <c r="X23" s="282" t="s">
        <v>269</v>
      </c>
      <c r="Y23" s="283" t="s">
        <v>270</v>
      </c>
      <c r="Z23" s="284" t="s">
        <v>274</v>
      </c>
      <c r="AA23" s="283" t="s">
        <v>271</v>
      </c>
      <c r="AB23" s="284" t="s">
        <v>268</v>
      </c>
      <c r="AC23" s="285">
        <v>2.7</v>
      </c>
      <c r="AD23" s="287"/>
      <c r="AE23" s="55"/>
      <c r="AF23" s="133"/>
      <c r="AG23" s="133"/>
      <c r="AH23" s="288"/>
      <c r="AI23" s="137"/>
      <c r="AJ23" s="138"/>
      <c r="AK23" s="137"/>
      <c r="AL23" s="138"/>
      <c r="AM23" s="137"/>
      <c r="AN23" s="138"/>
      <c r="AO23" s="138"/>
      <c r="AP23" s="55"/>
      <c r="AQ23" s="289"/>
      <c r="AR23" s="165"/>
      <c r="AS23" s="288"/>
      <c r="AT23" s="137"/>
      <c r="AU23" s="138"/>
      <c r="AV23" s="137"/>
      <c r="AW23" s="138"/>
      <c r="AX23" s="137"/>
      <c r="AY23" s="138"/>
      <c r="BJ23" s="1187"/>
      <c r="BK23" s="51"/>
      <c r="BL23" s="301"/>
      <c r="BM23" s="1210"/>
      <c r="BU23" s="235"/>
      <c r="BV23" s="1241"/>
      <c r="BW23" s="266"/>
      <c r="BX23" s="1210"/>
      <c r="BY23" s="1279"/>
      <c r="BZ23" s="290"/>
      <c r="CA23" s="1210"/>
      <c r="CB23" s="1191"/>
      <c r="CC23" s="1193"/>
      <c r="CD23" s="1195"/>
      <c r="CE23" s="1193"/>
      <c r="CF23" s="1197"/>
      <c r="CG23" s="1193"/>
      <c r="CH23" s="1248"/>
      <c r="CI23" s="1241"/>
      <c r="CJ23" s="1219"/>
      <c r="CK23" s="1189"/>
      <c r="CL23" s="1190"/>
      <c r="CM23" s="1192"/>
      <c r="CN23" s="1194"/>
      <c r="CO23" s="1192"/>
      <c r="CP23" s="1196"/>
      <c r="CQ23" s="1192"/>
      <c r="CR23" s="1205"/>
      <c r="CS23" s="1230"/>
      <c r="CT23" s="1232"/>
      <c r="CU23" s="1235"/>
      <c r="CV23" s="1238"/>
      <c r="CW23" s="1235"/>
      <c r="CX23" s="1238"/>
      <c r="CY23" s="1189"/>
      <c r="CZ23" s="291" t="s">
        <v>1167</v>
      </c>
      <c r="DA23" s="292">
        <v>5500</v>
      </c>
      <c r="DB23" s="293">
        <v>6200</v>
      </c>
      <c r="DC23" s="294">
        <v>3900</v>
      </c>
      <c r="DD23" s="290">
        <v>3900</v>
      </c>
      <c r="DE23" s="1210"/>
      <c r="DF23" s="231" t="s">
        <v>1170</v>
      </c>
      <c r="DG23" s="235"/>
      <c r="DH23" s="165"/>
      <c r="DI23" s="1241"/>
      <c r="DJ23" s="1244"/>
      <c r="DK23" s="1186"/>
      <c r="DL23" s="1190"/>
      <c r="DM23" s="1193"/>
      <c r="DN23" s="1195"/>
      <c r="DO23" s="1193"/>
      <c r="DP23" s="1197"/>
      <c r="DQ23" s="1193"/>
      <c r="DR23" s="1248"/>
      <c r="DS23" s="1241"/>
      <c r="DT23" s="301"/>
      <c r="DU23" s="1210"/>
      <c r="DV23" s="1222"/>
      <c r="DW23" s="1224"/>
      <c r="DX23" s="1224"/>
      <c r="DY23" s="1226"/>
      <c r="DZ23" s="1210"/>
      <c r="EA23" s="1213"/>
      <c r="EB23" s="1193"/>
      <c r="EC23" s="1200"/>
      <c r="ED23" s="1193"/>
      <c r="EE23" s="1195"/>
      <c r="EF23" s="1193"/>
      <c r="EG23" s="1197"/>
      <c r="EH23" s="1193"/>
      <c r="EI23" s="1206"/>
      <c r="EJ23" s="1209"/>
      <c r="EK23" s="1210"/>
      <c r="EL23" s="1213"/>
      <c r="EM23" s="1193"/>
      <c r="EN23" s="1200"/>
      <c r="EO23" s="1193"/>
      <c r="EP23" s="1195"/>
      <c r="EQ23" s="1193"/>
      <c r="ER23" s="1197"/>
      <c r="ES23" s="1193"/>
      <c r="ET23" s="1206"/>
      <c r="EU23" s="1216"/>
      <c r="EV23" s="1209"/>
      <c r="EW23" s="1210"/>
      <c r="EX23" s="295" t="s">
        <v>1168</v>
      </c>
      <c r="EY23" s="1210"/>
      <c r="EZ23" s="1261"/>
      <c r="FA23" s="1210"/>
      <c r="FB23" s="1264"/>
      <c r="FC23" s="298"/>
      <c r="FD23" s="1267"/>
      <c r="FE23" s="441"/>
      <c r="FF23" s="422"/>
      <c r="FG23" s="422"/>
      <c r="FH23" s="422"/>
      <c r="FI23" s="422"/>
      <c r="FJ23" s="422"/>
      <c r="FK23" s="422"/>
      <c r="FL23" s="422"/>
      <c r="FM23" s="422"/>
      <c r="FN23" s="422"/>
      <c r="FO23" s="422"/>
    </row>
    <row r="24" spans="1:171" s="56" customFormat="1" ht="15.6" customHeight="1">
      <c r="A24" s="56" t="s">
        <v>354</v>
      </c>
      <c r="B24" s="56" t="s">
        <v>1718</v>
      </c>
      <c r="C24" s="1256"/>
      <c r="D24" s="1348" t="s">
        <v>295</v>
      </c>
      <c r="E24" s="1184" t="s">
        <v>1160</v>
      </c>
      <c r="F24" s="296" t="s">
        <v>42</v>
      </c>
      <c r="G24" s="205"/>
      <c r="H24" s="206">
        <v>116060</v>
      </c>
      <c r="I24" s="207">
        <v>125660</v>
      </c>
      <c r="J24" s="206">
        <v>94730</v>
      </c>
      <c r="K24" s="207">
        <v>104330</v>
      </c>
      <c r="L24" s="175" t="s">
        <v>268</v>
      </c>
      <c r="M24" s="208">
        <v>1140</v>
      </c>
      <c r="N24" s="209">
        <v>1230</v>
      </c>
      <c r="O24" s="210" t="s">
        <v>269</v>
      </c>
      <c r="P24" s="211" t="s">
        <v>270</v>
      </c>
      <c r="Q24" s="212" t="s">
        <v>268</v>
      </c>
      <c r="R24" s="213" t="s">
        <v>271</v>
      </c>
      <c r="S24" s="212" t="s">
        <v>268</v>
      </c>
      <c r="T24" s="214">
        <v>2.9</v>
      </c>
      <c r="U24" s="215">
        <v>2.9</v>
      </c>
      <c r="V24" s="208">
        <v>920</v>
      </c>
      <c r="W24" s="209">
        <v>1010</v>
      </c>
      <c r="X24" s="210" t="s">
        <v>269</v>
      </c>
      <c r="Y24" s="211" t="s">
        <v>270</v>
      </c>
      <c r="Z24" s="212" t="s">
        <v>268</v>
      </c>
      <c r="AA24" s="213" t="s">
        <v>271</v>
      </c>
      <c r="AB24" s="212" t="s">
        <v>268</v>
      </c>
      <c r="AC24" s="214">
        <v>2.9</v>
      </c>
      <c r="AD24" s="216">
        <v>2.9</v>
      </c>
      <c r="AE24" s="175" t="s">
        <v>268</v>
      </c>
      <c r="AF24" s="217">
        <v>9600</v>
      </c>
      <c r="AG24" s="218" t="s">
        <v>274</v>
      </c>
      <c r="AH24" s="219">
        <v>90</v>
      </c>
      <c r="AI24" s="220" t="s">
        <v>269</v>
      </c>
      <c r="AJ24" s="211" t="s">
        <v>270</v>
      </c>
      <c r="AK24" s="212" t="s">
        <v>268</v>
      </c>
      <c r="AL24" s="213" t="s">
        <v>271</v>
      </c>
      <c r="AM24" s="212" t="s">
        <v>268</v>
      </c>
      <c r="AN24" s="221">
        <v>2.5</v>
      </c>
      <c r="AO24" s="222" t="s">
        <v>276</v>
      </c>
      <c r="AP24" s="175" t="s">
        <v>268</v>
      </c>
      <c r="AQ24" s="223">
        <v>3840</v>
      </c>
      <c r="AR24" s="224" t="s">
        <v>274</v>
      </c>
      <c r="AS24" s="225">
        <v>30</v>
      </c>
      <c r="AT24" s="226" t="s">
        <v>269</v>
      </c>
      <c r="AU24" s="227" t="s">
        <v>270</v>
      </c>
      <c r="AV24" s="228" t="s">
        <v>268</v>
      </c>
      <c r="AW24" s="229" t="s">
        <v>271</v>
      </c>
      <c r="AX24" s="228" t="s">
        <v>268</v>
      </c>
      <c r="AY24" s="230">
        <v>3.8</v>
      </c>
      <c r="AZ24" s="51"/>
      <c r="BB24" s="133"/>
      <c r="BC24" s="297"/>
      <c r="BD24" s="137"/>
      <c r="BE24" s="138"/>
      <c r="BF24" s="137"/>
      <c r="BG24" s="138"/>
      <c r="BH24" s="137"/>
      <c r="BI24" s="138"/>
      <c r="BJ24" s="1187"/>
      <c r="BK24" s="51"/>
      <c r="BL24" s="301"/>
      <c r="BM24" s="1210"/>
      <c r="BU24" s="235"/>
      <c r="BV24" s="1241"/>
      <c r="BW24" s="266"/>
      <c r="BX24" s="1210" t="s">
        <v>268</v>
      </c>
      <c r="BY24" s="1276">
        <v>25590</v>
      </c>
      <c r="BZ24" s="237"/>
      <c r="CA24" s="1210" t="s">
        <v>268</v>
      </c>
      <c r="CB24" s="1245">
        <v>170</v>
      </c>
      <c r="CC24" s="1201" t="s">
        <v>269</v>
      </c>
      <c r="CD24" s="1202" t="s">
        <v>270</v>
      </c>
      <c r="CE24" s="1201" t="s">
        <v>268</v>
      </c>
      <c r="CF24" s="1203" t="s">
        <v>275</v>
      </c>
      <c r="CG24" s="1201" t="s">
        <v>268</v>
      </c>
      <c r="CH24" s="1246">
        <v>6</v>
      </c>
      <c r="CI24" s="1241"/>
      <c r="CJ24" s="1188" t="s">
        <v>196</v>
      </c>
      <c r="CK24" s="1189" t="s">
        <v>268</v>
      </c>
      <c r="CL24" s="1190">
        <v>190</v>
      </c>
      <c r="CM24" s="1192" t="s">
        <v>269</v>
      </c>
      <c r="CN24" s="1194" t="s">
        <v>270</v>
      </c>
      <c r="CO24" s="1192" t="s">
        <v>268</v>
      </c>
      <c r="CP24" s="1196" t="s">
        <v>275</v>
      </c>
      <c r="CQ24" s="1192" t="s">
        <v>268</v>
      </c>
      <c r="CR24" s="1205">
        <v>2.2000000000000002</v>
      </c>
      <c r="CS24" s="1230" t="s">
        <v>277</v>
      </c>
      <c r="CT24" s="1232" t="s">
        <v>268</v>
      </c>
      <c r="CU24" s="1233">
        <v>6700</v>
      </c>
      <c r="CV24" s="1236">
        <v>7400</v>
      </c>
      <c r="CW24" s="1233">
        <v>4700</v>
      </c>
      <c r="CX24" s="1236">
        <v>4700</v>
      </c>
      <c r="CY24" s="1189" t="s">
        <v>268</v>
      </c>
      <c r="CZ24" s="238" t="s">
        <v>1162</v>
      </c>
      <c r="DA24" s="239">
        <v>10900</v>
      </c>
      <c r="DB24" s="240">
        <v>12200</v>
      </c>
      <c r="DC24" s="241">
        <v>7600</v>
      </c>
      <c r="DD24" s="242">
        <v>7600</v>
      </c>
      <c r="DE24" s="1210"/>
      <c r="DF24" s="231">
        <v>27330</v>
      </c>
      <c r="DG24" s="1189" t="s">
        <v>268</v>
      </c>
      <c r="DH24" s="1239">
        <v>5100</v>
      </c>
      <c r="DI24" s="1210" t="s">
        <v>268</v>
      </c>
      <c r="DJ24" s="1242">
        <v>7580</v>
      </c>
      <c r="DK24" s="1186" t="s">
        <v>268</v>
      </c>
      <c r="DL24" s="1245">
        <v>70</v>
      </c>
      <c r="DM24" s="1201" t="s">
        <v>269</v>
      </c>
      <c r="DN24" s="1202" t="s">
        <v>270</v>
      </c>
      <c r="DO24" s="1201" t="s">
        <v>268</v>
      </c>
      <c r="DP24" s="1203" t="s">
        <v>275</v>
      </c>
      <c r="DQ24" s="1201" t="s">
        <v>268</v>
      </c>
      <c r="DR24" s="1246">
        <v>6.5</v>
      </c>
      <c r="DS24" s="1241"/>
      <c r="DT24" s="301"/>
      <c r="DU24" s="1210" t="s">
        <v>280</v>
      </c>
      <c r="DV24" s="1249" t="s">
        <v>1129</v>
      </c>
      <c r="DW24" s="1251" t="s">
        <v>1129</v>
      </c>
      <c r="DX24" s="1251" t="s">
        <v>1129</v>
      </c>
      <c r="DY24" s="1253" t="s">
        <v>1129</v>
      </c>
      <c r="DZ24" s="1210" t="s">
        <v>280</v>
      </c>
      <c r="EA24" s="1211">
        <v>4920</v>
      </c>
      <c r="EB24" s="1201" t="s">
        <v>268</v>
      </c>
      <c r="EC24" s="1198">
        <v>40</v>
      </c>
      <c r="ED24" s="1201" t="s">
        <v>269</v>
      </c>
      <c r="EE24" s="1202" t="s">
        <v>270</v>
      </c>
      <c r="EF24" s="1201" t="s">
        <v>268</v>
      </c>
      <c r="EG24" s="1203" t="s">
        <v>275</v>
      </c>
      <c r="EH24" s="1201" t="s">
        <v>268</v>
      </c>
      <c r="EI24" s="1204">
        <v>5.7</v>
      </c>
      <c r="EJ24" s="1207" t="s">
        <v>276</v>
      </c>
      <c r="EK24" s="1210" t="s">
        <v>280</v>
      </c>
      <c r="EL24" s="1211">
        <v>19200</v>
      </c>
      <c r="EM24" s="1201" t="s">
        <v>268</v>
      </c>
      <c r="EN24" s="1198">
        <v>190</v>
      </c>
      <c r="EO24" s="1201" t="s">
        <v>269</v>
      </c>
      <c r="EP24" s="1202" t="s">
        <v>270</v>
      </c>
      <c r="EQ24" s="1201" t="s">
        <v>268</v>
      </c>
      <c r="ER24" s="1203" t="s">
        <v>275</v>
      </c>
      <c r="ES24" s="1201" t="s">
        <v>268</v>
      </c>
      <c r="ET24" s="1204">
        <v>2.4</v>
      </c>
      <c r="EU24" s="1214" t="s">
        <v>276</v>
      </c>
      <c r="EV24" s="1207" t="s">
        <v>1168</v>
      </c>
      <c r="EW24" s="1210" t="s">
        <v>280</v>
      </c>
      <c r="EX24" s="244"/>
      <c r="EY24" s="1210" t="s">
        <v>280</v>
      </c>
      <c r="EZ24" s="1261"/>
      <c r="FA24" s="1210"/>
      <c r="FB24" s="1264"/>
      <c r="FC24" s="298"/>
      <c r="FD24" s="1267"/>
      <c r="FE24" s="441"/>
      <c r="FF24" s="422"/>
      <c r="FG24" s="422"/>
      <c r="FH24" s="422"/>
      <c r="FI24" s="422"/>
      <c r="FJ24" s="422"/>
      <c r="FK24" s="422"/>
      <c r="FL24" s="422"/>
      <c r="FM24" s="422"/>
      <c r="FN24" s="422"/>
      <c r="FO24" s="422"/>
    </row>
    <row r="25" spans="1:171" s="56" customFormat="1" ht="15.6" customHeight="1">
      <c r="A25" s="56" t="s">
        <v>355</v>
      </c>
      <c r="B25" s="56" t="s">
        <v>1719</v>
      </c>
      <c r="C25" s="1256"/>
      <c r="D25" s="1349"/>
      <c r="E25" s="1185"/>
      <c r="F25" s="299" t="s">
        <v>43</v>
      </c>
      <c r="G25" s="205"/>
      <c r="H25" s="246">
        <v>125660</v>
      </c>
      <c r="I25" s="247">
        <v>201990</v>
      </c>
      <c r="J25" s="246">
        <v>104330</v>
      </c>
      <c r="K25" s="247">
        <v>180660</v>
      </c>
      <c r="L25" s="175" t="s">
        <v>268</v>
      </c>
      <c r="M25" s="248">
        <v>1230</v>
      </c>
      <c r="N25" s="249">
        <v>1890</v>
      </c>
      <c r="O25" s="250" t="s">
        <v>269</v>
      </c>
      <c r="P25" s="251" t="s">
        <v>270</v>
      </c>
      <c r="Q25" s="252" t="s">
        <v>274</v>
      </c>
      <c r="R25" s="251" t="s">
        <v>271</v>
      </c>
      <c r="S25" s="252" t="s">
        <v>268</v>
      </c>
      <c r="T25" s="253">
        <v>2.9</v>
      </c>
      <c r="U25" s="254">
        <v>2.8</v>
      </c>
      <c r="V25" s="248">
        <v>1010</v>
      </c>
      <c r="W25" s="249">
        <v>1680</v>
      </c>
      <c r="X25" s="250" t="s">
        <v>269</v>
      </c>
      <c r="Y25" s="251" t="s">
        <v>270</v>
      </c>
      <c r="Z25" s="252" t="s">
        <v>274</v>
      </c>
      <c r="AA25" s="251" t="s">
        <v>271</v>
      </c>
      <c r="AB25" s="252" t="s">
        <v>268</v>
      </c>
      <c r="AC25" s="253">
        <v>2.9</v>
      </c>
      <c r="AD25" s="255">
        <v>2.7</v>
      </c>
      <c r="AE25" s="175" t="s">
        <v>268</v>
      </c>
      <c r="AF25" s="223">
        <v>9600</v>
      </c>
      <c r="AG25" s="224" t="s">
        <v>274</v>
      </c>
      <c r="AH25" s="256">
        <v>90</v>
      </c>
      <c r="AI25" s="257" t="s">
        <v>269</v>
      </c>
      <c r="AJ25" s="197" t="s">
        <v>270</v>
      </c>
      <c r="AK25" s="198" t="s">
        <v>268</v>
      </c>
      <c r="AL25" s="258" t="s">
        <v>271</v>
      </c>
      <c r="AM25" s="259" t="s">
        <v>268</v>
      </c>
      <c r="AN25" s="260">
        <v>2.5</v>
      </c>
      <c r="AO25" s="261"/>
      <c r="AP25" s="51"/>
      <c r="AQ25" s="233"/>
      <c r="AS25" s="233"/>
      <c r="AT25" s="262"/>
      <c r="AU25" s="263"/>
      <c r="AV25" s="262"/>
      <c r="AW25" s="263"/>
      <c r="AX25" s="262"/>
      <c r="AY25" s="263"/>
      <c r="AZ25" s="51"/>
      <c r="BC25" s="264"/>
      <c r="BD25" s="265"/>
      <c r="BF25" s="265"/>
      <c r="BH25" s="265"/>
      <c r="BJ25" s="1187"/>
      <c r="BK25" s="51"/>
      <c r="BL25" s="301"/>
      <c r="BM25" s="1210"/>
      <c r="BU25" s="235"/>
      <c r="BV25" s="1241"/>
      <c r="BW25" s="266"/>
      <c r="BX25" s="1210"/>
      <c r="BY25" s="1277"/>
      <c r="BZ25" s="267">
        <v>23650</v>
      </c>
      <c r="CA25" s="1210"/>
      <c r="CB25" s="1190"/>
      <c r="CC25" s="1192"/>
      <c r="CD25" s="1194"/>
      <c r="CE25" s="1192"/>
      <c r="CF25" s="1196"/>
      <c r="CG25" s="1192"/>
      <c r="CH25" s="1247"/>
      <c r="CI25" s="1241"/>
      <c r="CJ25" s="1188"/>
      <c r="CK25" s="1189"/>
      <c r="CL25" s="1190"/>
      <c r="CM25" s="1192"/>
      <c r="CN25" s="1194"/>
      <c r="CO25" s="1192"/>
      <c r="CP25" s="1196"/>
      <c r="CQ25" s="1192"/>
      <c r="CR25" s="1205"/>
      <c r="CS25" s="1230"/>
      <c r="CT25" s="1232"/>
      <c r="CU25" s="1234"/>
      <c r="CV25" s="1237"/>
      <c r="CW25" s="1234"/>
      <c r="CX25" s="1237"/>
      <c r="CY25" s="1189"/>
      <c r="CZ25" s="167" t="s">
        <v>1164</v>
      </c>
      <c r="DA25" s="268">
        <v>6000</v>
      </c>
      <c r="DB25" s="269">
        <v>6700</v>
      </c>
      <c r="DC25" s="270">
        <v>4200</v>
      </c>
      <c r="DD25" s="271">
        <v>4200</v>
      </c>
      <c r="DE25" s="1210"/>
      <c r="DF25" s="302"/>
      <c r="DG25" s="1189"/>
      <c r="DH25" s="1240"/>
      <c r="DI25" s="1210"/>
      <c r="DJ25" s="1243"/>
      <c r="DK25" s="1186"/>
      <c r="DL25" s="1190"/>
      <c r="DM25" s="1192"/>
      <c r="DN25" s="1194"/>
      <c r="DO25" s="1192"/>
      <c r="DP25" s="1196"/>
      <c r="DQ25" s="1192"/>
      <c r="DR25" s="1247"/>
      <c r="DS25" s="1241"/>
      <c r="DT25" s="1229"/>
      <c r="DU25" s="1210"/>
      <c r="DV25" s="1250"/>
      <c r="DW25" s="1252"/>
      <c r="DX25" s="1252"/>
      <c r="DY25" s="1254"/>
      <c r="DZ25" s="1210"/>
      <c r="EA25" s="1212"/>
      <c r="EB25" s="1192"/>
      <c r="EC25" s="1199"/>
      <c r="ED25" s="1192"/>
      <c r="EE25" s="1194"/>
      <c r="EF25" s="1192"/>
      <c r="EG25" s="1196"/>
      <c r="EH25" s="1192"/>
      <c r="EI25" s="1205"/>
      <c r="EJ25" s="1208"/>
      <c r="EK25" s="1210"/>
      <c r="EL25" s="1212"/>
      <c r="EM25" s="1192"/>
      <c r="EN25" s="1199"/>
      <c r="EO25" s="1192"/>
      <c r="EP25" s="1194"/>
      <c r="EQ25" s="1192"/>
      <c r="ER25" s="1196"/>
      <c r="ES25" s="1192"/>
      <c r="ET25" s="1205"/>
      <c r="EU25" s="1215"/>
      <c r="EV25" s="1208"/>
      <c r="EW25" s="1210"/>
      <c r="EX25" s="272">
        <v>13050</v>
      </c>
      <c r="EY25" s="1210"/>
      <c r="EZ25" s="1261"/>
      <c r="FA25" s="1210"/>
      <c r="FB25" s="1264"/>
      <c r="FC25" s="298"/>
      <c r="FD25" s="1267"/>
      <c r="FE25" s="441"/>
      <c r="FF25" s="422"/>
      <c r="FG25" s="422"/>
      <c r="FH25" s="422"/>
      <c r="FI25" s="422"/>
      <c r="FJ25" s="422"/>
      <c r="FK25" s="422"/>
      <c r="FL25" s="422"/>
      <c r="FM25" s="422"/>
      <c r="FN25" s="422"/>
      <c r="FO25" s="422"/>
    </row>
    <row r="26" spans="1:171" s="56" customFormat="1" ht="15.6" customHeight="1">
      <c r="A26" s="56" t="s">
        <v>1215</v>
      </c>
      <c r="B26" s="56" t="s">
        <v>1720</v>
      </c>
      <c r="C26" s="1256"/>
      <c r="D26" s="1349"/>
      <c r="E26" s="1217" t="s">
        <v>1165</v>
      </c>
      <c r="F26" s="299" t="s">
        <v>44</v>
      </c>
      <c r="G26" s="205"/>
      <c r="H26" s="246">
        <v>201990</v>
      </c>
      <c r="I26" s="247">
        <v>297990</v>
      </c>
      <c r="J26" s="246">
        <v>180660</v>
      </c>
      <c r="K26" s="247">
        <v>276660</v>
      </c>
      <c r="L26" s="175" t="s">
        <v>268</v>
      </c>
      <c r="M26" s="248">
        <v>1890</v>
      </c>
      <c r="N26" s="249">
        <v>2850</v>
      </c>
      <c r="O26" s="250" t="s">
        <v>269</v>
      </c>
      <c r="P26" s="251" t="s">
        <v>270</v>
      </c>
      <c r="Q26" s="252" t="s">
        <v>274</v>
      </c>
      <c r="R26" s="251" t="s">
        <v>271</v>
      </c>
      <c r="S26" s="252" t="s">
        <v>268</v>
      </c>
      <c r="T26" s="253">
        <v>2.8</v>
      </c>
      <c r="U26" s="254">
        <v>2.7</v>
      </c>
      <c r="V26" s="248">
        <v>1680</v>
      </c>
      <c r="W26" s="249">
        <v>2640</v>
      </c>
      <c r="X26" s="250" t="s">
        <v>269</v>
      </c>
      <c r="Y26" s="251" t="s">
        <v>270</v>
      </c>
      <c r="Z26" s="252" t="s">
        <v>274</v>
      </c>
      <c r="AA26" s="251" t="s">
        <v>271</v>
      </c>
      <c r="AB26" s="252" t="s">
        <v>268</v>
      </c>
      <c r="AC26" s="253">
        <v>2.7</v>
      </c>
      <c r="AD26" s="255">
        <v>2.7</v>
      </c>
      <c r="AE26" s="55"/>
      <c r="AF26" s="133"/>
      <c r="AG26" s="133"/>
      <c r="AH26" s="273"/>
      <c r="AI26" s="137"/>
      <c r="AJ26" s="138"/>
      <c r="AK26" s="137"/>
      <c r="AL26" s="138"/>
      <c r="AM26" s="137"/>
      <c r="AN26" s="138"/>
      <c r="AO26" s="138"/>
      <c r="AP26" s="55"/>
      <c r="AQ26" s="133"/>
      <c r="AR26" s="133"/>
      <c r="AS26" s="138"/>
      <c r="AT26" s="137"/>
      <c r="AU26" s="138"/>
      <c r="AV26" s="137"/>
      <c r="AW26" s="138"/>
      <c r="AX26" s="137"/>
      <c r="AY26" s="138"/>
      <c r="AZ26" s="175" t="s">
        <v>268</v>
      </c>
      <c r="BA26" s="274">
        <v>19200</v>
      </c>
      <c r="BB26" s="175" t="s">
        <v>268</v>
      </c>
      <c r="BC26" s="225">
        <v>190</v>
      </c>
      <c r="BD26" s="226" t="s">
        <v>269</v>
      </c>
      <c r="BE26" s="227" t="s">
        <v>270</v>
      </c>
      <c r="BF26" s="228" t="s">
        <v>268</v>
      </c>
      <c r="BG26" s="229" t="s">
        <v>271</v>
      </c>
      <c r="BH26" s="226" t="s">
        <v>268</v>
      </c>
      <c r="BI26" s="230">
        <v>2.4</v>
      </c>
      <c r="BJ26" s="1187"/>
      <c r="BK26" s="51"/>
      <c r="BL26" s="301"/>
      <c r="BM26" s="1210"/>
      <c r="BU26" s="235"/>
      <c r="BV26" s="1241"/>
      <c r="BW26" s="266"/>
      <c r="BX26" s="1210" t="s">
        <v>268</v>
      </c>
      <c r="BY26" s="1278">
        <v>23650</v>
      </c>
      <c r="BZ26" s="275"/>
      <c r="CA26" s="1210"/>
      <c r="CB26" s="1190">
        <v>0</v>
      </c>
      <c r="CC26" s="1192"/>
      <c r="CD26" s="1194"/>
      <c r="CE26" s="1192"/>
      <c r="CF26" s="1196"/>
      <c r="CG26" s="1192"/>
      <c r="CH26" s="1247"/>
      <c r="CI26" s="1241"/>
      <c r="CJ26" s="1219">
        <v>19970</v>
      </c>
      <c r="CK26" s="1189"/>
      <c r="CL26" s="1190"/>
      <c r="CM26" s="1192"/>
      <c r="CN26" s="1194"/>
      <c r="CO26" s="1192"/>
      <c r="CP26" s="1196"/>
      <c r="CQ26" s="1192"/>
      <c r="CR26" s="1205"/>
      <c r="CS26" s="1230"/>
      <c r="CT26" s="1232"/>
      <c r="CU26" s="1234"/>
      <c r="CV26" s="1237"/>
      <c r="CW26" s="1234"/>
      <c r="CX26" s="1237"/>
      <c r="CY26" s="1189"/>
      <c r="CZ26" s="167" t="s">
        <v>1166</v>
      </c>
      <c r="DA26" s="268">
        <v>5200</v>
      </c>
      <c r="DB26" s="269">
        <v>5800</v>
      </c>
      <c r="DC26" s="270">
        <v>3600</v>
      </c>
      <c r="DD26" s="271">
        <v>3600</v>
      </c>
      <c r="DE26" s="1210"/>
      <c r="DF26" s="231" t="s">
        <v>1171</v>
      </c>
      <c r="DG26" s="235"/>
      <c r="DH26" s="276"/>
      <c r="DI26" s="1241"/>
      <c r="DJ26" s="1243"/>
      <c r="DK26" s="1186"/>
      <c r="DL26" s="1190"/>
      <c r="DM26" s="1192"/>
      <c r="DN26" s="1194"/>
      <c r="DO26" s="1192"/>
      <c r="DP26" s="1196"/>
      <c r="DQ26" s="1192"/>
      <c r="DR26" s="1247"/>
      <c r="DS26" s="1241"/>
      <c r="DT26" s="1229"/>
      <c r="DU26" s="1210"/>
      <c r="DV26" s="1221">
        <v>0.01</v>
      </c>
      <c r="DW26" s="1223">
        <v>0.02</v>
      </c>
      <c r="DX26" s="1223">
        <v>0.04</v>
      </c>
      <c r="DY26" s="1225">
        <v>0.05</v>
      </c>
      <c r="DZ26" s="1210"/>
      <c r="EA26" s="1212"/>
      <c r="EB26" s="1192"/>
      <c r="EC26" s="1199"/>
      <c r="ED26" s="1192"/>
      <c r="EE26" s="1194"/>
      <c r="EF26" s="1192"/>
      <c r="EG26" s="1196"/>
      <c r="EH26" s="1192"/>
      <c r="EI26" s="1205"/>
      <c r="EJ26" s="1208"/>
      <c r="EK26" s="1210"/>
      <c r="EL26" s="1212"/>
      <c r="EM26" s="1192"/>
      <c r="EN26" s="1199"/>
      <c r="EO26" s="1192"/>
      <c r="EP26" s="1194"/>
      <c r="EQ26" s="1192"/>
      <c r="ER26" s="1196"/>
      <c r="ES26" s="1192"/>
      <c r="ET26" s="1205"/>
      <c r="EU26" s="1215"/>
      <c r="EV26" s="1208"/>
      <c r="EW26" s="1210"/>
      <c r="EX26" s="277">
        <v>130</v>
      </c>
      <c r="EY26" s="1210"/>
      <c r="EZ26" s="1261"/>
      <c r="FA26" s="1210"/>
      <c r="FB26" s="1264"/>
      <c r="FC26" s="298"/>
      <c r="FD26" s="1267"/>
      <c r="FE26" s="441"/>
      <c r="FF26" s="422"/>
      <c r="FG26" s="422"/>
      <c r="FH26" s="422"/>
      <c r="FI26" s="422"/>
      <c r="FJ26" s="422"/>
      <c r="FK26" s="422"/>
      <c r="FL26" s="422"/>
      <c r="FM26" s="422"/>
      <c r="FN26" s="422"/>
      <c r="FO26" s="422"/>
    </row>
    <row r="27" spans="1:171" s="56" customFormat="1" ht="15.6" customHeight="1">
      <c r="A27" s="56" t="s">
        <v>1216</v>
      </c>
      <c r="B27" s="56" t="s">
        <v>1721</v>
      </c>
      <c r="C27" s="1256"/>
      <c r="D27" s="1349"/>
      <c r="E27" s="1218"/>
      <c r="F27" s="300" t="s">
        <v>45</v>
      </c>
      <c r="G27" s="205"/>
      <c r="H27" s="279">
        <v>297990</v>
      </c>
      <c r="I27" s="280"/>
      <c r="J27" s="279">
        <v>276660</v>
      </c>
      <c r="K27" s="280"/>
      <c r="L27" s="175" t="s">
        <v>268</v>
      </c>
      <c r="M27" s="223">
        <v>2850</v>
      </c>
      <c r="N27" s="281"/>
      <c r="O27" s="282" t="s">
        <v>269</v>
      </c>
      <c r="P27" s="283" t="s">
        <v>270</v>
      </c>
      <c r="Q27" s="284" t="s">
        <v>274</v>
      </c>
      <c r="R27" s="283" t="s">
        <v>271</v>
      </c>
      <c r="S27" s="284" t="s">
        <v>268</v>
      </c>
      <c r="T27" s="285">
        <v>2.7</v>
      </c>
      <c r="U27" s="286"/>
      <c r="V27" s="223">
        <v>2640</v>
      </c>
      <c r="W27" s="281"/>
      <c r="X27" s="282" t="s">
        <v>269</v>
      </c>
      <c r="Y27" s="283" t="s">
        <v>270</v>
      </c>
      <c r="Z27" s="284" t="s">
        <v>274</v>
      </c>
      <c r="AA27" s="283" t="s">
        <v>271</v>
      </c>
      <c r="AB27" s="284" t="s">
        <v>268</v>
      </c>
      <c r="AC27" s="285">
        <v>2.7</v>
      </c>
      <c r="AD27" s="287"/>
      <c r="AE27" s="55"/>
      <c r="AF27" s="133"/>
      <c r="AG27" s="133"/>
      <c r="AH27" s="288"/>
      <c r="AI27" s="137"/>
      <c r="AJ27" s="138"/>
      <c r="AK27" s="137"/>
      <c r="AL27" s="138"/>
      <c r="AM27" s="137"/>
      <c r="AN27" s="138"/>
      <c r="AO27" s="138"/>
      <c r="AP27" s="55"/>
      <c r="AQ27" s="289"/>
      <c r="AR27" s="165"/>
      <c r="AS27" s="288"/>
      <c r="AT27" s="137"/>
      <c r="AU27" s="138"/>
      <c r="AV27" s="137"/>
      <c r="AW27" s="138"/>
      <c r="AX27" s="137"/>
      <c r="AY27" s="138"/>
      <c r="BJ27" s="1187"/>
      <c r="BK27" s="51"/>
      <c r="BL27" s="301"/>
      <c r="BM27" s="1210"/>
      <c r="BU27" s="235"/>
      <c r="BV27" s="1241"/>
      <c r="BW27" s="266"/>
      <c r="BX27" s="1210"/>
      <c r="BY27" s="1279"/>
      <c r="BZ27" s="290"/>
      <c r="CA27" s="1210"/>
      <c r="CB27" s="1191"/>
      <c r="CC27" s="1193"/>
      <c r="CD27" s="1195"/>
      <c r="CE27" s="1193"/>
      <c r="CF27" s="1197"/>
      <c r="CG27" s="1193"/>
      <c r="CH27" s="1248"/>
      <c r="CI27" s="1241"/>
      <c r="CJ27" s="1219"/>
      <c r="CK27" s="1189"/>
      <c r="CL27" s="1190"/>
      <c r="CM27" s="1192"/>
      <c r="CN27" s="1194"/>
      <c r="CO27" s="1192"/>
      <c r="CP27" s="1196"/>
      <c r="CQ27" s="1192"/>
      <c r="CR27" s="1205"/>
      <c r="CS27" s="1230"/>
      <c r="CT27" s="1232"/>
      <c r="CU27" s="1235"/>
      <c r="CV27" s="1238"/>
      <c r="CW27" s="1235"/>
      <c r="CX27" s="1238"/>
      <c r="CY27" s="1189"/>
      <c r="CZ27" s="291" t="s">
        <v>1167</v>
      </c>
      <c r="DA27" s="292">
        <v>4700</v>
      </c>
      <c r="DB27" s="293">
        <v>5200</v>
      </c>
      <c r="DC27" s="294">
        <v>3300</v>
      </c>
      <c r="DD27" s="290">
        <v>3300</v>
      </c>
      <c r="DE27" s="1210"/>
      <c r="DF27" s="231">
        <v>20750</v>
      </c>
      <c r="DG27" s="235"/>
      <c r="DH27" s="165"/>
      <c r="DI27" s="1241"/>
      <c r="DJ27" s="1244"/>
      <c r="DK27" s="1186"/>
      <c r="DL27" s="1190"/>
      <c r="DM27" s="1193"/>
      <c r="DN27" s="1195"/>
      <c r="DO27" s="1193"/>
      <c r="DP27" s="1197"/>
      <c r="DQ27" s="1193"/>
      <c r="DR27" s="1248"/>
      <c r="DS27" s="1241"/>
      <c r="DT27" s="1229"/>
      <c r="DU27" s="1210"/>
      <c r="DV27" s="1222"/>
      <c r="DW27" s="1224"/>
      <c r="DX27" s="1224"/>
      <c r="DY27" s="1226"/>
      <c r="DZ27" s="1210"/>
      <c r="EA27" s="1213"/>
      <c r="EB27" s="1193"/>
      <c r="EC27" s="1200"/>
      <c r="ED27" s="1193"/>
      <c r="EE27" s="1195"/>
      <c r="EF27" s="1193"/>
      <c r="EG27" s="1197"/>
      <c r="EH27" s="1193"/>
      <c r="EI27" s="1206"/>
      <c r="EJ27" s="1209"/>
      <c r="EK27" s="1210"/>
      <c r="EL27" s="1213"/>
      <c r="EM27" s="1193"/>
      <c r="EN27" s="1200"/>
      <c r="EO27" s="1193"/>
      <c r="EP27" s="1195"/>
      <c r="EQ27" s="1193"/>
      <c r="ER27" s="1197"/>
      <c r="ES27" s="1193"/>
      <c r="ET27" s="1206"/>
      <c r="EU27" s="1216"/>
      <c r="EV27" s="1209"/>
      <c r="EW27" s="1210"/>
      <c r="EX27" s="295" t="s">
        <v>1168</v>
      </c>
      <c r="EY27" s="1210"/>
      <c r="EZ27" s="1261"/>
      <c r="FA27" s="1210"/>
      <c r="FB27" s="1264"/>
      <c r="FC27" s="298"/>
      <c r="FD27" s="1267"/>
      <c r="FE27" s="441"/>
      <c r="FF27" s="422"/>
      <c r="FG27" s="422"/>
      <c r="FH27" s="422"/>
      <c r="FI27" s="422"/>
      <c r="FJ27" s="422"/>
      <c r="FK27" s="422"/>
      <c r="FL27" s="422"/>
      <c r="FM27" s="422"/>
      <c r="FN27" s="422"/>
      <c r="FO27" s="422"/>
    </row>
    <row r="28" spans="1:171" s="56" customFormat="1" ht="15.6" customHeight="1">
      <c r="A28" s="56" t="s">
        <v>356</v>
      </c>
      <c r="B28" s="56" t="s">
        <v>1722</v>
      </c>
      <c r="C28" s="1256"/>
      <c r="D28" s="1348" t="s">
        <v>297</v>
      </c>
      <c r="E28" s="1184" t="s">
        <v>1160</v>
      </c>
      <c r="F28" s="296" t="s">
        <v>42</v>
      </c>
      <c r="G28" s="205"/>
      <c r="H28" s="206">
        <v>102490</v>
      </c>
      <c r="I28" s="207">
        <v>112090</v>
      </c>
      <c r="J28" s="206">
        <v>84210</v>
      </c>
      <c r="K28" s="207">
        <v>93810</v>
      </c>
      <c r="L28" s="175" t="s">
        <v>268</v>
      </c>
      <c r="M28" s="208">
        <v>1000</v>
      </c>
      <c r="N28" s="209">
        <v>1090</v>
      </c>
      <c r="O28" s="210" t="s">
        <v>269</v>
      </c>
      <c r="P28" s="211" t="s">
        <v>270</v>
      </c>
      <c r="Q28" s="212" t="s">
        <v>268</v>
      </c>
      <c r="R28" s="213" t="s">
        <v>271</v>
      </c>
      <c r="S28" s="212" t="s">
        <v>268</v>
      </c>
      <c r="T28" s="214">
        <v>2.8</v>
      </c>
      <c r="U28" s="215">
        <v>2.8</v>
      </c>
      <c r="V28" s="208">
        <v>820</v>
      </c>
      <c r="W28" s="209">
        <v>910</v>
      </c>
      <c r="X28" s="210" t="s">
        <v>269</v>
      </c>
      <c r="Y28" s="211" t="s">
        <v>270</v>
      </c>
      <c r="Z28" s="212" t="s">
        <v>268</v>
      </c>
      <c r="AA28" s="213" t="s">
        <v>271</v>
      </c>
      <c r="AB28" s="212" t="s">
        <v>268</v>
      </c>
      <c r="AC28" s="214">
        <v>2.8</v>
      </c>
      <c r="AD28" s="216">
        <v>2.8</v>
      </c>
      <c r="AE28" s="175" t="s">
        <v>268</v>
      </c>
      <c r="AF28" s="217">
        <v>9600</v>
      </c>
      <c r="AG28" s="218" t="s">
        <v>274</v>
      </c>
      <c r="AH28" s="219">
        <v>90</v>
      </c>
      <c r="AI28" s="220" t="s">
        <v>269</v>
      </c>
      <c r="AJ28" s="211" t="s">
        <v>270</v>
      </c>
      <c r="AK28" s="212" t="s">
        <v>268</v>
      </c>
      <c r="AL28" s="213" t="s">
        <v>271</v>
      </c>
      <c r="AM28" s="212" t="s">
        <v>268</v>
      </c>
      <c r="AN28" s="221">
        <v>2.5</v>
      </c>
      <c r="AO28" s="222" t="s">
        <v>276</v>
      </c>
      <c r="AP28" s="175" t="s">
        <v>268</v>
      </c>
      <c r="AQ28" s="223">
        <v>3840</v>
      </c>
      <c r="AR28" s="224" t="s">
        <v>274</v>
      </c>
      <c r="AS28" s="225">
        <v>30</v>
      </c>
      <c r="AT28" s="226" t="s">
        <v>269</v>
      </c>
      <c r="AU28" s="227" t="s">
        <v>270</v>
      </c>
      <c r="AV28" s="228" t="s">
        <v>268</v>
      </c>
      <c r="AW28" s="229" t="s">
        <v>271</v>
      </c>
      <c r="AX28" s="228" t="s">
        <v>268</v>
      </c>
      <c r="AY28" s="230">
        <v>3.8</v>
      </c>
      <c r="AZ28" s="51"/>
      <c r="BB28" s="133"/>
      <c r="BC28" s="297"/>
      <c r="BD28" s="137"/>
      <c r="BE28" s="138"/>
      <c r="BF28" s="137"/>
      <c r="BG28" s="138"/>
      <c r="BH28" s="137"/>
      <c r="BI28" s="138"/>
      <c r="BJ28" s="1187"/>
      <c r="BK28" s="51"/>
      <c r="BL28" s="301"/>
      <c r="BM28" s="1210"/>
      <c r="BU28" s="235"/>
      <c r="BV28" s="1241"/>
      <c r="BW28" s="266"/>
      <c r="BX28" s="1210" t="s">
        <v>268</v>
      </c>
      <c r="BY28" s="1276">
        <v>23040</v>
      </c>
      <c r="BZ28" s="237"/>
      <c r="CA28" s="1210" t="s">
        <v>268</v>
      </c>
      <c r="CB28" s="1245">
        <v>150</v>
      </c>
      <c r="CC28" s="1201" t="s">
        <v>269</v>
      </c>
      <c r="CD28" s="1202" t="s">
        <v>270</v>
      </c>
      <c r="CE28" s="1201" t="s">
        <v>268</v>
      </c>
      <c r="CF28" s="1203" t="s">
        <v>275</v>
      </c>
      <c r="CG28" s="1201" t="s">
        <v>268</v>
      </c>
      <c r="CH28" s="1246">
        <v>5.8</v>
      </c>
      <c r="CI28" s="1241"/>
      <c r="CJ28" s="1188" t="s">
        <v>197</v>
      </c>
      <c r="CK28" s="1189" t="s">
        <v>268</v>
      </c>
      <c r="CL28" s="1190">
        <v>170</v>
      </c>
      <c r="CM28" s="1192" t="s">
        <v>269</v>
      </c>
      <c r="CN28" s="1194" t="s">
        <v>270</v>
      </c>
      <c r="CO28" s="1192" t="s">
        <v>268</v>
      </c>
      <c r="CP28" s="1196" t="s">
        <v>275</v>
      </c>
      <c r="CQ28" s="1192" t="s">
        <v>268</v>
      </c>
      <c r="CR28" s="1205">
        <v>2.2000000000000002</v>
      </c>
      <c r="CS28" s="1230" t="s">
        <v>277</v>
      </c>
      <c r="CT28" s="1232" t="s">
        <v>268</v>
      </c>
      <c r="CU28" s="1233">
        <v>6700</v>
      </c>
      <c r="CV28" s="1236">
        <v>7300</v>
      </c>
      <c r="CW28" s="1233">
        <v>4700</v>
      </c>
      <c r="CX28" s="1236">
        <v>4700</v>
      </c>
      <c r="CY28" s="1189" t="s">
        <v>268</v>
      </c>
      <c r="CZ28" s="238" t="s">
        <v>1162</v>
      </c>
      <c r="DA28" s="239">
        <v>10200</v>
      </c>
      <c r="DB28" s="240">
        <v>11400</v>
      </c>
      <c r="DC28" s="241">
        <v>7100</v>
      </c>
      <c r="DD28" s="242">
        <v>7100</v>
      </c>
      <c r="DE28" s="1210"/>
      <c r="DF28" s="231"/>
      <c r="DG28" s="1189" t="s">
        <v>268</v>
      </c>
      <c r="DH28" s="1239">
        <v>5100</v>
      </c>
      <c r="DI28" s="1210" t="s">
        <v>268</v>
      </c>
      <c r="DJ28" s="1242">
        <v>6500</v>
      </c>
      <c r="DK28" s="1186" t="s">
        <v>268</v>
      </c>
      <c r="DL28" s="1245">
        <v>60</v>
      </c>
      <c r="DM28" s="1201" t="s">
        <v>269</v>
      </c>
      <c r="DN28" s="1202" t="s">
        <v>270</v>
      </c>
      <c r="DO28" s="1201" t="s">
        <v>268</v>
      </c>
      <c r="DP28" s="1203" t="s">
        <v>275</v>
      </c>
      <c r="DQ28" s="1201" t="s">
        <v>268</v>
      </c>
      <c r="DR28" s="1246">
        <v>6.5</v>
      </c>
      <c r="DS28" s="1241"/>
      <c r="DT28" s="191"/>
      <c r="DU28" s="1210" t="s">
        <v>280</v>
      </c>
      <c r="DV28" s="1249" t="s">
        <v>1129</v>
      </c>
      <c r="DW28" s="1251" t="s">
        <v>1129</v>
      </c>
      <c r="DX28" s="1251" t="s">
        <v>1129</v>
      </c>
      <c r="DY28" s="1253" t="s">
        <v>1129</v>
      </c>
      <c r="DZ28" s="1210" t="s">
        <v>280</v>
      </c>
      <c r="EA28" s="1211">
        <v>4220</v>
      </c>
      <c r="EB28" s="1201" t="s">
        <v>268</v>
      </c>
      <c r="EC28" s="1198">
        <v>40</v>
      </c>
      <c r="ED28" s="1201" t="s">
        <v>269</v>
      </c>
      <c r="EE28" s="1202" t="s">
        <v>270</v>
      </c>
      <c r="EF28" s="1201" t="s">
        <v>268</v>
      </c>
      <c r="EG28" s="1203" t="s">
        <v>275</v>
      </c>
      <c r="EH28" s="1201" t="s">
        <v>268</v>
      </c>
      <c r="EI28" s="1204">
        <v>4.9000000000000004</v>
      </c>
      <c r="EJ28" s="1207" t="s">
        <v>276</v>
      </c>
      <c r="EK28" s="1210" t="s">
        <v>280</v>
      </c>
      <c r="EL28" s="1211">
        <v>16450</v>
      </c>
      <c r="EM28" s="1201" t="s">
        <v>268</v>
      </c>
      <c r="EN28" s="1198">
        <v>160</v>
      </c>
      <c r="EO28" s="1201" t="s">
        <v>269</v>
      </c>
      <c r="EP28" s="1202" t="s">
        <v>270</v>
      </c>
      <c r="EQ28" s="1201" t="s">
        <v>268</v>
      </c>
      <c r="ER28" s="1203" t="s">
        <v>275</v>
      </c>
      <c r="ES28" s="1201" t="s">
        <v>268</v>
      </c>
      <c r="ET28" s="1204">
        <v>2.4</v>
      </c>
      <c r="EU28" s="1214" t="s">
        <v>276</v>
      </c>
      <c r="EV28" s="1207" t="s">
        <v>1168</v>
      </c>
      <c r="EW28" s="1210" t="s">
        <v>280</v>
      </c>
      <c r="EX28" s="244"/>
      <c r="EY28" s="1210" t="s">
        <v>280</v>
      </c>
      <c r="EZ28" s="1261"/>
      <c r="FA28" s="1210"/>
      <c r="FB28" s="1264"/>
      <c r="FC28" s="298"/>
      <c r="FD28" s="1267"/>
      <c r="FE28" s="441"/>
      <c r="FF28" s="422"/>
      <c r="FG28" s="422"/>
      <c r="FH28" s="422"/>
      <c r="FI28" s="422"/>
      <c r="FJ28" s="422"/>
      <c r="FK28" s="422"/>
      <c r="FL28" s="422"/>
      <c r="FM28" s="422"/>
      <c r="FN28" s="422"/>
      <c r="FO28" s="422"/>
    </row>
    <row r="29" spans="1:171" s="56" customFormat="1" ht="15.6" customHeight="1">
      <c r="A29" s="56" t="s">
        <v>357</v>
      </c>
      <c r="B29" s="56" t="s">
        <v>1723</v>
      </c>
      <c r="C29" s="1256"/>
      <c r="D29" s="1349"/>
      <c r="E29" s="1185"/>
      <c r="F29" s="299" t="s">
        <v>43</v>
      </c>
      <c r="G29" s="205"/>
      <c r="H29" s="246">
        <v>112090</v>
      </c>
      <c r="I29" s="247">
        <v>188420</v>
      </c>
      <c r="J29" s="246">
        <v>93810</v>
      </c>
      <c r="K29" s="247">
        <v>170140</v>
      </c>
      <c r="L29" s="175" t="s">
        <v>268</v>
      </c>
      <c r="M29" s="248">
        <v>1090</v>
      </c>
      <c r="N29" s="249">
        <v>1750</v>
      </c>
      <c r="O29" s="250" t="s">
        <v>269</v>
      </c>
      <c r="P29" s="251" t="s">
        <v>270</v>
      </c>
      <c r="Q29" s="252" t="s">
        <v>274</v>
      </c>
      <c r="R29" s="251" t="s">
        <v>271</v>
      </c>
      <c r="S29" s="252" t="s">
        <v>268</v>
      </c>
      <c r="T29" s="253">
        <v>2.8</v>
      </c>
      <c r="U29" s="254">
        <v>2.7</v>
      </c>
      <c r="V29" s="248">
        <v>910</v>
      </c>
      <c r="W29" s="249">
        <v>1570</v>
      </c>
      <c r="X29" s="250" t="s">
        <v>269</v>
      </c>
      <c r="Y29" s="251" t="s">
        <v>270</v>
      </c>
      <c r="Z29" s="252" t="s">
        <v>274</v>
      </c>
      <c r="AA29" s="251" t="s">
        <v>271</v>
      </c>
      <c r="AB29" s="252" t="s">
        <v>268</v>
      </c>
      <c r="AC29" s="253">
        <v>2.8</v>
      </c>
      <c r="AD29" s="255">
        <v>2.7</v>
      </c>
      <c r="AE29" s="175" t="s">
        <v>268</v>
      </c>
      <c r="AF29" s="223">
        <v>9600</v>
      </c>
      <c r="AG29" s="224" t="s">
        <v>274</v>
      </c>
      <c r="AH29" s="256">
        <v>90</v>
      </c>
      <c r="AI29" s="257" t="s">
        <v>269</v>
      </c>
      <c r="AJ29" s="197" t="s">
        <v>270</v>
      </c>
      <c r="AK29" s="198" t="s">
        <v>268</v>
      </c>
      <c r="AL29" s="258" t="s">
        <v>271</v>
      </c>
      <c r="AM29" s="259" t="s">
        <v>268</v>
      </c>
      <c r="AN29" s="260">
        <v>2.5</v>
      </c>
      <c r="AO29" s="261"/>
      <c r="AP29" s="51"/>
      <c r="AQ29" s="233"/>
      <c r="AS29" s="233"/>
      <c r="AT29" s="262"/>
      <c r="AU29" s="263"/>
      <c r="AV29" s="262"/>
      <c r="AW29" s="263"/>
      <c r="AX29" s="262"/>
      <c r="AY29" s="263"/>
      <c r="AZ29" s="51"/>
      <c r="BC29" s="264"/>
      <c r="BD29" s="265"/>
      <c r="BF29" s="265"/>
      <c r="BH29" s="265"/>
      <c r="BJ29" s="1187"/>
      <c r="BK29" s="51"/>
      <c r="BL29" s="301"/>
      <c r="BM29" s="1210"/>
      <c r="BU29" s="235"/>
      <c r="BV29" s="1241"/>
      <c r="BW29" s="266"/>
      <c r="BX29" s="1210"/>
      <c r="BY29" s="1277"/>
      <c r="BZ29" s="267">
        <v>21100</v>
      </c>
      <c r="CA29" s="1210"/>
      <c r="CB29" s="1190"/>
      <c r="CC29" s="1192"/>
      <c r="CD29" s="1194"/>
      <c r="CE29" s="1192"/>
      <c r="CF29" s="1196"/>
      <c r="CG29" s="1192"/>
      <c r="CH29" s="1247"/>
      <c r="CI29" s="1241"/>
      <c r="CJ29" s="1188"/>
      <c r="CK29" s="1189"/>
      <c r="CL29" s="1190"/>
      <c r="CM29" s="1192"/>
      <c r="CN29" s="1194"/>
      <c r="CO29" s="1192"/>
      <c r="CP29" s="1196"/>
      <c r="CQ29" s="1192"/>
      <c r="CR29" s="1205"/>
      <c r="CS29" s="1230"/>
      <c r="CT29" s="1232"/>
      <c r="CU29" s="1234"/>
      <c r="CV29" s="1237"/>
      <c r="CW29" s="1234"/>
      <c r="CX29" s="1237"/>
      <c r="CY29" s="1189"/>
      <c r="CZ29" s="167" t="s">
        <v>1164</v>
      </c>
      <c r="DA29" s="268">
        <v>5600</v>
      </c>
      <c r="DB29" s="269">
        <v>6200</v>
      </c>
      <c r="DC29" s="270">
        <v>3900</v>
      </c>
      <c r="DD29" s="271">
        <v>3900</v>
      </c>
      <c r="DE29" s="1210"/>
      <c r="DF29" s="231" t="s">
        <v>294</v>
      </c>
      <c r="DG29" s="1189"/>
      <c r="DH29" s="1240"/>
      <c r="DI29" s="1210"/>
      <c r="DJ29" s="1243"/>
      <c r="DK29" s="1186"/>
      <c r="DL29" s="1190"/>
      <c r="DM29" s="1192"/>
      <c r="DN29" s="1194"/>
      <c r="DO29" s="1192"/>
      <c r="DP29" s="1196"/>
      <c r="DQ29" s="1192"/>
      <c r="DR29" s="1247"/>
      <c r="DS29" s="1241"/>
      <c r="DT29" s="191"/>
      <c r="DU29" s="1210"/>
      <c r="DV29" s="1250"/>
      <c r="DW29" s="1252"/>
      <c r="DX29" s="1252"/>
      <c r="DY29" s="1254"/>
      <c r="DZ29" s="1210"/>
      <c r="EA29" s="1212"/>
      <c r="EB29" s="1192"/>
      <c r="EC29" s="1199"/>
      <c r="ED29" s="1192"/>
      <c r="EE29" s="1194"/>
      <c r="EF29" s="1192"/>
      <c r="EG29" s="1196"/>
      <c r="EH29" s="1192"/>
      <c r="EI29" s="1205"/>
      <c r="EJ29" s="1208"/>
      <c r="EK29" s="1210"/>
      <c r="EL29" s="1212"/>
      <c r="EM29" s="1192"/>
      <c r="EN29" s="1199"/>
      <c r="EO29" s="1192"/>
      <c r="EP29" s="1194"/>
      <c r="EQ29" s="1192"/>
      <c r="ER29" s="1196"/>
      <c r="ES29" s="1192"/>
      <c r="ET29" s="1205"/>
      <c r="EU29" s="1215"/>
      <c r="EV29" s="1208"/>
      <c r="EW29" s="1210"/>
      <c r="EX29" s="272">
        <v>11190</v>
      </c>
      <c r="EY29" s="1210"/>
      <c r="EZ29" s="1261"/>
      <c r="FA29" s="1210"/>
      <c r="FB29" s="1264"/>
      <c r="FC29" s="298"/>
      <c r="FD29" s="1267"/>
      <c r="FE29" s="441"/>
      <c r="FF29" s="422"/>
      <c r="FG29" s="422"/>
      <c r="FH29" s="422"/>
      <c r="FI29" s="422"/>
      <c r="FJ29" s="422"/>
      <c r="FK29" s="422"/>
      <c r="FL29" s="422"/>
      <c r="FM29" s="422"/>
      <c r="FN29" s="422"/>
      <c r="FO29" s="422"/>
    </row>
    <row r="30" spans="1:171" s="56" customFormat="1" ht="15.6" customHeight="1">
      <c r="A30" s="56" t="s">
        <v>1217</v>
      </c>
      <c r="B30" s="56" t="s">
        <v>1724</v>
      </c>
      <c r="C30" s="1256"/>
      <c r="D30" s="1349"/>
      <c r="E30" s="1217" t="s">
        <v>1165</v>
      </c>
      <c r="F30" s="299" t="s">
        <v>44</v>
      </c>
      <c r="G30" s="205"/>
      <c r="H30" s="246">
        <v>188420</v>
      </c>
      <c r="I30" s="247">
        <v>284420</v>
      </c>
      <c r="J30" s="246">
        <v>170140</v>
      </c>
      <c r="K30" s="247">
        <v>266140</v>
      </c>
      <c r="L30" s="175" t="s">
        <v>268</v>
      </c>
      <c r="M30" s="248">
        <v>1750</v>
      </c>
      <c r="N30" s="249">
        <v>2710</v>
      </c>
      <c r="O30" s="250" t="s">
        <v>269</v>
      </c>
      <c r="P30" s="251" t="s">
        <v>270</v>
      </c>
      <c r="Q30" s="252" t="s">
        <v>274</v>
      </c>
      <c r="R30" s="251" t="s">
        <v>271</v>
      </c>
      <c r="S30" s="252" t="s">
        <v>268</v>
      </c>
      <c r="T30" s="253">
        <v>2.7</v>
      </c>
      <c r="U30" s="254">
        <v>2.7</v>
      </c>
      <c r="V30" s="248">
        <v>1570</v>
      </c>
      <c r="W30" s="249">
        <v>2530</v>
      </c>
      <c r="X30" s="250" t="s">
        <v>269</v>
      </c>
      <c r="Y30" s="251" t="s">
        <v>270</v>
      </c>
      <c r="Z30" s="252" t="s">
        <v>274</v>
      </c>
      <c r="AA30" s="251" t="s">
        <v>271</v>
      </c>
      <c r="AB30" s="252" t="s">
        <v>268</v>
      </c>
      <c r="AC30" s="253">
        <v>2.7</v>
      </c>
      <c r="AD30" s="255">
        <v>2.6</v>
      </c>
      <c r="AE30" s="55"/>
      <c r="AF30" s="133"/>
      <c r="AG30" s="133"/>
      <c r="AH30" s="273"/>
      <c r="AI30" s="137"/>
      <c r="AJ30" s="138"/>
      <c r="AK30" s="137"/>
      <c r="AL30" s="138"/>
      <c r="AM30" s="137"/>
      <c r="AN30" s="138"/>
      <c r="AO30" s="138"/>
      <c r="AP30" s="55"/>
      <c r="AQ30" s="133"/>
      <c r="AR30" s="133"/>
      <c r="AS30" s="138"/>
      <c r="AT30" s="137"/>
      <c r="AU30" s="138"/>
      <c r="AV30" s="137"/>
      <c r="AW30" s="138"/>
      <c r="AX30" s="137"/>
      <c r="AY30" s="138"/>
      <c r="AZ30" s="175" t="s">
        <v>268</v>
      </c>
      <c r="BA30" s="274">
        <v>19200</v>
      </c>
      <c r="BB30" s="175" t="s">
        <v>268</v>
      </c>
      <c r="BC30" s="225">
        <v>190</v>
      </c>
      <c r="BD30" s="226" t="s">
        <v>269</v>
      </c>
      <c r="BE30" s="227" t="s">
        <v>270</v>
      </c>
      <c r="BF30" s="228" t="s">
        <v>268</v>
      </c>
      <c r="BG30" s="229" t="s">
        <v>271</v>
      </c>
      <c r="BH30" s="226" t="s">
        <v>268</v>
      </c>
      <c r="BI30" s="230">
        <v>2.4</v>
      </c>
      <c r="BJ30" s="1187"/>
      <c r="BK30" s="51"/>
      <c r="BL30" s="301"/>
      <c r="BM30" s="1210"/>
      <c r="BU30" s="235"/>
      <c r="BV30" s="1241"/>
      <c r="BW30" s="266"/>
      <c r="BX30" s="1210" t="s">
        <v>268</v>
      </c>
      <c r="BY30" s="1278">
        <v>21100</v>
      </c>
      <c r="BZ30" s="275"/>
      <c r="CA30" s="1210"/>
      <c r="CB30" s="1190">
        <v>0</v>
      </c>
      <c r="CC30" s="1192"/>
      <c r="CD30" s="1194"/>
      <c r="CE30" s="1192"/>
      <c r="CF30" s="1196"/>
      <c r="CG30" s="1192"/>
      <c r="CH30" s="1247"/>
      <c r="CI30" s="1241"/>
      <c r="CJ30" s="1219">
        <v>17110</v>
      </c>
      <c r="CK30" s="1189"/>
      <c r="CL30" s="1190"/>
      <c r="CM30" s="1192"/>
      <c r="CN30" s="1194"/>
      <c r="CO30" s="1192"/>
      <c r="CP30" s="1196"/>
      <c r="CQ30" s="1192"/>
      <c r="CR30" s="1205"/>
      <c r="CS30" s="1230"/>
      <c r="CT30" s="1232"/>
      <c r="CU30" s="1234"/>
      <c r="CV30" s="1237"/>
      <c r="CW30" s="1234"/>
      <c r="CX30" s="1237"/>
      <c r="CY30" s="1189"/>
      <c r="CZ30" s="167" t="s">
        <v>1166</v>
      </c>
      <c r="DA30" s="268">
        <v>4900</v>
      </c>
      <c r="DB30" s="269">
        <v>5400</v>
      </c>
      <c r="DC30" s="270">
        <v>3400</v>
      </c>
      <c r="DD30" s="271">
        <v>3400</v>
      </c>
      <c r="DE30" s="1210"/>
      <c r="DF30" s="231">
        <v>16800</v>
      </c>
      <c r="DG30" s="235"/>
      <c r="DH30" s="276"/>
      <c r="DI30" s="1241"/>
      <c r="DJ30" s="1243"/>
      <c r="DK30" s="1186"/>
      <c r="DL30" s="1190"/>
      <c r="DM30" s="1192"/>
      <c r="DN30" s="1194"/>
      <c r="DO30" s="1192"/>
      <c r="DP30" s="1196"/>
      <c r="DQ30" s="1192"/>
      <c r="DR30" s="1247"/>
      <c r="DS30" s="1241"/>
      <c r="DT30" s="191"/>
      <c r="DU30" s="1210"/>
      <c r="DV30" s="1221">
        <v>0.01</v>
      </c>
      <c r="DW30" s="1223">
        <v>0.02</v>
      </c>
      <c r="DX30" s="1223">
        <v>0.04</v>
      </c>
      <c r="DY30" s="1225">
        <v>0.05</v>
      </c>
      <c r="DZ30" s="1210"/>
      <c r="EA30" s="1212"/>
      <c r="EB30" s="1192"/>
      <c r="EC30" s="1199"/>
      <c r="ED30" s="1192"/>
      <c r="EE30" s="1194"/>
      <c r="EF30" s="1192"/>
      <c r="EG30" s="1196"/>
      <c r="EH30" s="1192"/>
      <c r="EI30" s="1205"/>
      <c r="EJ30" s="1208"/>
      <c r="EK30" s="1210"/>
      <c r="EL30" s="1212"/>
      <c r="EM30" s="1192"/>
      <c r="EN30" s="1199"/>
      <c r="EO30" s="1192"/>
      <c r="EP30" s="1194"/>
      <c r="EQ30" s="1192"/>
      <c r="ER30" s="1196"/>
      <c r="ES30" s="1192"/>
      <c r="ET30" s="1205"/>
      <c r="EU30" s="1215"/>
      <c r="EV30" s="1208"/>
      <c r="EW30" s="1210"/>
      <c r="EX30" s="277">
        <v>110</v>
      </c>
      <c r="EY30" s="1210"/>
      <c r="EZ30" s="1261"/>
      <c r="FA30" s="1210"/>
      <c r="FB30" s="1264"/>
      <c r="FC30" s="298"/>
      <c r="FD30" s="1267"/>
      <c r="FE30" s="441"/>
      <c r="FF30" s="422"/>
      <c r="FG30" s="422"/>
      <c r="FH30" s="422"/>
      <c r="FI30" s="422"/>
      <c r="FJ30" s="422"/>
      <c r="FK30" s="422"/>
      <c r="FL30" s="422"/>
      <c r="FM30" s="422"/>
      <c r="FN30" s="422"/>
      <c r="FO30" s="422"/>
    </row>
    <row r="31" spans="1:171" s="56" customFormat="1" ht="15.6" customHeight="1">
      <c r="A31" s="56" t="s">
        <v>1218</v>
      </c>
      <c r="B31" s="56" t="s">
        <v>1725</v>
      </c>
      <c r="C31" s="1256"/>
      <c r="D31" s="1349"/>
      <c r="E31" s="1218"/>
      <c r="F31" s="300" t="s">
        <v>45</v>
      </c>
      <c r="G31" s="205"/>
      <c r="H31" s="279">
        <v>284420</v>
      </c>
      <c r="I31" s="280"/>
      <c r="J31" s="279">
        <v>266140</v>
      </c>
      <c r="K31" s="280"/>
      <c r="L31" s="175" t="s">
        <v>268</v>
      </c>
      <c r="M31" s="223">
        <v>2710</v>
      </c>
      <c r="N31" s="281"/>
      <c r="O31" s="282" t="s">
        <v>269</v>
      </c>
      <c r="P31" s="283" t="s">
        <v>270</v>
      </c>
      <c r="Q31" s="284" t="s">
        <v>274</v>
      </c>
      <c r="R31" s="283" t="s">
        <v>271</v>
      </c>
      <c r="S31" s="284" t="s">
        <v>268</v>
      </c>
      <c r="T31" s="285">
        <v>2.7</v>
      </c>
      <c r="U31" s="286"/>
      <c r="V31" s="223">
        <v>2530</v>
      </c>
      <c r="W31" s="281"/>
      <c r="X31" s="282" t="s">
        <v>269</v>
      </c>
      <c r="Y31" s="283" t="s">
        <v>270</v>
      </c>
      <c r="Z31" s="284" t="s">
        <v>274</v>
      </c>
      <c r="AA31" s="283" t="s">
        <v>271</v>
      </c>
      <c r="AB31" s="284" t="s">
        <v>268</v>
      </c>
      <c r="AC31" s="285">
        <v>2.6</v>
      </c>
      <c r="AD31" s="287"/>
      <c r="AE31" s="55"/>
      <c r="AF31" s="133"/>
      <c r="AG31" s="133"/>
      <c r="AH31" s="288"/>
      <c r="AI31" s="137"/>
      <c r="AJ31" s="138"/>
      <c r="AK31" s="137"/>
      <c r="AL31" s="138"/>
      <c r="AM31" s="137"/>
      <c r="AN31" s="138"/>
      <c r="AO31" s="138"/>
      <c r="AP31" s="55"/>
      <c r="AQ31" s="289"/>
      <c r="AR31" s="165"/>
      <c r="AS31" s="288"/>
      <c r="AT31" s="137"/>
      <c r="AU31" s="138"/>
      <c r="AV31" s="137"/>
      <c r="AW31" s="138"/>
      <c r="AX31" s="137"/>
      <c r="AY31" s="138"/>
      <c r="BJ31" s="1187"/>
      <c r="BK31" s="51"/>
      <c r="BL31" s="301"/>
      <c r="BM31" s="1210"/>
      <c r="BU31" s="235"/>
      <c r="BV31" s="1241"/>
      <c r="BW31" s="266"/>
      <c r="BX31" s="1210"/>
      <c r="BY31" s="1279"/>
      <c r="BZ31" s="290"/>
      <c r="CA31" s="1210"/>
      <c r="CB31" s="1191"/>
      <c r="CC31" s="1193"/>
      <c r="CD31" s="1195"/>
      <c r="CE31" s="1193"/>
      <c r="CF31" s="1197"/>
      <c r="CG31" s="1193"/>
      <c r="CH31" s="1248"/>
      <c r="CI31" s="1241"/>
      <c r="CJ31" s="1219"/>
      <c r="CK31" s="1189"/>
      <c r="CL31" s="1190"/>
      <c r="CM31" s="1192"/>
      <c r="CN31" s="1194"/>
      <c r="CO31" s="1192"/>
      <c r="CP31" s="1196"/>
      <c r="CQ31" s="1192"/>
      <c r="CR31" s="1205"/>
      <c r="CS31" s="1230"/>
      <c r="CT31" s="1232"/>
      <c r="CU31" s="1235"/>
      <c r="CV31" s="1238"/>
      <c r="CW31" s="1235"/>
      <c r="CX31" s="1238"/>
      <c r="CY31" s="1189"/>
      <c r="CZ31" s="291" t="s">
        <v>1167</v>
      </c>
      <c r="DA31" s="292">
        <v>4400</v>
      </c>
      <c r="DB31" s="293">
        <v>4900</v>
      </c>
      <c r="DC31" s="294">
        <v>3000</v>
      </c>
      <c r="DD31" s="290">
        <v>3000</v>
      </c>
      <c r="DE31" s="1210"/>
      <c r="DF31" s="231"/>
      <c r="DG31" s="235"/>
      <c r="DH31" s="165"/>
      <c r="DI31" s="1241"/>
      <c r="DJ31" s="1244"/>
      <c r="DK31" s="1186"/>
      <c r="DL31" s="1190"/>
      <c r="DM31" s="1193"/>
      <c r="DN31" s="1195"/>
      <c r="DO31" s="1193"/>
      <c r="DP31" s="1197"/>
      <c r="DQ31" s="1193"/>
      <c r="DR31" s="1248"/>
      <c r="DS31" s="1241"/>
      <c r="DT31" s="191"/>
      <c r="DU31" s="1210"/>
      <c r="DV31" s="1222"/>
      <c r="DW31" s="1224"/>
      <c r="DX31" s="1224"/>
      <c r="DY31" s="1226"/>
      <c r="DZ31" s="1210"/>
      <c r="EA31" s="1213"/>
      <c r="EB31" s="1193"/>
      <c r="EC31" s="1200"/>
      <c r="ED31" s="1193"/>
      <c r="EE31" s="1195"/>
      <c r="EF31" s="1193"/>
      <c r="EG31" s="1197"/>
      <c r="EH31" s="1193"/>
      <c r="EI31" s="1206"/>
      <c r="EJ31" s="1209"/>
      <c r="EK31" s="1210"/>
      <c r="EL31" s="1213"/>
      <c r="EM31" s="1193"/>
      <c r="EN31" s="1200"/>
      <c r="EO31" s="1193"/>
      <c r="EP31" s="1195"/>
      <c r="EQ31" s="1193"/>
      <c r="ER31" s="1197"/>
      <c r="ES31" s="1193"/>
      <c r="ET31" s="1206"/>
      <c r="EU31" s="1216"/>
      <c r="EV31" s="1209"/>
      <c r="EW31" s="1210"/>
      <c r="EX31" s="295" t="s">
        <v>1168</v>
      </c>
      <c r="EY31" s="1210"/>
      <c r="EZ31" s="1261"/>
      <c r="FA31" s="1210"/>
      <c r="FB31" s="1264"/>
      <c r="FC31" s="298"/>
      <c r="FD31" s="1267"/>
      <c r="FE31" s="441"/>
      <c r="FF31" s="422"/>
      <c r="FG31" s="422"/>
      <c r="FH31" s="422"/>
      <c r="FI31" s="422"/>
      <c r="FJ31" s="422"/>
      <c r="FK31" s="422"/>
      <c r="FL31" s="422"/>
      <c r="FM31" s="422"/>
      <c r="FN31" s="422"/>
      <c r="FO31" s="422"/>
    </row>
    <row r="32" spans="1:171" s="56" customFormat="1" ht="15.6" customHeight="1">
      <c r="A32" s="56" t="s">
        <v>358</v>
      </c>
      <c r="B32" s="56" t="s">
        <v>1726</v>
      </c>
      <c r="C32" s="1256"/>
      <c r="D32" s="1348" t="s">
        <v>299</v>
      </c>
      <c r="E32" s="1184" t="s">
        <v>1160</v>
      </c>
      <c r="F32" s="296" t="s">
        <v>42</v>
      </c>
      <c r="G32" s="205"/>
      <c r="H32" s="206">
        <v>93710</v>
      </c>
      <c r="I32" s="207">
        <v>103310</v>
      </c>
      <c r="J32" s="206">
        <v>77710</v>
      </c>
      <c r="K32" s="207">
        <v>87310</v>
      </c>
      <c r="L32" s="175" t="s">
        <v>268</v>
      </c>
      <c r="M32" s="208">
        <v>910</v>
      </c>
      <c r="N32" s="209">
        <v>1000</v>
      </c>
      <c r="O32" s="210" t="s">
        <v>269</v>
      </c>
      <c r="P32" s="211" t="s">
        <v>270</v>
      </c>
      <c r="Q32" s="212" t="s">
        <v>268</v>
      </c>
      <c r="R32" s="213" t="s">
        <v>271</v>
      </c>
      <c r="S32" s="212" t="s">
        <v>268</v>
      </c>
      <c r="T32" s="214">
        <v>2.8</v>
      </c>
      <c r="U32" s="215">
        <v>2.8</v>
      </c>
      <c r="V32" s="208">
        <v>750</v>
      </c>
      <c r="W32" s="209">
        <v>840</v>
      </c>
      <c r="X32" s="210" t="s">
        <v>269</v>
      </c>
      <c r="Y32" s="211" t="s">
        <v>270</v>
      </c>
      <c r="Z32" s="212" t="s">
        <v>268</v>
      </c>
      <c r="AA32" s="213" t="s">
        <v>271</v>
      </c>
      <c r="AB32" s="212" t="s">
        <v>268</v>
      </c>
      <c r="AC32" s="214">
        <v>2.8</v>
      </c>
      <c r="AD32" s="216">
        <v>2.8</v>
      </c>
      <c r="AE32" s="175" t="s">
        <v>268</v>
      </c>
      <c r="AF32" s="217">
        <v>9600</v>
      </c>
      <c r="AG32" s="218" t="s">
        <v>274</v>
      </c>
      <c r="AH32" s="219">
        <v>90</v>
      </c>
      <c r="AI32" s="220" t="s">
        <v>269</v>
      </c>
      <c r="AJ32" s="211" t="s">
        <v>270</v>
      </c>
      <c r="AK32" s="212" t="s">
        <v>268</v>
      </c>
      <c r="AL32" s="213" t="s">
        <v>271</v>
      </c>
      <c r="AM32" s="212" t="s">
        <v>268</v>
      </c>
      <c r="AN32" s="221">
        <v>2.5</v>
      </c>
      <c r="AO32" s="222" t="s">
        <v>276</v>
      </c>
      <c r="AP32" s="175" t="s">
        <v>268</v>
      </c>
      <c r="AQ32" s="223">
        <v>3840</v>
      </c>
      <c r="AR32" s="224" t="s">
        <v>274</v>
      </c>
      <c r="AS32" s="225">
        <v>30</v>
      </c>
      <c r="AT32" s="226" t="s">
        <v>269</v>
      </c>
      <c r="AU32" s="227" t="s">
        <v>270</v>
      </c>
      <c r="AV32" s="228" t="s">
        <v>268</v>
      </c>
      <c r="AW32" s="229" t="s">
        <v>271</v>
      </c>
      <c r="AX32" s="228" t="s">
        <v>268</v>
      </c>
      <c r="AY32" s="230">
        <v>3.8</v>
      </c>
      <c r="AZ32" s="51"/>
      <c r="BB32" s="133"/>
      <c r="BC32" s="297"/>
      <c r="BD32" s="137"/>
      <c r="BE32" s="138"/>
      <c r="BF32" s="137"/>
      <c r="BG32" s="138"/>
      <c r="BH32" s="137"/>
      <c r="BI32" s="138"/>
      <c r="BJ32" s="1187"/>
      <c r="BK32" s="51"/>
      <c r="BL32" s="301"/>
      <c r="BM32" s="1210"/>
      <c r="BU32" s="154"/>
      <c r="BV32" s="1241"/>
      <c r="BW32" s="191"/>
      <c r="BX32" s="1210" t="s">
        <v>268</v>
      </c>
      <c r="BY32" s="1276">
        <v>21130</v>
      </c>
      <c r="BZ32" s="237"/>
      <c r="CA32" s="1210" t="s">
        <v>268</v>
      </c>
      <c r="CB32" s="1245">
        <v>130</v>
      </c>
      <c r="CC32" s="1201" t="s">
        <v>269</v>
      </c>
      <c r="CD32" s="1202" t="s">
        <v>270</v>
      </c>
      <c r="CE32" s="1201" t="s">
        <v>268</v>
      </c>
      <c r="CF32" s="1203" t="s">
        <v>275</v>
      </c>
      <c r="CG32" s="1201" t="s">
        <v>268</v>
      </c>
      <c r="CH32" s="1246">
        <v>5.9</v>
      </c>
      <c r="CI32" s="1241"/>
      <c r="CJ32" s="1188" t="s">
        <v>198</v>
      </c>
      <c r="CK32" s="1189" t="s">
        <v>268</v>
      </c>
      <c r="CL32" s="1190">
        <v>140</v>
      </c>
      <c r="CM32" s="1192" t="s">
        <v>269</v>
      </c>
      <c r="CN32" s="1194" t="s">
        <v>270</v>
      </c>
      <c r="CO32" s="1192" t="s">
        <v>268</v>
      </c>
      <c r="CP32" s="1196" t="s">
        <v>275</v>
      </c>
      <c r="CQ32" s="1192" t="s">
        <v>268</v>
      </c>
      <c r="CR32" s="1205">
        <v>2.2999999999999998</v>
      </c>
      <c r="CS32" s="1230" t="s">
        <v>277</v>
      </c>
      <c r="CT32" s="1232" t="s">
        <v>268</v>
      </c>
      <c r="CU32" s="1233">
        <v>5800</v>
      </c>
      <c r="CV32" s="1236">
        <v>6400</v>
      </c>
      <c r="CW32" s="1233">
        <v>4100</v>
      </c>
      <c r="CX32" s="1236">
        <v>4100</v>
      </c>
      <c r="CY32" s="1189" t="s">
        <v>268</v>
      </c>
      <c r="CZ32" s="238" t="s">
        <v>1162</v>
      </c>
      <c r="DA32" s="239">
        <v>9800</v>
      </c>
      <c r="DB32" s="240">
        <v>10900</v>
      </c>
      <c r="DC32" s="241">
        <v>6800</v>
      </c>
      <c r="DD32" s="242">
        <v>6800</v>
      </c>
      <c r="DE32" s="1210"/>
      <c r="DF32" s="231" t="s">
        <v>296</v>
      </c>
      <c r="DG32" s="1189" t="s">
        <v>268</v>
      </c>
      <c r="DH32" s="1239">
        <v>5100</v>
      </c>
      <c r="DI32" s="1210" t="s">
        <v>268</v>
      </c>
      <c r="DJ32" s="1242">
        <v>5690</v>
      </c>
      <c r="DK32" s="1186" t="s">
        <v>268</v>
      </c>
      <c r="DL32" s="1245">
        <v>50</v>
      </c>
      <c r="DM32" s="1201" t="s">
        <v>269</v>
      </c>
      <c r="DN32" s="1202" t="s">
        <v>270</v>
      </c>
      <c r="DO32" s="1201" t="s">
        <v>268</v>
      </c>
      <c r="DP32" s="1203" t="s">
        <v>275</v>
      </c>
      <c r="DQ32" s="1201" t="s">
        <v>268</v>
      </c>
      <c r="DR32" s="1246">
        <v>6.8</v>
      </c>
      <c r="DS32" s="1241"/>
      <c r="DT32" s="231"/>
      <c r="DU32" s="1210" t="s">
        <v>280</v>
      </c>
      <c r="DV32" s="1249" t="s">
        <v>1129</v>
      </c>
      <c r="DW32" s="1251" t="s">
        <v>1129</v>
      </c>
      <c r="DX32" s="1251" t="s">
        <v>1129</v>
      </c>
      <c r="DY32" s="1253" t="s">
        <v>1129</v>
      </c>
      <c r="DZ32" s="1210" t="s">
        <v>280</v>
      </c>
      <c r="EA32" s="1211">
        <v>3690</v>
      </c>
      <c r="EB32" s="1201" t="s">
        <v>268</v>
      </c>
      <c r="EC32" s="1198">
        <v>30</v>
      </c>
      <c r="ED32" s="1201" t="s">
        <v>269</v>
      </c>
      <c r="EE32" s="1202" t="s">
        <v>270</v>
      </c>
      <c r="EF32" s="1201" t="s">
        <v>268</v>
      </c>
      <c r="EG32" s="1203" t="s">
        <v>275</v>
      </c>
      <c r="EH32" s="1201" t="s">
        <v>268</v>
      </c>
      <c r="EI32" s="1204">
        <v>5.7</v>
      </c>
      <c r="EJ32" s="1207" t="s">
        <v>276</v>
      </c>
      <c r="EK32" s="1210" t="s">
        <v>280</v>
      </c>
      <c r="EL32" s="1211">
        <v>14400</v>
      </c>
      <c r="EM32" s="1201" t="s">
        <v>268</v>
      </c>
      <c r="EN32" s="1198">
        <v>140</v>
      </c>
      <c r="EO32" s="1201" t="s">
        <v>269</v>
      </c>
      <c r="EP32" s="1202" t="s">
        <v>270</v>
      </c>
      <c r="EQ32" s="1201" t="s">
        <v>268</v>
      </c>
      <c r="ER32" s="1203" t="s">
        <v>275</v>
      </c>
      <c r="ES32" s="1201" t="s">
        <v>268</v>
      </c>
      <c r="ET32" s="1204">
        <v>2.4</v>
      </c>
      <c r="EU32" s="1214" t="s">
        <v>276</v>
      </c>
      <c r="EV32" s="1207" t="s">
        <v>1168</v>
      </c>
      <c r="EW32" s="1210" t="s">
        <v>280</v>
      </c>
      <c r="EX32" s="244"/>
      <c r="EY32" s="1210" t="s">
        <v>280</v>
      </c>
      <c r="EZ32" s="1261"/>
      <c r="FA32" s="1210"/>
      <c r="FB32" s="1264"/>
      <c r="FC32" s="298"/>
      <c r="FD32" s="1267"/>
      <c r="FE32" s="441"/>
      <c r="FF32" s="422"/>
      <c r="FG32" s="422"/>
      <c r="FH32" s="422"/>
      <c r="FI32" s="422"/>
      <c r="FJ32" s="422"/>
      <c r="FK32" s="422"/>
      <c r="FL32" s="422"/>
      <c r="FM32" s="422"/>
      <c r="FN32" s="422"/>
      <c r="FO32" s="422"/>
    </row>
    <row r="33" spans="1:171" s="56" customFormat="1" ht="15.6" customHeight="1">
      <c r="A33" s="56" t="s">
        <v>359</v>
      </c>
      <c r="B33" s="56" t="s">
        <v>1727</v>
      </c>
      <c r="C33" s="1256"/>
      <c r="D33" s="1349"/>
      <c r="E33" s="1185"/>
      <c r="F33" s="299" t="s">
        <v>43</v>
      </c>
      <c r="G33" s="205"/>
      <c r="H33" s="246">
        <v>103310</v>
      </c>
      <c r="I33" s="247">
        <v>179640</v>
      </c>
      <c r="J33" s="246">
        <v>87310</v>
      </c>
      <c r="K33" s="247">
        <v>163640</v>
      </c>
      <c r="L33" s="175" t="s">
        <v>268</v>
      </c>
      <c r="M33" s="248">
        <v>1000</v>
      </c>
      <c r="N33" s="249">
        <v>1660</v>
      </c>
      <c r="O33" s="250" t="s">
        <v>269</v>
      </c>
      <c r="P33" s="251" t="s">
        <v>270</v>
      </c>
      <c r="Q33" s="252" t="s">
        <v>274</v>
      </c>
      <c r="R33" s="251" t="s">
        <v>271</v>
      </c>
      <c r="S33" s="252" t="s">
        <v>268</v>
      </c>
      <c r="T33" s="253">
        <v>2.8</v>
      </c>
      <c r="U33" s="254">
        <v>2.7</v>
      </c>
      <c r="V33" s="248">
        <v>840</v>
      </c>
      <c r="W33" s="249">
        <v>1500</v>
      </c>
      <c r="X33" s="250" t="s">
        <v>269</v>
      </c>
      <c r="Y33" s="251" t="s">
        <v>270</v>
      </c>
      <c r="Z33" s="252" t="s">
        <v>274</v>
      </c>
      <c r="AA33" s="251" t="s">
        <v>271</v>
      </c>
      <c r="AB33" s="252" t="s">
        <v>268</v>
      </c>
      <c r="AC33" s="253">
        <v>2.8</v>
      </c>
      <c r="AD33" s="255">
        <v>2.7</v>
      </c>
      <c r="AE33" s="175" t="s">
        <v>268</v>
      </c>
      <c r="AF33" s="223">
        <v>9600</v>
      </c>
      <c r="AG33" s="224" t="s">
        <v>274</v>
      </c>
      <c r="AH33" s="256">
        <v>90</v>
      </c>
      <c r="AI33" s="257" t="s">
        <v>269</v>
      </c>
      <c r="AJ33" s="197" t="s">
        <v>270</v>
      </c>
      <c r="AK33" s="198" t="s">
        <v>268</v>
      </c>
      <c r="AL33" s="258" t="s">
        <v>271</v>
      </c>
      <c r="AM33" s="259" t="s">
        <v>268</v>
      </c>
      <c r="AN33" s="260">
        <v>2.5</v>
      </c>
      <c r="AO33" s="261"/>
      <c r="AP33" s="51"/>
      <c r="AQ33" s="233"/>
      <c r="AS33" s="233"/>
      <c r="AT33" s="262"/>
      <c r="AU33" s="263"/>
      <c r="AV33" s="262"/>
      <c r="AW33" s="263"/>
      <c r="AX33" s="262"/>
      <c r="AY33" s="263"/>
      <c r="AZ33" s="51"/>
      <c r="BC33" s="264"/>
      <c r="BD33" s="265"/>
      <c r="BF33" s="265"/>
      <c r="BH33" s="265"/>
      <c r="BJ33" s="1187"/>
      <c r="BK33" s="51"/>
      <c r="BL33" s="301"/>
      <c r="BM33" s="1210"/>
      <c r="BU33" s="154"/>
      <c r="BV33" s="1241"/>
      <c r="BW33" s="191"/>
      <c r="BX33" s="1210"/>
      <c r="BY33" s="1277"/>
      <c r="BZ33" s="267">
        <v>19190</v>
      </c>
      <c r="CA33" s="1210"/>
      <c r="CB33" s="1190"/>
      <c r="CC33" s="1192"/>
      <c r="CD33" s="1194"/>
      <c r="CE33" s="1192"/>
      <c r="CF33" s="1196"/>
      <c r="CG33" s="1192"/>
      <c r="CH33" s="1247"/>
      <c r="CI33" s="1241"/>
      <c r="CJ33" s="1188"/>
      <c r="CK33" s="1189"/>
      <c r="CL33" s="1190"/>
      <c r="CM33" s="1192"/>
      <c r="CN33" s="1194"/>
      <c r="CO33" s="1192"/>
      <c r="CP33" s="1196"/>
      <c r="CQ33" s="1192"/>
      <c r="CR33" s="1205"/>
      <c r="CS33" s="1230"/>
      <c r="CT33" s="1232"/>
      <c r="CU33" s="1234"/>
      <c r="CV33" s="1237"/>
      <c r="CW33" s="1234"/>
      <c r="CX33" s="1237"/>
      <c r="CY33" s="1189"/>
      <c r="CZ33" s="167" t="s">
        <v>1164</v>
      </c>
      <c r="DA33" s="268">
        <v>5400</v>
      </c>
      <c r="DB33" s="269">
        <v>6000</v>
      </c>
      <c r="DC33" s="270">
        <v>3700</v>
      </c>
      <c r="DD33" s="271">
        <v>3700</v>
      </c>
      <c r="DE33" s="1210"/>
      <c r="DF33" s="231">
        <v>14160</v>
      </c>
      <c r="DG33" s="1189"/>
      <c r="DH33" s="1240"/>
      <c r="DI33" s="1210"/>
      <c r="DJ33" s="1243"/>
      <c r="DK33" s="1186"/>
      <c r="DL33" s="1190"/>
      <c r="DM33" s="1192"/>
      <c r="DN33" s="1194"/>
      <c r="DO33" s="1192"/>
      <c r="DP33" s="1196"/>
      <c r="DQ33" s="1192"/>
      <c r="DR33" s="1247"/>
      <c r="DS33" s="1241"/>
      <c r="DT33" s="231"/>
      <c r="DU33" s="1210"/>
      <c r="DV33" s="1250"/>
      <c r="DW33" s="1252"/>
      <c r="DX33" s="1252"/>
      <c r="DY33" s="1254"/>
      <c r="DZ33" s="1210"/>
      <c r="EA33" s="1212"/>
      <c r="EB33" s="1192"/>
      <c r="EC33" s="1199"/>
      <c r="ED33" s="1192"/>
      <c r="EE33" s="1194"/>
      <c r="EF33" s="1192"/>
      <c r="EG33" s="1196"/>
      <c r="EH33" s="1192"/>
      <c r="EI33" s="1205"/>
      <c r="EJ33" s="1208"/>
      <c r="EK33" s="1210"/>
      <c r="EL33" s="1212"/>
      <c r="EM33" s="1192"/>
      <c r="EN33" s="1199"/>
      <c r="EO33" s="1192"/>
      <c r="EP33" s="1194"/>
      <c r="EQ33" s="1192"/>
      <c r="ER33" s="1196"/>
      <c r="ES33" s="1192"/>
      <c r="ET33" s="1205"/>
      <c r="EU33" s="1215"/>
      <c r="EV33" s="1208"/>
      <c r="EW33" s="1210"/>
      <c r="EX33" s="272">
        <v>9790</v>
      </c>
      <c r="EY33" s="1210"/>
      <c r="EZ33" s="1261"/>
      <c r="FA33" s="1210"/>
      <c r="FB33" s="1264"/>
      <c r="FC33" s="298"/>
      <c r="FD33" s="1267"/>
      <c r="FE33" s="441"/>
      <c r="FF33" s="422"/>
      <c r="FG33" s="422"/>
      <c r="FH33" s="422"/>
      <c r="FI33" s="422"/>
      <c r="FJ33" s="422"/>
      <c r="FK33" s="422"/>
      <c r="FL33" s="422"/>
      <c r="FM33" s="422"/>
      <c r="FN33" s="422"/>
      <c r="FO33" s="422"/>
    </row>
    <row r="34" spans="1:171" s="56" customFormat="1" ht="15.6" customHeight="1">
      <c r="A34" s="56" t="s">
        <v>1219</v>
      </c>
      <c r="B34" s="56" t="s">
        <v>1728</v>
      </c>
      <c r="C34" s="1256"/>
      <c r="D34" s="1349"/>
      <c r="E34" s="1217" t="s">
        <v>1165</v>
      </c>
      <c r="F34" s="299" t="s">
        <v>44</v>
      </c>
      <c r="G34" s="205"/>
      <c r="H34" s="246">
        <v>179640</v>
      </c>
      <c r="I34" s="247">
        <v>275640</v>
      </c>
      <c r="J34" s="246">
        <v>163640</v>
      </c>
      <c r="K34" s="247">
        <v>259640</v>
      </c>
      <c r="L34" s="175" t="s">
        <v>268</v>
      </c>
      <c r="M34" s="248">
        <v>1660</v>
      </c>
      <c r="N34" s="249">
        <v>2620</v>
      </c>
      <c r="O34" s="250" t="s">
        <v>269</v>
      </c>
      <c r="P34" s="251" t="s">
        <v>270</v>
      </c>
      <c r="Q34" s="252" t="s">
        <v>274</v>
      </c>
      <c r="R34" s="251" t="s">
        <v>271</v>
      </c>
      <c r="S34" s="252" t="s">
        <v>268</v>
      </c>
      <c r="T34" s="253">
        <v>2.7</v>
      </c>
      <c r="U34" s="254">
        <v>2.7</v>
      </c>
      <c r="V34" s="248">
        <v>1500</v>
      </c>
      <c r="W34" s="249">
        <v>2460</v>
      </c>
      <c r="X34" s="250" t="s">
        <v>269</v>
      </c>
      <c r="Y34" s="251" t="s">
        <v>270</v>
      </c>
      <c r="Z34" s="252" t="s">
        <v>274</v>
      </c>
      <c r="AA34" s="251" t="s">
        <v>271</v>
      </c>
      <c r="AB34" s="252" t="s">
        <v>268</v>
      </c>
      <c r="AC34" s="253">
        <v>2.7</v>
      </c>
      <c r="AD34" s="255">
        <v>2.6</v>
      </c>
      <c r="AE34" s="55"/>
      <c r="AF34" s="133"/>
      <c r="AG34" s="133"/>
      <c r="AH34" s="273"/>
      <c r="AI34" s="137"/>
      <c r="AJ34" s="138"/>
      <c r="AK34" s="137"/>
      <c r="AL34" s="138"/>
      <c r="AM34" s="137"/>
      <c r="AN34" s="138"/>
      <c r="AO34" s="138"/>
      <c r="AP34" s="55"/>
      <c r="AQ34" s="133"/>
      <c r="AR34" s="133"/>
      <c r="AS34" s="138"/>
      <c r="AT34" s="137"/>
      <c r="AU34" s="138"/>
      <c r="AV34" s="137"/>
      <c r="AW34" s="138"/>
      <c r="AX34" s="137"/>
      <c r="AY34" s="138"/>
      <c r="AZ34" s="175" t="s">
        <v>268</v>
      </c>
      <c r="BA34" s="274">
        <v>19200</v>
      </c>
      <c r="BB34" s="175" t="s">
        <v>268</v>
      </c>
      <c r="BC34" s="225">
        <v>190</v>
      </c>
      <c r="BD34" s="226" t="s">
        <v>269</v>
      </c>
      <c r="BE34" s="227" t="s">
        <v>270</v>
      </c>
      <c r="BF34" s="228" t="s">
        <v>268</v>
      </c>
      <c r="BG34" s="229" t="s">
        <v>271</v>
      </c>
      <c r="BH34" s="226" t="s">
        <v>268</v>
      </c>
      <c r="BI34" s="230">
        <v>2.4</v>
      </c>
      <c r="BJ34" s="1187"/>
      <c r="BK34" s="51"/>
      <c r="BL34" s="301"/>
      <c r="BM34" s="1210"/>
      <c r="BU34" s="154"/>
      <c r="BV34" s="1241"/>
      <c r="BW34" s="191"/>
      <c r="BX34" s="1210" t="s">
        <v>268</v>
      </c>
      <c r="BY34" s="1278">
        <v>19190</v>
      </c>
      <c r="BZ34" s="275"/>
      <c r="CA34" s="1210"/>
      <c r="CB34" s="1190">
        <v>0</v>
      </c>
      <c r="CC34" s="1192"/>
      <c r="CD34" s="1194"/>
      <c r="CE34" s="1192"/>
      <c r="CF34" s="1196"/>
      <c r="CG34" s="1192"/>
      <c r="CH34" s="1247"/>
      <c r="CI34" s="1241"/>
      <c r="CJ34" s="1219">
        <v>14970</v>
      </c>
      <c r="CK34" s="1189"/>
      <c r="CL34" s="1190"/>
      <c r="CM34" s="1192"/>
      <c r="CN34" s="1194"/>
      <c r="CO34" s="1192"/>
      <c r="CP34" s="1196"/>
      <c r="CQ34" s="1192"/>
      <c r="CR34" s="1205"/>
      <c r="CS34" s="1230"/>
      <c r="CT34" s="1232"/>
      <c r="CU34" s="1234"/>
      <c r="CV34" s="1237"/>
      <c r="CW34" s="1234"/>
      <c r="CX34" s="1237"/>
      <c r="CY34" s="1189"/>
      <c r="CZ34" s="167" t="s">
        <v>1166</v>
      </c>
      <c r="DA34" s="268">
        <v>4700</v>
      </c>
      <c r="DB34" s="269">
        <v>5200</v>
      </c>
      <c r="DC34" s="270">
        <v>3300</v>
      </c>
      <c r="DD34" s="271">
        <v>3300</v>
      </c>
      <c r="DE34" s="1210"/>
      <c r="DF34" s="231"/>
      <c r="DG34" s="235"/>
      <c r="DH34" s="276"/>
      <c r="DI34" s="1241"/>
      <c r="DJ34" s="1243"/>
      <c r="DK34" s="1186"/>
      <c r="DL34" s="1190"/>
      <c r="DM34" s="1192"/>
      <c r="DN34" s="1194"/>
      <c r="DO34" s="1192"/>
      <c r="DP34" s="1196"/>
      <c r="DQ34" s="1192"/>
      <c r="DR34" s="1247"/>
      <c r="DS34" s="1241"/>
      <c r="DT34" s="302"/>
      <c r="DU34" s="1210"/>
      <c r="DV34" s="1221">
        <v>0.01</v>
      </c>
      <c r="DW34" s="1223">
        <v>0.02</v>
      </c>
      <c r="DX34" s="1223">
        <v>0.04</v>
      </c>
      <c r="DY34" s="1225">
        <v>0.05</v>
      </c>
      <c r="DZ34" s="1210"/>
      <c r="EA34" s="1212"/>
      <c r="EB34" s="1192"/>
      <c r="EC34" s="1199"/>
      <c r="ED34" s="1192"/>
      <c r="EE34" s="1194"/>
      <c r="EF34" s="1192"/>
      <c r="EG34" s="1196"/>
      <c r="EH34" s="1192"/>
      <c r="EI34" s="1205"/>
      <c r="EJ34" s="1208"/>
      <c r="EK34" s="1210"/>
      <c r="EL34" s="1212"/>
      <c r="EM34" s="1192"/>
      <c r="EN34" s="1199"/>
      <c r="EO34" s="1192"/>
      <c r="EP34" s="1194"/>
      <c r="EQ34" s="1192"/>
      <c r="ER34" s="1196"/>
      <c r="ES34" s="1192"/>
      <c r="ET34" s="1205"/>
      <c r="EU34" s="1215"/>
      <c r="EV34" s="1208"/>
      <c r="EW34" s="1210"/>
      <c r="EX34" s="277">
        <v>90</v>
      </c>
      <c r="EY34" s="1210"/>
      <c r="EZ34" s="1261"/>
      <c r="FA34" s="1210"/>
      <c r="FB34" s="1264"/>
      <c r="FC34" s="298"/>
      <c r="FD34" s="1267"/>
      <c r="FE34" s="441"/>
      <c r="FF34" s="422"/>
      <c r="FG34" s="422"/>
      <c r="FH34" s="422"/>
      <c r="FI34" s="422"/>
      <c r="FJ34" s="422"/>
      <c r="FK34" s="422"/>
      <c r="FL34" s="422"/>
      <c r="FM34" s="422"/>
      <c r="FN34" s="422"/>
      <c r="FO34" s="422"/>
    </row>
    <row r="35" spans="1:171" s="56" customFormat="1" ht="15.6" customHeight="1">
      <c r="A35" s="56" t="s">
        <v>1220</v>
      </c>
      <c r="B35" s="56" t="s">
        <v>1729</v>
      </c>
      <c r="C35" s="1256"/>
      <c r="D35" s="1349"/>
      <c r="E35" s="1218"/>
      <c r="F35" s="300" t="s">
        <v>45</v>
      </c>
      <c r="G35" s="205"/>
      <c r="H35" s="279">
        <v>275640</v>
      </c>
      <c r="I35" s="280"/>
      <c r="J35" s="279">
        <v>259640</v>
      </c>
      <c r="K35" s="280"/>
      <c r="L35" s="175" t="s">
        <v>268</v>
      </c>
      <c r="M35" s="223">
        <v>2620</v>
      </c>
      <c r="N35" s="281"/>
      <c r="O35" s="282" t="s">
        <v>269</v>
      </c>
      <c r="P35" s="283" t="s">
        <v>270</v>
      </c>
      <c r="Q35" s="284" t="s">
        <v>274</v>
      </c>
      <c r="R35" s="283" t="s">
        <v>271</v>
      </c>
      <c r="S35" s="284" t="s">
        <v>268</v>
      </c>
      <c r="T35" s="285">
        <v>2.7</v>
      </c>
      <c r="U35" s="286"/>
      <c r="V35" s="223">
        <v>2460</v>
      </c>
      <c r="W35" s="281"/>
      <c r="X35" s="282" t="s">
        <v>269</v>
      </c>
      <c r="Y35" s="283" t="s">
        <v>270</v>
      </c>
      <c r="Z35" s="284" t="s">
        <v>274</v>
      </c>
      <c r="AA35" s="283" t="s">
        <v>271</v>
      </c>
      <c r="AB35" s="284" t="s">
        <v>268</v>
      </c>
      <c r="AC35" s="285">
        <v>2.6</v>
      </c>
      <c r="AD35" s="287"/>
      <c r="AE35" s="55"/>
      <c r="AF35" s="133"/>
      <c r="AG35" s="133"/>
      <c r="AH35" s="288"/>
      <c r="AI35" s="137"/>
      <c r="AJ35" s="138"/>
      <c r="AK35" s="137"/>
      <c r="AL35" s="138"/>
      <c r="AM35" s="137"/>
      <c r="AN35" s="138"/>
      <c r="AO35" s="138"/>
      <c r="AP35" s="55"/>
      <c r="AQ35" s="289"/>
      <c r="AR35" s="165"/>
      <c r="AS35" s="288"/>
      <c r="AT35" s="137"/>
      <c r="AU35" s="138"/>
      <c r="AV35" s="137"/>
      <c r="AW35" s="138"/>
      <c r="AX35" s="137"/>
      <c r="AY35" s="138"/>
      <c r="BJ35" s="1187"/>
      <c r="BK35" s="51"/>
      <c r="BL35" s="1229" t="s">
        <v>1172</v>
      </c>
      <c r="BM35" s="1210"/>
      <c r="BN35" s="1270" t="s">
        <v>1172</v>
      </c>
      <c r="BO35" s="1271"/>
      <c r="BP35" s="1271"/>
      <c r="BQ35" s="1271"/>
      <c r="BR35" s="1271"/>
      <c r="BS35" s="1271"/>
      <c r="BT35" s="1272"/>
      <c r="BU35" s="179"/>
      <c r="BV35" s="1241"/>
      <c r="BW35" s="231"/>
      <c r="BX35" s="1210"/>
      <c r="BY35" s="1279"/>
      <c r="BZ35" s="290"/>
      <c r="CA35" s="1210"/>
      <c r="CB35" s="1191"/>
      <c r="CC35" s="1193"/>
      <c r="CD35" s="1195"/>
      <c r="CE35" s="1193"/>
      <c r="CF35" s="1197"/>
      <c r="CG35" s="1193"/>
      <c r="CH35" s="1248"/>
      <c r="CI35" s="1241"/>
      <c r="CJ35" s="1219"/>
      <c r="CK35" s="1189"/>
      <c r="CL35" s="1190"/>
      <c r="CM35" s="1192"/>
      <c r="CN35" s="1194"/>
      <c r="CO35" s="1192"/>
      <c r="CP35" s="1196"/>
      <c r="CQ35" s="1192"/>
      <c r="CR35" s="1205"/>
      <c r="CS35" s="1230"/>
      <c r="CT35" s="1232"/>
      <c r="CU35" s="1235"/>
      <c r="CV35" s="1238"/>
      <c r="CW35" s="1235"/>
      <c r="CX35" s="1238"/>
      <c r="CY35" s="1189"/>
      <c r="CZ35" s="291" t="s">
        <v>1167</v>
      </c>
      <c r="DA35" s="292">
        <v>4200</v>
      </c>
      <c r="DB35" s="293">
        <v>4600</v>
      </c>
      <c r="DC35" s="294">
        <v>2900</v>
      </c>
      <c r="DD35" s="290">
        <v>2900</v>
      </c>
      <c r="DE35" s="1210"/>
      <c r="DF35" s="231" t="s">
        <v>298</v>
      </c>
      <c r="DG35" s="235"/>
      <c r="DH35" s="165"/>
      <c r="DI35" s="1241"/>
      <c r="DJ35" s="1244"/>
      <c r="DK35" s="1186"/>
      <c r="DL35" s="1190"/>
      <c r="DM35" s="1193"/>
      <c r="DN35" s="1195"/>
      <c r="DO35" s="1193"/>
      <c r="DP35" s="1197"/>
      <c r="DQ35" s="1193"/>
      <c r="DR35" s="1248"/>
      <c r="DS35" s="1241"/>
      <c r="DT35" s="231"/>
      <c r="DU35" s="1210"/>
      <c r="DV35" s="1222"/>
      <c r="DW35" s="1224"/>
      <c r="DX35" s="1224"/>
      <c r="DY35" s="1226"/>
      <c r="DZ35" s="1210"/>
      <c r="EA35" s="1213"/>
      <c r="EB35" s="1193"/>
      <c r="EC35" s="1200"/>
      <c r="ED35" s="1193"/>
      <c r="EE35" s="1195"/>
      <c r="EF35" s="1193"/>
      <c r="EG35" s="1197"/>
      <c r="EH35" s="1193"/>
      <c r="EI35" s="1206"/>
      <c r="EJ35" s="1209"/>
      <c r="EK35" s="1210"/>
      <c r="EL35" s="1213"/>
      <c r="EM35" s="1193"/>
      <c r="EN35" s="1200"/>
      <c r="EO35" s="1193"/>
      <c r="EP35" s="1195"/>
      <c r="EQ35" s="1193"/>
      <c r="ER35" s="1197"/>
      <c r="ES35" s="1193"/>
      <c r="ET35" s="1206"/>
      <c r="EU35" s="1216"/>
      <c r="EV35" s="1209"/>
      <c r="EW35" s="1210"/>
      <c r="EX35" s="295" t="s">
        <v>1168</v>
      </c>
      <c r="EY35" s="1210"/>
      <c r="EZ35" s="1261"/>
      <c r="FA35" s="1210"/>
      <c r="FB35" s="1264"/>
      <c r="FC35" s="298"/>
      <c r="FD35" s="1267"/>
      <c r="FE35" s="441"/>
      <c r="FF35" s="422"/>
      <c r="FG35" s="422"/>
      <c r="FH35" s="422"/>
      <c r="FI35" s="422"/>
      <c r="FJ35" s="422"/>
      <c r="FK35" s="422"/>
      <c r="FL35" s="422"/>
      <c r="FM35" s="422"/>
      <c r="FN35" s="422"/>
      <c r="FO35" s="422"/>
    </row>
    <row r="36" spans="1:171" s="56" customFormat="1" ht="15.6" customHeight="1">
      <c r="A36" s="56" t="s">
        <v>360</v>
      </c>
      <c r="B36" s="56" t="s">
        <v>1730</v>
      </c>
      <c r="C36" s="1256"/>
      <c r="D36" s="1348" t="s">
        <v>302</v>
      </c>
      <c r="E36" s="1184" t="s">
        <v>1160</v>
      </c>
      <c r="F36" s="296" t="s">
        <v>42</v>
      </c>
      <c r="G36" s="205"/>
      <c r="H36" s="206">
        <v>94610</v>
      </c>
      <c r="I36" s="207">
        <v>104210</v>
      </c>
      <c r="J36" s="206">
        <v>80400</v>
      </c>
      <c r="K36" s="207">
        <v>90000</v>
      </c>
      <c r="L36" s="175" t="s">
        <v>268</v>
      </c>
      <c r="M36" s="208">
        <v>920</v>
      </c>
      <c r="N36" s="209">
        <v>1010</v>
      </c>
      <c r="O36" s="210" t="s">
        <v>269</v>
      </c>
      <c r="P36" s="211" t="s">
        <v>270</v>
      </c>
      <c r="Q36" s="212" t="s">
        <v>268</v>
      </c>
      <c r="R36" s="213" t="s">
        <v>271</v>
      </c>
      <c r="S36" s="212" t="s">
        <v>268</v>
      </c>
      <c r="T36" s="214">
        <v>2.8</v>
      </c>
      <c r="U36" s="215">
        <v>2.7</v>
      </c>
      <c r="V36" s="208">
        <v>780</v>
      </c>
      <c r="W36" s="209">
        <v>870</v>
      </c>
      <c r="X36" s="210" t="s">
        <v>269</v>
      </c>
      <c r="Y36" s="211" t="s">
        <v>270</v>
      </c>
      <c r="Z36" s="212" t="s">
        <v>268</v>
      </c>
      <c r="AA36" s="213" t="s">
        <v>271</v>
      </c>
      <c r="AB36" s="212" t="s">
        <v>268</v>
      </c>
      <c r="AC36" s="214">
        <v>2.7</v>
      </c>
      <c r="AD36" s="216">
        <v>2.7</v>
      </c>
      <c r="AE36" s="175" t="s">
        <v>268</v>
      </c>
      <c r="AF36" s="217">
        <v>9600</v>
      </c>
      <c r="AG36" s="218" t="s">
        <v>274</v>
      </c>
      <c r="AH36" s="219">
        <v>90</v>
      </c>
      <c r="AI36" s="220" t="s">
        <v>269</v>
      </c>
      <c r="AJ36" s="211" t="s">
        <v>270</v>
      </c>
      <c r="AK36" s="212" t="s">
        <v>268</v>
      </c>
      <c r="AL36" s="213" t="s">
        <v>271</v>
      </c>
      <c r="AM36" s="212" t="s">
        <v>268</v>
      </c>
      <c r="AN36" s="221">
        <v>2.5</v>
      </c>
      <c r="AO36" s="222" t="s">
        <v>276</v>
      </c>
      <c r="AP36" s="175" t="s">
        <v>268</v>
      </c>
      <c r="AQ36" s="223">
        <v>3840</v>
      </c>
      <c r="AR36" s="224" t="s">
        <v>274</v>
      </c>
      <c r="AS36" s="225">
        <v>30</v>
      </c>
      <c r="AT36" s="226" t="s">
        <v>269</v>
      </c>
      <c r="AU36" s="227" t="s">
        <v>270</v>
      </c>
      <c r="AV36" s="228" t="s">
        <v>268</v>
      </c>
      <c r="AW36" s="229" t="s">
        <v>271</v>
      </c>
      <c r="AX36" s="228" t="s">
        <v>268</v>
      </c>
      <c r="AY36" s="230">
        <v>3.8</v>
      </c>
      <c r="AZ36" s="51"/>
      <c r="BB36" s="133"/>
      <c r="BC36" s="297"/>
      <c r="BD36" s="137"/>
      <c r="BE36" s="138"/>
      <c r="BF36" s="137"/>
      <c r="BG36" s="138"/>
      <c r="BH36" s="137"/>
      <c r="BI36" s="138"/>
      <c r="BJ36" s="1187"/>
      <c r="BK36" s="51"/>
      <c r="BL36" s="1229"/>
      <c r="BM36" s="1210"/>
      <c r="BN36" s="1270"/>
      <c r="BO36" s="1271"/>
      <c r="BP36" s="1271"/>
      <c r="BQ36" s="1271"/>
      <c r="BR36" s="1271"/>
      <c r="BS36" s="1271"/>
      <c r="BT36" s="1272"/>
      <c r="BU36" s="179"/>
      <c r="BV36" s="1241"/>
      <c r="BW36" s="231"/>
      <c r="BX36" s="1210" t="s">
        <v>268</v>
      </c>
      <c r="BY36" s="1276">
        <v>19640</v>
      </c>
      <c r="BZ36" s="237"/>
      <c r="CA36" s="1210" t="s">
        <v>268</v>
      </c>
      <c r="CB36" s="1245">
        <v>110</v>
      </c>
      <c r="CC36" s="1201" t="s">
        <v>269</v>
      </c>
      <c r="CD36" s="1202" t="s">
        <v>270</v>
      </c>
      <c r="CE36" s="1201" t="s">
        <v>268</v>
      </c>
      <c r="CF36" s="1203" t="s">
        <v>275</v>
      </c>
      <c r="CG36" s="1201" t="s">
        <v>268</v>
      </c>
      <c r="CH36" s="1246">
        <v>6.2</v>
      </c>
      <c r="CI36" s="1241"/>
      <c r="CJ36" s="1188" t="s">
        <v>199</v>
      </c>
      <c r="CK36" s="1189" t="s">
        <v>268</v>
      </c>
      <c r="CL36" s="1190">
        <v>130</v>
      </c>
      <c r="CM36" s="1192" t="s">
        <v>269</v>
      </c>
      <c r="CN36" s="1194" t="s">
        <v>270</v>
      </c>
      <c r="CO36" s="1192" t="s">
        <v>268</v>
      </c>
      <c r="CP36" s="1196" t="s">
        <v>275</v>
      </c>
      <c r="CQ36" s="1192" t="s">
        <v>268</v>
      </c>
      <c r="CR36" s="1205">
        <v>2.2000000000000002</v>
      </c>
      <c r="CS36" s="1230" t="s">
        <v>277</v>
      </c>
      <c r="CT36" s="1232" t="s">
        <v>268</v>
      </c>
      <c r="CU36" s="1233">
        <v>5900</v>
      </c>
      <c r="CV36" s="1236">
        <v>6500</v>
      </c>
      <c r="CW36" s="1233">
        <v>4100</v>
      </c>
      <c r="CX36" s="1236">
        <v>4100</v>
      </c>
      <c r="CY36" s="1189" t="s">
        <v>268</v>
      </c>
      <c r="CZ36" s="238" t="s">
        <v>1162</v>
      </c>
      <c r="DA36" s="239">
        <v>9200</v>
      </c>
      <c r="DB36" s="240">
        <v>10300</v>
      </c>
      <c r="DC36" s="241">
        <v>6400</v>
      </c>
      <c r="DD36" s="242">
        <v>6400</v>
      </c>
      <c r="DE36" s="1210"/>
      <c r="DF36" s="231">
        <v>12280</v>
      </c>
      <c r="DG36" s="1189" t="s">
        <v>268</v>
      </c>
      <c r="DH36" s="1239">
        <v>5100</v>
      </c>
      <c r="DI36" s="1210" t="s">
        <v>268</v>
      </c>
      <c r="DJ36" s="1242">
        <v>5050</v>
      </c>
      <c r="DK36" s="1186" t="s">
        <v>268</v>
      </c>
      <c r="DL36" s="1245">
        <v>50</v>
      </c>
      <c r="DM36" s="1201" t="s">
        <v>269</v>
      </c>
      <c r="DN36" s="1202" t="s">
        <v>270</v>
      </c>
      <c r="DO36" s="1201" t="s">
        <v>268</v>
      </c>
      <c r="DP36" s="1203" t="s">
        <v>275</v>
      </c>
      <c r="DQ36" s="1201" t="s">
        <v>268</v>
      </c>
      <c r="DR36" s="1246">
        <v>6</v>
      </c>
      <c r="DS36" s="1241"/>
      <c r="DT36" s="231"/>
      <c r="DU36" s="1210" t="s">
        <v>280</v>
      </c>
      <c r="DV36" s="1249" t="s">
        <v>1129</v>
      </c>
      <c r="DW36" s="1251" t="s">
        <v>1129</v>
      </c>
      <c r="DX36" s="1251" t="s">
        <v>1129</v>
      </c>
      <c r="DY36" s="1253" t="s">
        <v>1129</v>
      </c>
      <c r="DZ36" s="1210" t="s">
        <v>280</v>
      </c>
      <c r="EA36" s="1211">
        <v>3280</v>
      </c>
      <c r="EB36" s="1201" t="s">
        <v>268</v>
      </c>
      <c r="EC36" s="1198">
        <v>30</v>
      </c>
      <c r="ED36" s="1201" t="s">
        <v>269</v>
      </c>
      <c r="EE36" s="1202" t="s">
        <v>270</v>
      </c>
      <c r="EF36" s="1201" t="s">
        <v>268</v>
      </c>
      <c r="EG36" s="1203" t="s">
        <v>275</v>
      </c>
      <c r="EH36" s="1201" t="s">
        <v>268</v>
      </c>
      <c r="EI36" s="1204">
        <v>5</v>
      </c>
      <c r="EJ36" s="1207" t="s">
        <v>276</v>
      </c>
      <c r="EK36" s="1210" t="s">
        <v>280</v>
      </c>
      <c r="EL36" s="1211">
        <v>12800</v>
      </c>
      <c r="EM36" s="1201" t="s">
        <v>268</v>
      </c>
      <c r="EN36" s="1198">
        <v>120</v>
      </c>
      <c r="EO36" s="1201" t="s">
        <v>269</v>
      </c>
      <c r="EP36" s="1202" t="s">
        <v>270</v>
      </c>
      <c r="EQ36" s="1201" t="s">
        <v>268</v>
      </c>
      <c r="ER36" s="1203" t="s">
        <v>275</v>
      </c>
      <c r="ES36" s="1201" t="s">
        <v>268</v>
      </c>
      <c r="ET36" s="1204">
        <v>2.5</v>
      </c>
      <c r="EU36" s="1214" t="s">
        <v>276</v>
      </c>
      <c r="EV36" s="1207" t="s">
        <v>1168</v>
      </c>
      <c r="EW36" s="1210" t="s">
        <v>280</v>
      </c>
      <c r="EX36" s="244"/>
      <c r="EY36" s="1210" t="s">
        <v>280</v>
      </c>
      <c r="EZ36" s="1261"/>
      <c r="FA36" s="1210"/>
      <c r="FB36" s="1264"/>
      <c r="FC36" s="298"/>
      <c r="FD36" s="1267"/>
      <c r="FE36" s="441"/>
      <c r="FF36" s="422"/>
      <c r="FG36" s="422"/>
      <c r="FH36" s="422"/>
      <c r="FI36" s="422"/>
      <c r="FJ36" s="422"/>
      <c r="FK36" s="422"/>
      <c r="FL36" s="422"/>
      <c r="FM36" s="422"/>
      <c r="FN36" s="422"/>
      <c r="FO36" s="422"/>
    </row>
    <row r="37" spans="1:171" s="56" customFormat="1" ht="15.6" customHeight="1">
      <c r="A37" s="56" t="s">
        <v>361</v>
      </c>
      <c r="B37" s="56" t="s">
        <v>1731</v>
      </c>
      <c r="C37" s="1256"/>
      <c r="D37" s="1349"/>
      <c r="E37" s="1185"/>
      <c r="F37" s="299" t="s">
        <v>43</v>
      </c>
      <c r="G37" s="205"/>
      <c r="H37" s="246">
        <v>104210</v>
      </c>
      <c r="I37" s="247">
        <v>180540</v>
      </c>
      <c r="J37" s="246">
        <v>90000</v>
      </c>
      <c r="K37" s="247">
        <v>166330</v>
      </c>
      <c r="L37" s="175" t="s">
        <v>268</v>
      </c>
      <c r="M37" s="248">
        <v>1010</v>
      </c>
      <c r="N37" s="249">
        <v>1670</v>
      </c>
      <c r="O37" s="250" t="s">
        <v>269</v>
      </c>
      <c r="P37" s="251" t="s">
        <v>270</v>
      </c>
      <c r="Q37" s="252" t="s">
        <v>274</v>
      </c>
      <c r="R37" s="251" t="s">
        <v>271</v>
      </c>
      <c r="S37" s="252" t="s">
        <v>268</v>
      </c>
      <c r="T37" s="253">
        <v>2.7</v>
      </c>
      <c r="U37" s="254">
        <v>2.7</v>
      </c>
      <c r="V37" s="248">
        <v>870</v>
      </c>
      <c r="W37" s="249">
        <v>1530</v>
      </c>
      <c r="X37" s="250" t="s">
        <v>269</v>
      </c>
      <c r="Y37" s="251" t="s">
        <v>270</v>
      </c>
      <c r="Z37" s="252" t="s">
        <v>274</v>
      </c>
      <c r="AA37" s="251" t="s">
        <v>271</v>
      </c>
      <c r="AB37" s="252" t="s">
        <v>268</v>
      </c>
      <c r="AC37" s="253">
        <v>2.7</v>
      </c>
      <c r="AD37" s="255">
        <v>2.6</v>
      </c>
      <c r="AE37" s="175" t="s">
        <v>268</v>
      </c>
      <c r="AF37" s="223">
        <v>9600</v>
      </c>
      <c r="AG37" s="224" t="s">
        <v>274</v>
      </c>
      <c r="AH37" s="256">
        <v>90</v>
      </c>
      <c r="AI37" s="257" t="s">
        <v>269</v>
      </c>
      <c r="AJ37" s="197" t="s">
        <v>270</v>
      </c>
      <c r="AK37" s="198" t="s">
        <v>268</v>
      </c>
      <c r="AL37" s="258" t="s">
        <v>271</v>
      </c>
      <c r="AM37" s="259" t="s">
        <v>268</v>
      </c>
      <c r="AN37" s="260">
        <v>2.5</v>
      </c>
      <c r="AO37" s="261"/>
      <c r="AP37" s="51"/>
      <c r="AQ37" s="233"/>
      <c r="AS37" s="233"/>
      <c r="AT37" s="262"/>
      <c r="AU37" s="263"/>
      <c r="AV37" s="262"/>
      <c r="AW37" s="263"/>
      <c r="AX37" s="262"/>
      <c r="AY37" s="263"/>
      <c r="AZ37" s="51"/>
      <c r="BC37" s="264"/>
      <c r="BD37" s="265"/>
      <c r="BF37" s="265"/>
      <c r="BH37" s="265"/>
      <c r="BJ37" s="1187"/>
      <c r="BK37" s="51"/>
      <c r="BL37" s="1229"/>
      <c r="BM37" s="1210"/>
      <c r="BN37" s="1270"/>
      <c r="BO37" s="1271"/>
      <c r="BP37" s="1271"/>
      <c r="BQ37" s="1271"/>
      <c r="BR37" s="1271"/>
      <c r="BS37" s="1271"/>
      <c r="BT37" s="1272"/>
      <c r="BU37" s="179"/>
      <c r="BV37" s="1241"/>
      <c r="BW37" s="231"/>
      <c r="BX37" s="1210"/>
      <c r="BY37" s="1277"/>
      <c r="BZ37" s="267">
        <v>17700</v>
      </c>
      <c r="CA37" s="1210"/>
      <c r="CB37" s="1190"/>
      <c r="CC37" s="1192"/>
      <c r="CD37" s="1194"/>
      <c r="CE37" s="1192"/>
      <c r="CF37" s="1196"/>
      <c r="CG37" s="1192"/>
      <c r="CH37" s="1247"/>
      <c r="CI37" s="1241"/>
      <c r="CJ37" s="1188"/>
      <c r="CK37" s="1189"/>
      <c r="CL37" s="1190"/>
      <c r="CM37" s="1192"/>
      <c r="CN37" s="1194"/>
      <c r="CO37" s="1192"/>
      <c r="CP37" s="1196"/>
      <c r="CQ37" s="1192"/>
      <c r="CR37" s="1205"/>
      <c r="CS37" s="1230"/>
      <c r="CT37" s="1232"/>
      <c r="CU37" s="1234"/>
      <c r="CV37" s="1237"/>
      <c r="CW37" s="1234"/>
      <c r="CX37" s="1237"/>
      <c r="CY37" s="1189"/>
      <c r="CZ37" s="167" t="s">
        <v>1164</v>
      </c>
      <c r="DA37" s="268">
        <v>5100</v>
      </c>
      <c r="DB37" s="269">
        <v>5600</v>
      </c>
      <c r="DC37" s="270">
        <v>3500</v>
      </c>
      <c r="DD37" s="271">
        <v>3500</v>
      </c>
      <c r="DE37" s="1210"/>
      <c r="DF37" s="231"/>
      <c r="DG37" s="1189"/>
      <c r="DH37" s="1240"/>
      <c r="DI37" s="1210"/>
      <c r="DJ37" s="1243"/>
      <c r="DK37" s="1186"/>
      <c r="DL37" s="1190"/>
      <c r="DM37" s="1192"/>
      <c r="DN37" s="1194"/>
      <c r="DO37" s="1192"/>
      <c r="DP37" s="1196"/>
      <c r="DQ37" s="1192"/>
      <c r="DR37" s="1247"/>
      <c r="DS37" s="1241"/>
      <c r="DT37" s="231"/>
      <c r="DU37" s="1210"/>
      <c r="DV37" s="1250"/>
      <c r="DW37" s="1252"/>
      <c r="DX37" s="1252"/>
      <c r="DY37" s="1254"/>
      <c r="DZ37" s="1210"/>
      <c r="EA37" s="1212"/>
      <c r="EB37" s="1192"/>
      <c r="EC37" s="1199"/>
      <c r="ED37" s="1192"/>
      <c r="EE37" s="1194"/>
      <c r="EF37" s="1192"/>
      <c r="EG37" s="1196"/>
      <c r="EH37" s="1192"/>
      <c r="EI37" s="1205"/>
      <c r="EJ37" s="1208"/>
      <c r="EK37" s="1210"/>
      <c r="EL37" s="1212"/>
      <c r="EM37" s="1192"/>
      <c r="EN37" s="1199"/>
      <c r="EO37" s="1192"/>
      <c r="EP37" s="1194"/>
      <c r="EQ37" s="1192"/>
      <c r="ER37" s="1196"/>
      <c r="ES37" s="1192"/>
      <c r="ET37" s="1205"/>
      <c r="EU37" s="1215"/>
      <c r="EV37" s="1208"/>
      <c r="EW37" s="1210"/>
      <c r="EX37" s="272">
        <v>8700</v>
      </c>
      <c r="EY37" s="1210"/>
      <c r="EZ37" s="1261"/>
      <c r="FA37" s="1210"/>
      <c r="FB37" s="1264"/>
      <c r="FC37" s="298"/>
      <c r="FD37" s="1267"/>
      <c r="FE37" s="441"/>
      <c r="FF37" s="422"/>
      <c r="FG37" s="422"/>
      <c r="FH37" s="422"/>
      <c r="FI37" s="422"/>
      <c r="FJ37" s="422"/>
      <c r="FK37" s="422"/>
      <c r="FL37" s="422"/>
      <c r="FM37" s="422"/>
      <c r="FN37" s="422"/>
      <c r="FO37" s="422"/>
    </row>
    <row r="38" spans="1:171" s="56" customFormat="1" ht="15.6" customHeight="1">
      <c r="A38" s="56" t="s">
        <v>1221</v>
      </c>
      <c r="B38" s="56" t="s">
        <v>1732</v>
      </c>
      <c r="C38" s="1256"/>
      <c r="D38" s="1349"/>
      <c r="E38" s="1217" t="s">
        <v>1165</v>
      </c>
      <c r="F38" s="299" t="s">
        <v>44</v>
      </c>
      <c r="G38" s="205"/>
      <c r="H38" s="246">
        <v>180540</v>
      </c>
      <c r="I38" s="247">
        <v>276540</v>
      </c>
      <c r="J38" s="246">
        <v>166330</v>
      </c>
      <c r="K38" s="247">
        <v>262330</v>
      </c>
      <c r="L38" s="175" t="s">
        <v>268</v>
      </c>
      <c r="M38" s="248">
        <v>1670</v>
      </c>
      <c r="N38" s="249">
        <v>2630</v>
      </c>
      <c r="O38" s="250" t="s">
        <v>269</v>
      </c>
      <c r="P38" s="251" t="s">
        <v>270</v>
      </c>
      <c r="Q38" s="252" t="s">
        <v>274</v>
      </c>
      <c r="R38" s="251" t="s">
        <v>271</v>
      </c>
      <c r="S38" s="252" t="s">
        <v>268</v>
      </c>
      <c r="T38" s="253">
        <v>2.7</v>
      </c>
      <c r="U38" s="254">
        <v>2.6</v>
      </c>
      <c r="V38" s="248">
        <v>1530</v>
      </c>
      <c r="W38" s="249">
        <v>2490</v>
      </c>
      <c r="X38" s="250" t="s">
        <v>269</v>
      </c>
      <c r="Y38" s="251" t="s">
        <v>270</v>
      </c>
      <c r="Z38" s="252" t="s">
        <v>274</v>
      </c>
      <c r="AA38" s="251" t="s">
        <v>271</v>
      </c>
      <c r="AB38" s="252" t="s">
        <v>268</v>
      </c>
      <c r="AC38" s="253">
        <v>2.6</v>
      </c>
      <c r="AD38" s="255">
        <v>2.6</v>
      </c>
      <c r="AE38" s="55"/>
      <c r="AF38" s="133"/>
      <c r="AG38" s="133"/>
      <c r="AH38" s="273"/>
      <c r="AI38" s="137"/>
      <c r="AJ38" s="138"/>
      <c r="AK38" s="137"/>
      <c r="AL38" s="138"/>
      <c r="AM38" s="137"/>
      <c r="AN38" s="138"/>
      <c r="AO38" s="138"/>
      <c r="AP38" s="55"/>
      <c r="AQ38" s="133"/>
      <c r="AR38" s="133"/>
      <c r="AS38" s="138"/>
      <c r="AT38" s="137"/>
      <c r="AU38" s="138"/>
      <c r="AV38" s="137"/>
      <c r="AW38" s="138"/>
      <c r="AX38" s="137"/>
      <c r="AY38" s="138"/>
      <c r="AZ38" s="175" t="s">
        <v>268</v>
      </c>
      <c r="BA38" s="274">
        <v>19200</v>
      </c>
      <c r="BB38" s="175" t="s">
        <v>268</v>
      </c>
      <c r="BC38" s="225">
        <v>190</v>
      </c>
      <c r="BD38" s="226" t="s">
        <v>269</v>
      </c>
      <c r="BE38" s="227" t="s">
        <v>270</v>
      </c>
      <c r="BF38" s="228" t="s">
        <v>268</v>
      </c>
      <c r="BG38" s="229" t="s">
        <v>271</v>
      </c>
      <c r="BH38" s="226" t="s">
        <v>268</v>
      </c>
      <c r="BI38" s="230">
        <v>2.4</v>
      </c>
      <c r="BJ38" s="1187"/>
      <c r="BK38" s="51"/>
      <c r="BL38" s="231" t="s">
        <v>1173</v>
      </c>
      <c r="BM38" s="1210"/>
      <c r="BN38" s="1273" t="s">
        <v>1173</v>
      </c>
      <c r="BO38" s="1274"/>
      <c r="BP38" s="1274"/>
      <c r="BU38" s="179"/>
      <c r="BV38" s="1241"/>
      <c r="BW38" s="231"/>
      <c r="BX38" s="1210" t="s">
        <v>268</v>
      </c>
      <c r="BY38" s="1278">
        <v>17700</v>
      </c>
      <c r="BZ38" s="275"/>
      <c r="CA38" s="1210"/>
      <c r="CB38" s="1190">
        <v>0</v>
      </c>
      <c r="CC38" s="1192"/>
      <c r="CD38" s="1194"/>
      <c r="CE38" s="1192"/>
      <c r="CF38" s="1196"/>
      <c r="CG38" s="1192"/>
      <c r="CH38" s="1247"/>
      <c r="CI38" s="1241"/>
      <c r="CJ38" s="1219">
        <v>13310</v>
      </c>
      <c r="CK38" s="1189"/>
      <c r="CL38" s="1190"/>
      <c r="CM38" s="1192"/>
      <c r="CN38" s="1194"/>
      <c r="CO38" s="1192"/>
      <c r="CP38" s="1196"/>
      <c r="CQ38" s="1192"/>
      <c r="CR38" s="1205"/>
      <c r="CS38" s="1230"/>
      <c r="CT38" s="1232"/>
      <c r="CU38" s="1234"/>
      <c r="CV38" s="1237"/>
      <c r="CW38" s="1234"/>
      <c r="CX38" s="1237"/>
      <c r="CY38" s="1189"/>
      <c r="CZ38" s="167" t="s">
        <v>1166</v>
      </c>
      <c r="DA38" s="268">
        <v>4400</v>
      </c>
      <c r="DB38" s="269">
        <v>4900</v>
      </c>
      <c r="DC38" s="270">
        <v>3100</v>
      </c>
      <c r="DD38" s="271">
        <v>3100</v>
      </c>
      <c r="DE38" s="1210"/>
      <c r="DF38" s="231" t="s">
        <v>301</v>
      </c>
      <c r="DG38" s="235"/>
      <c r="DH38" s="276"/>
      <c r="DI38" s="1241"/>
      <c r="DJ38" s="1243"/>
      <c r="DK38" s="1186"/>
      <c r="DL38" s="1190"/>
      <c r="DM38" s="1192"/>
      <c r="DN38" s="1194"/>
      <c r="DO38" s="1192"/>
      <c r="DP38" s="1196"/>
      <c r="DQ38" s="1192"/>
      <c r="DR38" s="1247"/>
      <c r="DS38" s="1241"/>
      <c r="DT38" s="231"/>
      <c r="DU38" s="1210"/>
      <c r="DV38" s="1221">
        <v>0.01</v>
      </c>
      <c r="DW38" s="1223">
        <v>0.03</v>
      </c>
      <c r="DX38" s="1223">
        <v>0.04</v>
      </c>
      <c r="DY38" s="1225">
        <v>0.05</v>
      </c>
      <c r="DZ38" s="1210"/>
      <c r="EA38" s="1212"/>
      <c r="EB38" s="1192"/>
      <c r="EC38" s="1199"/>
      <c r="ED38" s="1192"/>
      <c r="EE38" s="1194"/>
      <c r="EF38" s="1192"/>
      <c r="EG38" s="1196"/>
      <c r="EH38" s="1192"/>
      <c r="EI38" s="1205"/>
      <c r="EJ38" s="1208"/>
      <c r="EK38" s="1210"/>
      <c r="EL38" s="1212"/>
      <c r="EM38" s="1192"/>
      <c r="EN38" s="1199"/>
      <c r="EO38" s="1192"/>
      <c r="EP38" s="1194"/>
      <c r="EQ38" s="1192"/>
      <c r="ER38" s="1196"/>
      <c r="ES38" s="1192"/>
      <c r="ET38" s="1205"/>
      <c r="EU38" s="1215"/>
      <c r="EV38" s="1208"/>
      <c r="EW38" s="1210"/>
      <c r="EX38" s="277">
        <v>80</v>
      </c>
      <c r="EY38" s="1210"/>
      <c r="EZ38" s="1261"/>
      <c r="FA38" s="1210"/>
      <c r="FB38" s="1264"/>
      <c r="FC38" s="298"/>
      <c r="FD38" s="1267"/>
      <c r="FE38" s="441"/>
      <c r="FF38" s="422"/>
      <c r="FG38" s="422"/>
      <c r="FH38" s="422"/>
      <c r="FI38" s="422"/>
      <c r="FJ38" s="422"/>
      <c r="FK38" s="422"/>
      <c r="FL38" s="422"/>
      <c r="FM38" s="422"/>
      <c r="FN38" s="422"/>
      <c r="FO38" s="422"/>
    </row>
    <row r="39" spans="1:171" s="56" customFormat="1" ht="15.6" customHeight="1">
      <c r="A39" s="56" t="s">
        <v>1222</v>
      </c>
      <c r="B39" s="56" t="s">
        <v>1733</v>
      </c>
      <c r="C39" s="1256"/>
      <c r="D39" s="1349"/>
      <c r="E39" s="1218"/>
      <c r="F39" s="300" t="s">
        <v>45</v>
      </c>
      <c r="G39" s="205"/>
      <c r="H39" s="279">
        <v>276540</v>
      </c>
      <c r="I39" s="280"/>
      <c r="J39" s="279">
        <v>262330</v>
      </c>
      <c r="K39" s="280"/>
      <c r="L39" s="175" t="s">
        <v>268</v>
      </c>
      <c r="M39" s="223">
        <v>2630</v>
      </c>
      <c r="N39" s="281"/>
      <c r="O39" s="282" t="s">
        <v>269</v>
      </c>
      <c r="P39" s="283" t="s">
        <v>270</v>
      </c>
      <c r="Q39" s="284" t="s">
        <v>274</v>
      </c>
      <c r="R39" s="283" t="s">
        <v>271</v>
      </c>
      <c r="S39" s="284" t="s">
        <v>268</v>
      </c>
      <c r="T39" s="285">
        <v>2.6</v>
      </c>
      <c r="U39" s="286"/>
      <c r="V39" s="223">
        <v>2490</v>
      </c>
      <c r="W39" s="281"/>
      <c r="X39" s="282" t="s">
        <v>269</v>
      </c>
      <c r="Y39" s="283" t="s">
        <v>270</v>
      </c>
      <c r="Z39" s="284" t="s">
        <v>274</v>
      </c>
      <c r="AA39" s="283" t="s">
        <v>271</v>
      </c>
      <c r="AB39" s="284" t="s">
        <v>268</v>
      </c>
      <c r="AC39" s="285">
        <v>2.6</v>
      </c>
      <c r="AD39" s="287"/>
      <c r="AE39" s="55"/>
      <c r="AF39" s="133"/>
      <c r="AG39" s="133"/>
      <c r="AH39" s="288"/>
      <c r="AI39" s="137"/>
      <c r="AJ39" s="138"/>
      <c r="AK39" s="137"/>
      <c r="AL39" s="138"/>
      <c r="AM39" s="137"/>
      <c r="AN39" s="138"/>
      <c r="AO39" s="138"/>
      <c r="AP39" s="55"/>
      <c r="AQ39" s="289"/>
      <c r="AR39" s="165"/>
      <c r="AS39" s="288"/>
      <c r="AT39" s="137"/>
      <c r="AU39" s="138"/>
      <c r="AV39" s="137"/>
      <c r="AW39" s="138"/>
      <c r="AX39" s="137"/>
      <c r="AY39" s="138"/>
      <c r="BJ39" s="1187"/>
      <c r="BK39" s="51"/>
      <c r="BL39" s="231">
        <v>316500</v>
      </c>
      <c r="BM39" s="1210"/>
      <c r="BN39" s="149">
        <v>3160</v>
      </c>
      <c r="BO39" s="138" t="s">
        <v>272</v>
      </c>
      <c r="BP39" s="166" t="s">
        <v>270</v>
      </c>
      <c r="BQ39" s="161" t="s">
        <v>268</v>
      </c>
      <c r="BR39" s="303" t="s">
        <v>271</v>
      </c>
      <c r="BS39" s="182" t="s">
        <v>268</v>
      </c>
      <c r="BT39" s="304">
        <v>1.8</v>
      </c>
      <c r="BU39" s="179"/>
      <c r="BV39" s="1241"/>
      <c r="BW39" s="231"/>
      <c r="BX39" s="1210"/>
      <c r="BY39" s="1279"/>
      <c r="BZ39" s="290"/>
      <c r="CA39" s="1210"/>
      <c r="CB39" s="1191"/>
      <c r="CC39" s="1193"/>
      <c r="CD39" s="1195"/>
      <c r="CE39" s="1193"/>
      <c r="CF39" s="1197"/>
      <c r="CG39" s="1193"/>
      <c r="CH39" s="1248"/>
      <c r="CI39" s="1241"/>
      <c r="CJ39" s="1219"/>
      <c r="CK39" s="1189"/>
      <c r="CL39" s="1190"/>
      <c r="CM39" s="1192"/>
      <c r="CN39" s="1194"/>
      <c r="CO39" s="1192"/>
      <c r="CP39" s="1196"/>
      <c r="CQ39" s="1192"/>
      <c r="CR39" s="1205"/>
      <c r="CS39" s="1230"/>
      <c r="CT39" s="1232"/>
      <c r="CU39" s="1235"/>
      <c r="CV39" s="1238"/>
      <c r="CW39" s="1235"/>
      <c r="CX39" s="1238"/>
      <c r="CY39" s="1189"/>
      <c r="CZ39" s="291" t="s">
        <v>1167</v>
      </c>
      <c r="DA39" s="292">
        <v>3900</v>
      </c>
      <c r="DB39" s="293">
        <v>4400</v>
      </c>
      <c r="DC39" s="294">
        <v>2700</v>
      </c>
      <c r="DD39" s="290">
        <v>2700</v>
      </c>
      <c r="DE39" s="1210"/>
      <c r="DF39" s="231">
        <v>10870</v>
      </c>
      <c r="DG39" s="235"/>
      <c r="DH39" s="165"/>
      <c r="DI39" s="1241"/>
      <c r="DJ39" s="1244"/>
      <c r="DK39" s="1186"/>
      <c r="DL39" s="1190"/>
      <c r="DM39" s="1193"/>
      <c r="DN39" s="1195"/>
      <c r="DO39" s="1193"/>
      <c r="DP39" s="1197"/>
      <c r="DQ39" s="1193"/>
      <c r="DR39" s="1248"/>
      <c r="DS39" s="1241"/>
      <c r="DT39" s="231"/>
      <c r="DU39" s="1210"/>
      <c r="DV39" s="1222"/>
      <c r="DW39" s="1224"/>
      <c r="DX39" s="1224"/>
      <c r="DY39" s="1226"/>
      <c r="DZ39" s="1210"/>
      <c r="EA39" s="1213"/>
      <c r="EB39" s="1193"/>
      <c r="EC39" s="1200"/>
      <c r="ED39" s="1193"/>
      <c r="EE39" s="1195"/>
      <c r="EF39" s="1193"/>
      <c r="EG39" s="1197"/>
      <c r="EH39" s="1193"/>
      <c r="EI39" s="1206"/>
      <c r="EJ39" s="1209"/>
      <c r="EK39" s="1210"/>
      <c r="EL39" s="1213"/>
      <c r="EM39" s="1193"/>
      <c r="EN39" s="1200"/>
      <c r="EO39" s="1193"/>
      <c r="EP39" s="1195"/>
      <c r="EQ39" s="1193"/>
      <c r="ER39" s="1197"/>
      <c r="ES39" s="1193"/>
      <c r="ET39" s="1206"/>
      <c r="EU39" s="1216"/>
      <c r="EV39" s="1209"/>
      <c r="EW39" s="1210"/>
      <c r="EX39" s="295" t="s">
        <v>1168</v>
      </c>
      <c r="EY39" s="1210"/>
      <c r="EZ39" s="1261"/>
      <c r="FA39" s="1210"/>
      <c r="FB39" s="1264"/>
      <c r="FC39" s="298"/>
      <c r="FD39" s="1267"/>
      <c r="FE39" s="441"/>
      <c r="FF39" s="422"/>
      <c r="FG39" s="422"/>
      <c r="FH39" s="422"/>
      <c r="FI39" s="422"/>
      <c r="FJ39" s="422"/>
      <c r="FK39" s="422"/>
      <c r="FL39" s="422"/>
      <c r="FM39" s="422"/>
      <c r="FN39" s="422"/>
      <c r="FO39" s="422"/>
    </row>
    <row r="40" spans="1:171" ht="15.6" customHeight="1">
      <c r="A40" s="56" t="s">
        <v>362</v>
      </c>
      <c r="B40" s="56" t="s">
        <v>1734</v>
      </c>
      <c r="C40" s="1256"/>
      <c r="D40" s="1348" t="s">
        <v>304</v>
      </c>
      <c r="E40" s="1184" t="s">
        <v>1160</v>
      </c>
      <c r="F40" s="296" t="s">
        <v>42</v>
      </c>
      <c r="G40" s="205"/>
      <c r="H40" s="206">
        <v>86360</v>
      </c>
      <c r="I40" s="207">
        <v>95960</v>
      </c>
      <c r="J40" s="206">
        <v>73570</v>
      </c>
      <c r="K40" s="207">
        <v>83170</v>
      </c>
      <c r="L40" s="175" t="s">
        <v>268</v>
      </c>
      <c r="M40" s="208">
        <v>840</v>
      </c>
      <c r="N40" s="209">
        <v>930</v>
      </c>
      <c r="O40" s="210" t="s">
        <v>269</v>
      </c>
      <c r="P40" s="211" t="s">
        <v>270</v>
      </c>
      <c r="Q40" s="212" t="s">
        <v>268</v>
      </c>
      <c r="R40" s="213" t="s">
        <v>271</v>
      </c>
      <c r="S40" s="212" t="s">
        <v>268</v>
      </c>
      <c r="T40" s="214">
        <v>2.7</v>
      </c>
      <c r="U40" s="215">
        <v>2.7</v>
      </c>
      <c r="V40" s="208">
        <v>710</v>
      </c>
      <c r="W40" s="209">
        <v>800</v>
      </c>
      <c r="X40" s="210" t="s">
        <v>269</v>
      </c>
      <c r="Y40" s="211" t="s">
        <v>270</v>
      </c>
      <c r="Z40" s="212" t="s">
        <v>268</v>
      </c>
      <c r="AA40" s="213" t="s">
        <v>271</v>
      </c>
      <c r="AB40" s="212" t="s">
        <v>268</v>
      </c>
      <c r="AC40" s="214">
        <v>2.7</v>
      </c>
      <c r="AD40" s="216">
        <v>2.7</v>
      </c>
      <c r="AE40" s="175" t="s">
        <v>268</v>
      </c>
      <c r="AF40" s="217">
        <v>9600</v>
      </c>
      <c r="AG40" s="218" t="s">
        <v>274</v>
      </c>
      <c r="AH40" s="219">
        <v>90</v>
      </c>
      <c r="AI40" s="220" t="s">
        <v>269</v>
      </c>
      <c r="AJ40" s="211" t="s">
        <v>270</v>
      </c>
      <c r="AK40" s="212" t="s">
        <v>268</v>
      </c>
      <c r="AL40" s="213" t="s">
        <v>271</v>
      </c>
      <c r="AM40" s="212" t="s">
        <v>268</v>
      </c>
      <c r="AN40" s="221">
        <v>2.5</v>
      </c>
      <c r="AO40" s="222" t="s">
        <v>276</v>
      </c>
      <c r="AP40" s="175" t="s">
        <v>268</v>
      </c>
      <c r="AQ40" s="223">
        <v>3840</v>
      </c>
      <c r="AR40" s="224" t="s">
        <v>274</v>
      </c>
      <c r="AS40" s="225">
        <v>30</v>
      </c>
      <c r="AT40" s="226" t="s">
        <v>269</v>
      </c>
      <c r="AU40" s="227" t="s">
        <v>270</v>
      </c>
      <c r="AV40" s="228" t="s">
        <v>268</v>
      </c>
      <c r="AW40" s="229" t="s">
        <v>271</v>
      </c>
      <c r="AX40" s="228" t="s">
        <v>268</v>
      </c>
      <c r="AY40" s="230">
        <v>3.8</v>
      </c>
      <c r="BA40" s="56"/>
      <c r="BJ40" s="1187"/>
      <c r="BL40" s="301"/>
      <c r="BM40" s="1210"/>
      <c r="BN40" s="144"/>
      <c r="BO40" s="202"/>
      <c r="BP40" s="202"/>
      <c r="BQ40" s="202"/>
      <c r="BR40" s="202"/>
      <c r="BS40" s="202"/>
      <c r="BT40" s="305"/>
      <c r="BU40" s="235"/>
      <c r="BV40" s="1241"/>
      <c r="BW40" s="266"/>
      <c r="BX40" s="1210" t="s">
        <v>268</v>
      </c>
      <c r="BY40" s="1276">
        <v>18460</v>
      </c>
      <c r="BZ40" s="237"/>
      <c r="CA40" s="1210" t="s">
        <v>268</v>
      </c>
      <c r="CB40" s="1245">
        <v>100</v>
      </c>
      <c r="CC40" s="1201" t="s">
        <v>269</v>
      </c>
      <c r="CD40" s="1202" t="s">
        <v>270</v>
      </c>
      <c r="CE40" s="1201" t="s">
        <v>268</v>
      </c>
      <c r="CF40" s="1203" t="s">
        <v>275</v>
      </c>
      <c r="CG40" s="1201" t="s">
        <v>268</v>
      </c>
      <c r="CH40" s="1246">
        <v>6.1</v>
      </c>
      <c r="CI40" s="1241"/>
      <c r="CJ40" s="1188" t="s">
        <v>200</v>
      </c>
      <c r="CK40" s="1189" t="s">
        <v>268</v>
      </c>
      <c r="CL40" s="1190">
        <v>110</v>
      </c>
      <c r="CM40" s="1192" t="s">
        <v>269</v>
      </c>
      <c r="CN40" s="1194" t="s">
        <v>270</v>
      </c>
      <c r="CO40" s="1192" t="s">
        <v>268</v>
      </c>
      <c r="CP40" s="1196" t="s">
        <v>275</v>
      </c>
      <c r="CQ40" s="1192" t="s">
        <v>268</v>
      </c>
      <c r="CR40" s="1205">
        <v>2.2999999999999998</v>
      </c>
      <c r="CS40" s="1230" t="s">
        <v>277</v>
      </c>
      <c r="CT40" s="1232" t="s">
        <v>268</v>
      </c>
      <c r="CU40" s="1233">
        <v>5300</v>
      </c>
      <c r="CV40" s="1236">
        <v>5900</v>
      </c>
      <c r="CW40" s="1233">
        <v>3700</v>
      </c>
      <c r="CX40" s="1236">
        <v>3700</v>
      </c>
      <c r="CY40" s="1189" t="s">
        <v>268</v>
      </c>
      <c r="CZ40" s="238" t="s">
        <v>1162</v>
      </c>
      <c r="DA40" s="239">
        <v>8800</v>
      </c>
      <c r="DB40" s="240">
        <v>9800</v>
      </c>
      <c r="DC40" s="241">
        <v>6100</v>
      </c>
      <c r="DD40" s="242">
        <v>6100</v>
      </c>
      <c r="DE40" s="1210"/>
      <c r="DF40" s="144"/>
      <c r="DG40" s="1189" t="s">
        <v>268</v>
      </c>
      <c r="DH40" s="1239">
        <v>5100</v>
      </c>
      <c r="DI40" s="1210" t="s">
        <v>268</v>
      </c>
      <c r="DJ40" s="1242">
        <v>4550</v>
      </c>
      <c r="DK40" s="1186" t="s">
        <v>268</v>
      </c>
      <c r="DL40" s="1245">
        <v>40</v>
      </c>
      <c r="DM40" s="1201" t="s">
        <v>269</v>
      </c>
      <c r="DN40" s="1202" t="s">
        <v>270</v>
      </c>
      <c r="DO40" s="1201" t="s">
        <v>268</v>
      </c>
      <c r="DP40" s="1203" t="s">
        <v>275</v>
      </c>
      <c r="DQ40" s="1201" t="s">
        <v>268</v>
      </c>
      <c r="DR40" s="1246">
        <v>6.8</v>
      </c>
      <c r="DS40" s="1241"/>
      <c r="DT40" s="231"/>
      <c r="DU40" s="1210" t="s">
        <v>280</v>
      </c>
      <c r="DV40" s="1249" t="s">
        <v>1129</v>
      </c>
      <c r="DW40" s="1251" t="s">
        <v>1129</v>
      </c>
      <c r="DX40" s="1251" t="s">
        <v>1129</v>
      </c>
      <c r="DY40" s="1253" t="s">
        <v>1129</v>
      </c>
      <c r="DZ40" s="1210" t="s">
        <v>280</v>
      </c>
      <c r="EA40" s="1211">
        <v>2950</v>
      </c>
      <c r="EB40" s="1201" t="s">
        <v>268</v>
      </c>
      <c r="EC40" s="1198">
        <v>30</v>
      </c>
      <c r="ED40" s="1201" t="s">
        <v>269</v>
      </c>
      <c r="EE40" s="1202" t="s">
        <v>270</v>
      </c>
      <c r="EF40" s="1201" t="s">
        <v>268</v>
      </c>
      <c r="EG40" s="1203" t="s">
        <v>275</v>
      </c>
      <c r="EH40" s="1201" t="s">
        <v>268</v>
      </c>
      <c r="EI40" s="1204">
        <v>4.5</v>
      </c>
      <c r="EJ40" s="1207" t="s">
        <v>276</v>
      </c>
      <c r="EK40" s="1210" t="s">
        <v>280</v>
      </c>
      <c r="EL40" s="1211">
        <v>11520</v>
      </c>
      <c r="EM40" s="1201" t="s">
        <v>268</v>
      </c>
      <c r="EN40" s="1198">
        <v>110</v>
      </c>
      <c r="EO40" s="1201" t="s">
        <v>269</v>
      </c>
      <c r="EP40" s="1202" t="s">
        <v>270</v>
      </c>
      <c r="EQ40" s="1201" t="s">
        <v>268</v>
      </c>
      <c r="ER40" s="1203" t="s">
        <v>275</v>
      </c>
      <c r="ES40" s="1201" t="s">
        <v>268</v>
      </c>
      <c r="ET40" s="1204">
        <v>2.5</v>
      </c>
      <c r="EU40" s="1214" t="s">
        <v>276</v>
      </c>
      <c r="EV40" s="1207" t="s">
        <v>1168</v>
      </c>
      <c r="EW40" s="1210" t="s">
        <v>280</v>
      </c>
      <c r="EX40" s="244"/>
      <c r="EY40" s="1210" t="s">
        <v>280</v>
      </c>
      <c r="EZ40" s="1261"/>
      <c r="FA40" s="1210"/>
      <c r="FB40" s="1264"/>
      <c r="FC40" s="298"/>
      <c r="FD40" s="1267"/>
      <c r="FE40" s="441"/>
      <c r="FF40" s="166"/>
      <c r="FL40" s="422"/>
      <c r="FM40" s="422"/>
      <c r="FN40" s="422"/>
      <c r="FO40" s="422"/>
    </row>
    <row r="41" spans="1:171" ht="15.6" customHeight="1">
      <c r="A41" s="56" t="s">
        <v>363</v>
      </c>
      <c r="B41" s="56" t="s">
        <v>1735</v>
      </c>
      <c r="C41" s="1256"/>
      <c r="D41" s="1349"/>
      <c r="E41" s="1185"/>
      <c r="F41" s="299" t="s">
        <v>43</v>
      </c>
      <c r="G41" s="205"/>
      <c r="H41" s="246">
        <v>95960</v>
      </c>
      <c r="I41" s="247">
        <v>172290</v>
      </c>
      <c r="J41" s="246">
        <v>83170</v>
      </c>
      <c r="K41" s="247">
        <v>159500</v>
      </c>
      <c r="L41" s="175" t="s">
        <v>268</v>
      </c>
      <c r="M41" s="248">
        <v>930</v>
      </c>
      <c r="N41" s="249">
        <v>1590</v>
      </c>
      <c r="O41" s="250" t="s">
        <v>269</v>
      </c>
      <c r="P41" s="251" t="s">
        <v>270</v>
      </c>
      <c r="Q41" s="252" t="s">
        <v>274</v>
      </c>
      <c r="R41" s="251" t="s">
        <v>271</v>
      </c>
      <c r="S41" s="252" t="s">
        <v>268</v>
      </c>
      <c r="T41" s="253">
        <v>2.7</v>
      </c>
      <c r="U41" s="254">
        <v>2.7</v>
      </c>
      <c r="V41" s="248">
        <v>800</v>
      </c>
      <c r="W41" s="249">
        <v>1460</v>
      </c>
      <c r="X41" s="250" t="s">
        <v>269</v>
      </c>
      <c r="Y41" s="251" t="s">
        <v>270</v>
      </c>
      <c r="Z41" s="252" t="s">
        <v>274</v>
      </c>
      <c r="AA41" s="251" t="s">
        <v>271</v>
      </c>
      <c r="AB41" s="252" t="s">
        <v>268</v>
      </c>
      <c r="AC41" s="253">
        <v>2.7</v>
      </c>
      <c r="AD41" s="255">
        <v>2.6</v>
      </c>
      <c r="AE41" s="175" t="s">
        <v>268</v>
      </c>
      <c r="AF41" s="223">
        <v>9600</v>
      </c>
      <c r="AG41" s="224" t="s">
        <v>274</v>
      </c>
      <c r="AH41" s="256">
        <v>90</v>
      </c>
      <c r="AI41" s="257" t="s">
        <v>269</v>
      </c>
      <c r="AJ41" s="197" t="s">
        <v>270</v>
      </c>
      <c r="AK41" s="198" t="s">
        <v>268</v>
      </c>
      <c r="AL41" s="258" t="s">
        <v>271</v>
      </c>
      <c r="AM41" s="259" t="s">
        <v>268</v>
      </c>
      <c r="AN41" s="260">
        <v>2.5</v>
      </c>
      <c r="AO41" s="261"/>
      <c r="AQ41" s="233"/>
      <c r="AR41" s="56"/>
      <c r="AS41" s="233"/>
      <c r="AT41" s="262"/>
      <c r="AU41" s="263"/>
      <c r="AV41" s="262"/>
      <c r="AW41" s="263"/>
      <c r="AX41" s="262"/>
      <c r="AY41" s="263"/>
      <c r="BA41" s="56"/>
      <c r="BB41" s="56"/>
      <c r="BC41" s="264"/>
      <c r="BD41" s="265"/>
      <c r="BE41" s="56"/>
      <c r="BF41" s="265"/>
      <c r="BG41" s="56"/>
      <c r="BH41" s="265"/>
      <c r="BI41" s="56"/>
      <c r="BJ41" s="1187"/>
      <c r="BL41" s="231" t="s">
        <v>1174</v>
      </c>
      <c r="BM41" s="1210"/>
      <c r="BN41" s="1273" t="s">
        <v>1174</v>
      </c>
      <c r="BO41" s="1274"/>
      <c r="BP41" s="1274"/>
      <c r="BT41" s="306"/>
      <c r="BU41" s="307"/>
      <c r="BV41" s="1241"/>
      <c r="BW41" s="302"/>
      <c r="BX41" s="1210"/>
      <c r="BY41" s="1277"/>
      <c r="BZ41" s="267">
        <v>16520</v>
      </c>
      <c r="CA41" s="1210"/>
      <c r="CB41" s="1190"/>
      <c r="CC41" s="1192"/>
      <c r="CD41" s="1194"/>
      <c r="CE41" s="1192"/>
      <c r="CF41" s="1196"/>
      <c r="CG41" s="1192"/>
      <c r="CH41" s="1247"/>
      <c r="CI41" s="1241"/>
      <c r="CJ41" s="1188"/>
      <c r="CK41" s="1189"/>
      <c r="CL41" s="1190"/>
      <c r="CM41" s="1192"/>
      <c r="CN41" s="1194"/>
      <c r="CO41" s="1192"/>
      <c r="CP41" s="1196"/>
      <c r="CQ41" s="1192"/>
      <c r="CR41" s="1205"/>
      <c r="CS41" s="1230"/>
      <c r="CT41" s="1232"/>
      <c r="CU41" s="1234"/>
      <c r="CV41" s="1237"/>
      <c r="CW41" s="1234"/>
      <c r="CX41" s="1237"/>
      <c r="CY41" s="1189"/>
      <c r="CZ41" s="167" t="s">
        <v>1164</v>
      </c>
      <c r="DA41" s="268">
        <v>4800</v>
      </c>
      <c r="DB41" s="269">
        <v>5400</v>
      </c>
      <c r="DC41" s="270">
        <v>3400</v>
      </c>
      <c r="DD41" s="271">
        <v>3400</v>
      </c>
      <c r="DE41" s="1210"/>
      <c r="DF41" s="308" t="s">
        <v>1175</v>
      </c>
      <c r="DG41" s="1189"/>
      <c r="DH41" s="1240"/>
      <c r="DI41" s="1210"/>
      <c r="DJ41" s="1243"/>
      <c r="DK41" s="1186"/>
      <c r="DL41" s="1190"/>
      <c r="DM41" s="1192"/>
      <c r="DN41" s="1194"/>
      <c r="DO41" s="1192"/>
      <c r="DP41" s="1196"/>
      <c r="DQ41" s="1192"/>
      <c r="DR41" s="1247"/>
      <c r="DS41" s="1241"/>
      <c r="DT41" s="302"/>
      <c r="DU41" s="1210"/>
      <c r="DV41" s="1250"/>
      <c r="DW41" s="1252"/>
      <c r="DX41" s="1252"/>
      <c r="DY41" s="1254"/>
      <c r="DZ41" s="1210"/>
      <c r="EA41" s="1212"/>
      <c r="EB41" s="1192"/>
      <c r="EC41" s="1199"/>
      <c r="ED41" s="1192"/>
      <c r="EE41" s="1194"/>
      <c r="EF41" s="1192"/>
      <c r="EG41" s="1196"/>
      <c r="EH41" s="1192"/>
      <c r="EI41" s="1205"/>
      <c r="EJ41" s="1208"/>
      <c r="EK41" s="1210"/>
      <c r="EL41" s="1212"/>
      <c r="EM41" s="1192"/>
      <c r="EN41" s="1199"/>
      <c r="EO41" s="1192"/>
      <c r="EP41" s="1194"/>
      <c r="EQ41" s="1192"/>
      <c r="ER41" s="1196"/>
      <c r="ES41" s="1192"/>
      <c r="ET41" s="1205"/>
      <c r="EU41" s="1215"/>
      <c r="EV41" s="1208"/>
      <c r="EW41" s="1210"/>
      <c r="EX41" s="272">
        <v>7830</v>
      </c>
      <c r="EY41" s="1210"/>
      <c r="EZ41" s="1261"/>
      <c r="FA41" s="1210"/>
      <c r="FB41" s="1264"/>
      <c r="FC41" s="298"/>
      <c r="FD41" s="1267"/>
      <c r="FE41" s="441"/>
      <c r="FL41" s="422"/>
      <c r="FM41" s="422"/>
      <c r="FN41" s="422"/>
      <c r="FO41" s="422"/>
    </row>
    <row r="42" spans="1:171" ht="15.6" customHeight="1">
      <c r="A42" s="56" t="s">
        <v>1223</v>
      </c>
      <c r="B42" s="56" t="s">
        <v>1736</v>
      </c>
      <c r="C42" s="1256"/>
      <c r="D42" s="1349"/>
      <c r="E42" s="1217" t="s">
        <v>1165</v>
      </c>
      <c r="F42" s="299" t="s">
        <v>44</v>
      </c>
      <c r="G42" s="205"/>
      <c r="H42" s="246">
        <v>172290</v>
      </c>
      <c r="I42" s="247">
        <v>268290</v>
      </c>
      <c r="J42" s="246">
        <v>159500</v>
      </c>
      <c r="K42" s="247">
        <v>255500</v>
      </c>
      <c r="L42" s="175" t="s">
        <v>268</v>
      </c>
      <c r="M42" s="248">
        <v>1590</v>
      </c>
      <c r="N42" s="249">
        <v>2550</v>
      </c>
      <c r="O42" s="250" t="s">
        <v>269</v>
      </c>
      <c r="P42" s="251" t="s">
        <v>270</v>
      </c>
      <c r="Q42" s="252" t="s">
        <v>274</v>
      </c>
      <c r="R42" s="251" t="s">
        <v>271</v>
      </c>
      <c r="S42" s="252" t="s">
        <v>268</v>
      </c>
      <c r="T42" s="253">
        <v>2.7</v>
      </c>
      <c r="U42" s="254">
        <v>2.6</v>
      </c>
      <c r="V42" s="248">
        <v>1460</v>
      </c>
      <c r="W42" s="249">
        <v>2420</v>
      </c>
      <c r="X42" s="250" t="s">
        <v>269</v>
      </c>
      <c r="Y42" s="251" t="s">
        <v>270</v>
      </c>
      <c r="Z42" s="252" t="s">
        <v>274</v>
      </c>
      <c r="AA42" s="251" t="s">
        <v>271</v>
      </c>
      <c r="AB42" s="252" t="s">
        <v>268</v>
      </c>
      <c r="AC42" s="253">
        <v>2.6</v>
      </c>
      <c r="AD42" s="255">
        <v>2.6</v>
      </c>
      <c r="AE42" s="55"/>
      <c r="AH42" s="273"/>
      <c r="AP42" s="55"/>
      <c r="AZ42" s="175" t="s">
        <v>268</v>
      </c>
      <c r="BA42" s="274">
        <v>19200</v>
      </c>
      <c r="BB42" s="175" t="s">
        <v>268</v>
      </c>
      <c r="BC42" s="225">
        <v>190</v>
      </c>
      <c r="BD42" s="226" t="s">
        <v>269</v>
      </c>
      <c r="BE42" s="227" t="s">
        <v>270</v>
      </c>
      <c r="BF42" s="228" t="s">
        <v>268</v>
      </c>
      <c r="BG42" s="229" t="s">
        <v>271</v>
      </c>
      <c r="BH42" s="226" t="s">
        <v>268</v>
      </c>
      <c r="BI42" s="230">
        <v>2.4</v>
      </c>
      <c r="BJ42" s="1187"/>
      <c r="BL42" s="231">
        <v>339500</v>
      </c>
      <c r="BM42" s="1210"/>
      <c r="BN42" s="149">
        <v>3390</v>
      </c>
      <c r="BO42" s="138" t="s">
        <v>272</v>
      </c>
      <c r="BP42" s="166" t="s">
        <v>270</v>
      </c>
      <c r="BQ42" s="161" t="s">
        <v>268</v>
      </c>
      <c r="BR42" s="303" t="s">
        <v>271</v>
      </c>
      <c r="BS42" s="182" t="s">
        <v>268</v>
      </c>
      <c r="BT42" s="304">
        <v>1.7</v>
      </c>
      <c r="BU42" s="179"/>
      <c r="BV42" s="1241"/>
      <c r="BW42" s="231"/>
      <c r="BX42" s="1210" t="s">
        <v>268</v>
      </c>
      <c r="BY42" s="1278">
        <v>16520</v>
      </c>
      <c r="BZ42" s="275"/>
      <c r="CA42" s="1210"/>
      <c r="CB42" s="1190">
        <v>0</v>
      </c>
      <c r="CC42" s="1192"/>
      <c r="CD42" s="1194"/>
      <c r="CE42" s="1192"/>
      <c r="CF42" s="1196"/>
      <c r="CG42" s="1192"/>
      <c r="CH42" s="1247"/>
      <c r="CI42" s="1241"/>
      <c r="CJ42" s="1219">
        <v>11980</v>
      </c>
      <c r="CK42" s="1189"/>
      <c r="CL42" s="1190"/>
      <c r="CM42" s="1192"/>
      <c r="CN42" s="1194"/>
      <c r="CO42" s="1192"/>
      <c r="CP42" s="1196"/>
      <c r="CQ42" s="1192"/>
      <c r="CR42" s="1205"/>
      <c r="CS42" s="1230"/>
      <c r="CT42" s="1232"/>
      <c r="CU42" s="1234"/>
      <c r="CV42" s="1237"/>
      <c r="CW42" s="1234"/>
      <c r="CX42" s="1237"/>
      <c r="CY42" s="1189"/>
      <c r="CZ42" s="167" t="s">
        <v>1166</v>
      </c>
      <c r="DA42" s="268">
        <v>4200</v>
      </c>
      <c r="DB42" s="269">
        <v>4700</v>
      </c>
      <c r="DC42" s="270">
        <v>2900</v>
      </c>
      <c r="DD42" s="271">
        <v>2900</v>
      </c>
      <c r="DE42" s="1210"/>
      <c r="DF42" s="231">
        <v>9770</v>
      </c>
      <c r="DG42" s="235"/>
      <c r="DH42" s="276"/>
      <c r="DI42" s="1241"/>
      <c r="DJ42" s="1243"/>
      <c r="DK42" s="1186"/>
      <c r="DL42" s="1190"/>
      <c r="DM42" s="1192"/>
      <c r="DN42" s="1194"/>
      <c r="DO42" s="1192"/>
      <c r="DP42" s="1196"/>
      <c r="DQ42" s="1192"/>
      <c r="DR42" s="1247"/>
      <c r="DS42" s="1241"/>
      <c r="DT42" s="231"/>
      <c r="DU42" s="1210"/>
      <c r="DV42" s="1221">
        <v>0.01</v>
      </c>
      <c r="DW42" s="1223">
        <v>0.03</v>
      </c>
      <c r="DX42" s="1223">
        <v>0.04</v>
      </c>
      <c r="DY42" s="1225">
        <v>0.05</v>
      </c>
      <c r="DZ42" s="1210"/>
      <c r="EA42" s="1212"/>
      <c r="EB42" s="1192"/>
      <c r="EC42" s="1199"/>
      <c r="ED42" s="1192"/>
      <c r="EE42" s="1194"/>
      <c r="EF42" s="1192"/>
      <c r="EG42" s="1196"/>
      <c r="EH42" s="1192"/>
      <c r="EI42" s="1205"/>
      <c r="EJ42" s="1208"/>
      <c r="EK42" s="1210"/>
      <c r="EL42" s="1212"/>
      <c r="EM42" s="1192"/>
      <c r="EN42" s="1199"/>
      <c r="EO42" s="1192"/>
      <c r="EP42" s="1194"/>
      <c r="EQ42" s="1192"/>
      <c r="ER42" s="1196"/>
      <c r="ES42" s="1192"/>
      <c r="ET42" s="1205"/>
      <c r="EU42" s="1215"/>
      <c r="EV42" s="1208"/>
      <c r="EW42" s="1210"/>
      <c r="EX42" s="277">
        <v>70</v>
      </c>
      <c r="EY42" s="1210"/>
      <c r="EZ42" s="1261"/>
      <c r="FA42" s="1210"/>
      <c r="FB42" s="1264"/>
      <c r="FC42" s="298"/>
      <c r="FD42" s="1267"/>
      <c r="FE42" s="441"/>
      <c r="FL42" s="422"/>
      <c r="FM42" s="422"/>
      <c r="FN42" s="422"/>
      <c r="FO42" s="422"/>
    </row>
    <row r="43" spans="1:171" ht="15.6" customHeight="1">
      <c r="A43" s="56" t="s">
        <v>1224</v>
      </c>
      <c r="B43" s="56" t="s">
        <v>1737</v>
      </c>
      <c r="C43" s="1256"/>
      <c r="D43" s="1349"/>
      <c r="E43" s="1218"/>
      <c r="F43" s="300" t="s">
        <v>45</v>
      </c>
      <c r="G43" s="205"/>
      <c r="H43" s="279">
        <v>268290</v>
      </c>
      <c r="I43" s="280"/>
      <c r="J43" s="279">
        <v>255500</v>
      </c>
      <c r="K43" s="280"/>
      <c r="L43" s="175" t="s">
        <v>268</v>
      </c>
      <c r="M43" s="223">
        <v>2550</v>
      </c>
      <c r="N43" s="281"/>
      <c r="O43" s="282" t="s">
        <v>269</v>
      </c>
      <c r="P43" s="283" t="s">
        <v>270</v>
      </c>
      <c r="Q43" s="284" t="s">
        <v>274</v>
      </c>
      <c r="R43" s="283" t="s">
        <v>271</v>
      </c>
      <c r="S43" s="284" t="s">
        <v>268</v>
      </c>
      <c r="T43" s="285">
        <v>2.6</v>
      </c>
      <c r="U43" s="286"/>
      <c r="V43" s="223">
        <v>2420</v>
      </c>
      <c r="W43" s="281"/>
      <c r="X43" s="282" t="s">
        <v>269</v>
      </c>
      <c r="Y43" s="283" t="s">
        <v>270</v>
      </c>
      <c r="Z43" s="284" t="s">
        <v>274</v>
      </c>
      <c r="AA43" s="283" t="s">
        <v>271</v>
      </c>
      <c r="AB43" s="284" t="s">
        <v>268</v>
      </c>
      <c r="AC43" s="285">
        <v>2.6</v>
      </c>
      <c r="AD43" s="287"/>
      <c r="AE43" s="55"/>
      <c r="AH43" s="288"/>
      <c r="AP43" s="55"/>
      <c r="AQ43" s="289"/>
      <c r="AR43" s="165"/>
      <c r="AS43" s="288"/>
      <c r="AZ43" s="56"/>
      <c r="BA43" s="56"/>
      <c r="BB43" s="56"/>
      <c r="BC43" s="56"/>
      <c r="BD43" s="56"/>
      <c r="BE43" s="56"/>
      <c r="BF43" s="56"/>
      <c r="BG43" s="56"/>
      <c r="BH43" s="56"/>
      <c r="BI43" s="56"/>
      <c r="BJ43" s="1187"/>
      <c r="BL43" s="301"/>
      <c r="BM43" s="1210"/>
      <c r="BN43" s="144"/>
      <c r="BO43" s="202"/>
      <c r="BP43" s="202"/>
      <c r="BQ43" s="202"/>
      <c r="BR43" s="202"/>
      <c r="BS43" s="202"/>
      <c r="BT43" s="305"/>
      <c r="BU43" s="235"/>
      <c r="BV43" s="1241"/>
      <c r="BW43" s="266"/>
      <c r="BX43" s="1210"/>
      <c r="BY43" s="1279"/>
      <c r="BZ43" s="290"/>
      <c r="CA43" s="1210"/>
      <c r="CB43" s="1191"/>
      <c r="CC43" s="1193"/>
      <c r="CD43" s="1195"/>
      <c r="CE43" s="1193"/>
      <c r="CF43" s="1197"/>
      <c r="CG43" s="1193"/>
      <c r="CH43" s="1248"/>
      <c r="CI43" s="1241"/>
      <c r="CJ43" s="1219"/>
      <c r="CK43" s="1189"/>
      <c r="CL43" s="1190"/>
      <c r="CM43" s="1192"/>
      <c r="CN43" s="1194"/>
      <c r="CO43" s="1192"/>
      <c r="CP43" s="1196"/>
      <c r="CQ43" s="1192"/>
      <c r="CR43" s="1205"/>
      <c r="CS43" s="1230"/>
      <c r="CT43" s="1232"/>
      <c r="CU43" s="1235"/>
      <c r="CV43" s="1238"/>
      <c r="CW43" s="1235"/>
      <c r="CX43" s="1238"/>
      <c r="CY43" s="1189"/>
      <c r="CZ43" s="291" t="s">
        <v>1167</v>
      </c>
      <c r="DA43" s="292">
        <v>3800</v>
      </c>
      <c r="DB43" s="293">
        <v>4200</v>
      </c>
      <c r="DC43" s="294">
        <v>2600</v>
      </c>
      <c r="DD43" s="290">
        <v>2600</v>
      </c>
      <c r="DE43" s="1210"/>
      <c r="DF43" s="144"/>
      <c r="DG43" s="235"/>
      <c r="DH43" s="165"/>
      <c r="DI43" s="1241"/>
      <c r="DJ43" s="1244"/>
      <c r="DK43" s="1186"/>
      <c r="DL43" s="1190"/>
      <c r="DM43" s="1193"/>
      <c r="DN43" s="1195"/>
      <c r="DO43" s="1193"/>
      <c r="DP43" s="1197"/>
      <c r="DQ43" s="1193"/>
      <c r="DR43" s="1248"/>
      <c r="DS43" s="1241"/>
      <c r="DT43" s="231"/>
      <c r="DU43" s="1210"/>
      <c r="DV43" s="1222"/>
      <c r="DW43" s="1224"/>
      <c r="DX43" s="1224"/>
      <c r="DY43" s="1226"/>
      <c r="DZ43" s="1210"/>
      <c r="EA43" s="1213"/>
      <c r="EB43" s="1193"/>
      <c r="EC43" s="1200"/>
      <c r="ED43" s="1193"/>
      <c r="EE43" s="1195"/>
      <c r="EF43" s="1193"/>
      <c r="EG43" s="1197"/>
      <c r="EH43" s="1193"/>
      <c r="EI43" s="1206"/>
      <c r="EJ43" s="1209"/>
      <c r="EK43" s="1210"/>
      <c r="EL43" s="1213"/>
      <c r="EM43" s="1193"/>
      <c r="EN43" s="1200"/>
      <c r="EO43" s="1193"/>
      <c r="EP43" s="1195"/>
      <c r="EQ43" s="1193"/>
      <c r="ER43" s="1197"/>
      <c r="ES43" s="1193"/>
      <c r="ET43" s="1206"/>
      <c r="EU43" s="1216"/>
      <c r="EV43" s="1209"/>
      <c r="EW43" s="1210"/>
      <c r="EX43" s="295" t="s">
        <v>1168</v>
      </c>
      <c r="EY43" s="1210"/>
      <c r="EZ43" s="1261"/>
      <c r="FA43" s="1210"/>
      <c r="FB43" s="1264"/>
      <c r="FC43" s="298"/>
      <c r="FD43" s="1267"/>
      <c r="FE43" s="441"/>
      <c r="FL43" s="422"/>
      <c r="FM43" s="422"/>
      <c r="FN43" s="422"/>
      <c r="FO43" s="422"/>
    </row>
    <row r="44" spans="1:171" ht="15.6" customHeight="1">
      <c r="A44" s="144" t="s">
        <v>364</v>
      </c>
      <c r="B44" s="144" t="s">
        <v>1738</v>
      </c>
      <c r="C44" s="1256"/>
      <c r="D44" s="1348" t="s">
        <v>306</v>
      </c>
      <c r="E44" s="1184" t="s">
        <v>1160</v>
      </c>
      <c r="F44" s="296" t="s">
        <v>42</v>
      </c>
      <c r="G44" s="205"/>
      <c r="H44" s="206">
        <v>80350</v>
      </c>
      <c r="I44" s="207">
        <v>89950</v>
      </c>
      <c r="J44" s="206">
        <v>68720</v>
      </c>
      <c r="K44" s="207">
        <v>78320</v>
      </c>
      <c r="L44" s="175" t="s">
        <v>268</v>
      </c>
      <c r="M44" s="208">
        <v>780</v>
      </c>
      <c r="N44" s="209">
        <v>870</v>
      </c>
      <c r="O44" s="210" t="s">
        <v>269</v>
      </c>
      <c r="P44" s="211" t="s">
        <v>270</v>
      </c>
      <c r="Q44" s="212" t="s">
        <v>268</v>
      </c>
      <c r="R44" s="213" t="s">
        <v>271</v>
      </c>
      <c r="S44" s="212" t="s">
        <v>268</v>
      </c>
      <c r="T44" s="214">
        <v>2.7</v>
      </c>
      <c r="U44" s="215">
        <v>2.7</v>
      </c>
      <c r="V44" s="208">
        <v>660</v>
      </c>
      <c r="W44" s="209">
        <v>750</v>
      </c>
      <c r="X44" s="210" t="s">
        <v>269</v>
      </c>
      <c r="Y44" s="211" t="s">
        <v>270</v>
      </c>
      <c r="Z44" s="212" t="s">
        <v>268</v>
      </c>
      <c r="AA44" s="213" t="s">
        <v>271</v>
      </c>
      <c r="AB44" s="212" t="s">
        <v>268</v>
      </c>
      <c r="AC44" s="214">
        <v>2.7</v>
      </c>
      <c r="AD44" s="216">
        <v>2.7</v>
      </c>
      <c r="AE44" s="175" t="s">
        <v>268</v>
      </c>
      <c r="AF44" s="217">
        <v>9600</v>
      </c>
      <c r="AG44" s="218" t="s">
        <v>274</v>
      </c>
      <c r="AH44" s="219">
        <v>90</v>
      </c>
      <c r="AI44" s="220" t="s">
        <v>269</v>
      </c>
      <c r="AJ44" s="211" t="s">
        <v>270</v>
      </c>
      <c r="AK44" s="212" t="s">
        <v>268</v>
      </c>
      <c r="AL44" s="213" t="s">
        <v>271</v>
      </c>
      <c r="AM44" s="212" t="s">
        <v>268</v>
      </c>
      <c r="AN44" s="221">
        <v>2.5</v>
      </c>
      <c r="AO44" s="222" t="s">
        <v>276</v>
      </c>
      <c r="AP44" s="175" t="s">
        <v>268</v>
      </c>
      <c r="AQ44" s="223">
        <v>3840</v>
      </c>
      <c r="AR44" s="224" t="s">
        <v>274</v>
      </c>
      <c r="AS44" s="225">
        <v>30</v>
      </c>
      <c r="AT44" s="226" t="s">
        <v>269</v>
      </c>
      <c r="AU44" s="227" t="s">
        <v>270</v>
      </c>
      <c r="AV44" s="228" t="s">
        <v>268</v>
      </c>
      <c r="AW44" s="229" t="s">
        <v>271</v>
      </c>
      <c r="AX44" s="228" t="s">
        <v>268</v>
      </c>
      <c r="AY44" s="230">
        <v>3.8</v>
      </c>
      <c r="BA44" s="56"/>
      <c r="BJ44" s="1187"/>
      <c r="BL44" s="231" t="s">
        <v>1176</v>
      </c>
      <c r="BM44" s="1210"/>
      <c r="BN44" s="1227" t="s">
        <v>1176</v>
      </c>
      <c r="BO44" s="1228"/>
      <c r="BP44" s="1228"/>
      <c r="BT44" s="306"/>
      <c r="BU44" s="235"/>
      <c r="BV44" s="1241"/>
      <c r="BW44" s="266"/>
      <c r="BX44" s="1210" t="s">
        <v>268</v>
      </c>
      <c r="BY44" s="1276">
        <v>17480</v>
      </c>
      <c r="BZ44" s="237"/>
      <c r="CA44" s="1210" t="s">
        <v>268</v>
      </c>
      <c r="CB44" s="1245">
        <v>90</v>
      </c>
      <c r="CC44" s="1201" t="s">
        <v>269</v>
      </c>
      <c r="CD44" s="1202" t="s">
        <v>270</v>
      </c>
      <c r="CE44" s="1201" t="s">
        <v>268</v>
      </c>
      <c r="CF44" s="1203" t="s">
        <v>275</v>
      </c>
      <c r="CG44" s="1201" t="s">
        <v>268</v>
      </c>
      <c r="CH44" s="1246">
        <v>6.2</v>
      </c>
      <c r="CI44" s="1241"/>
      <c r="CJ44" s="1188" t="s">
        <v>201</v>
      </c>
      <c r="CK44" s="1189" t="s">
        <v>268</v>
      </c>
      <c r="CL44" s="1190">
        <v>100</v>
      </c>
      <c r="CM44" s="1192" t="s">
        <v>269</v>
      </c>
      <c r="CN44" s="1194" t="s">
        <v>270</v>
      </c>
      <c r="CO44" s="1192" t="s">
        <v>268</v>
      </c>
      <c r="CP44" s="1196" t="s">
        <v>275</v>
      </c>
      <c r="CQ44" s="1192" t="s">
        <v>268</v>
      </c>
      <c r="CR44" s="1205">
        <v>2.2999999999999998</v>
      </c>
      <c r="CS44" s="1230" t="s">
        <v>277</v>
      </c>
      <c r="CT44" s="1232" t="s">
        <v>268</v>
      </c>
      <c r="CU44" s="1233">
        <v>4800</v>
      </c>
      <c r="CV44" s="1236">
        <v>5300</v>
      </c>
      <c r="CW44" s="1233">
        <v>3400</v>
      </c>
      <c r="CX44" s="1236">
        <v>3400</v>
      </c>
      <c r="CY44" s="1189" t="s">
        <v>268</v>
      </c>
      <c r="CZ44" s="238" t="s">
        <v>1162</v>
      </c>
      <c r="DA44" s="239">
        <v>8000</v>
      </c>
      <c r="DB44" s="240">
        <v>8900</v>
      </c>
      <c r="DC44" s="241">
        <v>5600</v>
      </c>
      <c r="DD44" s="242">
        <v>5600</v>
      </c>
      <c r="DE44" s="1210"/>
      <c r="DF44" s="308" t="s">
        <v>1177</v>
      </c>
      <c r="DG44" s="1189" t="s">
        <v>268</v>
      </c>
      <c r="DH44" s="1239">
        <v>5100</v>
      </c>
      <c r="DI44" s="1210" t="s">
        <v>268</v>
      </c>
      <c r="DJ44" s="1242">
        <v>4140</v>
      </c>
      <c r="DK44" s="1186" t="s">
        <v>268</v>
      </c>
      <c r="DL44" s="1245">
        <v>40</v>
      </c>
      <c r="DM44" s="1201" t="s">
        <v>269</v>
      </c>
      <c r="DN44" s="1202" t="s">
        <v>270</v>
      </c>
      <c r="DO44" s="1201" t="s">
        <v>268</v>
      </c>
      <c r="DP44" s="1203" t="s">
        <v>275</v>
      </c>
      <c r="DQ44" s="1201" t="s">
        <v>268</v>
      </c>
      <c r="DR44" s="1246">
        <v>6.2</v>
      </c>
      <c r="DS44" s="1241"/>
      <c r="DT44" s="231"/>
      <c r="DU44" s="1210" t="s">
        <v>280</v>
      </c>
      <c r="DV44" s="1249" t="s">
        <v>1129</v>
      </c>
      <c r="DW44" s="1251" t="s">
        <v>1129</v>
      </c>
      <c r="DX44" s="1251" t="s">
        <v>1129</v>
      </c>
      <c r="DY44" s="1253" t="s">
        <v>1129</v>
      </c>
      <c r="DZ44" s="1210" t="s">
        <v>280</v>
      </c>
      <c r="EA44" s="1211">
        <v>2680</v>
      </c>
      <c r="EB44" s="1201" t="s">
        <v>268</v>
      </c>
      <c r="EC44" s="1198">
        <v>20</v>
      </c>
      <c r="ED44" s="1201" t="s">
        <v>269</v>
      </c>
      <c r="EE44" s="1202" t="s">
        <v>270</v>
      </c>
      <c r="EF44" s="1201" t="s">
        <v>268</v>
      </c>
      <c r="EG44" s="1203" t="s">
        <v>275</v>
      </c>
      <c r="EH44" s="1201" t="s">
        <v>268</v>
      </c>
      <c r="EI44" s="1204">
        <v>6.2</v>
      </c>
      <c r="EJ44" s="1207" t="s">
        <v>276</v>
      </c>
      <c r="EK44" s="1210" t="s">
        <v>280</v>
      </c>
      <c r="EL44" s="1211">
        <v>10470</v>
      </c>
      <c r="EM44" s="1201" t="s">
        <v>268</v>
      </c>
      <c r="EN44" s="1198">
        <v>100</v>
      </c>
      <c r="EO44" s="1201" t="s">
        <v>269</v>
      </c>
      <c r="EP44" s="1202" t="s">
        <v>270</v>
      </c>
      <c r="EQ44" s="1201" t="s">
        <v>268</v>
      </c>
      <c r="ER44" s="1203" t="s">
        <v>275</v>
      </c>
      <c r="ES44" s="1201" t="s">
        <v>268</v>
      </c>
      <c r="ET44" s="1204">
        <v>2.5</v>
      </c>
      <c r="EU44" s="1214" t="s">
        <v>276</v>
      </c>
      <c r="EV44" s="1207" t="s">
        <v>1168</v>
      </c>
      <c r="EW44" s="1210" t="s">
        <v>280</v>
      </c>
      <c r="EX44" s="244"/>
      <c r="EY44" s="1210" t="s">
        <v>280</v>
      </c>
      <c r="EZ44" s="1261"/>
      <c r="FA44" s="1210"/>
      <c r="FB44" s="1264"/>
      <c r="FC44" s="298"/>
      <c r="FD44" s="1267"/>
      <c r="FE44" s="441"/>
      <c r="FL44" s="422"/>
      <c r="FM44" s="422"/>
      <c r="FN44" s="422"/>
      <c r="FO44" s="422"/>
    </row>
    <row r="45" spans="1:171" ht="15.6" customHeight="1">
      <c r="A45" s="144" t="s">
        <v>365</v>
      </c>
      <c r="B45" s="144" t="s">
        <v>1739</v>
      </c>
      <c r="C45" s="1256"/>
      <c r="D45" s="1349"/>
      <c r="E45" s="1185"/>
      <c r="F45" s="299" t="s">
        <v>43</v>
      </c>
      <c r="G45" s="205"/>
      <c r="H45" s="246">
        <v>89950</v>
      </c>
      <c r="I45" s="247">
        <v>166280</v>
      </c>
      <c r="J45" s="246">
        <v>78320</v>
      </c>
      <c r="K45" s="247">
        <v>154650</v>
      </c>
      <c r="L45" s="175" t="s">
        <v>268</v>
      </c>
      <c r="M45" s="248">
        <v>870</v>
      </c>
      <c r="N45" s="249">
        <v>1530</v>
      </c>
      <c r="O45" s="250" t="s">
        <v>269</v>
      </c>
      <c r="P45" s="251" t="s">
        <v>270</v>
      </c>
      <c r="Q45" s="252" t="s">
        <v>274</v>
      </c>
      <c r="R45" s="251" t="s">
        <v>271</v>
      </c>
      <c r="S45" s="252" t="s">
        <v>268</v>
      </c>
      <c r="T45" s="253">
        <v>2.7</v>
      </c>
      <c r="U45" s="254">
        <v>2.7</v>
      </c>
      <c r="V45" s="248">
        <v>750</v>
      </c>
      <c r="W45" s="249">
        <v>1410</v>
      </c>
      <c r="X45" s="250" t="s">
        <v>269</v>
      </c>
      <c r="Y45" s="251" t="s">
        <v>270</v>
      </c>
      <c r="Z45" s="252" t="s">
        <v>274</v>
      </c>
      <c r="AA45" s="251" t="s">
        <v>271</v>
      </c>
      <c r="AB45" s="252" t="s">
        <v>268</v>
      </c>
      <c r="AC45" s="253">
        <v>2.7</v>
      </c>
      <c r="AD45" s="255">
        <v>2.6</v>
      </c>
      <c r="AE45" s="175" t="s">
        <v>268</v>
      </c>
      <c r="AF45" s="223">
        <v>9600</v>
      </c>
      <c r="AG45" s="224" t="s">
        <v>274</v>
      </c>
      <c r="AH45" s="256">
        <v>90</v>
      </c>
      <c r="AI45" s="257" t="s">
        <v>269</v>
      </c>
      <c r="AJ45" s="197" t="s">
        <v>270</v>
      </c>
      <c r="AK45" s="198" t="s">
        <v>268</v>
      </c>
      <c r="AL45" s="258" t="s">
        <v>271</v>
      </c>
      <c r="AM45" s="259" t="s">
        <v>268</v>
      </c>
      <c r="AN45" s="260">
        <v>2.5</v>
      </c>
      <c r="AO45" s="261"/>
      <c r="AQ45" s="233"/>
      <c r="AR45" s="56"/>
      <c r="AS45" s="233"/>
      <c r="AT45" s="262"/>
      <c r="AU45" s="263"/>
      <c r="AV45" s="262"/>
      <c r="AW45" s="263"/>
      <c r="AX45" s="262"/>
      <c r="AY45" s="263"/>
      <c r="BA45" s="56"/>
      <c r="BB45" s="56"/>
      <c r="BC45" s="264"/>
      <c r="BD45" s="265"/>
      <c r="BE45" s="56"/>
      <c r="BF45" s="265"/>
      <c r="BG45" s="56"/>
      <c r="BH45" s="265"/>
      <c r="BI45" s="56"/>
      <c r="BJ45" s="1187"/>
      <c r="BL45" s="231">
        <v>385600</v>
      </c>
      <c r="BM45" s="1210"/>
      <c r="BN45" s="149">
        <v>3850</v>
      </c>
      <c r="BO45" s="138" t="s">
        <v>272</v>
      </c>
      <c r="BP45" s="166" t="s">
        <v>270</v>
      </c>
      <c r="BQ45" s="161" t="s">
        <v>268</v>
      </c>
      <c r="BR45" s="303" t="s">
        <v>271</v>
      </c>
      <c r="BS45" s="182" t="s">
        <v>268</v>
      </c>
      <c r="BT45" s="304">
        <v>1.8</v>
      </c>
      <c r="BU45" s="235"/>
      <c r="BV45" s="1241"/>
      <c r="BW45" s="266"/>
      <c r="BX45" s="1210"/>
      <c r="BY45" s="1277"/>
      <c r="BZ45" s="267">
        <v>15540</v>
      </c>
      <c r="CA45" s="1210"/>
      <c r="CB45" s="1190"/>
      <c r="CC45" s="1192"/>
      <c r="CD45" s="1194"/>
      <c r="CE45" s="1192"/>
      <c r="CF45" s="1196"/>
      <c r="CG45" s="1192"/>
      <c r="CH45" s="1247"/>
      <c r="CI45" s="1241"/>
      <c r="CJ45" s="1188"/>
      <c r="CK45" s="1189"/>
      <c r="CL45" s="1190"/>
      <c r="CM45" s="1192"/>
      <c r="CN45" s="1194"/>
      <c r="CO45" s="1192"/>
      <c r="CP45" s="1196"/>
      <c r="CQ45" s="1192"/>
      <c r="CR45" s="1205"/>
      <c r="CS45" s="1230"/>
      <c r="CT45" s="1232"/>
      <c r="CU45" s="1234"/>
      <c r="CV45" s="1237"/>
      <c r="CW45" s="1234"/>
      <c r="CX45" s="1237"/>
      <c r="CY45" s="1189"/>
      <c r="CZ45" s="167" t="s">
        <v>1164</v>
      </c>
      <c r="DA45" s="268">
        <v>4400</v>
      </c>
      <c r="DB45" s="269">
        <v>4900</v>
      </c>
      <c r="DC45" s="270">
        <v>3000</v>
      </c>
      <c r="DD45" s="271">
        <v>3000</v>
      </c>
      <c r="DE45" s="1210"/>
      <c r="DF45" s="231">
        <v>8860</v>
      </c>
      <c r="DG45" s="1189"/>
      <c r="DH45" s="1240"/>
      <c r="DI45" s="1210"/>
      <c r="DJ45" s="1243"/>
      <c r="DK45" s="1186"/>
      <c r="DL45" s="1190"/>
      <c r="DM45" s="1192"/>
      <c r="DN45" s="1194"/>
      <c r="DO45" s="1192"/>
      <c r="DP45" s="1196"/>
      <c r="DQ45" s="1192"/>
      <c r="DR45" s="1247"/>
      <c r="DS45" s="1241"/>
      <c r="DT45" s="231"/>
      <c r="DU45" s="1210"/>
      <c r="DV45" s="1250"/>
      <c r="DW45" s="1252"/>
      <c r="DX45" s="1252"/>
      <c r="DY45" s="1254"/>
      <c r="DZ45" s="1210"/>
      <c r="EA45" s="1212"/>
      <c r="EB45" s="1192"/>
      <c r="EC45" s="1199"/>
      <c r="ED45" s="1192"/>
      <c r="EE45" s="1194"/>
      <c r="EF45" s="1192"/>
      <c r="EG45" s="1196"/>
      <c r="EH45" s="1192"/>
      <c r="EI45" s="1205"/>
      <c r="EJ45" s="1208"/>
      <c r="EK45" s="1210"/>
      <c r="EL45" s="1212"/>
      <c r="EM45" s="1192"/>
      <c r="EN45" s="1199"/>
      <c r="EO45" s="1192"/>
      <c r="EP45" s="1194"/>
      <c r="EQ45" s="1192"/>
      <c r="ER45" s="1196"/>
      <c r="ES45" s="1192"/>
      <c r="ET45" s="1205"/>
      <c r="EU45" s="1215"/>
      <c r="EV45" s="1208"/>
      <c r="EW45" s="1210"/>
      <c r="EX45" s="272">
        <v>7120</v>
      </c>
      <c r="EY45" s="1210"/>
      <c r="EZ45" s="1261"/>
      <c r="FA45" s="1210"/>
      <c r="FB45" s="1264"/>
      <c r="FC45" s="298"/>
      <c r="FD45" s="1267"/>
      <c r="FE45" s="441"/>
      <c r="FL45" s="422"/>
      <c r="FM45" s="422"/>
      <c r="FN45" s="422"/>
      <c r="FO45" s="422"/>
    </row>
    <row r="46" spans="1:171" ht="15.6" customHeight="1">
      <c r="A46" s="144" t="s">
        <v>1225</v>
      </c>
      <c r="B46" s="144" t="s">
        <v>1740</v>
      </c>
      <c r="C46" s="1256"/>
      <c r="D46" s="1349"/>
      <c r="E46" s="1217" t="s">
        <v>1165</v>
      </c>
      <c r="F46" s="299" t="s">
        <v>44</v>
      </c>
      <c r="G46" s="205"/>
      <c r="H46" s="246">
        <v>166280</v>
      </c>
      <c r="I46" s="247">
        <v>262280</v>
      </c>
      <c r="J46" s="246">
        <v>154650</v>
      </c>
      <c r="K46" s="247">
        <v>250650</v>
      </c>
      <c r="L46" s="175" t="s">
        <v>268</v>
      </c>
      <c r="M46" s="248">
        <v>1530</v>
      </c>
      <c r="N46" s="249">
        <v>2490</v>
      </c>
      <c r="O46" s="250" t="s">
        <v>269</v>
      </c>
      <c r="P46" s="251" t="s">
        <v>270</v>
      </c>
      <c r="Q46" s="252" t="s">
        <v>274</v>
      </c>
      <c r="R46" s="251" t="s">
        <v>271</v>
      </c>
      <c r="S46" s="252" t="s">
        <v>268</v>
      </c>
      <c r="T46" s="253">
        <v>2.7</v>
      </c>
      <c r="U46" s="254">
        <v>2.6</v>
      </c>
      <c r="V46" s="248">
        <v>1410</v>
      </c>
      <c r="W46" s="249">
        <v>2370</v>
      </c>
      <c r="X46" s="250" t="s">
        <v>269</v>
      </c>
      <c r="Y46" s="251" t="s">
        <v>270</v>
      </c>
      <c r="Z46" s="252" t="s">
        <v>274</v>
      </c>
      <c r="AA46" s="251" t="s">
        <v>271</v>
      </c>
      <c r="AB46" s="252" t="s">
        <v>268</v>
      </c>
      <c r="AC46" s="253">
        <v>2.6</v>
      </c>
      <c r="AD46" s="255">
        <v>2.6</v>
      </c>
      <c r="AE46" s="55"/>
      <c r="AH46" s="273"/>
      <c r="AP46" s="55"/>
      <c r="AZ46" s="175" t="s">
        <v>268</v>
      </c>
      <c r="BA46" s="274">
        <v>19200</v>
      </c>
      <c r="BB46" s="175" t="s">
        <v>268</v>
      </c>
      <c r="BC46" s="225">
        <v>190</v>
      </c>
      <c r="BD46" s="226" t="s">
        <v>269</v>
      </c>
      <c r="BE46" s="227" t="s">
        <v>270</v>
      </c>
      <c r="BF46" s="228" t="s">
        <v>268</v>
      </c>
      <c r="BG46" s="229" t="s">
        <v>271</v>
      </c>
      <c r="BH46" s="226" t="s">
        <v>268</v>
      </c>
      <c r="BI46" s="230">
        <v>2.4</v>
      </c>
      <c r="BJ46" s="1187"/>
      <c r="BL46" s="302"/>
      <c r="BM46" s="1210"/>
      <c r="BN46" s="309"/>
      <c r="BO46" s="202"/>
      <c r="BP46" s="202"/>
      <c r="BQ46" s="202"/>
      <c r="BR46" s="202"/>
      <c r="BS46" s="202"/>
      <c r="BT46" s="305"/>
      <c r="BU46" s="235"/>
      <c r="BV46" s="1241"/>
      <c r="BW46" s="266"/>
      <c r="BX46" s="1210" t="s">
        <v>268</v>
      </c>
      <c r="BY46" s="1278">
        <v>15540</v>
      </c>
      <c r="BZ46" s="275"/>
      <c r="CA46" s="1210"/>
      <c r="CB46" s="1190">
        <v>0</v>
      </c>
      <c r="CC46" s="1192"/>
      <c r="CD46" s="1194"/>
      <c r="CE46" s="1192"/>
      <c r="CF46" s="1196"/>
      <c r="CG46" s="1192"/>
      <c r="CH46" s="1247"/>
      <c r="CI46" s="1241"/>
      <c r="CJ46" s="1219">
        <v>10890</v>
      </c>
      <c r="CK46" s="1189"/>
      <c r="CL46" s="1190"/>
      <c r="CM46" s="1192"/>
      <c r="CN46" s="1194"/>
      <c r="CO46" s="1192"/>
      <c r="CP46" s="1196"/>
      <c r="CQ46" s="1192"/>
      <c r="CR46" s="1205"/>
      <c r="CS46" s="1230"/>
      <c r="CT46" s="1232"/>
      <c r="CU46" s="1234"/>
      <c r="CV46" s="1237"/>
      <c r="CW46" s="1234"/>
      <c r="CX46" s="1237"/>
      <c r="CY46" s="1189"/>
      <c r="CZ46" s="167" t="s">
        <v>1166</v>
      </c>
      <c r="DA46" s="268">
        <v>3800</v>
      </c>
      <c r="DB46" s="269">
        <v>4200</v>
      </c>
      <c r="DC46" s="270">
        <v>2600</v>
      </c>
      <c r="DD46" s="271">
        <v>2600</v>
      </c>
      <c r="DE46" s="1210"/>
      <c r="DF46" s="144"/>
      <c r="DG46" s="235"/>
      <c r="DH46" s="276"/>
      <c r="DI46" s="1241"/>
      <c r="DJ46" s="1243"/>
      <c r="DK46" s="1186"/>
      <c r="DL46" s="1190"/>
      <c r="DM46" s="1192"/>
      <c r="DN46" s="1194"/>
      <c r="DO46" s="1192"/>
      <c r="DP46" s="1196"/>
      <c r="DQ46" s="1192"/>
      <c r="DR46" s="1247"/>
      <c r="DS46" s="1241"/>
      <c r="DT46" s="231"/>
      <c r="DU46" s="1210"/>
      <c r="DV46" s="1221">
        <v>0.01</v>
      </c>
      <c r="DW46" s="1223">
        <v>0.03</v>
      </c>
      <c r="DX46" s="1223">
        <v>0.04</v>
      </c>
      <c r="DY46" s="1225">
        <v>0.05</v>
      </c>
      <c r="DZ46" s="1210"/>
      <c r="EA46" s="1212"/>
      <c r="EB46" s="1192"/>
      <c r="EC46" s="1199"/>
      <c r="ED46" s="1192"/>
      <c r="EE46" s="1194"/>
      <c r="EF46" s="1192"/>
      <c r="EG46" s="1196"/>
      <c r="EH46" s="1192"/>
      <c r="EI46" s="1205"/>
      <c r="EJ46" s="1208"/>
      <c r="EK46" s="1210"/>
      <c r="EL46" s="1212"/>
      <c r="EM46" s="1192"/>
      <c r="EN46" s="1199"/>
      <c r="EO46" s="1192"/>
      <c r="EP46" s="1194"/>
      <c r="EQ46" s="1192"/>
      <c r="ER46" s="1196"/>
      <c r="ES46" s="1192"/>
      <c r="ET46" s="1205"/>
      <c r="EU46" s="1215"/>
      <c r="EV46" s="1208"/>
      <c r="EW46" s="1210"/>
      <c r="EX46" s="277">
        <v>70</v>
      </c>
      <c r="EY46" s="1210"/>
      <c r="EZ46" s="1261"/>
      <c r="FA46" s="1210"/>
      <c r="FB46" s="1264"/>
      <c r="FC46" s="298"/>
      <c r="FD46" s="1267"/>
      <c r="FE46" s="441"/>
      <c r="FL46" s="422"/>
      <c r="FM46" s="422"/>
      <c r="FN46" s="422"/>
      <c r="FO46" s="422"/>
    </row>
    <row r="47" spans="1:171" ht="15.6" customHeight="1">
      <c r="A47" s="144" t="s">
        <v>1226</v>
      </c>
      <c r="B47" s="144" t="s">
        <v>1741</v>
      </c>
      <c r="C47" s="1256"/>
      <c r="D47" s="1349"/>
      <c r="E47" s="1218"/>
      <c r="F47" s="300" t="s">
        <v>45</v>
      </c>
      <c r="G47" s="205"/>
      <c r="H47" s="279">
        <v>262280</v>
      </c>
      <c r="I47" s="280"/>
      <c r="J47" s="279">
        <v>250650</v>
      </c>
      <c r="K47" s="280"/>
      <c r="L47" s="175" t="s">
        <v>268</v>
      </c>
      <c r="M47" s="223">
        <v>2490</v>
      </c>
      <c r="N47" s="281"/>
      <c r="O47" s="282" t="s">
        <v>269</v>
      </c>
      <c r="P47" s="283" t="s">
        <v>270</v>
      </c>
      <c r="Q47" s="284" t="s">
        <v>274</v>
      </c>
      <c r="R47" s="283" t="s">
        <v>271</v>
      </c>
      <c r="S47" s="284" t="s">
        <v>268</v>
      </c>
      <c r="T47" s="285">
        <v>2.6</v>
      </c>
      <c r="U47" s="286"/>
      <c r="V47" s="223">
        <v>2370</v>
      </c>
      <c r="W47" s="281"/>
      <c r="X47" s="282" t="s">
        <v>269</v>
      </c>
      <c r="Y47" s="283" t="s">
        <v>270</v>
      </c>
      <c r="Z47" s="284" t="s">
        <v>274</v>
      </c>
      <c r="AA47" s="283" t="s">
        <v>271</v>
      </c>
      <c r="AB47" s="284" t="s">
        <v>268</v>
      </c>
      <c r="AC47" s="285">
        <v>2.6</v>
      </c>
      <c r="AD47" s="287"/>
      <c r="AE47" s="55"/>
      <c r="AH47" s="288"/>
      <c r="AP47" s="55"/>
      <c r="AQ47" s="289"/>
      <c r="AR47" s="165"/>
      <c r="AS47" s="288"/>
      <c r="AZ47" s="56"/>
      <c r="BA47" s="56"/>
      <c r="BB47" s="56"/>
      <c r="BC47" s="56"/>
      <c r="BD47" s="56"/>
      <c r="BE47" s="56"/>
      <c r="BF47" s="56"/>
      <c r="BG47" s="56"/>
      <c r="BH47" s="56"/>
      <c r="BI47" s="56"/>
      <c r="BJ47" s="1187"/>
      <c r="BL47" s="231" t="s">
        <v>1178</v>
      </c>
      <c r="BM47" s="1210"/>
      <c r="BN47" s="1227" t="s">
        <v>1178</v>
      </c>
      <c r="BO47" s="1228"/>
      <c r="BP47" s="1228"/>
      <c r="BT47" s="306"/>
      <c r="BU47" s="235"/>
      <c r="BV47" s="1241"/>
      <c r="BW47" s="266"/>
      <c r="BX47" s="1210"/>
      <c r="BY47" s="1279"/>
      <c r="BZ47" s="290"/>
      <c r="CA47" s="1210"/>
      <c r="CB47" s="1191"/>
      <c r="CC47" s="1193"/>
      <c r="CD47" s="1195"/>
      <c r="CE47" s="1193"/>
      <c r="CF47" s="1197"/>
      <c r="CG47" s="1193"/>
      <c r="CH47" s="1248"/>
      <c r="CI47" s="1241"/>
      <c r="CJ47" s="1219"/>
      <c r="CK47" s="1189"/>
      <c r="CL47" s="1190"/>
      <c r="CM47" s="1192"/>
      <c r="CN47" s="1194"/>
      <c r="CO47" s="1192"/>
      <c r="CP47" s="1196"/>
      <c r="CQ47" s="1192"/>
      <c r="CR47" s="1205"/>
      <c r="CS47" s="1230"/>
      <c r="CT47" s="1232"/>
      <c r="CU47" s="1235"/>
      <c r="CV47" s="1238"/>
      <c r="CW47" s="1235"/>
      <c r="CX47" s="1238"/>
      <c r="CY47" s="1189"/>
      <c r="CZ47" s="291" t="s">
        <v>1167</v>
      </c>
      <c r="DA47" s="292">
        <v>3400</v>
      </c>
      <c r="DB47" s="293">
        <v>3800</v>
      </c>
      <c r="DC47" s="294">
        <v>2400</v>
      </c>
      <c r="DD47" s="290">
        <v>2400</v>
      </c>
      <c r="DE47" s="1210"/>
      <c r="DF47" s="308" t="s">
        <v>1179</v>
      </c>
      <c r="DG47" s="235"/>
      <c r="DH47" s="165"/>
      <c r="DI47" s="1241"/>
      <c r="DJ47" s="1244"/>
      <c r="DK47" s="1186"/>
      <c r="DL47" s="1190"/>
      <c r="DM47" s="1193"/>
      <c r="DN47" s="1195"/>
      <c r="DO47" s="1193"/>
      <c r="DP47" s="1197"/>
      <c r="DQ47" s="1193"/>
      <c r="DR47" s="1248"/>
      <c r="DS47" s="1241"/>
      <c r="DT47" s="231"/>
      <c r="DU47" s="1210"/>
      <c r="DV47" s="1222"/>
      <c r="DW47" s="1224"/>
      <c r="DX47" s="1224"/>
      <c r="DY47" s="1226"/>
      <c r="DZ47" s="1210"/>
      <c r="EA47" s="1213"/>
      <c r="EB47" s="1193"/>
      <c r="EC47" s="1200"/>
      <c r="ED47" s="1193"/>
      <c r="EE47" s="1195"/>
      <c r="EF47" s="1193"/>
      <c r="EG47" s="1197"/>
      <c r="EH47" s="1193"/>
      <c r="EI47" s="1206"/>
      <c r="EJ47" s="1209"/>
      <c r="EK47" s="1210"/>
      <c r="EL47" s="1213"/>
      <c r="EM47" s="1193"/>
      <c r="EN47" s="1200"/>
      <c r="EO47" s="1193"/>
      <c r="EP47" s="1195"/>
      <c r="EQ47" s="1193"/>
      <c r="ER47" s="1197"/>
      <c r="ES47" s="1193"/>
      <c r="ET47" s="1206"/>
      <c r="EU47" s="1216"/>
      <c r="EV47" s="1209"/>
      <c r="EW47" s="1210"/>
      <c r="EX47" s="295" t="s">
        <v>1168</v>
      </c>
      <c r="EY47" s="1210"/>
      <c r="EZ47" s="1261"/>
      <c r="FA47" s="1210"/>
      <c r="FB47" s="1264"/>
      <c r="FC47" s="298"/>
      <c r="FD47" s="1267"/>
      <c r="FE47" s="441"/>
      <c r="FL47" s="422"/>
      <c r="FM47" s="422"/>
      <c r="FN47" s="422"/>
      <c r="FO47" s="422"/>
    </row>
    <row r="48" spans="1:171" ht="15.6" customHeight="1">
      <c r="A48" s="144" t="s">
        <v>366</v>
      </c>
      <c r="B48" s="144" t="s">
        <v>1742</v>
      </c>
      <c r="C48" s="1256"/>
      <c r="D48" s="1352" t="s">
        <v>308</v>
      </c>
      <c r="E48" s="1353" t="s">
        <v>1160</v>
      </c>
      <c r="F48" s="204" t="s">
        <v>42</v>
      </c>
      <c r="G48" s="205"/>
      <c r="H48" s="206">
        <v>75530</v>
      </c>
      <c r="I48" s="207">
        <v>85130</v>
      </c>
      <c r="J48" s="206">
        <v>64870</v>
      </c>
      <c r="K48" s="207">
        <v>74470</v>
      </c>
      <c r="L48" s="175" t="s">
        <v>268</v>
      </c>
      <c r="M48" s="208">
        <v>730</v>
      </c>
      <c r="N48" s="209">
        <v>820</v>
      </c>
      <c r="O48" s="210" t="s">
        <v>269</v>
      </c>
      <c r="P48" s="211" t="s">
        <v>270</v>
      </c>
      <c r="Q48" s="212" t="s">
        <v>268</v>
      </c>
      <c r="R48" s="213" t="s">
        <v>271</v>
      </c>
      <c r="S48" s="212" t="s">
        <v>268</v>
      </c>
      <c r="T48" s="214">
        <v>2.7</v>
      </c>
      <c r="U48" s="215">
        <v>2.7</v>
      </c>
      <c r="V48" s="208">
        <v>620</v>
      </c>
      <c r="W48" s="209">
        <v>710</v>
      </c>
      <c r="X48" s="210" t="s">
        <v>269</v>
      </c>
      <c r="Y48" s="211" t="s">
        <v>270</v>
      </c>
      <c r="Z48" s="212" t="s">
        <v>268</v>
      </c>
      <c r="AA48" s="213" t="s">
        <v>271</v>
      </c>
      <c r="AB48" s="212" t="s">
        <v>268</v>
      </c>
      <c r="AC48" s="214">
        <v>2.7</v>
      </c>
      <c r="AD48" s="216">
        <v>2.7</v>
      </c>
      <c r="AE48" s="175" t="s">
        <v>268</v>
      </c>
      <c r="AF48" s="217">
        <v>9600</v>
      </c>
      <c r="AG48" s="218" t="s">
        <v>274</v>
      </c>
      <c r="AH48" s="219">
        <v>90</v>
      </c>
      <c r="AI48" s="220" t="s">
        <v>269</v>
      </c>
      <c r="AJ48" s="211" t="s">
        <v>270</v>
      </c>
      <c r="AK48" s="212" t="s">
        <v>268</v>
      </c>
      <c r="AL48" s="213" t="s">
        <v>271</v>
      </c>
      <c r="AM48" s="212" t="s">
        <v>268</v>
      </c>
      <c r="AN48" s="221">
        <v>2.5</v>
      </c>
      <c r="AO48" s="222" t="s">
        <v>276</v>
      </c>
      <c r="AP48" s="175" t="s">
        <v>268</v>
      </c>
      <c r="AQ48" s="223">
        <v>3840</v>
      </c>
      <c r="AR48" s="224" t="s">
        <v>274</v>
      </c>
      <c r="AS48" s="225">
        <v>30</v>
      </c>
      <c r="AT48" s="226" t="s">
        <v>269</v>
      </c>
      <c r="AU48" s="227" t="s">
        <v>270</v>
      </c>
      <c r="AV48" s="228" t="s">
        <v>268</v>
      </c>
      <c r="AW48" s="229" t="s">
        <v>271</v>
      </c>
      <c r="AX48" s="228" t="s">
        <v>268</v>
      </c>
      <c r="AY48" s="230">
        <v>3.8</v>
      </c>
      <c r="BA48" s="56"/>
      <c r="BJ48" s="1187"/>
      <c r="BL48" s="231">
        <v>431700</v>
      </c>
      <c r="BM48" s="1210"/>
      <c r="BN48" s="149">
        <v>4310</v>
      </c>
      <c r="BO48" s="138" t="s">
        <v>272</v>
      </c>
      <c r="BP48" s="166" t="s">
        <v>270</v>
      </c>
      <c r="BQ48" s="161" t="s">
        <v>268</v>
      </c>
      <c r="BR48" s="303" t="s">
        <v>271</v>
      </c>
      <c r="BS48" s="182" t="s">
        <v>268</v>
      </c>
      <c r="BT48" s="304">
        <v>1.8</v>
      </c>
      <c r="BU48" s="307"/>
      <c r="BV48" s="1241"/>
      <c r="BW48" s="302"/>
      <c r="BX48" s="1210" t="s">
        <v>268</v>
      </c>
      <c r="BY48" s="1276">
        <v>16670</v>
      </c>
      <c r="BZ48" s="237"/>
      <c r="CA48" s="1210" t="s">
        <v>268</v>
      </c>
      <c r="CB48" s="1245">
        <v>80</v>
      </c>
      <c r="CC48" s="1201" t="s">
        <v>269</v>
      </c>
      <c r="CD48" s="1202" t="s">
        <v>270</v>
      </c>
      <c r="CE48" s="1201" t="s">
        <v>268</v>
      </c>
      <c r="CF48" s="1203" t="s">
        <v>275</v>
      </c>
      <c r="CG48" s="1201" t="s">
        <v>268</v>
      </c>
      <c r="CH48" s="1246">
        <v>6.4</v>
      </c>
      <c r="CI48" s="1241"/>
      <c r="CJ48" s="1188" t="s">
        <v>202</v>
      </c>
      <c r="CK48" s="1189" t="s">
        <v>268</v>
      </c>
      <c r="CL48" s="1190">
        <v>90</v>
      </c>
      <c r="CM48" s="1192" t="s">
        <v>269</v>
      </c>
      <c r="CN48" s="1194" t="s">
        <v>270</v>
      </c>
      <c r="CO48" s="1192" t="s">
        <v>268</v>
      </c>
      <c r="CP48" s="1196" t="s">
        <v>275</v>
      </c>
      <c r="CQ48" s="1192" t="s">
        <v>268</v>
      </c>
      <c r="CR48" s="1205">
        <v>2.4</v>
      </c>
      <c r="CS48" s="1230" t="s">
        <v>277</v>
      </c>
      <c r="CT48" s="1232" t="s">
        <v>268</v>
      </c>
      <c r="CU48" s="1233">
        <v>4400</v>
      </c>
      <c r="CV48" s="1236">
        <v>4900</v>
      </c>
      <c r="CW48" s="1233">
        <v>3100</v>
      </c>
      <c r="CX48" s="1236">
        <v>3100</v>
      </c>
      <c r="CY48" s="1189" t="s">
        <v>268</v>
      </c>
      <c r="CZ48" s="238" t="s">
        <v>1162</v>
      </c>
      <c r="DA48" s="239">
        <v>7200</v>
      </c>
      <c r="DB48" s="240">
        <v>8100</v>
      </c>
      <c r="DC48" s="241">
        <v>5100</v>
      </c>
      <c r="DD48" s="242">
        <v>5100</v>
      </c>
      <c r="DE48" s="1210"/>
      <c r="DF48" s="231">
        <v>8120</v>
      </c>
      <c r="DG48" s="1189" t="s">
        <v>268</v>
      </c>
      <c r="DH48" s="1239">
        <v>5100</v>
      </c>
      <c r="DI48" s="1210" t="s">
        <v>268</v>
      </c>
      <c r="DJ48" s="1242">
        <v>3790</v>
      </c>
      <c r="DK48" s="1186" t="s">
        <v>268</v>
      </c>
      <c r="DL48" s="1245">
        <v>30</v>
      </c>
      <c r="DM48" s="1201" t="s">
        <v>269</v>
      </c>
      <c r="DN48" s="1202" t="s">
        <v>270</v>
      </c>
      <c r="DO48" s="1201" t="s">
        <v>268</v>
      </c>
      <c r="DP48" s="1203" t="s">
        <v>275</v>
      </c>
      <c r="DQ48" s="1201" t="s">
        <v>268</v>
      </c>
      <c r="DR48" s="1246">
        <v>7.6</v>
      </c>
      <c r="DS48" s="1241"/>
      <c r="DT48" s="302"/>
      <c r="DU48" s="1210" t="s">
        <v>280</v>
      </c>
      <c r="DV48" s="1249" t="s">
        <v>1129</v>
      </c>
      <c r="DW48" s="1251" t="s">
        <v>1129</v>
      </c>
      <c r="DX48" s="1251" t="s">
        <v>1129</v>
      </c>
      <c r="DY48" s="1253" t="s">
        <v>1129</v>
      </c>
      <c r="DZ48" s="1210" t="s">
        <v>280</v>
      </c>
      <c r="EA48" s="1211">
        <v>2460</v>
      </c>
      <c r="EB48" s="1201" t="s">
        <v>268</v>
      </c>
      <c r="EC48" s="1198">
        <v>20</v>
      </c>
      <c r="ED48" s="1201" t="s">
        <v>269</v>
      </c>
      <c r="EE48" s="1202" t="s">
        <v>270</v>
      </c>
      <c r="EF48" s="1201" t="s">
        <v>268</v>
      </c>
      <c r="EG48" s="1203" t="s">
        <v>275</v>
      </c>
      <c r="EH48" s="1201" t="s">
        <v>268</v>
      </c>
      <c r="EI48" s="1204">
        <v>5.7</v>
      </c>
      <c r="EJ48" s="1207" t="s">
        <v>276</v>
      </c>
      <c r="EK48" s="1210" t="s">
        <v>280</v>
      </c>
      <c r="EL48" s="1211">
        <v>9600</v>
      </c>
      <c r="EM48" s="1201" t="s">
        <v>268</v>
      </c>
      <c r="EN48" s="1198">
        <v>90</v>
      </c>
      <c r="EO48" s="1201" t="s">
        <v>269</v>
      </c>
      <c r="EP48" s="1202" t="s">
        <v>270</v>
      </c>
      <c r="EQ48" s="1201" t="s">
        <v>268</v>
      </c>
      <c r="ER48" s="1203" t="s">
        <v>275</v>
      </c>
      <c r="ES48" s="1201" t="s">
        <v>268</v>
      </c>
      <c r="ET48" s="1204">
        <v>2.5</v>
      </c>
      <c r="EU48" s="1214" t="s">
        <v>276</v>
      </c>
      <c r="EV48" s="1207" t="s">
        <v>1168</v>
      </c>
      <c r="EW48" s="1210" t="s">
        <v>280</v>
      </c>
      <c r="EX48" s="244"/>
      <c r="EY48" s="1210" t="s">
        <v>280</v>
      </c>
      <c r="EZ48" s="1261"/>
      <c r="FA48" s="1210"/>
      <c r="FB48" s="1264"/>
      <c r="FC48" s="298"/>
      <c r="FD48" s="1267"/>
      <c r="FE48" s="441"/>
      <c r="FL48" s="422"/>
      <c r="FM48" s="422"/>
      <c r="FN48" s="422"/>
      <c r="FO48" s="422"/>
    </row>
    <row r="49" spans="1:171" ht="15.6" customHeight="1">
      <c r="A49" s="144" t="s">
        <v>367</v>
      </c>
      <c r="B49" s="144" t="s">
        <v>1743</v>
      </c>
      <c r="C49" s="1256"/>
      <c r="D49" s="1181"/>
      <c r="E49" s="1354"/>
      <c r="F49" s="245" t="s">
        <v>43</v>
      </c>
      <c r="G49" s="205"/>
      <c r="H49" s="246">
        <v>85130</v>
      </c>
      <c r="I49" s="247">
        <v>161460</v>
      </c>
      <c r="J49" s="246">
        <v>74470</v>
      </c>
      <c r="K49" s="247">
        <v>150800</v>
      </c>
      <c r="L49" s="175" t="s">
        <v>268</v>
      </c>
      <c r="M49" s="248">
        <v>820</v>
      </c>
      <c r="N49" s="249">
        <v>1480</v>
      </c>
      <c r="O49" s="250" t="s">
        <v>269</v>
      </c>
      <c r="P49" s="251" t="s">
        <v>270</v>
      </c>
      <c r="Q49" s="252" t="s">
        <v>274</v>
      </c>
      <c r="R49" s="251" t="s">
        <v>271</v>
      </c>
      <c r="S49" s="252" t="s">
        <v>268</v>
      </c>
      <c r="T49" s="253">
        <v>2.7</v>
      </c>
      <c r="U49" s="254">
        <v>2.7</v>
      </c>
      <c r="V49" s="248">
        <v>710</v>
      </c>
      <c r="W49" s="249">
        <v>1380</v>
      </c>
      <c r="X49" s="250" t="s">
        <v>269</v>
      </c>
      <c r="Y49" s="251" t="s">
        <v>270</v>
      </c>
      <c r="Z49" s="252" t="s">
        <v>274</v>
      </c>
      <c r="AA49" s="251" t="s">
        <v>271</v>
      </c>
      <c r="AB49" s="252" t="s">
        <v>268</v>
      </c>
      <c r="AC49" s="253">
        <v>2.7</v>
      </c>
      <c r="AD49" s="255">
        <v>2.6</v>
      </c>
      <c r="AE49" s="175" t="s">
        <v>268</v>
      </c>
      <c r="AF49" s="223">
        <v>9600</v>
      </c>
      <c r="AG49" s="224" t="s">
        <v>274</v>
      </c>
      <c r="AH49" s="256">
        <v>90</v>
      </c>
      <c r="AI49" s="257" t="s">
        <v>269</v>
      </c>
      <c r="AJ49" s="197" t="s">
        <v>270</v>
      </c>
      <c r="AK49" s="198" t="s">
        <v>268</v>
      </c>
      <c r="AL49" s="258" t="s">
        <v>271</v>
      </c>
      <c r="AM49" s="259" t="s">
        <v>268</v>
      </c>
      <c r="AN49" s="260">
        <v>2.5</v>
      </c>
      <c r="AO49" s="261"/>
      <c r="AQ49" s="233"/>
      <c r="AR49" s="56"/>
      <c r="AS49" s="233"/>
      <c r="AT49" s="262"/>
      <c r="AU49" s="263"/>
      <c r="AV49" s="262"/>
      <c r="AW49" s="263"/>
      <c r="AX49" s="262"/>
      <c r="AY49" s="263"/>
      <c r="BA49" s="56"/>
      <c r="BB49" s="56"/>
      <c r="BC49" s="264"/>
      <c r="BD49" s="265"/>
      <c r="BE49" s="56"/>
      <c r="BF49" s="265"/>
      <c r="BG49" s="56"/>
      <c r="BH49" s="265"/>
      <c r="BI49" s="56"/>
      <c r="BJ49" s="1187"/>
      <c r="BL49" s="302"/>
      <c r="BM49" s="1210"/>
      <c r="BN49" s="309"/>
      <c r="BO49" s="202"/>
      <c r="BP49" s="202"/>
      <c r="BQ49" s="202"/>
      <c r="BR49" s="202"/>
      <c r="BS49" s="202"/>
      <c r="BT49" s="305"/>
      <c r="BU49" s="179"/>
      <c r="BV49" s="1241"/>
      <c r="BW49" s="231"/>
      <c r="BX49" s="1210"/>
      <c r="BY49" s="1277"/>
      <c r="BZ49" s="267">
        <v>14730</v>
      </c>
      <c r="CA49" s="1210"/>
      <c r="CB49" s="1190"/>
      <c r="CC49" s="1192"/>
      <c r="CD49" s="1194"/>
      <c r="CE49" s="1192"/>
      <c r="CF49" s="1196"/>
      <c r="CG49" s="1192"/>
      <c r="CH49" s="1247"/>
      <c r="CI49" s="1241"/>
      <c r="CJ49" s="1188"/>
      <c r="CK49" s="1189"/>
      <c r="CL49" s="1190"/>
      <c r="CM49" s="1192"/>
      <c r="CN49" s="1194"/>
      <c r="CO49" s="1192"/>
      <c r="CP49" s="1196"/>
      <c r="CQ49" s="1192"/>
      <c r="CR49" s="1205"/>
      <c r="CS49" s="1230"/>
      <c r="CT49" s="1232"/>
      <c r="CU49" s="1234"/>
      <c r="CV49" s="1237"/>
      <c r="CW49" s="1234"/>
      <c r="CX49" s="1237"/>
      <c r="CY49" s="1189"/>
      <c r="CZ49" s="167" t="s">
        <v>1164</v>
      </c>
      <c r="DA49" s="268">
        <v>4000</v>
      </c>
      <c r="DB49" s="269">
        <v>4400</v>
      </c>
      <c r="DC49" s="270">
        <v>2800</v>
      </c>
      <c r="DD49" s="271">
        <v>2800</v>
      </c>
      <c r="DE49" s="1210"/>
      <c r="DF49" s="302"/>
      <c r="DG49" s="1189"/>
      <c r="DH49" s="1240"/>
      <c r="DI49" s="1210"/>
      <c r="DJ49" s="1243"/>
      <c r="DK49" s="1186"/>
      <c r="DL49" s="1190"/>
      <c r="DM49" s="1192"/>
      <c r="DN49" s="1194"/>
      <c r="DO49" s="1192"/>
      <c r="DP49" s="1196"/>
      <c r="DQ49" s="1192"/>
      <c r="DR49" s="1247"/>
      <c r="DS49" s="1241"/>
      <c r="DT49" s="231"/>
      <c r="DU49" s="1210"/>
      <c r="DV49" s="1250"/>
      <c r="DW49" s="1252"/>
      <c r="DX49" s="1252"/>
      <c r="DY49" s="1254"/>
      <c r="DZ49" s="1210"/>
      <c r="EA49" s="1212"/>
      <c r="EB49" s="1192"/>
      <c r="EC49" s="1199"/>
      <c r="ED49" s="1192"/>
      <c r="EE49" s="1194"/>
      <c r="EF49" s="1192"/>
      <c r="EG49" s="1196"/>
      <c r="EH49" s="1192"/>
      <c r="EI49" s="1205"/>
      <c r="EJ49" s="1208"/>
      <c r="EK49" s="1210"/>
      <c r="EL49" s="1212"/>
      <c r="EM49" s="1192"/>
      <c r="EN49" s="1199"/>
      <c r="EO49" s="1192"/>
      <c r="EP49" s="1194"/>
      <c r="EQ49" s="1192"/>
      <c r="ER49" s="1196"/>
      <c r="ES49" s="1192"/>
      <c r="ET49" s="1205"/>
      <c r="EU49" s="1215"/>
      <c r="EV49" s="1208"/>
      <c r="EW49" s="1210"/>
      <c r="EX49" s="272">
        <v>6520</v>
      </c>
      <c r="EY49" s="1210"/>
      <c r="EZ49" s="1261"/>
      <c r="FA49" s="1210"/>
      <c r="FB49" s="1264"/>
      <c r="FC49" s="298"/>
      <c r="FD49" s="1267"/>
      <c r="FE49" s="441"/>
      <c r="FL49" s="422"/>
      <c r="FM49" s="422"/>
      <c r="FN49" s="422"/>
      <c r="FO49" s="422"/>
    </row>
    <row r="50" spans="1:171" ht="15.6" customHeight="1">
      <c r="A50" s="144" t="s">
        <v>1227</v>
      </c>
      <c r="B50" s="144" t="s">
        <v>1744</v>
      </c>
      <c r="C50" s="1256"/>
      <c r="D50" s="1181"/>
      <c r="E50" s="1350" t="s">
        <v>1165</v>
      </c>
      <c r="F50" s="245" t="s">
        <v>44</v>
      </c>
      <c r="G50" s="205"/>
      <c r="H50" s="246">
        <v>161460</v>
      </c>
      <c r="I50" s="247">
        <v>257460</v>
      </c>
      <c r="J50" s="246">
        <v>150800</v>
      </c>
      <c r="K50" s="247">
        <v>246800</v>
      </c>
      <c r="L50" s="175" t="s">
        <v>268</v>
      </c>
      <c r="M50" s="248">
        <v>1480</v>
      </c>
      <c r="N50" s="249">
        <v>2440</v>
      </c>
      <c r="O50" s="250" t="s">
        <v>269</v>
      </c>
      <c r="P50" s="251" t="s">
        <v>270</v>
      </c>
      <c r="Q50" s="252" t="s">
        <v>274</v>
      </c>
      <c r="R50" s="251" t="s">
        <v>271</v>
      </c>
      <c r="S50" s="252" t="s">
        <v>268</v>
      </c>
      <c r="T50" s="253">
        <v>2.7</v>
      </c>
      <c r="U50" s="254">
        <v>2.6</v>
      </c>
      <c r="V50" s="248">
        <v>1380</v>
      </c>
      <c r="W50" s="249">
        <v>2340</v>
      </c>
      <c r="X50" s="250" t="s">
        <v>269</v>
      </c>
      <c r="Y50" s="251" t="s">
        <v>270</v>
      </c>
      <c r="Z50" s="252" t="s">
        <v>274</v>
      </c>
      <c r="AA50" s="251" t="s">
        <v>271</v>
      </c>
      <c r="AB50" s="252" t="s">
        <v>268</v>
      </c>
      <c r="AC50" s="253">
        <v>2.6</v>
      </c>
      <c r="AD50" s="255">
        <v>2.6</v>
      </c>
      <c r="AE50" s="55"/>
      <c r="AH50" s="273"/>
      <c r="AP50" s="55"/>
      <c r="AZ50" s="175" t="s">
        <v>268</v>
      </c>
      <c r="BA50" s="274">
        <v>19200</v>
      </c>
      <c r="BB50" s="175" t="s">
        <v>268</v>
      </c>
      <c r="BC50" s="225">
        <v>190</v>
      </c>
      <c r="BD50" s="226" t="s">
        <v>269</v>
      </c>
      <c r="BE50" s="227" t="s">
        <v>270</v>
      </c>
      <c r="BF50" s="228" t="s">
        <v>268</v>
      </c>
      <c r="BG50" s="229" t="s">
        <v>271</v>
      </c>
      <c r="BH50" s="226" t="s">
        <v>268</v>
      </c>
      <c r="BI50" s="230">
        <v>2.4</v>
      </c>
      <c r="BJ50" s="1187"/>
      <c r="BL50" s="231" t="s">
        <v>1180</v>
      </c>
      <c r="BM50" s="1210"/>
      <c r="BN50" s="1227" t="s">
        <v>1180</v>
      </c>
      <c r="BO50" s="1228"/>
      <c r="BP50" s="1228"/>
      <c r="BT50" s="306"/>
      <c r="BU50" s="235"/>
      <c r="BV50" s="1241"/>
      <c r="BW50" s="266"/>
      <c r="BX50" s="1210" t="s">
        <v>268</v>
      </c>
      <c r="BY50" s="1278">
        <v>14730</v>
      </c>
      <c r="BZ50" s="275"/>
      <c r="CA50" s="1210"/>
      <c r="CB50" s="1190">
        <v>0</v>
      </c>
      <c r="CC50" s="1192"/>
      <c r="CD50" s="1194"/>
      <c r="CE50" s="1192"/>
      <c r="CF50" s="1196"/>
      <c r="CG50" s="1192"/>
      <c r="CH50" s="1247"/>
      <c r="CI50" s="1241"/>
      <c r="CJ50" s="1219">
        <v>9980</v>
      </c>
      <c r="CK50" s="1189"/>
      <c r="CL50" s="1190"/>
      <c r="CM50" s="1192"/>
      <c r="CN50" s="1194"/>
      <c r="CO50" s="1192"/>
      <c r="CP50" s="1196"/>
      <c r="CQ50" s="1192"/>
      <c r="CR50" s="1205"/>
      <c r="CS50" s="1230"/>
      <c r="CT50" s="1232"/>
      <c r="CU50" s="1234"/>
      <c r="CV50" s="1237"/>
      <c r="CW50" s="1234"/>
      <c r="CX50" s="1237"/>
      <c r="CY50" s="1189"/>
      <c r="CZ50" s="167" t="s">
        <v>1166</v>
      </c>
      <c r="DA50" s="268">
        <v>3500</v>
      </c>
      <c r="DB50" s="269">
        <v>3800</v>
      </c>
      <c r="DC50" s="270">
        <v>2400</v>
      </c>
      <c r="DD50" s="271">
        <v>2400</v>
      </c>
      <c r="DE50" s="1210"/>
      <c r="DF50" s="231" t="s">
        <v>309</v>
      </c>
      <c r="DG50" s="235"/>
      <c r="DH50" s="276"/>
      <c r="DI50" s="1241"/>
      <c r="DJ50" s="1243"/>
      <c r="DK50" s="1186"/>
      <c r="DL50" s="1190"/>
      <c r="DM50" s="1192"/>
      <c r="DN50" s="1194"/>
      <c r="DO50" s="1192"/>
      <c r="DP50" s="1196"/>
      <c r="DQ50" s="1192"/>
      <c r="DR50" s="1247"/>
      <c r="DS50" s="1241"/>
      <c r="DT50" s="231"/>
      <c r="DU50" s="1210"/>
      <c r="DV50" s="1221">
        <v>0.01</v>
      </c>
      <c r="DW50" s="1223">
        <v>0.03</v>
      </c>
      <c r="DX50" s="1223">
        <v>0.04</v>
      </c>
      <c r="DY50" s="1225">
        <v>0.05</v>
      </c>
      <c r="DZ50" s="1210"/>
      <c r="EA50" s="1212"/>
      <c r="EB50" s="1192"/>
      <c r="EC50" s="1199"/>
      <c r="ED50" s="1192"/>
      <c r="EE50" s="1194"/>
      <c r="EF50" s="1192"/>
      <c r="EG50" s="1196"/>
      <c r="EH50" s="1192"/>
      <c r="EI50" s="1205"/>
      <c r="EJ50" s="1208"/>
      <c r="EK50" s="1210"/>
      <c r="EL50" s="1212"/>
      <c r="EM50" s="1192"/>
      <c r="EN50" s="1199"/>
      <c r="EO50" s="1192"/>
      <c r="EP50" s="1194"/>
      <c r="EQ50" s="1192"/>
      <c r="ER50" s="1196"/>
      <c r="ES50" s="1192"/>
      <c r="ET50" s="1205"/>
      <c r="EU50" s="1215"/>
      <c r="EV50" s="1208"/>
      <c r="EW50" s="1210"/>
      <c r="EX50" s="277">
        <v>60</v>
      </c>
      <c r="EY50" s="1210"/>
      <c r="EZ50" s="1261"/>
      <c r="FA50" s="1210"/>
      <c r="FB50" s="1264"/>
      <c r="FC50" s="298"/>
      <c r="FD50" s="1267"/>
      <c r="FE50" s="441"/>
      <c r="FL50" s="422"/>
      <c r="FM50" s="422"/>
      <c r="FN50" s="422"/>
      <c r="FO50" s="422"/>
    </row>
    <row r="51" spans="1:171" ht="15.6" customHeight="1">
      <c r="A51" s="144" t="s">
        <v>1228</v>
      </c>
      <c r="B51" s="144" t="s">
        <v>1745</v>
      </c>
      <c r="C51" s="1256"/>
      <c r="D51" s="1181"/>
      <c r="E51" s="1351"/>
      <c r="F51" s="278" t="s">
        <v>45</v>
      </c>
      <c r="G51" s="205"/>
      <c r="H51" s="279">
        <v>257460</v>
      </c>
      <c r="I51" s="280"/>
      <c r="J51" s="279">
        <v>246800</v>
      </c>
      <c r="K51" s="280"/>
      <c r="L51" s="175" t="s">
        <v>268</v>
      </c>
      <c r="M51" s="223">
        <v>2440</v>
      </c>
      <c r="N51" s="281"/>
      <c r="O51" s="282" t="s">
        <v>269</v>
      </c>
      <c r="P51" s="283" t="s">
        <v>270</v>
      </c>
      <c r="Q51" s="284" t="s">
        <v>274</v>
      </c>
      <c r="R51" s="283" t="s">
        <v>271</v>
      </c>
      <c r="S51" s="284" t="s">
        <v>268</v>
      </c>
      <c r="T51" s="285">
        <v>2.6</v>
      </c>
      <c r="U51" s="286"/>
      <c r="V51" s="223">
        <v>2340</v>
      </c>
      <c r="W51" s="281"/>
      <c r="X51" s="282" t="s">
        <v>269</v>
      </c>
      <c r="Y51" s="283" t="s">
        <v>270</v>
      </c>
      <c r="Z51" s="284" t="s">
        <v>274</v>
      </c>
      <c r="AA51" s="283" t="s">
        <v>271</v>
      </c>
      <c r="AB51" s="284" t="s">
        <v>268</v>
      </c>
      <c r="AC51" s="285">
        <v>2.6</v>
      </c>
      <c r="AD51" s="287"/>
      <c r="AE51" s="55"/>
      <c r="AH51" s="288"/>
      <c r="AP51" s="55"/>
      <c r="AQ51" s="289"/>
      <c r="AR51" s="165"/>
      <c r="AS51" s="288"/>
      <c r="AZ51" s="56"/>
      <c r="BA51" s="56"/>
      <c r="BB51" s="56"/>
      <c r="BC51" s="56"/>
      <c r="BD51" s="56"/>
      <c r="BE51" s="56"/>
      <c r="BF51" s="56"/>
      <c r="BG51" s="56"/>
      <c r="BH51" s="56"/>
      <c r="BI51" s="56"/>
      <c r="BJ51" s="1187"/>
      <c r="BL51" s="231">
        <v>477700</v>
      </c>
      <c r="BM51" s="1210"/>
      <c r="BN51" s="149">
        <v>4770</v>
      </c>
      <c r="BO51" s="138" t="s">
        <v>272</v>
      </c>
      <c r="BP51" s="166" t="s">
        <v>270</v>
      </c>
      <c r="BQ51" s="161" t="s">
        <v>268</v>
      </c>
      <c r="BR51" s="303" t="s">
        <v>271</v>
      </c>
      <c r="BS51" s="182" t="s">
        <v>268</v>
      </c>
      <c r="BT51" s="304">
        <v>1.9</v>
      </c>
      <c r="BU51" s="307"/>
      <c r="BV51" s="1241"/>
      <c r="BW51" s="302"/>
      <c r="BX51" s="1210"/>
      <c r="BY51" s="1279"/>
      <c r="BZ51" s="290"/>
      <c r="CA51" s="1210"/>
      <c r="CB51" s="1191"/>
      <c r="CC51" s="1193"/>
      <c r="CD51" s="1195"/>
      <c r="CE51" s="1193"/>
      <c r="CF51" s="1197"/>
      <c r="CG51" s="1193"/>
      <c r="CH51" s="1248"/>
      <c r="CI51" s="1241"/>
      <c r="CJ51" s="1219"/>
      <c r="CK51" s="1189"/>
      <c r="CL51" s="1190"/>
      <c r="CM51" s="1192"/>
      <c r="CN51" s="1194"/>
      <c r="CO51" s="1192"/>
      <c r="CP51" s="1196"/>
      <c r="CQ51" s="1192"/>
      <c r="CR51" s="1205"/>
      <c r="CS51" s="1230"/>
      <c r="CT51" s="1232"/>
      <c r="CU51" s="1235"/>
      <c r="CV51" s="1238"/>
      <c r="CW51" s="1235"/>
      <c r="CX51" s="1238"/>
      <c r="CY51" s="1189"/>
      <c r="CZ51" s="291" t="s">
        <v>1167</v>
      </c>
      <c r="DA51" s="292">
        <v>3100</v>
      </c>
      <c r="DB51" s="293">
        <v>3400</v>
      </c>
      <c r="DC51" s="294">
        <v>2100</v>
      </c>
      <c r="DD51" s="290">
        <v>2100</v>
      </c>
      <c r="DE51" s="1210"/>
      <c r="DF51" s="231">
        <v>7500</v>
      </c>
      <c r="DG51" s="235"/>
      <c r="DH51" s="165"/>
      <c r="DI51" s="1241"/>
      <c r="DJ51" s="1244"/>
      <c r="DK51" s="1186"/>
      <c r="DL51" s="1190"/>
      <c r="DM51" s="1193"/>
      <c r="DN51" s="1195"/>
      <c r="DO51" s="1193"/>
      <c r="DP51" s="1197"/>
      <c r="DQ51" s="1193"/>
      <c r="DR51" s="1248"/>
      <c r="DS51" s="1241"/>
      <c r="DT51" s="302"/>
      <c r="DU51" s="1210"/>
      <c r="DV51" s="1222"/>
      <c r="DW51" s="1224"/>
      <c r="DX51" s="1224"/>
      <c r="DY51" s="1226"/>
      <c r="DZ51" s="1210"/>
      <c r="EA51" s="1213"/>
      <c r="EB51" s="1193"/>
      <c r="EC51" s="1200"/>
      <c r="ED51" s="1193"/>
      <c r="EE51" s="1195"/>
      <c r="EF51" s="1193"/>
      <c r="EG51" s="1197"/>
      <c r="EH51" s="1193"/>
      <c r="EI51" s="1206"/>
      <c r="EJ51" s="1209"/>
      <c r="EK51" s="1210"/>
      <c r="EL51" s="1213"/>
      <c r="EM51" s="1193"/>
      <c r="EN51" s="1200"/>
      <c r="EO51" s="1193"/>
      <c r="EP51" s="1195"/>
      <c r="EQ51" s="1193"/>
      <c r="ER51" s="1197"/>
      <c r="ES51" s="1193"/>
      <c r="ET51" s="1206"/>
      <c r="EU51" s="1216"/>
      <c r="EV51" s="1209"/>
      <c r="EW51" s="1210"/>
      <c r="EX51" s="295" t="s">
        <v>1168</v>
      </c>
      <c r="EY51" s="1210"/>
      <c r="EZ51" s="1261"/>
      <c r="FA51" s="1210"/>
      <c r="FB51" s="1264"/>
      <c r="FC51" s="298"/>
      <c r="FD51" s="1267"/>
      <c r="FE51" s="441"/>
      <c r="FL51" s="422"/>
      <c r="FM51" s="422"/>
      <c r="FN51" s="422"/>
      <c r="FO51" s="422"/>
    </row>
    <row r="52" spans="1:171" ht="15.6" customHeight="1">
      <c r="A52" s="144" t="s">
        <v>368</v>
      </c>
      <c r="B52" s="144" t="s">
        <v>1746</v>
      </c>
      <c r="C52" s="1256"/>
      <c r="D52" s="1355" t="s">
        <v>1181</v>
      </c>
      <c r="E52" s="1184" t="s">
        <v>1160</v>
      </c>
      <c r="F52" s="296" t="s">
        <v>42</v>
      </c>
      <c r="G52" s="205"/>
      <c r="H52" s="206">
        <v>67870</v>
      </c>
      <c r="I52" s="207">
        <v>77470</v>
      </c>
      <c r="J52" s="206">
        <v>58730</v>
      </c>
      <c r="K52" s="207">
        <v>68330</v>
      </c>
      <c r="L52" s="175" t="s">
        <v>268</v>
      </c>
      <c r="M52" s="208">
        <v>650</v>
      </c>
      <c r="N52" s="209">
        <v>740</v>
      </c>
      <c r="O52" s="210" t="s">
        <v>269</v>
      </c>
      <c r="P52" s="211" t="s">
        <v>270</v>
      </c>
      <c r="Q52" s="212" t="s">
        <v>268</v>
      </c>
      <c r="R52" s="213" t="s">
        <v>271</v>
      </c>
      <c r="S52" s="212" t="s">
        <v>268</v>
      </c>
      <c r="T52" s="214">
        <v>2.7</v>
      </c>
      <c r="U52" s="215">
        <v>2.7</v>
      </c>
      <c r="V52" s="208">
        <v>560</v>
      </c>
      <c r="W52" s="209">
        <v>650</v>
      </c>
      <c r="X52" s="210" t="s">
        <v>269</v>
      </c>
      <c r="Y52" s="211" t="s">
        <v>270</v>
      </c>
      <c r="Z52" s="212" t="s">
        <v>268</v>
      </c>
      <c r="AA52" s="213" t="s">
        <v>271</v>
      </c>
      <c r="AB52" s="212" t="s">
        <v>268</v>
      </c>
      <c r="AC52" s="214">
        <v>2.7</v>
      </c>
      <c r="AD52" s="216">
        <v>2.7</v>
      </c>
      <c r="AE52" s="175" t="s">
        <v>268</v>
      </c>
      <c r="AF52" s="217">
        <v>9600</v>
      </c>
      <c r="AG52" s="218" t="s">
        <v>274</v>
      </c>
      <c r="AH52" s="219">
        <v>90</v>
      </c>
      <c r="AI52" s="220" t="s">
        <v>269</v>
      </c>
      <c r="AJ52" s="211" t="s">
        <v>270</v>
      </c>
      <c r="AK52" s="212" t="s">
        <v>268</v>
      </c>
      <c r="AL52" s="213" t="s">
        <v>271</v>
      </c>
      <c r="AM52" s="212" t="s">
        <v>268</v>
      </c>
      <c r="AN52" s="221">
        <v>2.5</v>
      </c>
      <c r="AO52" s="222" t="s">
        <v>276</v>
      </c>
      <c r="AP52" s="175" t="s">
        <v>268</v>
      </c>
      <c r="AQ52" s="223">
        <v>3840</v>
      </c>
      <c r="AR52" s="224" t="s">
        <v>274</v>
      </c>
      <c r="AS52" s="225">
        <v>30</v>
      </c>
      <c r="AT52" s="226" t="s">
        <v>269</v>
      </c>
      <c r="AU52" s="227" t="s">
        <v>270</v>
      </c>
      <c r="AV52" s="228" t="s">
        <v>268</v>
      </c>
      <c r="AW52" s="229" t="s">
        <v>271</v>
      </c>
      <c r="AX52" s="228" t="s">
        <v>268</v>
      </c>
      <c r="AY52" s="230">
        <v>3.8</v>
      </c>
      <c r="BA52" s="56"/>
      <c r="BJ52" s="1187"/>
      <c r="BL52" s="302"/>
      <c r="BM52" s="1210"/>
      <c r="BN52" s="309"/>
      <c r="BO52" s="202"/>
      <c r="BP52" s="202"/>
      <c r="BQ52" s="202"/>
      <c r="BR52" s="202"/>
      <c r="BS52" s="202"/>
      <c r="BT52" s="305"/>
      <c r="BU52" s="179"/>
      <c r="BV52" s="1241"/>
      <c r="BW52" s="231"/>
      <c r="BX52" s="1210" t="s">
        <v>268</v>
      </c>
      <c r="BY52" s="1276">
        <v>15400</v>
      </c>
      <c r="BZ52" s="237"/>
      <c r="CA52" s="1210" t="s">
        <v>268</v>
      </c>
      <c r="CB52" s="1245">
        <v>70</v>
      </c>
      <c r="CC52" s="1201" t="s">
        <v>269</v>
      </c>
      <c r="CD52" s="1202" t="s">
        <v>270</v>
      </c>
      <c r="CE52" s="1201" t="s">
        <v>268</v>
      </c>
      <c r="CF52" s="1203" t="s">
        <v>275</v>
      </c>
      <c r="CG52" s="1201" t="s">
        <v>268</v>
      </c>
      <c r="CH52" s="1246">
        <v>5.5</v>
      </c>
      <c r="CI52" s="1241"/>
      <c r="CJ52" s="1188" t="s">
        <v>167</v>
      </c>
      <c r="CK52" s="1189" t="s">
        <v>268</v>
      </c>
      <c r="CL52" s="1190">
        <v>70</v>
      </c>
      <c r="CM52" s="1192" t="s">
        <v>269</v>
      </c>
      <c r="CN52" s="1194" t="s">
        <v>270</v>
      </c>
      <c r="CO52" s="1192" t="s">
        <v>268</v>
      </c>
      <c r="CP52" s="1196" t="s">
        <v>275</v>
      </c>
      <c r="CQ52" s="1192" t="s">
        <v>268</v>
      </c>
      <c r="CR52" s="1205">
        <v>2.4</v>
      </c>
      <c r="CS52" s="1230" t="s">
        <v>277</v>
      </c>
      <c r="CT52" s="1232" t="s">
        <v>268</v>
      </c>
      <c r="CU52" s="1233">
        <v>3800</v>
      </c>
      <c r="CV52" s="1236">
        <v>4200</v>
      </c>
      <c r="CW52" s="1233">
        <v>2600</v>
      </c>
      <c r="CX52" s="1236">
        <v>2600</v>
      </c>
      <c r="CY52" s="1189" t="s">
        <v>268</v>
      </c>
      <c r="CZ52" s="238" t="s">
        <v>1162</v>
      </c>
      <c r="DA52" s="239">
        <v>6300</v>
      </c>
      <c r="DB52" s="240">
        <v>7100</v>
      </c>
      <c r="DC52" s="241">
        <v>4400</v>
      </c>
      <c r="DD52" s="242">
        <v>4400</v>
      </c>
      <c r="DE52" s="1210"/>
      <c r="DF52" s="302"/>
      <c r="DG52" s="1189" t="s">
        <v>268</v>
      </c>
      <c r="DH52" s="1239">
        <v>5100</v>
      </c>
      <c r="DI52" s="1210" t="s">
        <v>268</v>
      </c>
      <c r="DJ52" s="1242">
        <v>3250</v>
      </c>
      <c r="DK52" s="1186" t="s">
        <v>268</v>
      </c>
      <c r="DL52" s="1245">
        <v>30</v>
      </c>
      <c r="DM52" s="1201" t="s">
        <v>269</v>
      </c>
      <c r="DN52" s="1202" t="s">
        <v>270</v>
      </c>
      <c r="DO52" s="1201" t="s">
        <v>268</v>
      </c>
      <c r="DP52" s="1203" t="s">
        <v>275</v>
      </c>
      <c r="DQ52" s="1201" t="s">
        <v>268</v>
      </c>
      <c r="DR52" s="1246">
        <v>6.5</v>
      </c>
      <c r="DS52" s="1241"/>
      <c r="DT52" s="1229" t="s">
        <v>1182</v>
      </c>
      <c r="DU52" s="1210" t="s">
        <v>280</v>
      </c>
      <c r="DV52" s="1249" t="s">
        <v>1129</v>
      </c>
      <c r="DW52" s="1251" t="s">
        <v>1129</v>
      </c>
      <c r="DX52" s="1251" t="s">
        <v>1129</v>
      </c>
      <c r="DY52" s="1253" t="s">
        <v>1129</v>
      </c>
      <c r="DZ52" s="1210" t="s">
        <v>280</v>
      </c>
      <c r="EA52" s="1211">
        <v>2110</v>
      </c>
      <c r="EB52" s="1201" t="s">
        <v>268</v>
      </c>
      <c r="EC52" s="1198">
        <v>20</v>
      </c>
      <c r="ED52" s="1201" t="s">
        <v>269</v>
      </c>
      <c r="EE52" s="1202" t="s">
        <v>270</v>
      </c>
      <c r="EF52" s="1201" t="s">
        <v>268</v>
      </c>
      <c r="EG52" s="1203" t="s">
        <v>275</v>
      </c>
      <c r="EH52" s="1201" t="s">
        <v>268</v>
      </c>
      <c r="EI52" s="1204">
        <v>4.9000000000000004</v>
      </c>
      <c r="EJ52" s="1207" t="s">
        <v>276</v>
      </c>
      <c r="EK52" s="1210" t="s">
        <v>280</v>
      </c>
      <c r="EL52" s="1211">
        <v>8220</v>
      </c>
      <c r="EM52" s="1201" t="s">
        <v>268</v>
      </c>
      <c r="EN52" s="1198">
        <v>80</v>
      </c>
      <c r="EO52" s="1201" t="s">
        <v>269</v>
      </c>
      <c r="EP52" s="1202" t="s">
        <v>270</v>
      </c>
      <c r="EQ52" s="1201" t="s">
        <v>268</v>
      </c>
      <c r="ER52" s="1203" t="s">
        <v>275</v>
      </c>
      <c r="ES52" s="1201" t="s">
        <v>268</v>
      </c>
      <c r="ET52" s="1204">
        <v>2.4</v>
      </c>
      <c r="EU52" s="1214" t="s">
        <v>276</v>
      </c>
      <c r="EV52" s="1207" t="s">
        <v>1168</v>
      </c>
      <c r="EW52" s="1210" t="s">
        <v>280</v>
      </c>
      <c r="EX52" s="244"/>
      <c r="EY52" s="1210" t="s">
        <v>280</v>
      </c>
      <c r="EZ52" s="1261"/>
      <c r="FA52" s="1210"/>
      <c r="FB52" s="1264"/>
      <c r="FC52" s="298"/>
      <c r="FD52" s="1267"/>
      <c r="FE52" s="441"/>
      <c r="FL52" s="422"/>
      <c r="FM52" s="422"/>
      <c r="FN52" s="422"/>
      <c r="FO52" s="422"/>
    </row>
    <row r="53" spans="1:171" ht="15.6" customHeight="1">
      <c r="A53" s="144" t="s">
        <v>369</v>
      </c>
      <c r="B53" s="144" t="s">
        <v>1747</v>
      </c>
      <c r="C53" s="1256"/>
      <c r="D53" s="1349"/>
      <c r="E53" s="1185"/>
      <c r="F53" s="299" t="s">
        <v>43</v>
      </c>
      <c r="G53" s="205"/>
      <c r="H53" s="246">
        <v>77470</v>
      </c>
      <c r="I53" s="247">
        <v>153800</v>
      </c>
      <c r="J53" s="246">
        <v>68330</v>
      </c>
      <c r="K53" s="247">
        <v>144660</v>
      </c>
      <c r="L53" s="175" t="s">
        <v>268</v>
      </c>
      <c r="M53" s="248">
        <v>740</v>
      </c>
      <c r="N53" s="249">
        <v>1410</v>
      </c>
      <c r="O53" s="250" t="s">
        <v>269</v>
      </c>
      <c r="P53" s="251" t="s">
        <v>270</v>
      </c>
      <c r="Q53" s="252" t="s">
        <v>274</v>
      </c>
      <c r="R53" s="251" t="s">
        <v>271</v>
      </c>
      <c r="S53" s="252" t="s">
        <v>268</v>
      </c>
      <c r="T53" s="253">
        <v>2.7</v>
      </c>
      <c r="U53" s="254">
        <v>2.6</v>
      </c>
      <c r="V53" s="248">
        <v>650</v>
      </c>
      <c r="W53" s="249">
        <v>1320</v>
      </c>
      <c r="X53" s="250" t="s">
        <v>269</v>
      </c>
      <c r="Y53" s="251" t="s">
        <v>270</v>
      </c>
      <c r="Z53" s="252" t="s">
        <v>274</v>
      </c>
      <c r="AA53" s="251" t="s">
        <v>271</v>
      </c>
      <c r="AB53" s="252" t="s">
        <v>268</v>
      </c>
      <c r="AC53" s="253">
        <v>2.7</v>
      </c>
      <c r="AD53" s="255">
        <v>2.6</v>
      </c>
      <c r="AE53" s="175" t="s">
        <v>268</v>
      </c>
      <c r="AF53" s="223">
        <v>9600</v>
      </c>
      <c r="AG53" s="224" t="s">
        <v>274</v>
      </c>
      <c r="AH53" s="256">
        <v>90</v>
      </c>
      <c r="AI53" s="257" t="s">
        <v>269</v>
      </c>
      <c r="AJ53" s="197" t="s">
        <v>270</v>
      </c>
      <c r="AK53" s="198" t="s">
        <v>268</v>
      </c>
      <c r="AL53" s="258" t="s">
        <v>271</v>
      </c>
      <c r="AM53" s="259" t="s">
        <v>268</v>
      </c>
      <c r="AN53" s="260">
        <v>2.5</v>
      </c>
      <c r="AO53" s="261"/>
      <c r="AQ53" s="233"/>
      <c r="AR53" s="56"/>
      <c r="AS53" s="233"/>
      <c r="AT53" s="262"/>
      <c r="AU53" s="263"/>
      <c r="AV53" s="262"/>
      <c r="AW53" s="263"/>
      <c r="AX53" s="262"/>
      <c r="AY53" s="263"/>
      <c r="BA53" s="56"/>
      <c r="BB53" s="56"/>
      <c r="BC53" s="264"/>
      <c r="BD53" s="265"/>
      <c r="BE53" s="56"/>
      <c r="BF53" s="265"/>
      <c r="BG53" s="56"/>
      <c r="BH53" s="265"/>
      <c r="BI53" s="56"/>
      <c r="BJ53" s="1187"/>
      <c r="BL53" s="231" t="s">
        <v>1183</v>
      </c>
      <c r="BM53" s="1210"/>
      <c r="BN53" s="1227" t="s">
        <v>1183</v>
      </c>
      <c r="BO53" s="1228"/>
      <c r="BP53" s="1228"/>
      <c r="BT53" s="306"/>
      <c r="BU53" s="235"/>
      <c r="BV53" s="1241"/>
      <c r="BW53" s="231" t="s">
        <v>1184</v>
      </c>
      <c r="BX53" s="1210"/>
      <c r="BY53" s="1277"/>
      <c r="BZ53" s="267">
        <v>13460</v>
      </c>
      <c r="CA53" s="1210"/>
      <c r="CB53" s="1190"/>
      <c r="CC53" s="1192"/>
      <c r="CD53" s="1194"/>
      <c r="CE53" s="1192"/>
      <c r="CF53" s="1196"/>
      <c r="CG53" s="1192"/>
      <c r="CH53" s="1247"/>
      <c r="CI53" s="1241"/>
      <c r="CJ53" s="1188"/>
      <c r="CK53" s="1189"/>
      <c r="CL53" s="1190"/>
      <c r="CM53" s="1192"/>
      <c r="CN53" s="1194"/>
      <c r="CO53" s="1192"/>
      <c r="CP53" s="1196"/>
      <c r="CQ53" s="1192"/>
      <c r="CR53" s="1205"/>
      <c r="CS53" s="1230"/>
      <c r="CT53" s="1232"/>
      <c r="CU53" s="1234"/>
      <c r="CV53" s="1237"/>
      <c r="CW53" s="1234"/>
      <c r="CX53" s="1237"/>
      <c r="CY53" s="1189"/>
      <c r="CZ53" s="167" t="s">
        <v>1164</v>
      </c>
      <c r="DA53" s="268">
        <v>3500</v>
      </c>
      <c r="DB53" s="269">
        <v>3900</v>
      </c>
      <c r="DC53" s="270">
        <v>2400</v>
      </c>
      <c r="DD53" s="271">
        <v>2400</v>
      </c>
      <c r="DE53" s="1210"/>
      <c r="DF53" s="231" t="s">
        <v>311</v>
      </c>
      <c r="DG53" s="1189"/>
      <c r="DH53" s="1240"/>
      <c r="DI53" s="1210"/>
      <c r="DJ53" s="1243"/>
      <c r="DK53" s="1186"/>
      <c r="DL53" s="1190"/>
      <c r="DM53" s="1192"/>
      <c r="DN53" s="1194"/>
      <c r="DO53" s="1192"/>
      <c r="DP53" s="1196"/>
      <c r="DQ53" s="1192"/>
      <c r="DR53" s="1247"/>
      <c r="DS53" s="1241"/>
      <c r="DT53" s="1229"/>
      <c r="DU53" s="1210"/>
      <c r="DV53" s="1250"/>
      <c r="DW53" s="1252"/>
      <c r="DX53" s="1252"/>
      <c r="DY53" s="1254"/>
      <c r="DZ53" s="1210"/>
      <c r="EA53" s="1212"/>
      <c r="EB53" s="1192"/>
      <c r="EC53" s="1199"/>
      <c r="ED53" s="1192"/>
      <c r="EE53" s="1194"/>
      <c r="EF53" s="1192"/>
      <c r="EG53" s="1196"/>
      <c r="EH53" s="1192"/>
      <c r="EI53" s="1205"/>
      <c r="EJ53" s="1208"/>
      <c r="EK53" s="1210"/>
      <c r="EL53" s="1212"/>
      <c r="EM53" s="1192"/>
      <c r="EN53" s="1199"/>
      <c r="EO53" s="1192"/>
      <c r="EP53" s="1194"/>
      <c r="EQ53" s="1192"/>
      <c r="ER53" s="1196"/>
      <c r="ES53" s="1192"/>
      <c r="ET53" s="1205"/>
      <c r="EU53" s="1215"/>
      <c r="EV53" s="1208"/>
      <c r="EW53" s="1210"/>
      <c r="EX53" s="272">
        <v>5590</v>
      </c>
      <c r="EY53" s="1210"/>
      <c r="EZ53" s="1261"/>
      <c r="FA53" s="1210"/>
      <c r="FB53" s="1264"/>
      <c r="FC53" s="298"/>
      <c r="FD53" s="1267"/>
      <c r="FE53" s="441"/>
      <c r="FL53" s="422"/>
      <c r="FM53" s="422"/>
      <c r="FN53" s="422"/>
      <c r="FO53" s="422"/>
    </row>
    <row r="54" spans="1:171" ht="15.6" customHeight="1">
      <c r="A54" s="144" t="s">
        <v>1229</v>
      </c>
      <c r="B54" s="144" t="s">
        <v>1748</v>
      </c>
      <c r="C54" s="1256"/>
      <c r="D54" s="1349"/>
      <c r="E54" s="1217" t="s">
        <v>1165</v>
      </c>
      <c r="F54" s="299" t="s">
        <v>44</v>
      </c>
      <c r="G54" s="205"/>
      <c r="H54" s="246">
        <v>153800</v>
      </c>
      <c r="I54" s="247">
        <v>249800</v>
      </c>
      <c r="J54" s="246">
        <v>144660</v>
      </c>
      <c r="K54" s="247">
        <v>240660</v>
      </c>
      <c r="L54" s="175" t="s">
        <v>268</v>
      </c>
      <c r="M54" s="248">
        <v>1410</v>
      </c>
      <c r="N54" s="249">
        <v>2370</v>
      </c>
      <c r="O54" s="250" t="s">
        <v>269</v>
      </c>
      <c r="P54" s="251" t="s">
        <v>270</v>
      </c>
      <c r="Q54" s="252" t="s">
        <v>274</v>
      </c>
      <c r="R54" s="251" t="s">
        <v>271</v>
      </c>
      <c r="S54" s="252" t="s">
        <v>268</v>
      </c>
      <c r="T54" s="253">
        <v>2.6</v>
      </c>
      <c r="U54" s="254">
        <v>2.6</v>
      </c>
      <c r="V54" s="248">
        <v>1320</v>
      </c>
      <c r="W54" s="249">
        <v>2280</v>
      </c>
      <c r="X54" s="250" t="s">
        <v>269</v>
      </c>
      <c r="Y54" s="251" t="s">
        <v>270</v>
      </c>
      <c r="Z54" s="252" t="s">
        <v>274</v>
      </c>
      <c r="AA54" s="251" t="s">
        <v>271</v>
      </c>
      <c r="AB54" s="252" t="s">
        <v>268</v>
      </c>
      <c r="AC54" s="253">
        <v>2.6</v>
      </c>
      <c r="AD54" s="255">
        <v>2.6</v>
      </c>
      <c r="AE54" s="55"/>
      <c r="AH54" s="273"/>
      <c r="AP54" s="55"/>
      <c r="AZ54" s="175" t="s">
        <v>268</v>
      </c>
      <c r="BA54" s="274">
        <v>19200</v>
      </c>
      <c r="BB54" s="175" t="s">
        <v>268</v>
      </c>
      <c r="BC54" s="225">
        <v>190</v>
      </c>
      <c r="BD54" s="226" t="s">
        <v>269</v>
      </c>
      <c r="BE54" s="227" t="s">
        <v>270</v>
      </c>
      <c r="BF54" s="228" t="s">
        <v>268</v>
      </c>
      <c r="BG54" s="229" t="s">
        <v>271</v>
      </c>
      <c r="BH54" s="226" t="s">
        <v>268</v>
      </c>
      <c r="BI54" s="230">
        <v>2.4</v>
      </c>
      <c r="BJ54" s="1187"/>
      <c r="BL54" s="231">
        <v>523800</v>
      </c>
      <c r="BM54" s="1210"/>
      <c r="BN54" s="149">
        <v>5230</v>
      </c>
      <c r="BO54" s="138" t="s">
        <v>272</v>
      </c>
      <c r="BP54" s="166" t="s">
        <v>270</v>
      </c>
      <c r="BQ54" s="161" t="s">
        <v>268</v>
      </c>
      <c r="BR54" s="303" t="s">
        <v>271</v>
      </c>
      <c r="BS54" s="182" t="s">
        <v>268</v>
      </c>
      <c r="BT54" s="304">
        <v>1.7</v>
      </c>
      <c r="BU54" s="307"/>
      <c r="BV54" s="1241"/>
      <c r="BW54" s="310" t="s">
        <v>1185</v>
      </c>
      <c r="BX54" s="1210" t="s">
        <v>268</v>
      </c>
      <c r="BY54" s="1278">
        <v>13460</v>
      </c>
      <c r="BZ54" s="275"/>
      <c r="CA54" s="1210"/>
      <c r="CB54" s="1190">
        <v>0</v>
      </c>
      <c r="CC54" s="1192"/>
      <c r="CD54" s="1194"/>
      <c r="CE54" s="1192"/>
      <c r="CF54" s="1196"/>
      <c r="CG54" s="1192"/>
      <c r="CH54" s="1247"/>
      <c r="CI54" s="1241"/>
      <c r="CJ54" s="1219">
        <v>7980</v>
      </c>
      <c r="CK54" s="1189"/>
      <c r="CL54" s="1190"/>
      <c r="CM54" s="1192"/>
      <c r="CN54" s="1194"/>
      <c r="CO54" s="1192"/>
      <c r="CP54" s="1196"/>
      <c r="CQ54" s="1192"/>
      <c r="CR54" s="1205"/>
      <c r="CS54" s="1230"/>
      <c r="CT54" s="1232"/>
      <c r="CU54" s="1234"/>
      <c r="CV54" s="1237"/>
      <c r="CW54" s="1234"/>
      <c r="CX54" s="1237"/>
      <c r="CY54" s="1189"/>
      <c r="CZ54" s="167" t="s">
        <v>1166</v>
      </c>
      <c r="DA54" s="268">
        <v>3000</v>
      </c>
      <c r="DB54" s="269">
        <v>3400</v>
      </c>
      <c r="DC54" s="270">
        <v>2100</v>
      </c>
      <c r="DD54" s="271">
        <v>2100</v>
      </c>
      <c r="DE54" s="1210"/>
      <c r="DF54" s="231">
        <v>6130</v>
      </c>
      <c r="DG54" s="235"/>
      <c r="DH54" s="276"/>
      <c r="DI54" s="1241"/>
      <c r="DJ54" s="1243"/>
      <c r="DK54" s="1186"/>
      <c r="DL54" s="1190"/>
      <c r="DM54" s="1192"/>
      <c r="DN54" s="1194"/>
      <c r="DO54" s="1192"/>
      <c r="DP54" s="1196"/>
      <c r="DQ54" s="1192"/>
      <c r="DR54" s="1247"/>
      <c r="DS54" s="1241"/>
      <c r="DT54" s="1275">
        <v>0.1</v>
      </c>
      <c r="DU54" s="1210"/>
      <c r="DV54" s="1221">
        <v>0.01</v>
      </c>
      <c r="DW54" s="1223">
        <v>0.03</v>
      </c>
      <c r="DX54" s="1223">
        <v>0.04</v>
      </c>
      <c r="DY54" s="1225">
        <v>0.05</v>
      </c>
      <c r="DZ54" s="1210"/>
      <c r="EA54" s="1212"/>
      <c r="EB54" s="1192"/>
      <c r="EC54" s="1199"/>
      <c r="ED54" s="1192"/>
      <c r="EE54" s="1194"/>
      <c r="EF54" s="1192"/>
      <c r="EG54" s="1196"/>
      <c r="EH54" s="1192"/>
      <c r="EI54" s="1205"/>
      <c r="EJ54" s="1208"/>
      <c r="EK54" s="1210"/>
      <c r="EL54" s="1212"/>
      <c r="EM54" s="1192"/>
      <c r="EN54" s="1199"/>
      <c r="EO54" s="1192"/>
      <c r="EP54" s="1194"/>
      <c r="EQ54" s="1192"/>
      <c r="ER54" s="1196"/>
      <c r="ES54" s="1192"/>
      <c r="ET54" s="1205"/>
      <c r="EU54" s="1215"/>
      <c r="EV54" s="1208"/>
      <c r="EW54" s="1210"/>
      <c r="EX54" s="277">
        <v>50</v>
      </c>
      <c r="EY54" s="1210"/>
      <c r="EZ54" s="1261"/>
      <c r="FA54" s="1210"/>
      <c r="FB54" s="1264"/>
      <c r="FC54" s="298"/>
      <c r="FD54" s="1267"/>
      <c r="FE54" s="441"/>
      <c r="FL54" s="422"/>
      <c r="FM54" s="422"/>
      <c r="FN54" s="422"/>
      <c r="FO54" s="422"/>
    </row>
    <row r="55" spans="1:171" ht="15.6" customHeight="1">
      <c r="A55" s="144" t="s">
        <v>1230</v>
      </c>
      <c r="B55" s="144" t="s">
        <v>1749</v>
      </c>
      <c r="C55" s="1256"/>
      <c r="D55" s="1349"/>
      <c r="E55" s="1218"/>
      <c r="F55" s="300" t="s">
        <v>45</v>
      </c>
      <c r="G55" s="205"/>
      <c r="H55" s="279">
        <v>249800</v>
      </c>
      <c r="I55" s="280"/>
      <c r="J55" s="279">
        <v>240660</v>
      </c>
      <c r="K55" s="280"/>
      <c r="L55" s="175" t="s">
        <v>268</v>
      </c>
      <c r="M55" s="223">
        <v>2370</v>
      </c>
      <c r="N55" s="281"/>
      <c r="O55" s="282" t="s">
        <v>269</v>
      </c>
      <c r="P55" s="283" t="s">
        <v>270</v>
      </c>
      <c r="Q55" s="284" t="s">
        <v>274</v>
      </c>
      <c r="R55" s="283" t="s">
        <v>271</v>
      </c>
      <c r="S55" s="284" t="s">
        <v>268</v>
      </c>
      <c r="T55" s="285">
        <v>2.6</v>
      </c>
      <c r="U55" s="286"/>
      <c r="V55" s="223">
        <v>2280</v>
      </c>
      <c r="W55" s="281"/>
      <c r="X55" s="282" t="s">
        <v>269</v>
      </c>
      <c r="Y55" s="283" t="s">
        <v>270</v>
      </c>
      <c r="Z55" s="284" t="s">
        <v>274</v>
      </c>
      <c r="AA55" s="283" t="s">
        <v>271</v>
      </c>
      <c r="AB55" s="284" t="s">
        <v>268</v>
      </c>
      <c r="AC55" s="285">
        <v>2.6</v>
      </c>
      <c r="AD55" s="287"/>
      <c r="AE55" s="55"/>
      <c r="AH55" s="288"/>
      <c r="AP55" s="55"/>
      <c r="AQ55" s="289"/>
      <c r="AR55" s="165"/>
      <c r="AS55" s="288"/>
      <c r="AZ55" s="56"/>
      <c r="BA55" s="56"/>
      <c r="BB55" s="56"/>
      <c r="BC55" s="56"/>
      <c r="BD55" s="56"/>
      <c r="BE55" s="56"/>
      <c r="BF55" s="56"/>
      <c r="BG55" s="56"/>
      <c r="BH55" s="56"/>
      <c r="BI55" s="56"/>
      <c r="BJ55" s="1187"/>
      <c r="BL55" s="302"/>
      <c r="BM55" s="1210"/>
      <c r="BN55" s="309"/>
      <c r="BO55" s="202"/>
      <c r="BP55" s="202"/>
      <c r="BQ55" s="202"/>
      <c r="BR55" s="202"/>
      <c r="BS55" s="202"/>
      <c r="BT55" s="305"/>
      <c r="BU55" s="179"/>
      <c r="BV55" s="1241"/>
      <c r="BW55" s="231"/>
      <c r="BX55" s="1210"/>
      <c r="BY55" s="1279"/>
      <c r="BZ55" s="290"/>
      <c r="CA55" s="1210"/>
      <c r="CB55" s="1191"/>
      <c r="CC55" s="1193"/>
      <c r="CD55" s="1195"/>
      <c r="CE55" s="1193"/>
      <c r="CF55" s="1197"/>
      <c r="CG55" s="1193"/>
      <c r="CH55" s="1248"/>
      <c r="CI55" s="1241"/>
      <c r="CJ55" s="1219"/>
      <c r="CK55" s="1189"/>
      <c r="CL55" s="1190"/>
      <c r="CM55" s="1192"/>
      <c r="CN55" s="1194"/>
      <c r="CO55" s="1192"/>
      <c r="CP55" s="1196"/>
      <c r="CQ55" s="1192"/>
      <c r="CR55" s="1205"/>
      <c r="CS55" s="1230"/>
      <c r="CT55" s="1232"/>
      <c r="CU55" s="1235"/>
      <c r="CV55" s="1238"/>
      <c r="CW55" s="1235"/>
      <c r="CX55" s="1238"/>
      <c r="CY55" s="1189"/>
      <c r="CZ55" s="291" t="s">
        <v>1167</v>
      </c>
      <c r="DA55" s="292">
        <v>2700</v>
      </c>
      <c r="DB55" s="293">
        <v>3000</v>
      </c>
      <c r="DC55" s="294">
        <v>1900</v>
      </c>
      <c r="DD55" s="290">
        <v>1900</v>
      </c>
      <c r="DE55" s="1210"/>
      <c r="DF55" s="302"/>
      <c r="DG55" s="235"/>
      <c r="DH55" s="165"/>
      <c r="DI55" s="1241"/>
      <c r="DJ55" s="1244"/>
      <c r="DK55" s="1186"/>
      <c r="DL55" s="1190"/>
      <c r="DM55" s="1193"/>
      <c r="DN55" s="1195"/>
      <c r="DO55" s="1193"/>
      <c r="DP55" s="1197"/>
      <c r="DQ55" s="1193"/>
      <c r="DR55" s="1248"/>
      <c r="DS55" s="1241"/>
      <c r="DT55" s="1275"/>
      <c r="DU55" s="1210"/>
      <c r="DV55" s="1222"/>
      <c r="DW55" s="1224"/>
      <c r="DX55" s="1224"/>
      <c r="DY55" s="1226"/>
      <c r="DZ55" s="1210"/>
      <c r="EA55" s="1213"/>
      <c r="EB55" s="1193"/>
      <c r="EC55" s="1200"/>
      <c r="ED55" s="1193"/>
      <c r="EE55" s="1195"/>
      <c r="EF55" s="1193"/>
      <c r="EG55" s="1197"/>
      <c r="EH55" s="1193"/>
      <c r="EI55" s="1206"/>
      <c r="EJ55" s="1209"/>
      <c r="EK55" s="1210"/>
      <c r="EL55" s="1213"/>
      <c r="EM55" s="1193"/>
      <c r="EN55" s="1200"/>
      <c r="EO55" s="1193"/>
      <c r="EP55" s="1195"/>
      <c r="EQ55" s="1193"/>
      <c r="ER55" s="1197"/>
      <c r="ES55" s="1193"/>
      <c r="ET55" s="1206"/>
      <c r="EU55" s="1216"/>
      <c r="EV55" s="1209"/>
      <c r="EW55" s="1210"/>
      <c r="EX55" s="295" t="s">
        <v>1168</v>
      </c>
      <c r="EY55" s="1210"/>
      <c r="EZ55" s="1261"/>
      <c r="FA55" s="1210"/>
      <c r="FB55" s="1264"/>
      <c r="FC55" s="298"/>
      <c r="FD55" s="1267"/>
      <c r="FE55" s="441"/>
      <c r="FL55" s="422"/>
      <c r="FM55" s="422"/>
      <c r="FN55" s="422"/>
      <c r="FO55" s="422"/>
    </row>
    <row r="56" spans="1:171" ht="15.6" customHeight="1">
      <c r="A56" s="144" t="s">
        <v>1231</v>
      </c>
      <c r="B56" s="144" t="s">
        <v>1750</v>
      </c>
      <c r="C56" s="1256"/>
      <c r="D56" s="1352" t="s">
        <v>1186</v>
      </c>
      <c r="E56" s="1184" t="s">
        <v>1160</v>
      </c>
      <c r="F56" s="296" t="s">
        <v>42</v>
      </c>
      <c r="G56" s="205"/>
      <c r="H56" s="206">
        <v>62190</v>
      </c>
      <c r="I56" s="207">
        <v>71790</v>
      </c>
      <c r="J56" s="206">
        <v>54200</v>
      </c>
      <c r="K56" s="207">
        <v>63800</v>
      </c>
      <c r="L56" s="175" t="s">
        <v>268</v>
      </c>
      <c r="M56" s="208">
        <v>600</v>
      </c>
      <c r="N56" s="209">
        <v>690</v>
      </c>
      <c r="O56" s="210" t="s">
        <v>269</v>
      </c>
      <c r="P56" s="211" t="s">
        <v>270</v>
      </c>
      <c r="Q56" s="212" t="s">
        <v>268</v>
      </c>
      <c r="R56" s="213" t="s">
        <v>271</v>
      </c>
      <c r="S56" s="212" t="s">
        <v>268</v>
      </c>
      <c r="T56" s="214">
        <v>2.7</v>
      </c>
      <c r="U56" s="215">
        <v>2.7</v>
      </c>
      <c r="V56" s="208">
        <v>520</v>
      </c>
      <c r="W56" s="209">
        <v>610</v>
      </c>
      <c r="X56" s="210" t="s">
        <v>269</v>
      </c>
      <c r="Y56" s="211" t="s">
        <v>270</v>
      </c>
      <c r="Z56" s="212" t="s">
        <v>268</v>
      </c>
      <c r="AA56" s="213" t="s">
        <v>271</v>
      </c>
      <c r="AB56" s="212" t="s">
        <v>268</v>
      </c>
      <c r="AC56" s="214">
        <v>2.7</v>
      </c>
      <c r="AD56" s="216">
        <v>2.6</v>
      </c>
      <c r="AE56" s="175" t="s">
        <v>268</v>
      </c>
      <c r="AF56" s="217">
        <v>9600</v>
      </c>
      <c r="AG56" s="218" t="s">
        <v>274</v>
      </c>
      <c r="AH56" s="219">
        <v>90</v>
      </c>
      <c r="AI56" s="220" t="s">
        <v>269</v>
      </c>
      <c r="AJ56" s="211" t="s">
        <v>270</v>
      </c>
      <c r="AK56" s="212" t="s">
        <v>268</v>
      </c>
      <c r="AL56" s="213" t="s">
        <v>271</v>
      </c>
      <c r="AM56" s="212" t="s">
        <v>268</v>
      </c>
      <c r="AN56" s="221">
        <v>2.5</v>
      </c>
      <c r="AO56" s="222" t="s">
        <v>276</v>
      </c>
      <c r="AP56" s="175" t="s">
        <v>268</v>
      </c>
      <c r="AQ56" s="223">
        <v>3840</v>
      </c>
      <c r="AR56" s="224" t="s">
        <v>274</v>
      </c>
      <c r="AS56" s="225">
        <v>30</v>
      </c>
      <c r="AT56" s="226" t="s">
        <v>269</v>
      </c>
      <c r="AU56" s="227" t="s">
        <v>270</v>
      </c>
      <c r="AV56" s="228" t="s">
        <v>268</v>
      </c>
      <c r="AW56" s="229" t="s">
        <v>271</v>
      </c>
      <c r="AX56" s="228" t="s">
        <v>268</v>
      </c>
      <c r="AY56" s="230">
        <v>3.8</v>
      </c>
      <c r="BA56" s="56"/>
      <c r="BJ56" s="1187"/>
      <c r="BL56" s="231" t="s">
        <v>1187</v>
      </c>
      <c r="BM56" s="1210"/>
      <c r="BN56" s="1227" t="s">
        <v>1187</v>
      </c>
      <c r="BO56" s="1228"/>
      <c r="BP56" s="1228"/>
      <c r="BT56" s="306"/>
      <c r="BU56" s="235"/>
      <c r="BV56" s="1241"/>
      <c r="BW56" s="266"/>
      <c r="BX56" s="1210" t="s">
        <v>268</v>
      </c>
      <c r="BY56" s="1276">
        <v>14440</v>
      </c>
      <c r="BZ56" s="237"/>
      <c r="CA56" s="1210" t="s">
        <v>268</v>
      </c>
      <c r="CB56" s="1245">
        <v>60</v>
      </c>
      <c r="CC56" s="1201" t="s">
        <v>269</v>
      </c>
      <c r="CD56" s="1202" t="s">
        <v>270</v>
      </c>
      <c r="CE56" s="1201" t="s">
        <v>268</v>
      </c>
      <c r="CF56" s="1203" t="s">
        <v>275</v>
      </c>
      <c r="CG56" s="1201" t="s">
        <v>268</v>
      </c>
      <c r="CH56" s="1246">
        <v>6.4</v>
      </c>
      <c r="CI56" s="1241"/>
      <c r="CJ56" s="1188" t="s">
        <v>168</v>
      </c>
      <c r="CK56" s="1189" t="s">
        <v>268</v>
      </c>
      <c r="CL56" s="1190">
        <v>60</v>
      </c>
      <c r="CM56" s="1192" t="s">
        <v>269</v>
      </c>
      <c r="CN56" s="1194" t="s">
        <v>270</v>
      </c>
      <c r="CO56" s="1192" t="s">
        <v>268</v>
      </c>
      <c r="CP56" s="1196" t="s">
        <v>275</v>
      </c>
      <c r="CQ56" s="1192" t="s">
        <v>268</v>
      </c>
      <c r="CR56" s="1205">
        <v>2.4</v>
      </c>
      <c r="CS56" s="1230" t="s">
        <v>277</v>
      </c>
      <c r="CT56" s="1232" t="s">
        <v>268</v>
      </c>
      <c r="CU56" s="1233">
        <v>4300</v>
      </c>
      <c r="CV56" s="1236">
        <v>4700</v>
      </c>
      <c r="CW56" s="1233">
        <v>3000</v>
      </c>
      <c r="CX56" s="1236">
        <v>3000</v>
      </c>
      <c r="CY56" s="1189" t="s">
        <v>268</v>
      </c>
      <c r="CZ56" s="238" t="s">
        <v>1162</v>
      </c>
      <c r="DA56" s="239">
        <v>7100</v>
      </c>
      <c r="DB56" s="240">
        <v>7900</v>
      </c>
      <c r="DC56" s="241">
        <v>4900</v>
      </c>
      <c r="DD56" s="242">
        <v>4900</v>
      </c>
      <c r="DE56" s="1210"/>
      <c r="DF56" s="231" t="s">
        <v>313</v>
      </c>
      <c r="DG56" s="1189" t="s">
        <v>268</v>
      </c>
      <c r="DH56" s="1239">
        <v>5100</v>
      </c>
      <c r="DI56" s="1210" t="s">
        <v>268</v>
      </c>
      <c r="DJ56" s="1242">
        <v>2840</v>
      </c>
      <c r="DK56" s="1186" t="s">
        <v>268</v>
      </c>
      <c r="DL56" s="1245">
        <v>20</v>
      </c>
      <c r="DM56" s="1201" t="s">
        <v>269</v>
      </c>
      <c r="DN56" s="1202" t="s">
        <v>270</v>
      </c>
      <c r="DO56" s="1201" t="s">
        <v>268</v>
      </c>
      <c r="DP56" s="1203" t="s">
        <v>275</v>
      </c>
      <c r="DQ56" s="1201" t="s">
        <v>268</v>
      </c>
      <c r="DR56" s="1246">
        <v>8.5</v>
      </c>
      <c r="DS56" s="1241"/>
      <c r="DT56" s="231"/>
      <c r="DU56" s="1210" t="s">
        <v>280</v>
      </c>
      <c r="DV56" s="1249" t="s">
        <v>1129</v>
      </c>
      <c r="DW56" s="1251" t="s">
        <v>1129</v>
      </c>
      <c r="DX56" s="1251" t="s">
        <v>1129</v>
      </c>
      <c r="DY56" s="1253" t="s">
        <v>1129</v>
      </c>
      <c r="DZ56" s="1210" t="s">
        <v>280</v>
      </c>
      <c r="EA56" s="1211">
        <v>1840</v>
      </c>
      <c r="EB56" s="1201" t="s">
        <v>268</v>
      </c>
      <c r="EC56" s="1198">
        <v>10</v>
      </c>
      <c r="ED56" s="1201" t="s">
        <v>269</v>
      </c>
      <c r="EE56" s="1202" t="s">
        <v>270</v>
      </c>
      <c r="EF56" s="1201" t="s">
        <v>268</v>
      </c>
      <c r="EG56" s="1203" t="s">
        <v>275</v>
      </c>
      <c r="EH56" s="1201" t="s">
        <v>268</v>
      </c>
      <c r="EI56" s="1204">
        <v>8.5</v>
      </c>
      <c r="EJ56" s="1207" t="s">
        <v>276</v>
      </c>
      <c r="EK56" s="1210" t="s">
        <v>280</v>
      </c>
      <c r="EL56" s="1211">
        <v>7200</v>
      </c>
      <c r="EM56" s="1201" t="s">
        <v>268</v>
      </c>
      <c r="EN56" s="1198">
        <v>70</v>
      </c>
      <c r="EO56" s="1201" t="s">
        <v>269</v>
      </c>
      <c r="EP56" s="1202" t="s">
        <v>270</v>
      </c>
      <c r="EQ56" s="1201" t="s">
        <v>268</v>
      </c>
      <c r="ER56" s="1203" t="s">
        <v>275</v>
      </c>
      <c r="ES56" s="1201" t="s">
        <v>268</v>
      </c>
      <c r="ET56" s="1204">
        <v>2.4</v>
      </c>
      <c r="EU56" s="1214" t="s">
        <v>276</v>
      </c>
      <c r="EV56" s="1207" t="s">
        <v>1168</v>
      </c>
      <c r="EW56" s="1210" t="s">
        <v>280</v>
      </c>
      <c r="EX56" s="244"/>
      <c r="EY56" s="1210" t="s">
        <v>280</v>
      </c>
      <c r="EZ56" s="1261"/>
      <c r="FA56" s="1210"/>
      <c r="FB56" s="1264"/>
      <c r="FC56" s="298"/>
      <c r="FD56" s="1267"/>
      <c r="FE56" s="441"/>
      <c r="FL56" s="422"/>
      <c r="FM56" s="422"/>
      <c r="FN56" s="422"/>
      <c r="FO56" s="422"/>
    </row>
    <row r="57" spans="1:171" ht="15.6" customHeight="1">
      <c r="A57" s="144" t="s">
        <v>1232</v>
      </c>
      <c r="B57" s="144" t="s">
        <v>1751</v>
      </c>
      <c r="C57" s="1256"/>
      <c r="D57" s="1182"/>
      <c r="E57" s="1185"/>
      <c r="F57" s="299" t="s">
        <v>43</v>
      </c>
      <c r="G57" s="205"/>
      <c r="H57" s="246">
        <v>71790</v>
      </c>
      <c r="I57" s="247">
        <v>148120</v>
      </c>
      <c r="J57" s="246">
        <v>63800</v>
      </c>
      <c r="K57" s="247">
        <v>140130</v>
      </c>
      <c r="L57" s="175" t="s">
        <v>268</v>
      </c>
      <c r="M57" s="248">
        <v>690</v>
      </c>
      <c r="N57" s="249">
        <v>1350</v>
      </c>
      <c r="O57" s="250" t="s">
        <v>269</v>
      </c>
      <c r="P57" s="251" t="s">
        <v>270</v>
      </c>
      <c r="Q57" s="252" t="s">
        <v>274</v>
      </c>
      <c r="R57" s="251" t="s">
        <v>271</v>
      </c>
      <c r="S57" s="252" t="s">
        <v>268</v>
      </c>
      <c r="T57" s="253">
        <v>2.7</v>
      </c>
      <c r="U57" s="254">
        <v>2.6</v>
      </c>
      <c r="V57" s="248">
        <v>610</v>
      </c>
      <c r="W57" s="249">
        <v>1270</v>
      </c>
      <c r="X57" s="250" t="s">
        <v>269</v>
      </c>
      <c r="Y57" s="251" t="s">
        <v>270</v>
      </c>
      <c r="Z57" s="252" t="s">
        <v>274</v>
      </c>
      <c r="AA57" s="251" t="s">
        <v>271</v>
      </c>
      <c r="AB57" s="252" t="s">
        <v>268</v>
      </c>
      <c r="AC57" s="253">
        <v>2.6</v>
      </c>
      <c r="AD57" s="255">
        <v>2.6</v>
      </c>
      <c r="AE57" s="175" t="s">
        <v>268</v>
      </c>
      <c r="AF57" s="223">
        <v>9600</v>
      </c>
      <c r="AG57" s="224" t="s">
        <v>274</v>
      </c>
      <c r="AH57" s="256">
        <v>90</v>
      </c>
      <c r="AI57" s="257" t="s">
        <v>269</v>
      </c>
      <c r="AJ57" s="197" t="s">
        <v>270</v>
      </c>
      <c r="AK57" s="198" t="s">
        <v>268</v>
      </c>
      <c r="AL57" s="258" t="s">
        <v>271</v>
      </c>
      <c r="AM57" s="259" t="s">
        <v>268</v>
      </c>
      <c r="AN57" s="260">
        <v>2.5</v>
      </c>
      <c r="AO57" s="261"/>
      <c r="AQ57" s="233"/>
      <c r="AR57" s="56"/>
      <c r="AS57" s="233"/>
      <c r="AT57" s="262"/>
      <c r="AU57" s="263"/>
      <c r="AV57" s="262"/>
      <c r="AW57" s="263"/>
      <c r="AX57" s="262"/>
      <c r="AY57" s="263"/>
      <c r="BA57" s="56"/>
      <c r="BB57" s="56"/>
      <c r="BC57" s="264"/>
      <c r="BD57" s="265"/>
      <c r="BE57" s="56"/>
      <c r="BF57" s="265"/>
      <c r="BG57" s="56"/>
      <c r="BH57" s="265"/>
      <c r="BI57" s="56"/>
      <c r="BJ57" s="1187"/>
      <c r="BL57" s="231">
        <v>569900</v>
      </c>
      <c r="BM57" s="1210"/>
      <c r="BN57" s="149">
        <v>5690</v>
      </c>
      <c r="BO57" s="138" t="s">
        <v>272</v>
      </c>
      <c r="BP57" s="166" t="s">
        <v>270</v>
      </c>
      <c r="BQ57" s="161" t="s">
        <v>268</v>
      </c>
      <c r="BR57" s="303" t="s">
        <v>271</v>
      </c>
      <c r="BS57" s="182" t="s">
        <v>268</v>
      </c>
      <c r="BT57" s="304">
        <v>1.8</v>
      </c>
      <c r="BU57" s="307"/>
      <c r="BV57" s="1241"/>
      <c r="BW57" s="302"/>
      <c r="BX57" s="1210"/>
      <c r="BY57" s="1277"/>
      <c r="BZ57" s="267">
        <v>12500</v>
      </c>
      <c r="CA57" s="1210"/>
      <c r="CB57" s="1190"/>
      <c r="CC57" s="1192"/>
      <c r="CD57" s="1194"/>
      <c r="CE57" s="1192"/>
      <c r="CF57" s="1196"/>
      <c r="CG57" s="1192"/>
      <c r="CH57" s="1247"/>
      <c r="CI57" s="1241"/>
      <c r="CJ57" s="1188"/>
      <c r="CK57" s="1189"/>
      <c r="CL57" s="1190"/>
      <c r="CM57" s="1192"/>
      <c r="CN57" s="1194"/>
      <c r="CO57" s="1192"/>
      <c r="CP57" s="1196"/>
      <c r="CQ57" s="1192"/>
      <c r="CR57" s="1205"/>
      <c r="CS57" s="1230"/>
      <c r="CT57" s="1232"/>
      <c r="CU57" s="1234"/>
      <c r="CV57" s="1237"/>
      <c r="CW57" s="1234"/>
      <c r="CX57" s="1237"/>
      <c r="CY57" s="1189"/>
      <c r="CZ57" s="167" t="s">
        <v>1164</v>
      </c>
      <c r="DA57" s="268">
        <v>3900</v>
      </c>
      <c r="DB57" s="269">
        <v>4300</v>
      </c>
      <c r="DC57" s="270">
        <v>2700</v>
      </c>
      <c r="DD57" s="271">
        <v>2700</v>
      </c>
      <c r="DE57" s="1210"/>
      <c r="DF57" s="231">
        <v>5220</v>
      </c>
      <c r="DG57" s="1189"/>
      <c r="DH57" s="1240"/>
      <c r="DI57" s="1210"/>
      <c r="DJ57" s="1243"/>
      <c r="DK57" s="1186"/>
      <c r="DL57" s="1190"/>
      <c r="DM57" s="1192"/>
      <c r="DN57" s="1194"/>
      <c r="DO57" s="1192"/>
      <c r="DP57" s="1196"/>
      <c r="DQ57" s="1192"/>
      <c r="DR57" s="1247"/>
      <c r="DS57" s="1241"/>
      <c r="DT57" s="302"/>
      <c r="DU57" s="1210"/>
      <c r="DV57" s="1250"/>
      <c r="DW57" s="1252"/>
      <c r="DX57" s="1252"/>
      <c r="DY57" s="1254"/>
      <c r="DZ57" s="1210"/>
      <c r="EA57" s="1212"/>
      <c r="EB57" s="1192"/>
      <c r="EC57" s="1199"/>
      <c r="ED57" s="1192"/>
      <c r="EE57" s="1194"/>
      <c r="EF57" s="1192"/>
      <c r="EG57" s="1196"/>
      <c r="EH57" s="1192"/>
      <c r="EI57" s="1205"/>
      <c r="EJ57" s="1208"/>
      <c r="EK57" s="1210"/>
      <c r="EL57" s="1212"/>
      <c r="EM57" s="1192"/>
      <c r="EN57" s="1199"/>
      <c r="EO57" s="1192"/>
      <c r="EP57" s="1194"/>
      <c r="EQ57" s="1192"/>
      <c r="ER57" s="1196"/>
      <c r="ES57" s="1192"/>
      <c r="ET57" s="1205"/>
      <c r="EU57" s="1215"/>
      <c r="EV57" s="1208"/>
      <c r="EW57" s="1210"/>
      <c r="EX57" s="272">
        <v>4890</v>
      </c>
      <c r="EY57" s="1210"/>
      <c r="EZ57" s="1261"/>
      <c r="FA57" s="1210"/>
      <c r="FB57" s="1264"/>
      <c r="FC57" s="298"/>
      <c r="FD57" s="1267"/>
      <c r="FE57" s="441"/>
      <c r="FL57" s="422"/>
      <c r="FM57" s="422"/>
      <c r="FN57" s="422"/>
      <c r="FO57" s="422"/>
    </row>
    <row r="58" spans="1:171" ht="15.6" customHeight="1">
      <c r="A58" s="144" t="s">
        <v>1233</v>
      </c>
      <c r="B58" s="144" t="s">
        <v>1752</v>
      </c>
      <c r="C58" s="1256"/>
      <c r="D58" s="1182"/>
      <c r="E58" s="1217" t="s">
        <v>1165</v>
      </c>
      <c r="F58" s="299" t="s">
        <v>44</v>
      </c>
      <c r="G58" s="205"/>
      <c r="H58" s="246">
        <v>148120</v>
      </c>
      <c r="I58" s="247">
        <v>244120</v>
      </c>
      <c r="J58" s="246">
        <v>140130</v>
      </c>
      <c r="K58" s="247">
        <v>236130</v>
      </c>
      <c r="L58" s="175" t="s">
        <v>268</v>
      </c>
      <c r="M58" s="248">
        <v>1350</v>
      </c>
      <c r="N58" s="249">
        <v>2310</v>
      </c>
      <c r="O58" s="250" t="s">
        <v>269</v>
      </c>
      <c r="P58" s="251" t="s">
        <v>270</v>
      </c>
      <c r="Q58" s="252" t="s">
        <v>274</v>
      </c>
      <c r="R58" s="251" t="s">
        <v>271</v>
      </c>
      <c r="S58" s="252" t="s">
        <v>268</v>
      </c>
      <c r="T58" s="253">
        <v>2.6</v>
      </c>
      <c r="U58" s="254">
        <v>2.6</v>
      </c>
      <c r="V58" s="248">
        <v>1270</v>
      </c>
      <c r="W58" s="249">
        <v>2230</v>
      </c>
      <c r="X58" s="250" t="s">
        <v>269</v>
      </c>
      <c r="Y58" s="251" t="s">
        <v>270</v>
      </c>
      <c r="Z58" s="252" t="s">
        <v>274</v>
      </c>
      <c r="AA58" s="251" t="s">
        <v>271</v>
      </c>
      <c r="AB58" s="252" t="s">
        <v>268</v>
      </c>
      <c r="AC58" s="253">
        <v>2.6</v>
      </c>
      <c r="AD58" s="255">
        <v>2.6</v>
      </c>
      <c r="AE58" s="55"/>
      <c r="AH58" s="273"/>
      <c r="AP58" s="55"/>
      <c r="AZ58" s="175" t="s">
        <v>268</v>
      </c>
      <c r="BA58" s="274">
        <v>19200</v>
      </c>
      <c r="BB58" s="175" t="s">
        <v>268</v>
      </c>
      <c r="BC58" s="225">
        <v>190</v>
      </c>
      <c r="BD58" s="226" t="s">
        <v>269</v>
      </c>
      <c r="BE58" s="227" t="s">
        <v>270</v>
      </c>
      <c r="BF58" s="228" t="s">
        <v>268</v>
      </c>
      <c r="BG58" s="229" t="s">
        <v>271</v>
      </c>
      <c r="BH58" s="226" t="s">
        <v>268</v>
      </c>
      <c r="BI58" s="230">
        <v>2.4</v>
      </c>
      <c r="BJ58" s="1187"/>
      <c r="BL58" s="302"/>
      <c r="BM58" s="1210"/>
      <c r="BN58" s="309"/>
      <c r="BO58" s="202"/>
      <c r="BP58" s="202"/>
      <c r="BQ58" s="202"/>
      <c r="BR58" s="202"/>
      <c r="BS58" s="202"/>
      <c r="BT58" s="305"/>
      <c r="BU58" s="179"/>
      <c r="BV58" s="1241"/>
      <c r="BW58" s="231"/>
      <c r="BX58" s="1210" t="s">
        <v>268</v>
      </c>
      <c r="BY58" s="1278">
        <v>12500</v>
      </c>
      <c r="BZ58" s="275"/>
      <c r="CA58" s="1210"/>
      <c r="CB58" s="1190">
        <v>0</v>
      </c>
      <c r="CC58" s="1192"/>
      <c r="CD58" s="1194"/>
      <c r="CE58" s="1192"/>
      <c r="CF58" s="1196"/>
      <c r="CG58" s="1192"/>
      <c r="CH58" s="1247"/>
      <c r="CI58" s="1241"/>
      <c r="CJ58" s="1219">
        <v>6650</v>
      </c>
      <c r="CK58" s="1189"/>
      <c r="CL58" s="1190"/>
      <c r="CM58" s="1192"/>
      <c r="CN58" s="1194"/>
      <c r="CO58" s="1192"/>
      <c r="CP58" s="1196"/>
      <c r="CQ58" s="1192"/>
      <c r="CR58" s="1205"/>
      <c r="CS58" s="1230"/>
      <c r="CT58" s="1232"/>
      <c r="CU58" s="1234"/>
      <c r="CV58" s="1237"/>
      <c r="CW58" s="1234"/>
      <c r="CX58" s="1237"/>
      <c r="CY58" s="1189"/>
      <c r="CZ58" s="167" t="s">
        <v>1166</v>
      </c>
      <c r="DA58" s="268">
        <v>3400</v>
      </c>
      <c r="DB58" s="269">
        <v>3800</v>
      </c>
      <c r="DC58" s="270">
        <v>2300</v>
      </c>
      <c r="DD58" s="271">
        <v>2300</v>
      </c>
      <c r="DE58" s="1210"/>
      <c r="DF58" s="302"/>
      <c r="DG58" s="235"/>
      <c r="DH58" s="276"/>
      <c r="DI58" s="1241"/>
      <c r="DJ58" s="1243"/>
      <c r="DK58" s="1186"/>
      <c r="DL58" s="1190"/>
      <c r="DM58" s="1192"/>
      <c r="DN58" s="1194"/>
      <c r="DO58" s="1192"/>
      <c r="DP58" s="1196"/>
      <c r="DQ58" s="1192"/>
      <c r="DR58" s="1247"/>
      <c r="DS58" s="1241"/>
      <c r="DT58" s="231"/>
      <c r="DU58" s="1210"/>
      <c r="DV58" s="1221">
        <v>0.01</v>
      </c>
      <c r="DW58" s="1223">
        <v>0.03</v>
      </c>
      <c r="DX58" s="1223">
        <v>0.04</v>
      </c>
      <c r="DY58" s="1225">
        <v>0.05</v>
      </c>
      <c r="DZ58" s="1210"/>
      <c r="EA58" s="1212"/>
      <c r="EB58" s="1192"/>
      <c r="EC58" s="1199"/>
      <c r="ED58" s="1192"/>
      <c r="EE58" s="1194"/>
      <c r="EF58" s="1192"/>
      <c r="EG58" s="1196"/>
      <c r="EH58" s="1192"/>
      <c r="EI58" s="1205"/>
      <c r="EJ58" s="1208"/>
      <c r="EK58" s="1210"/>
      <c r="EL58" s="1212"/>
      <c r="EM58" s="1192"/>
      <c r="EN58" s="1199"/>
      <c r="EO58" s="1192"/>
      <c r="EP58" s="1194"/>
      <c r="EQ58" s="1192"/>
      <c r="ER58" s="1196"/>
      <c r="ES58" s="1192"/>
      <c r="ET58" s="1205"/>
      <c r="EU58" s="1215"/>
      <c r="EV58" s="1208"/>
      <c r="EW58" s="1210"/>
      <c r="EX58" s="277">
        <v>40</v>
      </c>
      <c r="EY58" s="1210"/>
      <c r="EZ58" s="1261"/>
      <c r="FA58" s="1210"/>
      <c r="FB58" s="1264"/>
      <c r="FC58" s="298"/>
      <c r="FD58" s="1267"/>
      <c r="FE58" s="441"/>
      <c r="FL58" s="422"/>
      <c r="FM58" s="422"/>
      <c r="FN58" s="422"/>
      <c r="FO58" s="422"/>
    </row>
    <row r="59" spans="1:171" ht="15.6" customHeight="1">
      <c r="A59" s="144" t="s">
        <v>1234</v>
      </c>
      <c r="B59" s="144" t="s">
        <v>1753</v>
      </c>
      <c r="C59" s="1256"/>
      <c r="D59" s="1182"/>
      <c r="E59" s="1218"/>
      <c r="F59" s="300" t="s">
        <v>45</v>
      </c>
      <c r="G59" s="205"/>
      <c r="H59" s="279">
        <v>244120</v>
      </c>
      <c r="I59" s="280"/>
      <c r="J59" s="279">
        <v>236130</v>
      </c>
      <c r="K59" s="280"/>
      <c r="L59" s="175" t="s">
        <v>268</v>
      </c>
      <c r="M59" s="223">
        <v>2310</v>
      </c>
      <c r="N59" s="281"/>
      <c r="O59" s="282" t="s">
        <v>269</v>
      </c>
      <c r="P59" s="283" t="s">
        <v>270</v>
      </c>
      <c r="Q59" s="284" t="s">
        <v>274</v>
      </c>
      <c r="R59" s="283" t="s">
        <v>271</v>
      </c>
      <c r="S59" s="284" t="s">
        <v>268</v>
      </c>
      <c r="T59" s="285">
        <v>2.6</v>
      </c>
      <c r="U59" s="286"/>
      <c r="V59" s="223">
        <v>2230</v>
      </c>
      <c r="W59" s="281"/>
      <c r="X59" s="282" t="s">
        <v>269</v>
      </c>
      <c r="Y59" s="283" t="s">
        <v>270</v>
      </c>
      <c r="Z59" s="284" t="s">
        <v>274</v>
      </c>
      <c r="AA59" s="283" t="s">
        <v>271</v>
      </c>
      <c r="AB59" s="284" t="s">
        <v>268</v>
      </c>
      <c r="AC59" s="285">
        <v>2.6</v>
      </c>
      <c r="AD59" s="287"/>
      <c r="AE59" s="55"/>
      <c r="AH59" s="288"/>
      <c r="AP59" s="55"/>
      <c r="AQ59" s="289"/>
      <c r="AR59" s="165"/>
      <c r="AS59" s="288"/>
      <c r="AZ59" s="56"/>
      <c r="BA59" s="56"/>
      <c r="BB59" s="56"/>
      <c r="BC59" s="56"/>
      <c r="BD59" s="56"/>
      <c r="BE59" s="56"/>
      <c r="BF59" s="56"/>
      <c r="BG59" s="56"/>
      <c r="BH59" s="56"/>
      <c r="BI59" s="56"/>
      <c r="BJ59" s="1187"/>
      <c r="BL59" s="231" t="s">
        <v>1188</v>
      </c>
      <c r="BM59" s="1210"/>
      <c r="BN59" s="1227" t="s">
        <v>1188</v>
      </c>
      <c r="BO59" s="1228"/>
      <c r="BP59" s="1228"/>
      <c r="BT59" s="306"/>
      <c r="BU59" s="235"/>
      <c r="BV59" s="1241"/>
      <c r="BW59" s="266"/>
      <c r="BX59" s="1210"/>
      <c r="BY59" s="1279"/>
      <c r="BZ59" s="290"/>
      <c r="CA59" s="1210"/>
      <c r="CB59" s="1191"/>
      <c r="CC59" s="1193"/>
      <c r="CD59" s="1195"/>
      <c r="CE59" s="1193"/>
      <c r="CF59" s="1197"/>
      <c r="CG59" s="1193"/>
      <c r="CH59" s="1248"/>
      <c r="CI59" s="1241"/>
      <c r="CJ59" s="1219"/>
      <c r="CK59" s="1189"/>
      <c r="CL59" s="1190"/>
      <c r="CM59" s="1192"/>
      <c r="CN59" s="1194"/>
      <c r="CO59" s="1192"/>
      <c r="CP59" s="1196"/>
      <c r="CQ59" s="1192"/>
      <c r="CR59" s="1205"/>
      <c r="CS59" s="1230"/>
      <c r="CT59" s="1232"/>
      <c r="CU59" s="1235"/>
      <c r="CV59" s="1238"/>
      <c r="CW59" s="1235"/>
      <c r="CX59" s="1238"/>
      <c r="CY59" s="1189"/>
      <c r="CZ59" s="291" t="s">
        <v>1167</v>
      </c>
      <c r="DA59" s="292">
        <v>3000</v>
      </c>
      <c r="DB59" s="293">
        <v>3400</v>
      </c>
      <c r="DC59" s="294">
        <v>2100</v>
      </c>
      <c r="DD59" s="290">
        <v>2100</v>
      </c>
      <c r="DE59" s="1210"/>
      <c r="DF59" s="231" t="s">
        <v>315</v>
      </c>
      <c r="DG59" s="235"/>
      <c r="DH59" s="165"/>
      <c r="DI59" s="1241"/>
      <c r="DJ59" s="1244"/>
      <c r="DK59" s="1186"/>
      <c r="DL59" s="1190"/>
      <c r="DM59" s="1193"/>
      <c r="DN59" s="1195"/>
      <c r="DO59" s="1193"/>
      <c r="DP59" s="1197"/>
      <c r="DQ59" s="1193"/>
      <c r="DR59" s="1248"/>
      <c r="DS59" s="1241"/>
      <c r="DT59" s="231"/>
      <c r="DU59" s="1210"/>
      <c r="DV59" s="1222"/>
      <c r="DW59" s="1224"/>
      <c r="DX59" s="1224"/>
      <c r="DY59" s="1226"/>
      <c r="DZ59" s="1210"/>
      <c r="EA59" s="1213"/>
      <c r="EB59" s="1193"/>
      <c r="EC59" s="1200"/>
      <c r="ED59" s="1193"/>
      <c r="EE59" s="1195"/>
      <c r="EF59" s="1193"/>
      <c r="EG59" s="1197"/>
      <c r="EH59" s="1193"/>
      <c r="EI59" s="1206"/>
      <c r="EJ59" s="1209"/>
      <c r="EK59" s="1210"/>
      <c r="EL59" s="1213"/>
      <c r="EM59" s="1193"/>
      <c r="EN59" s="1200"/>
      <c r="EO59" s="1193"/>
      <c r="EP59" s="1195"/>
      <c r="EQ59" s="1193"/>
      <c r="ER59" s="1197"/>
      <c r="ES59" s="1193"/>
      <c r="ET59" s="1206"/>
      <c r="EU59" s="1216"/>
      <c r="EV59" s="1209"/>
      <c r="EW59" s="1210"/>
      <c r="EX59" s="295" t="s">
        <v>1168</v>
      </c>
      <c r="EY59" s="1210"/>
      <c r="EZ59" s="1261"/>
      <c r="FA59" s="1210"/>
      <c r="FB59" s="1264"/>
      <c r="FC59" s="298"/>
      <c r="FD59" s="1267"/>
      <c r="FE59" s="441"/>
      <c r="FL59" s="422"/>
      <c r="FM59" s="422"/>
      <c r="FN59" s="422"/>
      <c r="FO59" s="422"/>
    </row>
    <row r="60" spans="1:171" ht="15.6" customHeight="1">
      <c r="A60" s="144" t="s">
        <v>1235</v>
      </c>
      <c r="B60" s="144" t="s">
        <v>1754</v>
      </c>
      <c r="C60" s="1256"/>
      <c r="D60" s="1352" t="s">
        <v>1189</v>
      </c>
      <c r="E60" s="1184" t="s">
        <v>1160</v>
      </c>
      <c r="F60" s="296" t="s">
        <v>42</v>
      </c>
      <c r="G60" s="205"/>
      <c r="H60" s="206">
        <v>57720</v>
      </c>
      <c r="I60" s="207">
        <v>67320</v>
      </c>
      <c r="J60" s="206">
        <v>50610</v>
      </c>
      <c r="K60" s="207">
        <v>60210</v>
      </c>
      <c r="L60" s="175" t="s">
        <v>268</v>
      </c>
      <c r="M60" s="208">
        <v>550</v>
      </c>
      <c r="N60" s="209">
        <v>640</v>
      </c>
      <c r="O60" s="210" t="s">
        <v>269</v>
      </c>
      <c r="P60" s="211" t="s">
        <v>270</v>
      </c>
      <c r="Q60" s="212" t="s">
        <v>268</v>
      </c>
      <c r="R60" s="213" t="s">
        <v>271</v>
      </c>
      <c r="S60" s="212" t="s">
        <v>268</v>
      </c>
      <c r="T60" s="214">
        <v>2.7</v>
      </c>
      <c r="U60" s="215">
        <v>2.7</v>
      </c>
      <c r="V60" s="208">
        <v>480</v>
      </c>
      <c r="W60" s="209">
        <v>570</v>
      </c>
      <c r="X60" s="210" t="s">
        <v>269</v>
      </c>
      <c r="Y60" s="211" t="s">
        <v>270</v>
      </c>
      <c r="Z60" s="212" t="s">
        <v>268</v>
      </c>
      <c r="AA60" s="213" t="s">
        <v>271</v>
      </c>
      <c r="AB60" s="212" t="s">
        <v>268</v>
      </c>
      <c r="AC60" s="214">
        <v>2.7</v>
      </c>
      <c r="AD60" s="216">
        <v>2.7</v>
      </c>
      <c r="AE60" s="175" t="s">
        <v>268</v>
      </c>
      <c r="AF60" s="217">
        <v>9600</v>
      </c>
      <c r="AG60" s="218" t="s">
        <v>274</v>
      </c>
      <c r="AH60" s="219">
        <v>90</v>
      </c>
      <c r="AI60" s="220" t="s">
        <v>269</v>
      </c>
      <c r="AJ60" s="211" t="s">
        <v>270</v>
      </c>
      <c r="AK60" s="212" t="s">
        <v>268</v>
      </c>
      <c r="AL60" s="213" t="s">
        <v>271</v>
      </c>
      <c r="AM60" s="212" t="s">
        <v>268</v>
      </c>
      <c r="AN60" s="221">
        <v>2.5</v>
      </c>
      <c r="AO60" s="222" t="s">
        <v>276</v>
      </c>
      <c r="AP60" s="175" t="s">
        <v>268</v>
      </c>
      <c r="AQ60" s="223">
        <v>3840</v>
      </c>
      <c r="AR60" s="224" t="s">
        <v>274</v>
      </c>
      <c r="AS60" s="225">
        <v>30</v>
      </c>
      <c r="AT60" s="226" t="s">
        <v>269</v>
      </c>
      <c r="AU60" s="227" t="s">
        <v>270</v>
      </c>
      <c r="AV60" s="228" t="s">
        <v>268</v>
      </c>
      <c r="AW60" s="229" t="s">
        <v>271</v>
      </c>
      <c r="AX60" s="228" t="s">
        <v>268</v>
      </c>
      <c r="AY60" s="230">
        <v>3.8</v>
      </c>
      <c r="BA60" s="56"/>
      <c r="BJ60" s="1187"/>
      <c r="BL60" s="231">
        <v>616000</v>
      </c>
      <c r="BM60" s="1210"/>
      <c r="BN60" s="149">
        <v>6160</v>
      </c>
      <c r="BO60" s="138" t="s">
        <v>272</v>
      </c>
      <c r="BP60" s="166" t="s">
        <v>270</v>
      </c>
      <c r="BQ60" s="161" t="s">
        <v>268</v>
      </c>
      <c r="BR60" s="303" t="s">
        <v>271</v>
      </c>
      <c r="BS60" s="182" t="s">
        <v>268</v>
      </c>
      <c r="BT60" s="304">
        <v>1.8</v>
      </c>
      <c r="BU60" s="307"/>
      <c r="BV60" s="1241"/>
      <c r="BW60" s="302"/>
      <c r="BX60" s="1210" t="s">
        <v>268</v>
      </c>
      <c r="BY60" s="1276">
        <v>13700</v>
      </c>
      <c r="BZ60" s="237"/>
      <c r="CA60" s="1210" t="s">
        <v>268</v>
      </c>
      <c r="CB60" s="1245">
        <v>50</v>
      </c>
      <c r="CC60" s="1201" t="s">
        <v>269</v>
      </c>
      <c r="CD60" s="1202" t="s">
        <v>270</v>
      </c>
      <c r="CE60" s="1201" t="s">
        <v>268</v>
      </c>
      <c r="CF60" s="1203" t="s">
        <v>275</v>
      </c>
      <c r="CG60" s="1201" t="s">
        <v>268</v>
      </c>
      <c r="CH60" s="1246">
        <v>6.8</v>
      </c>
      <c r="CI60" s="1241"/>
      <c r="CJ60" s="1188" t="s">
        <v>169</v>
      </c>
      <c r="CK60" s="1189" t="s">
        <v>268</v>
      </c>
      <c r="CL60" s="1190">
        <v>50</v>
      </c>
      <c r="CM60" s="1192" t="s">
        <v>269</v>
      </c>
      <c r="CN60" s="1194" t="s">
        <v>270</v>
      </c>
      <c r="CO60" s="1192" t="s">
        <v>268</v>
      </c>
      <c r="CP60" s="1196" t="s">
        <v>275</v>
      </c>
      <c r="CQ60" s="1192" t="s">
        <v>268</v>
      </c>
      <c r="CR60" s="1205">
        <v>2.4</v>
      </c>
      <c r="CS60" s="1230" t="s">
        <v>277</v>
      </c>
      <c r="CT60" s="1232" t="s">
        <v>268</v>
      </c>
      <c r="CU60" s="1233">
        <v>3800</v>
      </c>
      <c r="CV60" s="1236">
        <v>4200</v>
      </c>
      <c r="CW60" s="1233">
        <v>2700</v>
      </c>
      <c r="CX60" s="1236">
        <v>2700</v>
      </c>
      <c r="CY60" s="1189" t="s">
        <v>268</v>
      </c>
      <c r="CZ60" s="238" t="s">
        <v>1162</v>
      </c>
      <c r="DA60" s="239">
        <v>6300</v>
      </c>
      <c r="DB60" s="240">
        <v>7100</v>
      </c>
      <c r="DC60" s="241">
        <v>4400</v>
      </c>
      <c r="DD60" s="242">
        <v>4400</v>
      </c>
      <c r="DE60" s="1210"/>
      <c r="DF60" s="231">
        <v>4660</v>
      </c>
      <c r="DG60" s="1189" t="s">
        <v>268</v>
      </c>
      <c r="DH60" s="1239">
        <v>5100</v>
      </c>
      <c r="DI60" s="1210" t="s">
        <v>268</v>
      </c>
      <c r="DJ60" s="1242">
        <v>2530</v>
      </c>
      <c r="DK60" s="1186" t="s">
        <v>268</v>
      </c>
      <c r="DL60" s="1245">
        <v>20</v>
      </c>
      <c r="DM60" s="1201" t="s">
        <v>269</v>
      </c>
      <c r="DN60" s="1202" t="s">
        <v>270</v>
      </c>
      <c r="DO60" s="1201" t="s">
        <v>268</v>
      </c>
      <c r="DP60" s="1203" t="s">
        <v>275</v>
      </c>
      <c r="DQ60" s="1201" t="s">
        <v>268</v>
      </c>
      <c r="DR60" s="1246">
        <v>7.6</v>
      </c>
      <c r="DS60" s="1241"/>
      <c r="DT60" s="302"/>
      <c r="DU60" s="1210" t="s">
        <v>280</v>
      </c>
      <c r="DV60" s="1249" t="s">
        <v>1129</v>
      </c>
      <c r="DW60" s="1251" t="s">
        <v>1129</v>
      </c>
      <c r="DX60" s="1251" t="s">
        <v>1129</v>
      </c>
      <c r="DY60" s="1253" t="s">
        <v>1129</v>
      </c>
      <c r="DZ60" s="1210" t="s">
        <v>280</v>
      </c>
      <c r="EA60" s="1211">
        <v>1640</v>
      </c>
      <c r="EB60" s="1201" t="s">
        <v>268</v>
      </c>
      <c r="EC60" s="1198">
        <v>10</v>
      </c>
      <c r="ED60" s="1201" t="s">
        <v>269</v>
      </c>
      <c r="EE60" s="1202" t="s">
        <v>270</v>
      </c>
      <c r="EF60" s="1201" t="s">
        <v>268</v>
      </c>
      <c r="EG60" s="1203" t="s">
        <v>275</v>
      </c>
      <c r="EH60" s="1201" t="s">
        <v>268</v>
      </c>
      <c r="EI60" s="1204">
        <v>7.6</v>
      </c>
      <c r="EJ60" s="1207" t="s">
        <v>276</v>
      </c>
      <c r="EK60" s="1210" t="s">
        <v>280</v>
      </c>
      <c r="EL60" s="1211">
        <v>6400</v>
      </c>
      <c r="EM60" s="1201" t="s">
        <v>268</v>
      </c>
      <c r="EN60" s="1198">
        <v>60</v>
      </c>
      <c r="EO60" s="1201" t="s">
        <v>269</v>
      </c>
      <c r="EP60" s="1202" t="s">
        <v>270</v>
      </c>
      <c r="EQ60" s="1201" t="s">
        <v>268</v>
      </c>
      <c r="ER60" s="1203" t="s">
        <v>275</v>
      </c>
      <c r="ES60" s="1201" t="s">
        <v>268</v>
      </c>
      <c r="ET60" s="1204">
        <v>2.5</v>
      </c>
      <c r="EU60" s="1214" t="s">
        <v>276</v>
      </c>
      <c r="EV60" s="1207" t="s">
        <v>1168</v>
      </c>
      <c r="EW60" s="1210" t="s">
        <v>280</v>
      </c>
      <c r="EX60" s="244"/>
      <c r="EY60" s="1210" t="s">
        <v>280</v>
      </c>
      <c r="EZ60" s="1261"/>
      <c r="FA60" s="1210"/>
      <c r="FB60" s="1264"/>
      <c r="FC60" s="298"/>
      <c r="FD60" s="1267"/>
      <c r="FE60" s="441"/>
      <c r="FL60" s="422"/>
      <c r="FM60" s="422"/>
      <c r="FN60" s="422"/>
      <c r="FO60" s="422"/>
    </row>
    <row r="61" spans="1:171" ht="15.6" customHeight="1">
      <c r="A61" s="144" t="s">
        <v>1236</v>
      </c>
      <c r="B61" s="144" t="s">
        <v>1755</v>
      </c>
      <c r="C61" s="1256"/>
      <c r="D61" s="1182"/>
      <c r="E61" s="1185"/>
      <c r="F61" s="299" t="s">
        <v>43</v>
      </c>
      <c r="G61" s="205"/>
      <c r="H61" s="246">
        <v>67320</v>
      </c>
      <c r="I61" s="247">
        <v>143650</v>
      </c>
      <c r="J61" s="246">
        <v>60210</v>
      </c>
      <c r="K61" s="247">
        <v>136540</v>
      </c>
      <c r="L61" s="175" t="s">
        <v>268</v>
      </c>
      <c r="M61" s="248">
        <v>640</v>
      </c>
      <c r="N61" s="249">
        <v>1300</v>
      </c>
      <c r="O61" s="250" t="s">
        <v>269</v>
      </c>
      <c r="P61" s="251" t="s">
        <v>270</v>
      </c>
      <c r="Q61" s="252" t="s">
        <v>274</v>
      </c>
      <c r="R61" s="251" t="s">
        <v>271</v>
      </c>
      <c r="S61" s="252" t="s">
        <v>268</v>
      </c>
      <c r="T61" s="253">
        <v>2.7</v>
      </c>
      <c r="U61" s="254">
        <v>2.6</v>
      </c>
      <c r="V61" s="248">
        <v>570</v>
      </c>
      <c r="W61" s="249">
        <v>1230</v>
      </c>
      <c r="X61" s="250" t="s">
        <v>269</v>
      </c>
      <c r="Y61" s="251" t="s">
        <v>270</v>
      </c>
      <c r="Z61" s="252" t="s">
        <v>274</v>
      </c>
      <c r="AA61" s="251" t="s">
        <v>271</v>
      </c>
      <c r="AB61" s="252" t="s">
        <v>268</v>
      </c>
      <c r="AC61" s="253">
        <v>2.7</v>
      </c>
      <c r="AD61" s="255">
        <v>2.6</v>
      </c>
      <c r="AE61" s="175" t="s">
        <v>268</v>
      </c>
      <c r="AF61" s="223">
        <v>9600</v>
      </c>
      <c r="AG61" s="224" t="s">
        <v>274</v>
      </c>
      <c r="AH61" s="256">
        <v>90</v>
      </c>
      <c r="AI61" s="257" t="s">
        <v>269</v>
      </c>
      <c r="AJ61" s="197" t="s">
        <v>270</v>
      </c>
      <c r="AK61" s="198" t="s">
        <v>268</v>
      </c>
      <c r="AL61" s="258" t="s">
        <v>271</v>
      </c>
      <c r="AM61" s="259" t="s">
        <v>268</v>
      </c>
      <c r="AN61" s="260">
        <v>2.5</v>
      </c>
      <c r="AO61" s="261"/>
      <c r="AQ61" s="233"/>
      <c r="AR61" s="56"/>
      <c r="AS61" s="233"/>
      <c r="AT61" s="262"/>
      <c r="AU61" s="263"/>
      <c r="AV61" s="262"/>
      <c r="AW61" s="263"/>
      <c r="AX61" s="262"/>
      <c r="AY61" s="263"/>
      <c r="BA61" s="56"/>
      <c r="BB61" s="56"/>
      <c r="BC61" s="264"/>
      <c r="BD61" s="265"/>
      <c r="BE61" s="56"/>
      <c r="BF61" s="265"/>
      <c r="BG61" s="56"/>
      <c r="BH61" s="265"/>
      <c r="BI61" s="56"/>
      <c r="BJ61" s="1187"/>
      <c r="BL61" s="302"/>
      <c r="BM61" s="1210"/>
      <c r="BN61" s="309"/>
      <c r="BO61" s="202"/>
      <c r="BP61" s="202"/>
      <c r="BQ61" s="202"/>
      <c r="BR61" s="202"/>
      <c r="BS61" s="202"/>
      <c r="BT61" s="305"/>
      <c r="BU61" s="179"/>
      <c r="BV61" s="1241"/>
      <c r="BW61" s="302"/>
      <c r="BX61" s="1210"/>
      <c r="BY61" s="1277"/>
      <c r="BZ61" s="267">
        <v>11760</v>
      </c>
      <c r="CA61" s="1210"/>
      <c r="CB61" s="1190"/>
      <c r="CC61" s="1192"/>
      <c r="CD61" s="1194"/>
      <c r="CE61" s="1192"/>
      <c r="CF61" s="1196"/>
      <c r="CG61" s="1192"/>
      <c r="CH61" s="1247"/>
      <c r="CI61" s="1241"/>
      <c r="CJ61" s="1188"/>
      <c r="CK61" s="1189"/>
      <c r="CL61" s="1190"/>
      <c r="CM61" s="1192"/>
      <c r="CN61" s="1194"/>
      <c r="CO61" s="1192"/>
      <c r="CP61" s="1196"/>
      <c r="CQ61" s="1192"/>
      <c r="CR61" s="1205"/>
      <c r="CS61" s="1230"/>
      <c r="CT61" s="1232"/>
      <c r="CU61" s="1234"/>
      <c r="CV61" s="1237"/>
      <c r="CW61" s="1234"/>
      <c r="CX61" s="1237"/>
      <c r="CY61" s="1189"/>
      <c r="CZ61" s="167" t="s">
        <v>1164</v>
      </c>
      <c r="DA61" s="268">
        <v>3500</v>
      </c>
      <c r="DB61" s="269">
        <v>3900</v>
      </c>
      <c r="DC61" s="270">
        <v>2400</v>
      </c>
      <c r="DD61" s="271">
        <v>2400</v>
      </c>
      <c r="DE61" s="1210"/>
      <c r="DF61" s="302"/>
      <c r="DG61" s="1189"/>
      <c r="DH61" s="1240"/>
      <c r="DI61" s="1210"/>
      <c r="DJ61" s="1243"/>
      <c r="DK61" s="1186"/>
      <c r="DL61" s="1190"/>
      <c r="DM61" s="1192"/>
      <c r="DN61" s="1194"/>
      <c r="DO61" s="1192"/>
      <c r="DP61" s="1196"/>
      <c r="DQ61" s="1192"/>
      <c r="DR61" s="1247"/>
      <c r="DS61" s="1241"/>
      <c r="DT61" s="231"/>
      <c r="DU61" s="1210"/>
      <c r="DV61" s="1250"/>
      <c r="DW61" s="1252"/>
      <c r="DX61" s="1252"/>
      <c r="DY61" s="1254"/>
      <c r="DZ61" s="1210"/>
      <c r="EA61" s="1212"/>
      <c r="EB61" s="1192"/>
      <c r="EC61" s="1199"/>
      <c r="ED61" s="1192"/>
      <c r="EE61" s="1194"/>
      <c r="EF61" s="1192"/>
      <c r="EG61" s="1196"/>
      <c r="EH61" s="1192"/>
      <c r="EI61" s="1205"/>
      <c r="EJ61" s="1208"/>
      <c r="EK61" s="1210"/>
      <c r="EL61" s="1212"/>
      <c r="EM61" s="1192"/>
      <c r="EN61" s="1199"/>
      <c r="EO61" s="1192"/>
      <c r="EP61" s="1194"/>
      <c r="EQ61" s="1192"/>
      <c r="ER61" s="1196"/>
      <c r="ES61" s="1192"/>
      <c r="ET61" s="1205"/>
      <c r="EU61" s="1215"/>
      <c r="EV61" s="1208"/>
      <c r="EW61" s="1210"/>
      <c r="EX61" s="272">
        <v>4350</v>
      </c>
      <c r="EY61" s="1210"/>
      <c r="EZ61" s="1261"/>
      <c r="FA61" s="1210"/>
      <c r="FB61" s="1264"/>
      <c r="FC61" s="298"/>
      <c r="FD61" s="1267"/>
      <c r="FE61" s="441"/>
      <c r="FL61" s="422"/>
      <c r="FM61" s="422"/>
      <c r="FN61" s="422"/>
      <c r="FO61" s="422"/>
    </row>
    <row r="62" spans="1:171" ht="15.6" customHeight="1">
      <c r="A62" s="144" t="s">
        <v>1237</v>
      </c>
      <c r="B62" s="144" t="s">
        <v>1756</v>
      </c>
      <c r="C62" s="1256"/>
      <c r="D62" s="1182"/>
      <c r="E62" s="1217" t="s">
        <v>1165</v>
      </c>
      <c r="F62" s="299" t="s">
        <v>44</v>
      </c>
      <c r="G62" s="205"/>
      <c r="H62" s="246">
        <v>143650</v>
      </c>
      <c r="I62" s="247">
        <v>239650</v>
      </c>
      <c r="J62" s="246">
        <v>136540</v>
      </c>
      <c r="K62" s="247">
        <v>232540</v>
      </c>
      <c r="L62" s="175" t="s">
        <v>268</v>
      </c>
      <c r="M62" s="248">
        <v>1300</v>
      </c>
      <c r="N62" s="249">
        <v>2260</v>
      </c>
      <c r="O62" s="250" t="s">
        <v>269</v>
      </c>
      <c r="P62" s="251" t="s">
        <v>270</v>
      </c>
      <c r="Q62" s="252" t="s">
        <v>274</v>
      </c>
      <c r="R62" s="251" t="s">
        <v>271</v>
      </c>
      <c r="S62" s="252" t="s">
        <v>268</v>
      </c>
      <c r="T62" s="253">
        <v>2.6</v>
      </c>
      <c r="U62" s="254">
        <v>2.6</v>
      </c>
      <c r="V62" s="248">
        <v>1230</v>
      </c>
      <c r="W62" s="249">
        <v>2190</v>
      </c>
      <c r="X62" s="250" t="s">
        <v>269</v>
      </c>
      <c r="Y62" s="251" t="s">
        <v>270</v>
      </c>
      <c r="Z62" s="252" t="s">
        <v>274</v>
      </c>
      <c r="AA62" s="251" t="s">
        <v>271</v>
      </c>
      <c r="AB62" s="252" t="s">
        <v>268</v>
      </c>
      <c r="AC62" s="253">
        <v>2.6</v>
      </c>
      <c r="AD62" s="255">
        <v>2.6</v>
      </c>
      <c r="AE62" s="55"/>
      <c r="AH62" s="273"/>
      <c r="AP62" s="55"/>
      <c r="AZ62" s="175" t="s">
        <v>268</v>
      </c>
      <c r="BA62" s="274">
        <v>19200</v>
      </c>
      <c r="BB62" s="175" t="s">
        <v>268</v>
      </c>
      <c r="BC62" s="225">
        <v>190</v>
      </c>
      <c r="BD62" s="226" t="s">
        <v>269</v>
      </c>
      <c r="BE62" s="227" t="s">
        <v>270</v>
      </c>
      <c r="BF62" s="228" t="s">
        <v>268</v>
      </c>
      <c r="BG62" s="229" t="s">
        <v>271</v>
      </c>
      <c r="BH62" s="226" t="s">
        <v>268</v>
      </c>
      <c r="BI62" s="230">
        <v>2.4</v>
      </c>
      <c r="BJ62" s="1187"/>
      <c r="BL62" s="231" t="s">
        <v>1190</v>
      </c>
      <c r="BM62" s="1210"/>
      <c r="BN62" s="1227" t="s">
        <v>1190</v>
      </c>
      <c r="BO62" s="1228"/>
      <c r="BP62" s="1228"/>
      <c r="BT62" s="306"/>
      <c r="BU62" s="235"/>
      <c r="BV62" s="1241"/>
      <c r="BW62" s="302"/>
      <c r="BX62" s="1210" t="s">
        <v>268</v>
      </c>
      <c r="BY62" s="1278">
        <v>11760</v>
      </c>
      <c r="BZ62" s="275"/>
      <c r="CA62" s="1210"/>
      <c r="CB62" s="1190">
        <v>0</v>
      </c>
      <c r="CC62" s="1192"/>
      <c r="CD62" s="1194"/>
      <c r="CE62" s="1192"/>
      <c r="CF62" s="1196"/>
      <c r="CG62" s="1192"/>
      <c r="CH62" s="1247"/>
      <c r="CI62" s="1241"/>
      <c r="CJ62" s="1219">
        <v>5700</v>
      </c>
      <c r="CK62" s="1189"/>
      <c r="CL62" s="1190"/>
      <c r="CM62" s="1192"/>
      <c r="CN62" s="1194"/>
      <c r="CO62" s="1192"/>
      <c r="CP62" s="1196"/>
      <c r="CQ62" s="1192"/>
      <c r="CR62" s="1205"/>
      <c r="CS62" s="1230"/>
      <c r="CT62" s="1232"/>
      <c r="CU62" s="1234"/>
      <c r="CV62" s="1237"/>
      <c r="CW62" s="1234"/>
      <c r="CX62" s="1237"/>
      <c r="CY62" s="1189"/>
      <c r="CZ62" s="167" t="s">
        <v>1166</v>
      </c>
      <c r="DA62" s="268">
        <v>3000</v>
      </c>
      <c r="DB62" s="269">
        <v>3400</v>
      </c>
      <c r="DC62" s="270">
        <v>2100</v>
      </c>
      <c r="DD62" s="271">
        <v>2100</v>
      </c>
      <c r="DE62" s="1210"/>
      <c r="DF62" s="231" t="s">
        <v>317</v>
      </c>
      <c r="DG62" s="235"/>
      <c r="DH62" s="276"/>
      <c r="DI62" s="1241"/>
      <c r="DJ62" s="1243"/>
      <c r="DK62" s="1186"/>
      <c r="DL62" s="1190"/>
      <c r="DM62" s="1192"/>
      <c r="DN62" s="1194"/>
      <c r="DO62" s="1192"/>
      <c r="DP62" s="1196"/>
      <c r="DQ62" s="1192"/>
      <c r="DR62" s="1247"/>
      <c r="DS62" s="1241"/>
      <c r="DT62" s="302"/>
      <c r="DU62" s="1210"/>
      <c r="DV62" s="1221">
        <v>0.01</v>
      </c>
      <c r="DW62" s="1223">
        <v>0.03</v>
      </c>
      <c r="DX62" s="1223">
        <v>0.04</v>
      </c>
      <c r="DY62" s="1225">
        <v>0.05</v>
      </c>
      <c r="DZ62" s="1210"/>
      <c r="EA62" s="1212"/>
      <c r="EB62" s="1192"/>
      <c r="EC62" s="1199"/>
      <c r="ED62" s="1192"/>
      <c r="EE62" s="1194"/>
      <c r="EF62" s="1192"/>
      <c r="EG62" s="1196"/>
      <c r="EH62" s="1192"/>
      <c r="EI62" s="1205"/>
      <c r="EJ62" s="1208"/>
      <c r="EK62" s="1210"/>
      <c r="EL62" s="1212"/>
      <c r="EM62" s="1192"/>
      <c r="EN62" s="1199"/>
      <c r="EO62" s="1192"/>
      <c r="EP62" s="1194"/>
      <c r="EQ62" s="1192"/>
      <c r="ER62" s="1196"/>
      <c r="ES62" s="1192"/>
      <c r="ET62" s="1205"/>
      <c r="EU62" s="1215"/>
      <c r="EV62" s="1208"/>
      <c r="EW62" s="1210"/>
      <c r="EX62" s="277">
        <v>40</v>
      </c>
      <c r="EY62" s="1210"/>
      <c r="EZ62" s="1261"/>
      <c r="FA62" s="1210"/>
      <c r="FB62" s="1264"/>
      <c r="FC62" s="298"/>
      <c r="FD62" s="1267"/>
      <c r="FE62" s="441"/>
      <c r="FL62" s="422"/>
      <c r="FM62" s="422"/>
      <c r="FN62" s="422"/>
      <c r="FO62" s="422"/>
    </row>
    <row r="63" spans="1:171" ht="15.6" customHeight="1">
      <c r="A63" s="144" t="s">
        <v>1238</v>
      </c>
      <c r="B63" s="144" t="s">
        <v>1757</v>
      </c>
      <c r="C63" s="1256"/>
      <c r="D63" s="1182"/>
      <c r="E63" s="1218"/>
      <c r="F63" s="300" t="s">
        <v>45</v>
      </c>
      <c r="G63" s="205"/>
      <c r="H63" s="279">
        <v>239650</v>
      </c>
      <c r="I63" s="280"/>
      <c r="J63" s="279">
        <v>232540</v>
      </c>
      <c r="K63" s="280"/>
      <c r="L63" s="175" t="s">
        <v>268</v>
      </c>
      <c r="M63" s="223">
        <v>2260</v>
      </c>
      <c r="N63" s="281"/>
      <c r="O63" s="282" t="s">
        <v>269</v>
      </c>
      <c r="P63" s="283" t="s">
        <v>270</v>
      </c>
      <c r="Q63" s="284" t="s">
        <v>274</v>
      </c>
      <c r="R63" s="283" t="s">
        <v>271</v>
      </c>
      <c r="S63" s="284" t="s">
        <v>268</v>
      </c>
      <c r="T63" s="285">
        <v>2.6</v>
      </c>
      <c r="U63" s="286"/>
      <c r="V63" s="223">
        <v>2190</v>
      </c>
      <c r="W63" s="281"/>
      <c r="X63" s="282" t="s">
        <v>269</v>
      </c>
      <c r="Y63" s="283" t="s">
        <v>270</v>
      </c>
      <c r="Z63" s="284" t="s">
        <v>274</v>
      </c>
      <c r="AA63" s="283" t="s">
        <v>271</v>
      </c>
      <c r="AB63" s="284" t="s">
        <v>268</v>
      </c>
      <c r="AC63" s="285">
        <v>2.6</v>
      </c>
      <c r="AD63" s="287"/>
      <c r="AE63" s="55"/>
      <c r="AH63" s="288"/>
      <c r="AP63" s="55"/>
      <c r="AQ63" s="289"/>
      <c r="AR63" s="165"/>
      <c r="AS63" s="288"/>
      <c r="AZ63" s="56"/>
      <c r="BA63" s="56"/>
      <c r="BB63" s="56"/>
      <c r="BC63" s="56"/>
      <c r="BD63" s="56"/>
      <c r="BE63" s="56"/>
      <c r="BF63" s="56"/>
      <c r="BG63" s="56"/>
      <c r="BH63" s="56"/>
      <c r="BI63" s="56"/>
      <c r="BJ63" s="1187"/>
      <c r="BL63" s="231">
        <v>662100</v>
      </c>
      <c r="BM63" s="1210"/>
      <c r="BN63" s="149">
        <v>6620</v>
      </c>
      <c r="BO63" s="138" t="s">
        <v>272</v>
      </c>
      <c r="BP63" s="166" t="s">
        <v>270</v>
      </c>
      <c r="BQ63" s="161" t="s">
        <v>268</v>
      </c>
      <c r="BR63" s="303" t="s">
        <v>271</v>
      </c>
      <c r="BS63" s="182" t="s">
        <v>268</v>
      </c>
      <c r="BT63" s="304">
        <v>1.9</v>
      </c>
      <c r="BU63" s="307"/>
      <c r="BV63" s="1241"/>
      <c r="BW63" s="302"/>
      <c r="BX63" s="1210"/>
      <c r="BY63" s="1279"/>
      <c r="BZ63" s="290"/>
      <c r="CA63" s="1210"/>
      <c r="CB63" s="1191"/>
      <c r="CC63" s="1193"/>
      <c r="CD63" s="1195"/>
      <c r="CE63" s="1193"/>
      <c r="CF63" s="1197"/>
      <c r="CG63" s="1193"/>
      <c r="CH63" s="1248"/>
      <c r="CI63" s="1241"/>
      <c r="CJ63" s="1219"/>
      <c r="CK63" s="1189"/>
      <c r="CL63" s="1190"/>
      <c r="CM63" s="1192"/>
      <c r="CN63" s="1194"/>
      <c r="CO63" s="1192"/>
      <c r="CP63" s="1196"/>
      <c r="CQ63" s="1192"/>
      <c r="CR63" s="1205"/>
      <c r="CS63" s="1230"/>
      <c r="CT63" s="1232"/>
      <c r="CU63" s="1235"/>
      <c r="CV63" s="1238"/>
      <c r="CW63" s="1235"/>
      <c r="CX63" s="1238"/>
      <c r="CY63" s="1189"/>
      <c r="CZ63" s="291" t="s">
        <v>1167</v>
      </c>
      <c r="DA63" s="292">
        <v>2700</v>
      </c>
      <c r="DB63" s="293">
        <v>3000</v>
      </c>
      <c r="DC63" s="294">
        <v>1900</v>
      </c>
      <c r="DD63" s="290">
        <v>1900</v>
      </c>
      <c r="DE63" s="1210"/>
      <c r="DF63" s="231">
        <v>4250</v>
      </c>
      <c r="DG63" s="235"/>
      <c r="DH63" s="165"/>
      <c r="DI63" s="1241"/>
      <c r="DJ63" s="1244"/>
      <c r="DK63" s="1186"/>
      <c r="DL63" s="1190"/>
      <c r="DM63" s="1193"/>
      <c r="DN63" s="1195"/>
      <c r="DO63" s="1193"/>
      <c r="DP63" s="1197"/>
      <c r="DQ63" s="1193"/>
      <c r="DR63" s="1248"/>
      <c r="DS63" s="1241"/>
      <c r="DT63" s="302"/>
      <c r="DU63" s="1210"/>
      <c r="DV63" s="1222"/>
      <c r="DW63" s="1224"/>
      <c r="DX63" s="1224"/>
      <c r="DY63" s="1226"/>
      <c r="DZ63" s="1210"/>
      <c r="EA63" s="1213"/>
      <c r="EB63" s="1193"/>
      <c r="EC63" s="1200"/>
      <c r="ED63" s="1193"/>
      <c r="EE63" s="1195"/>
      <c r="EF63" s="1193"/>
      <c r="EG63" s="1197"/>
      <c r="EH63" s="1193"/>
      <c r="EI63" s="1206"/>
      <c r="EJ63" s="1209"/>
      <c r="EK63" s="1210"/>
      <c r="EL63" s="1213"/>
      <c r="EM63" s="1193"/>
      <c r="EN63" s="1200"/>
      <c r="EO63" s="1193"/>
      <c r="EP63" s="1195"/>
      <c r="EQ63" s="1193"/>
      <c r="ER63" s="1197"/>
      <c r="ES63" s="1193"/>
      <c r="ET63" s="1206"/>
      <c r="EU63" s="1216"/>
      <c r="EV63" s="1209"/>
      <c r="EW63" s="1210"/>
      <c r="EX63" s="295" t="s">
        <v>1168</v>
      </c>
      <c r="EY63" s="1210"/>
      <c r="EZ63" s="1261"/>
      <c r="FA63" s="1210"/>
      <c r="FB63" s="1264"/>
      <c r="FC63" s="298"/>
      <c r="FD63" s="1267"/>
      <c r="FE63" s="441"/>
      <c r="FL63" s="422"/>
      <c r="FM63" s="422"/>
      <c r="FN63" s="422"/>
      <c r="FO63" s="422"/>
    </row>
    <row r="64" spans="1:171" ht="15.6" customHeight="1">
      <c r="A64" s="144" t="s">
        <v>372</v>
      </c>
      <c r="B64" s="144" t="s">
        <v>1758</v>
      </c>
      <c r="C64" s="1256"/>
      <c r="D64" s="1352" t="s">
        <v>1191</v>
      </c>
      <c r="E64" s="1184" t="s">
        <v>1160</v>
      </c>
      <c r="F64" s="296" t="s">
        <v>42</v>
      </c>
      <c r="G64" s="205"/>
      <c r="H64" s="206">
        <v>49730</v>
      </c>
      <c r="I64" s="207">
        <v>59330</v>
      </c>
      <c r="J64" s="206">
        <v>43330</v>
      </c>
      <c r="K64" s="207">
        <v>52930</v>
      </c>
      <c r="L64" s="175" t="s">
        <v>268</v>
      </c>
      <c r="M64" s="208">
        <v>470</v>
      </c>
      <c r="N64" s="209">
        <v>560</v>
      </c>
      <c r="O64" s="210" t="s">
        <v>269</v>
      </c>
      <c r="P64" s="211" t="s">
        <v>270</v>
      </c>
      <c r="Q64" s="212" t="s">
        <v>268</v>
      </c>
      <c r="R64" s="213" t="s">
        <v>271</v>
      </c>
      <c r="S64" s="212" t="s">
        <v>268</v>
      </c>
      <c r="T64" s="214">
        <v>2.9</v>
      </c>
      <c r="U64" s="215">
        <v>2.8</v>
      </c>
      <c r="V64" s="208">
        <v>410</v>
      </c>
      <c r="W64" s="209">
        <v>500</v>
      </c>
      <c r="X64" s="210" t="s">
        <v>269</v>
      </c>
      <c r="Y64" s="211" t="s">
        <v>270</v>
      </c>
      <c r="Z64" s="212" t="s">
        <v>268</v>
      </c>
      <c r="AA64" s="213" t="s">
        <v>271</v>
      </c>
      <c r="AB64" s="212" t="s">
        <v>268</v>
      </c>
      <c r="AC64" s="214">
        <v>2.8</v>
      </c>
      <c r="AD64" s="216">
        <v>2.8</v>
      </c>
      <c r="AE64" s="175" t="s">
        <v>268</v>
      </c>
      <c r="AF64" s="217">
        <v>9600</v>
      </c>
      <c r="AG64" s="218" t="s">
        <v>274</v>
      </c>
      <c r="AH64" s="219">
        <v>90</v>
      </c>
      <c r="AI64" s="220" t="s">
        <v>269</v>
      </c>
      <c r="AJ64" s="211" t="s">
        <v>270</v>
      </c>
      <c r="AK64" s="212" t="s">
        <v>268</v>
      </c>
      <c r="AL64" s="213" t="s">
        <v>271</v>
      </c>
      <c r="AM64" s="212" t="s">
        <v>268</v>
      </c>
      <c r="AN64" s="221">
        <v>2.5</v>
      </c>
      <c r="AO64" s="222" t="s">
        <v>276</v>
      </c>
      <c r="AP64" s="175" t="s">
        <v>268</v>
      </c>
      <c r="AQ64" s="223">
        <v>3840</v>
      </c>
      <c r="AR64" s="224" t="s">
        <v>274</v>
      </c>
      <c r="AS64" s="225">
        <v>30</v>
      </c>
      <c r="AT64" s="226" t="s">
        <v>269</v>
      </c>
      <c r="AU64" s="227" t="s">
        <v>270</v>
      </c>
      <c r="AV64" s="228" t="s">
        <v>268</v>
      </c>
      <c r="AW64" s="229" t="s">
        <v>271</v>
      </c>
      <c r="AX64" s="228" t="s">
        <v>268</v>
      </c>
      <c r="AY64" s="230">
        <v>3.8</v>
      </c>
      <c r="BA64" s="56"/>
      <c r="BJ64" s="1187"/>
      <c r="BL64" s="302"/>
      <c r="BM64" s="1210"/>
      <c r="BN64" s="309"/>
      <c r="BO64" s="202"/>
      <c r="BP64" s="202"/>
      <c r="BQ64" s="202"/>
      <c r="BR64" s="202"/>
      <c r="BS64" s="202"/>
      <c r="BT64" s="305"/>
      <c r="BU64" s="179"/>
      <c r="BV64" s="1241"/>
      <c r="BW64" s="231"/>
      <c r="BX64" s="1186"/>
      <c r="BY64" s="133"/>
      <c r="BZ64" s="133"/>
      <c r="CA64" s="1187"/>
      <c r="CB64" s="311"/>
      <c r="CC64" s="312"/>
      <c r="CD64" s="311"/>
      <c r="CE64" s="312"/>
      <c r="CF64" s="311"/>
      <c r="CG64" s="312"/>
      <c r="CH64" s="311"/>
      <c r="CI64" s="1241"/>
      <c r="CJ64" s="1188" t="s">
        <v>170</v>
      </c>
      <c r="CK64" s="1189" t="s">
        <v>268</v>
      </c>
      <c r="CL64" s="1190">
        <v>40</v>
      </c>
      <c r="CM64" s="1192" t="s">
        <v>269</v>
      </c>
      <c r="CN64" s="1194" t="s">
        <v>270</v>
      </c>
      <c r="CO64" s="1192" t="s">
        <v>268</v>
      </c>
      <c r="CP64" s="1196" t="s">
        <v>275</v>
      </c>
      <c r="CQ64" s="1192" t="s">
        <v>268</v>
      </c>
      <c r="CR64" s="1205">
        <v>2.7</v>
      </c>
      <c r="CS64" s="1230" t="s">
        <v>277</v>
      </c>
      <c r="CT64" s="1232" t="s">
        <v>268</v>
      </c>
      <c r="CU64" s="1233">
        <v>3400</v>
      </c>
      <c r="CV64" s="1236">
        <v>3800</v>
      </c>
      <c r="CW64" s="1233">
        <v>2400</v>
      </c>
      <c r="CX64" s="1236">
        <v>2400</v>
      </c>
      <c r="CY64" s="1189" t="s">
        <v>268</v>
      </c>
      <c r="CZ64" s="238" t="s">
        <v>1162</v>
      </c>
      <c r="DA64" s="239">
        <v>5500</v>
      </c>
      <c r="DB64" s="240">
        <v>6200</v>
      </c>
      <c r="DC64" s="241">
        <v>3900</v>
      </c>
      <c r="DD64" s="242">
        <v>3900</v>
      </c>
      <c r="DE64" s="1210"/>
      <c r="DF64" s="302"/>
      <c r="DG64" s="1189" t="s">
        <v>268</v>
      </c>
      <c r="DH64" s="1239">
        <v>5100</v>
      </c>
      <c r="DI64" s="1210" t="s">
        <v>268</v>
      </c>
      <c r="DJ64" s="1242">
        <v>2280</v>
      </c>
      <c r="DK64" s="1186" t="s">
        <v>268</v>
      </c>
      <c r="DL64" s="1245">
        <v>20</v>
      </c>
      <c r="DM64" s="1201" t="s">
        <v>269</v>
      </c>
      <c r="DN64" s="1202" t="s">
        <v>270</v>
      </c>
      <c r="DO64" s="1201" t="s">
        <v>268</v>
      </c>
      <c r="DP64" s="1203" t="s">
        <v>275</v>
      </c>
      <c r="DQ64" s="1201" t="s">
        <v>268</v>
      </c>
      <c r="DR64" s="1246">
        <v>6.8</v>
      </c>
      <c r="DS64" s="1241"/>
      <c r="DT64" s="302"/>
      <c r="DU64" s="1210" t="s">
        <v>280</v>
      </c>
      <c r="DV64" s="1249" t="s">
        <v>1129</v>
      </c>
      <c r="DW64" s="1251" t="s">
        <v>1129</v>
      </c>
      <c r="DX64" s="1251" t="s">
        <v>1129</v>
      </c>
      <c r="DY64" s="1253" t="s">
        <v>1129</v>
      </c>
      <c r="DZ64" s="1210" t="s">
        <v>280</v>
      </c>
      <c r="EA64" s="1211">
        <v>1470</v>
      </c>
      <c r="EB64" s="1201" t="s">
        <v>268</v>
      </c>
      <c r="EC64" s="1198">
        <v>10</v>
      </c>
      <c r="ED64" s="1201" t="s">
        <v>269</v>
      </c>
      <c r="EE64" s="1202" t="s">
        <v>270</v>
      </c>
      <c r="EF64" s="1201" t="s">
        <v>268</v>
      </c>
      <c r="EG64" s="1203" t="s">
        <v>275</v>
      </c>
      <c r="EH64" s="1201" t="s">
        <v>268</v>
      </c>
      <c r="EI64" s="1204">
        <v>6.8</v>
      </c>
      <c r="EJ64" s="1207" t="s">
        <v>276</v>
      </c>
      <c r="EK64" s="1210" t="s">
        <v>280</v>
      </c>
      <c r="EL64" s="1211">
        <v>5760</v>
      </c>
      <c r="EM64" s="1201" t="s">
        <v>268</v>
      </c>
      <c r="EN64" s="1198">
        <v>50</v>
      </c>
      <c r="EO64" s="1201" t="s">
        <v>269</v>
      </c>
      <c r="EP64" s="1202" t="s">
        <v>270</v>
      </c>
      <c r="EQ64" s="1201" t="s">
        <v>268</v>
      </c>
      <c r="ER64" s="1203" t="s">
        <v>275</v>
      </c>
      <c r="ES64" s="1201" t="s">
        <v>268</v>
      </c>
      <c r="ET64" s="1204">
        <v>2.7</v>
      </c>
      <c r="EU64" s="1214" t="s">
        <v>276</v>
      </c>
      <c r="EV64" s="1207" t="s">
        <v>1168</v>
      </c>
      <c r="EW64" s="1210" t="s">
        <v>280</v>
      </c>
      <c r="EX64" s="244"/>
      <c r="EY64" s="1210" t="s">
        <v>280</v>
      </c>
      <c r="EZ64" s="1261"/>
      <c r="FA64" s="1210"/>
      <c r="FB64" s="1264"/>
      <c r="FC64" s="298"/>
      <c r="FD64" s="1267"/>
      <c r="FE64" s="441"/>
      <c r="FL64" s="422"/>
      <c r="FM64" s="422"/>
      <c r="FN64" s="422"/>
      <c r="FO64" s="422"/>
    </row>
    <row r="65" spans="1:171" ht="15.6" customHeight="1">
      <c r="A65" s="144" t="s">
        <v>373</v>
      </c>
      <c r="B65" s="144" t="s">
        <v>1759</v>
      </c>
      <c r="C65" s="1256"/>
      <c r="D65" s="1182"/>
      <c r="E65" s="1185"/>
      <c r="F65" s="299" t="s">
        <v>43</v>
      </c>
      <c r="G65" s="205"/>
      <c r="H65" s="246">
        <v>59330</v>
      </c>
      <c r="I65" s="247">
        <v>135660</v>
      </c>
      <c r="J65" s="246">
        <v>52930</v>
      </c>
      <c r="K65" s="247">
        <v>129260</v>
      </c>
      <c r="L65" s="175" t="s">
        <v>268</v>
      </c>
      <c r="M65" s="248">
        <v>560</v>
      </c>
      <c r="N65" s="249">
        <v>1230</v>
      </c>
      <c r="O65" s="250" t="s">
        <v>269</v>
      </c>
      <c r="P65" s="251" t="s">
        <v>270</v>
      </c>
      <c r="Q65" s="252" t="s">
        <v>274</v>
      </c>
      <c r="R65" s="251" t="s">
        <v>271</v>
      </c>
      <c r="S65" s="252" t="s">
        <v>268</v>
      </c>
      <c r="T65" s="253">
        <v>2.8</v>
      </c>
      <c r="U65" s="254">
        <v>2.7</v>
      </c>
      <c r="V65" s="248">
        <v>500</v>
      </c>
      <c r="W65" s="249">
        <v>1160</v>
      </c>
      <c r="X65" s="250" t="s">
        <v>269</v>
      </c>
      <c r="Y65" s="251" t="s">
        <v>270</v>
      </c>
      <c r="Z65" s="252" t="s">
        <v>274</v>
      </c>
      <c r="AA65" s="251" t="s">
        <v>271</v>
      </c>
      <c r="AB65" s="252" t="s">
        <v>268</v>
      </c>
      <c r="AC65" s="253">
        <v>2.8</v>
      </c>
      <c r="AD65" s="255">
        <v>2.7</v>
      </c>
      <c r="AE65" s="175" t="s">
        <v>268</v>
      </c>
      <c r="AF65" s="223">
        <v>9600</v>
      </c>
      <c r="AG65" s="224" t="s">
        <v>274</v>
      </c>
      <c r="AH65" s="256">
        <v>90</v>
      </c>
      <c r="AI65" s="257" t="s">
        <v>269</v>
      </c>
      <c r="AJ65" s="197" t="s">
        <v>270</v>
      </c>
      <c r="AK65" s="198" t="s">
        <v>268</v>
      </c>
      <c r="AL65" s="258" t="s">
        <v>271</v>
      </c>
      <c r="AM65" s="259" t="s">
        <v>268</v>
      </c>
      <c r="AN65" s="260">
        <v>2.5</v>
      </c>
      <c r="AO65" s="261"/>
      <c r="AQ65" s="233"/>
      <c r="AR65" s="56"/>
      <c r="AS65" s="233"/>
      <c r="AT65" s="262"/>
      <c r="AU65" s="263"/>
      <c r="AV65" s="262"/>
      <c r="AW65" s="263"/>
      <c r="AX65" s="262"/>
      <c r="AY65" s="263"/>
      <c r="BA65" s="56"/>
      <c r="BB65" s="56"/>
      <c r="BC65" s="264"/>
      <c r="BD65" s="265"/>
      <c r="BE65" s="56"/>
      <c r="BF65" s="265"/>
      <c r="BG65" s="56"/>
      <c r="BH65" s="265"/>
      <c r="BI65" s="56"/>
      <c r="BJ65" s="1187"/>
      <c r="BL65" s="231" t="s">
        <v>1192</v>
      </c>
      <c r="BM65" s="1210"/>
      <c r="BN65" s="1227" t="s">
        <v>1192</v>
      </c>
      <c r="BO65" s="1228"/>
      <c r="BP65" s="1228"/>
      <c r="BT65" s="306"/>
      <c r="BU65" s="235"/>
      <c r="BV65" s="1241"/>
      <c r="BW65" s="266"/>
      <c r="BX65" s="1186"/>
      <c r="BY65" s="133"/>
      <c r="BZ65" s="133"/>
      <c r="CA65" s="1187"/>
      <c r="CB65" s="311"/>
      <c r="CC65" s="312"/>
      <c r="CD65" s="311"/>
      <c r="CE65" s="312"/>
      <c r="CF65" s="311"/>
      <c r="CG65" s="312"/>
      <c r="CH65" s="311"/>
      <c r="CI65" s="1241"/>
      <c r="CJ65" s="1188"/>
      <c r="CK65" s="1189"/>
      <c r="CL65" s="1190"/>
      <c r="CM65" s="1192"/>
      <c r="CN65" s="1194"/>
      <c r="CO65" s="1192"/>
      <c r="CP65" s="1196"/>
      <c r="CQ65" s="1192"/>
      <c r="CR65" s="1205"/>
      <c r="CS65" s="1230"/>
      <c r="CT65" s="1232"/>
      <c r="CU65" s="1234"/>
      <c r="CV65" s="1237"/>
      <c r="CW65" s="1234"/>
      <c r="CX65" s="1237"/>
      <c r="CY65" s="1189"/>
      <c r="CZ65" s="167" t="s">
        <v>1164</v>
      </c>
      <c r="DA65" s="268">
        <v>3000</v>
      </c>
      <c r="DB65" s="269">
        <v>3400</v>
      </c>
      <c r="DC65" s="270">
        <v>2100</v>
      </c>
      <c r="DD65" s="271">
        <v>2100</v>
      </c>
      <c r="DE65" s="1210"/>
      <c r="DF65" s="231" t="s">
        <v>319</v>
      </c>
      <c r="DG65" s="1189"/>
      <c r="DH65" s="1240"/>
      <c r="DI65" s="1210"/>
      <c r="DJ65" s="1243"/>
      <c r="DK65" s="1186"/>
      <c r="DL65" s="1190"/>
      <c r="DM65" s="1192"/>
      <c r="DN65" s="1194"/>
      <c r="DO65" s="1192"/>
      <c r="DP65" s="1196"/>
      <c r="DQ65" s="1192"/>
      <c r="DR65" s="1247"/>
      <c r="DS65" s="1241"/>
      <c r="DT65" s="302"/>
      <c r="DU65" s="1210"/>
      <c r="DV65" s="1250"/>
      <c r="DW65" s="1252"/>
      <c r="DX65" s="1252"/>
      <c r="DY65" s="1254"/>
      <c r="DZ65" s="1210"/>
      <c r="EA65" s="1212"/>
      <c r="EB65" s="1192"/>
      <c r="EC65" s="1199"/>
      <c r="ED65" s="1192"/>
      <c r="EE65" s="1194"/>
      <c r="EF65" s="1192"/>
      <c r="EG65" s="1196"/>
      <c r="EH65" s="1192"/>
      <c r="EI65" s="1205"/>
      <c r="EJ65" s="1208"/>
      <c r="EK65" s="1210"/>
      <c r="EL65" s="1212"/>
      <c r="EM65" s="1192"/>
      <c r="EN65" s="1199"/>
      <c r="EO65" s="1192"/>
      <c r="EP65" s="1194"/>
      <c r="EQ65" s="1192"/>
      <c r="ER65" s="1196"/>
      <c r="ES65" s="1192"/>
      <c r="ET65" s="1205"/>
      <c r="EU65" s="1215"/>
      <c r="EV65" s="1208"/>
      <c r="EW65" s="1210"/>
      <c r="EX65" s="272">
        <v>3910</v>
      </c>
      <c r="EY65" s="1210"/>
      <c r="EZ65" s="1261"/>
      <c r="FA65" s="1210"/>
      <c r="FB65" s="1264"/>
      <c r="FC65" s="298"/>
      <c r="FD65" s="1267"/>
      <c r="FE65" s="441"/>
      <c r="FL65" s="422"/>
      <c r="FM65" s="422"/>
      <c r="FN65" s="422"/>
      <c r="FO65" s="422"/>
    </row>
    <row r="66" spans="1:171" ht="15.6" customHeight="1">
      <c r="A66" s="144" t="s">
        <v>1239</v>
      </c>
      <c r="B66" s="144" t="s">
        <v>1760</v>
      </c>
      <c r="C66" s="1256"/>
      <c r="D66" s="1182"/>
      <c r="E66" s="1217" t="s">
        <v>1165</v>
      </c>
      <c r="F66" s="299" t="s">
        <v>44</v>
      </c>
      <c r="G66" s="205"/>
      <c r="H66" s="246">
        <v>135660</v>
      </c>
      <c r="I66" s="247">
        <v>231660</v>
      </c>
      <c r="J66" s="246">
        <v>129260</v>
      </c>
      <c r="K66" s="247">
        <v>225260</v>
      </c>
      <c r="L66" s="175" t="s">
        <v>268</v>
      </c>
      <c r="M66" s="248">
        <v>1230</v>
      </c>
      <c r="N66" s="249">
        <v>2190</v>
      </c>
      <c r="O66" s="250" t="s">
        <v>269</v>
      </c>
      <c r="P66" s="251" t="s">
        <v>270</v>
      </c>
      <c r="Q66" s="252" t="s">
        <v>274</v>
      </c>
      <c r="R66" s="251" t="s">
        <v>271</v>
      </c>
      <c r="S66" s="252" t="s">
        <v>268</v>
      </c>
      <c r="T66" s="253">
        <v>2.7</v>
      </c>
      <c r="U66" s="254">
        <v>2.6</v>
      </c>
      <c r="V66" s="248">
        <v>1160</v>
      </c>
      <c r="W66" s="249">
        <v>2120</v>
      </c>
      <c r="X66" s="250" t="s">
        <v>269</v>
      </c>
      <c r="Y66" s="251" t="s">
        <v>270</v>
      </c>
      <c r="Z66" s="252" t="s">
        <v>274</v>
      </c>
      <c r="AA66" s="251" t="s">
        <v>271</v>
      </c>
      <c r="AB66" s="252" t="s">
        <v>268</v>
      </c>
      <c r="AC66" s="253">
        <v>2.7</v>
      </c>
      <c r="AD66" s="255">
        <v>2.6</v>
      </c>
      <c r="AE66" s="55"/>
      <c r="AH66" s="273"/>
      <c r="AP66" s="55"/>
      <c r="AZ66" s="175" t="s">
        <v>268</v>
      </c>
      <c r="BA66" s="274">
        <v>19200</v>
      </c>
      <c r="BB66" s="175" t="s">
        <v>268</v>
      </c>
      <c r="BC66" s="225">
        <v>190</v>
      </c>
      <c r="BD66" s="226" t="s">
        <v>269</v>
      </c>
      <c r="BE66" s="227" t="s">
        <v>270</v>
      </c>
      <c r="BF66" s="228" t="s">
        <v>268</v>
      </c>
      <c r="BG66" s="229" t="s">
        <v>271</v>
      </c>
      <c r="BH66" s="226" t="s">
        <v>268</v>
      </c>
      <c r="BI66" s="230">
        <v>2.4</v>
      </c>
      <c r="BJ66" s="1187"/>
      <c r="BL66" s="231">
        <v>708200</v>
      </c>
      <c r="BM66" s="1210"/>
      <c r="BN66" s="149">
        <v>7080</v>
      </c>
      <c r="BO66" s="138" t="s">
        <v>272</v>
      </c>
      <c r="BP66" s="166" t="s">
        <v>270</v>
      </c>
      <c r="BQ66" s="161" t="s">
        <v>268</v>
      </c>
      <c r="BR66" s="303" t="s">
        <v>271</v>
      </c>
      <c r="BS66" s="182" t="s">
        <v>268</v>
      </c>
      <c r="BT66" s="304">
        <v>1.8</v>
      </c>
      <c r="BU66" s="307"/>
      <c r="BV66" s="1241"/>
      <c r="BW66" s="302"/>
      <c r="BX66" s="1186"/>
      <c r="BY66" s="133"/>
      <c r="BZ66" s="133"/>
      <c r="CA66" s="1187"/>
      <c r="CB66" s="311"/>
      <c r="CC66" s="312"/>
      <c r="CD66" s="311"/>
      <c r="CE66" s="312"/>
      <c r="CF66" s="311"/>
      <c r="CG66" s="312"/>
      <c r="CH66" s="311"/>
      <c r="CI66" s="1241"/>
      <c r="CJ66" s="1219">
        <v>4990</v>
      </c>
      <c r="CK66" s="1189"/>
      <c r="CL66" s="1190"/>
      <c r="CM66" s="1192"/>
      <c r="CN66" s="1194"/>
      <c r="CO66" s="1192"/>
      <c r="CP66" s="1196"/>
      <c r="CQ66" s="1192"/>
      <c r="CR66" s="1205"/>
      <c r="CS66" s="1230"/>
      <c r="CT66" s="1232"/>
      <c r="CU66" s="1234"/>
      <c r="CV66" s="1237"/>
      <c r="CW66" s="1234"/>
      <c r="CX66" s="1237"/>
      <c r="CY66" s="1189"/>
      <c r="CZ66" s="167" t="s">
        <v>1166</v>
      </c>
      <c r="DA66" s="268">
        <v>2600</v>
      </c>
      <c r="DB66" s="269">
        <v>2900</v>
      </c>
      <c r="DC66" s="270">
        <v>1800</v>
      </c>
      <c r="DD66" s="271">
        <v>1800</v>
      </c>
      <c r="DE66" s="1210"/>
      <c r="DF66" s="231">
        <v>3920</v>
      </c>
      <c r="DG66" s="235"/>
      <c r="DH66" s="276"/>
      <c r="DI66" s="1241"/>
      <c r="DJ66" s="1243"/>
      <c r="DK66" s="1186"/>
      <c r="DL66" s="1190"/>
      <c r="DM66" s="1192"/>
      <c r="DN66" s="1194"/>
      <c r="DO66" s="1192"/>
      <c r="DP66" s="1196"/>
      <c r="DQ66" s="1192"/>
      <c r="DR66" s="1247"/>
      <c r="DS66" s="1241"/>
      <c r="DT66" s="302"/>
      <c r="DU66" s="1210"/>
      <c r="DV66" s="1221">
        <v>0.01</v>
      </c>
      <c r="DW66" s="1223">
        <v>0.03</v>
      </c>
      <c r="DX66" s="1223">
        <v>0.04</v>
      </c>
      <c r="DY66" s="1225">
        <v>0.05</v>
      </c>
      <c r="DZ66" s="1210"/>
      <c r="EA66" s="1212"/>
      <c r="EB66" s="1192"/>
      <c r="EC66" s="1199"/>
      <c r="ED66" s="1192"/>
      <c r="EE66" s="1194"/>
      <c r="EF66" s="1192"/>
      <c r="EG66" s="1196"/>
      <c r="EH66" s="1192"/>
      <c r="EI66" s="1205"/>
      <c r="EJ66" s="1208"/>
      <c r="EK66" s="1210"/>
      <c r="EL66" s="1212"/>
      <c r="EM66" s="1192"/>
      <c r="EN66" s="1199"/>
      <c r="EO66" s="1192"/>
      <c r="EP66" s="1194"/>
      <c r="EQ66" s="1192"/>
      <c r="ER66" s="1196"/>
      <c r="ES66" s="1192"/>
      <c r="ET66" s="1205"/>
      <c r="EU66" s="1215"/>
      <c r="EV66" s="1208"/>
      <c r="EW66" s="1210"/>
      <c r="EX66" s="277">
        <v>30</v>
      </c>
      <c r="EY66" s="1210"/>
      <c r="EZ66" s="1261"/>
      <c r="FA66" s="1210"/>
      <c r="FB66" s="1264"/>
      <c r="FC66" s="298"/>
      <c r="FD66" s="1267"/>
      <c r="FE66" s="441"/>
      <c r="FL66" s="422"/>
      <c r="FM66" s="422"/>
      <c r="FN66" s="422"/>
      <c r="FO66" s="422"/>
    </row>
    <row r="67" spans="1:171" ht="15.6" customHeight="1">
      <c r="A67" s="144" t="s">
        <v>1240</v>
      </c>
      <c r="B67" s="144" t="s">
        <v>1761</v>
      </c>
      <c r="C67" s="1256"/>
      <c r="D67" s="1182"/>
      <c r="E67" s="1218"/>
      <c r="F67" s="300" t="s">
        <v>45</v>
      </c>
      <c r="G67" s="205"/>
      <c r="H67" s="279">
        <v>231660</v>
      </c>
      <c r="I67" s="280"/>
      <c r="J67" s="279">
        <v>225260</v>
      </c>
      <c r="K67" s="280"/>
      <c r="L67" s="175" t="s">
        <v>268</v>
      </c>
      <c r="M67" s="223">
        <v>2190</v>
      </c>
      <c r="N67" s="281"/>
      <c r="O67" s="282" t="s">
        <v>269</v>
      </c>
      <c r="P67" s="283" t="s">
        <v>270</v>
      </c>
      <c r="Q67" s="284" t="s">
        <v>274</v>
      </c>
      <c r="R67" s="283" t="s">
        <v>271</v>
      </c>
      <c r="S67" s="284" t="s">
        <v>268</v>
      </c>
      <c r="T67" s="285">
        <v>2.6</v>
      </c>
      <c r="U67" s="286"/>
      <c r="V67" s="223">
        <v>2120</v>
      </c>
      <c r="W67" s="281"/>
      <c r="X67" s="282" t="s">
        <v>269</v>
      </c>
      <c r="Y67" s="283" t="s">
        <v>270</v>
      </c>
      <c r="Z67" s="284" t="s">
        <v>274</v>
      </c>
      <c r="AA67" s="283" t="s">
        <v>271</v>
      </c>
      <c r="AB67" s="284" t="s">
        <v>268</v>
      </c>
      <c r="AC67" s="285">
        <v>2.6</v>
      </c>
      <c r="AD67" s="287"/>
      <c r="AE67" s="55"/>
      <c r="AH67" s="288"/>
      <c r="AP67" s="55"/>
      <c r="AQ67" s="289"/>
      <c r="AR67" s="165"/>
      <c r="AS67" s="288"/>
      <c r="AZ67" s="56"/>
      <c r="BA67" s="56"/>
      <c r="BB67" s="56"/>
      <c r="BC67" s="56"/>
      <c r="BD67" s="56"/>
      <c r="BE67" s="56"/>
      <c r="BF67" s="56"/>
      <c r="BG67" s="56"/>
      <c r="BH67" s="56"/>
      <c r="BI67" s="56"/>
      <c r="BJ67" s="1187"/>
      <c r="BL67" s="302"/>
      <c r="BM67" s="1210"/>
      <c r="BN67" s="309"/>
      <c r="BO67" s="202"/>
      <c r="BP67" s="202"/>
      <c r="BQ67" s="202"/>
      <c r="BR67" s="202"/>
      <c r="BS67" s="202"/>
      <c r="BT67" s="305"/>
      <c r="BU67" s="179"/>
      <c r="BV67" s="1241"/>
      <c r="BW67" s="231"/>
      <c r="BX67" s="1186"/>
      <c r="BY67" s="133"/>
      <c r="BZ67" s="133"/>
      <c r="CA67" s="1187"/>
      <c r="CB67" s="311"/>
      <c r="CC67" s="312"/>
      <c r="CD67" s="311"/>
      <c r="CE67" s="312"/>
      <c r="CF67" s="311"/>
      <c r="CG67" s="312"/>
      <c r="CH67" s="311"/>
      <c r="CI67" s="1241"/>
      <c r="CJ67" s="1219"/>
      <c r="CK67" s="1189"/>
      <c r="CL67" s="1190"/>
      <c r="CM67" s="1192"/>
      <c r="CN67" s="1194"/>
      <c r="CO67" s="1192"/>
      <c r="CP67" s="1196"/>
      <c r="CQ67" s="1192"/>
      <c r="CR67" s="1205"/>
      <c r="CS67" s="1230"/>
      <c r="CT67" s="1232"/>
      <c r="CU67" s="1235"/>
      <c r="CV67" s="1238"/>
      <c r="CW67" s="1235"/>
      <c r="CX67" s="1238"/>
      <c r="CY67" s="1189"/>
      <c r="CZ67" s="291" t="s">
        <v>1167</v>
      </c>
      <c r="DA67" s="292">
        <v>2400</v>
      </c>
      <c r="DB67" s="293">
        <v>2600</v>
      </c>
      <c r="DC67" s="294">
        <v>1600</v>
      </c>
      <c r="DD67" s="290">
        <v>1600</v>
      </c>
      <c r="DE67" s="1210"/>
      <c r="DF67" s="302"/>
      <c r="DG67" s="235"/>
      <c r="DH67" s="165"/>
      <c r="DI67" s="1241"/>
      <c r="DJ67" s="1244"/>
      <c r="DK67" s="1186"/>
      <c r="DL67" s="1190"/>
      <c r="DM67" s="1193"/>
      <c r="DN67" s="1195"/>
      <c r="DO67" s="1193"/>
      <c r="DP67" s="1197"/>
      <c r="DQ67" s="1193"/>
      <c r="DR67" s="1248"/>
      <c r="DS67" s="1241"/>
      <c r="DT67" s="231"/>
      <c r="DU67" s="1210"/>
      <c r="DV67" s="1222"/>
      <c r="DW67" s="1224"/>
      <c r="DX67" s="1224"/>
      <c r="DY67" s="1226"/>
      <c r="DZ67" s="1210"/>
      <c r="EA67" s="1213"/>
      <c r="EB67" s="1193"/>
      <c r="EC67" s="1200"/>
      <c r="ED67" s="1193"/>
      <c r="EE67" s="1195"/>
      <c r="EF67" s="1193"/>
      <c r="EG67" s="1197"/>
      <c r="EH67" s="1193"/>
      <c r="EI67" s="1206"/>
      <c r="EJ67" s="1209"/>
      <c r="EK67" s="1210"/>
      <c r="EL67" s="1213"/>
      <c r="EM67" s="1193"/>
      <c r="EN67" s="1200"/>
      <c r="EO67" s="1193"/>
      <c r="EP67" s="1195"/>
      <c r="EQ67" s="1193"/>
      <c r="ER67" s="1197"/>
      <c r="ES67" s="1193"/>
      <c r="ET67" s="1206"/>
      <c r="EU67" s="1216"/>
      <c r="EV67" s="1209"/>
      <c r="EW67" s="1210"/>
      <c r="EX67" s="295" t="s">
        <v>1168</v>
      </c>
      <c r="EY67" s="1210"/>
      <c r="EZ67" s="1261"/>
      <c r="FA67" s="1210"/>
      <c r="FB67" s="1264"/>
      <c r="FC67" s="298"/>
      <c r="FD67" s="1267"/>
      <c r="FE67" s="441"/>
      <c r="FL67" s="422"/>
      <c r="FM67" s="422"/>
      <c r="FN67" s="422"/>
      <c r="FO67" s="422"/>
    </row>
    <row r="68" spans="1:171" ht="15.6" customHeight="1">
      <c r="A68" s="144" t="s">
        <v>1241</v>
      </c>
      <c r="B68" s="144" t="s">
        <v>1762</v>
      </c>
      <c r="C68" s="1256"/>
      <c r="D68" s="1352" t="s">
        <v>1193</v>
      </c>
      <c r="E68" s="1184" t="s">
        <v>1160</v>
      </c>
      <c r="F68" s="296" t="s">
        <v>42</v>
      </c>
      <c r="G68" s="205"/>
      <c r="H68" s="206">
        <v>47250</v>
      </c>
      <c r="I68" s="207">
        <v>56850</v>
      </c>
      <c r="J68" s="206">
        <v>41440</v>
      </c>
      <c r="K68" s="207">
        <v>51040</v>
      </c>
      <c r="L68" s="175" t="s">
        <v>268</v>
      </c>
      <c r="M68" s="208">
        <v>450</v>
      </c>
      <c r="N68" s="209">
        <v>540</v>
      </c>
      <c r="O68" s="210" t="s">
        <v>269</v>
      </c>
      <c r="P68" s="211" t="s">
        <v>270</v>
      </c>
      <c r="Q68" s="212" t="s">
        <v>268</v>
      </c>
      <c r="R68" s="213" t="s">
        <v>271</v>
      </c>
      <c r="S68" s="212" t="s">
        <v>268</v>
      </c>
      <c r="T68" s="214">
        <v>2.8</v>
      </c>
      <c r="U68" s="215">
        <v>2.8</v>
      </c>
      <c r="V68" s="208">
        <v>390</v>
      </c>
      <c r="W68" s="209">
        <v>480</v>
      </c>
      <c r="X68" s="210" t="s">
        <v>269</v>
      </c>
      <c r="Y68" s="211" t="s">
        <v>270</v>
      </c>
      <c r="Z68" s="212" t="s">
        <v>268</v>
      </c>
      <c r="AA68" s="213" t="s">
        <v>271</v>
      </c>
      <c r="AB68" s="212" t="s">
        <v>268</v>
      </c>
      <c r="AC68" s="214">
        <v>2.8</v>
      </c>
      <c r="AD68" s="216">
        <v>2.8</v>
      </c>
      <c r="AE68" s="175" t="s">
        <v>268</v>
      </c>
      <c r="AF68" s="217">
        <v>9600</v>
      </c>
      <c r="AG68" s="218" t="s">
        <v>274</v>
      </c>
      <c r="AH68" s="219">
        <v>90</v>
      </c>
      <c r="AI68" s="220" t="s">
        <v>269</v>
      </c>
      <c r="AJ68" s="211" t="s">
        <v>270</v>
      </c>
      <c r="AK68" s="212" t="s">
        <v>268</v>
      </c>
      <c r="AL68" s="213" t="s">
        <v>271</v>
      </c>
      <c r="AM68" s="212" t="s">
        <v>268</v>
      </c>
      <c r="AN68" s="221">
        <v>2.5</v>
      </c>
      <c r="AO68" s="222" t="s">
        <v>276</v>
      </c>
      <c r="AP68" s="175" t="s">
        <v>268</v>
      </c>
      <c r="AQ68" s="223">
        <v>3840</v>
      </c>
      <c r="AR68" s="224" t="s">
        <v>274</v>
      </c>
      <c r="AS68" s="225">
        <v>30</v>
      </c>
      <c r="AT68" s="226" t="s">
        <v>269</v>
      </c>
      <c r="AU68" s="227" t="s">
        <v>270</v>
      </c>
      <c r="AV68" s="228" t="s">
        <v>268</v>
      </c>
      <c r="AW68" s="229" t="s">
        <v>271</v>
      </c>
      <c r="AX68" s="228" t="s">
        <v>268</v>
      </c>
      <c r="AY68" s="230">
        <v>3.8</v>
      </c>
      <c r="BA68" s="56"/>
      <c r="BJ68" s="1187"/>
      <c r="BL68" s="231" t="s">
        <v>1194</v>
      </c>
      <c r="BM68" s="1210"/>
      <c r="BN68" s="1227" t="s">
        <v>1194</v>
      </c>
      <c r="BO68" s="1228"/>
      <c r="BP68" s="1228"/>
      <c r="BT68" s="306"/>
      <c r="BU68" s="235"/>
      <c r="BV68" s="1241"/>
      <c r="BW68" s="266"/>
      <c r="BX68" s="1186"/>
      <c r="BY68" s="133"/>
      <c r="BZ68" s="133"/>
      <c r="CA68" s="1187"/>
      <c r="CB68" s="311"/>
      <c r="CC68" s="312"/>
      <c r="CD68" s="311"/>
      <c r="CE68" s="312"/>
      <c r="CF68" s="311"/>
      <c r="CG68" s="312"/>
      <c r="CH68" s="311"/>
      <c r="CI68" s="1241"/>
      <c r="CJ68" s="1188" t="s">
        <v>171</v>
      </c>
      <c r="CK68" s="1189" t="s">
        <v>268</v>
      </c>
      <c r="CL68" s="1190">
        <v>40</v>
      </c>
      <c r="CM68" s="1192" t="s">
        <v>269</v>
      </c>
      <c r="CN68" s="1194" t="s">
        <v>270</v>
      </c>
      <c r="CO68" s="1192" t="s">
        <v>268</v>
      </c>
      <c r="CP68" s="1196" t="s">
        <v>275</v>
      </c>
      <c r="CQ68" s="1192" t="s">
        <v>268</v>
      </c>
      <c r="CR68" s="1205">
        <v>2.4</v>
      </c>
      <c r="CS68" s="1230" t="s">
        <v>277</v>
      </c>
      <c r="CT68" s="1232" t="s">
        <v>268</v>
      </c>
      <c r="CU68" s="1233">
        <v>3800</v>
      </c>
      <c r="CV68" s="1236">
        <v>4100</v>
      </c>
      <c r="CW68" s="1233">
        <v>2600</v>
      </c>
      <c r="CX68" s="1236">
        <v>2600</v>
      </c>
      <c r="CY68" s="1189" t="s">
        <v>268</v>
      </c>
      <c r="CZ68" s="238" t="s">
        <v>1162</v>
      </c>
      <c r="DA68" s="239">
        <v>6100</v>
      </c>
      <c r="DB68" s="240">
        <v>6800</v>
      </c>
      <c r="DC68" s="241">
        <v>4200</v>
      </c>
      <c r="DD68" s="242">
        <v>4200</v>
      </c>
      <c r="DE68" s="1210"/>
      <c r="DF68" s="231" t="s">
        <v>321</v>
      </c>
      <c r="DG68" s="1189" t="s">
        <v>268</v>
      </c>
      <c r="DH68" s="1239">
        <v>5100</v>
      </c>
      <c r="DI68" s="1210" t="s">
        <v>268</v>
      </c>
      <c r="DJ68" s="1242">
        <v>2070</v>
      </c>
      <c r="DK68" s="1186" t="s">
        <v>268</v>
      </c>
      <c r="DL68" s="1245">
        <v>20</v>
      </c>
      <c r="DM68" s="1201" t="s">
        <v>269</v>
      </c>
      <c r="DN68" s="1202" t="s">
        <v>270</v>
      </c>
      <c r="DO68" s="1201" t="s">
        <v>268</v>
      </c>
      <c r="DP68" s="1203" t="s">
        <v>275</v>
      </c>
      <c r="DQ68" s="1201" t="s">
        <v>268</v>
      </c>
      <c r="DR68" s="1246">
        <v>6.2</v>
      </c>
      <c r="DS68" s="1241"/>
      <c r="DT68" s="231"/>
      <c r="DU68" s="1210" t="s">
        <v>280</v>
      </c>
      <c r="DV68" s="1249" t="s">
        <v>1129</v>
      </c>
      <c r="DW68" s="1251" t="s">
        <v>1129</v>
      </c>
      <c r="DX68" s="1251" t="s">
        <v>1129</v>
      </c>
      <c r="DY68" s="1253" t="s">
        <v>1129</v>
      </c>
      <c r="DZ68" s="1210" t="s">
        <v>280</v>
      </c>
      <c r="EA68" s="1211">
        <v>1340</v>
      </c>
      <c r="EB68" s="1201" t="s">
        <v>268</v>
      </c>
      <c r="EC68" s="1198">
        <v>10</v>
      </c>
      <c r="ED68" s="1201" t="s">
        <v>269</v>
      </c>
      <c r="EE68" s="1202" t="s">
        <v>270</v>
      </c>
      <c r="EF68" s="1201" t="s">
        <v>268</v>
      </c>
      <c r="EG68" s="1203" t="s">
        <v>275</v>
      </c>
      <c r="EH68" s="1201" t="s">
        <v>268</v>
      </c>
      <c r="EI68" s="1204">
        <v>6.2</v>
      </c>
      <c r="EJ68" s="1207" t="s">
        <v>276</v>
      </c>
      <c r="EK68" s="1210" t="s">
        <v>280</v>
      </c>
      <c r="EL68" s="1211">
        <v>5230</v>
      </c>
      <c r="EM68" s="1201" t="s">
        <v>268</v>
      </c>
      <c r="EN68" s="1198">
        <v>50</v>
      </c>
      <c r="EO68" s="1201" t="s">
        <v>269</v>
      </c>
      <c r="EP68" s="1202" t="s">
        <v>270</v>
      </c>
      <c r="EQ68" s="1201" t="s">
        <v>268</v>
      </c>
      <c r="ER68" s="1203" t="s">
        <v>275</v>
      </c>
      <c r="ES68" s="1201" t="s">
        <v>268</v>
      </c>
      <c r="ET68" s="1204">
        <v>2.5</v>
      </c>
      <c r="EU68" s="1214" t="s">
        <v>276</v>
      </c>
      <c r="EV68" s="1207" t="s">
        <v>1168</v>
      </c>
      <c r="EW68" s="1210" t="s">
        <v>280</v>
      </c>
      <c r="EX68" s="244"/>
      <c r="EY68" s="1210" t="s">
        <v>280</v>
      </c>
      <c r="EZ68" s="1261"/>
      <c r="FA68" s="1210"/>
      <c r="FB68" s="1264"/>
      <c r="FC68" s="298"/>
      <c r="FD68" s="1267"/>
      <c r="FE68" s="441"/>
      <c r="FL68" s="422"/>
      <c r="FM68" s="422"/>
      <c r="FN68" s="422"/>
      <c r="FO68" s="422"/>
    </row>
    <row r="69" spans="1:171" ht="15.6" customHeight="1">
      <c r="A69" s="144" t="s">
        <v>1242</v>
      </c>
      <c r="B69" s="144" t="s">
        <v>1763</v>
      </c>
      <c r="C69" s="1256"/>
      <c r="D69" s="1182"/>
      <c r="E69" s="1185"/>
      <c r="F69" s="299" t="s">
        <v>43</v>
      </c>
      <c r="G69" s="205"/>
      <c r="H69" s="246">
        <v>56850</v>
      </c>
      <c r="I69" s="247">
        <v>133180</v>
      </c>
      <c r="J69" s="246">
        <v>51040</v>
      </c>
      <c r="K69" s="247">
        <v>127370</v>
      </c>
      <c r="L69" s="175" t="s">
        <v>268</v>
      </c>
      <c r="M69" s="248">
        <v>540</v>
      </c>
      <c r="N69" s="249">
        <v>1200</v>
      </c>
      <c r="O69" s="250" t="s">
        <v>269</v>
      </c>
      <c r="P69" s="251" t="s">
        <v>270</v>
      </c>
      <c r="Q69" s="252" t="s">
        <v>274</v>
      </c>
      <c r="R69" s="251" t="s">
        <v>271</v>
      </c>
      <c r="S69" s="252" t="s">
        <v>268</v>
      </c>
      <c r="T69" s="253">
        <v>2.8</v>
      </c>
      <c r="U69" s="254">
        <v>2.7</v>
      </c>
      <c r="V69" s="248">
        <v>480</v>
      </c>
      <c r="W69" s="249">
        <v>1140</v>
      </c>
      <c r="X69" s="250" t="s">
        <v>269</v>
      </c>
      <c r="Y69" s="251" t="s">
        <v>270</v>
      </c>
      <c r="Z69" s="252" t="s">
        <v>274</v>
      </c>
      <c r="AA69" s="251" t="s">
        <v>271</v>
      </c>
      <c r="AB69" s="252" t="s">
        <v>268</v>
      </c>
      <c r="AC69" s="253">
        <v>2.8</v>
      </c>
      <c r="AD69" s="255">
        <v>2.7</v>
      </c>
      <c r="AE69" s="175" t="s">
        <v>268</v>
      </c>
      <c r="AF69" s="223">
        <v>9600</v>
      </c>
      <c r="AG69" s="224" t="s">
        <v>274</v>
      </c>
      <c r="AH69" s="256">
        <v>90</v>
      </c>
      <c r="AI69" s="257" t="s">
        <v>269</v>
      </c>
      <c r="AJ69" s="197" t="s">
        <v>270</v>
      </c>
      <c r="AK69" s="198" t="s">
        <v>268</v>
      </c>
      <c r="AL69" s="258" t="s">
        <v>271</v>
      </c>
      <c r="AM69" s="259" t="s">
        <v>268</v>
      </c>
      <c r="AN69" s="260">
        <v>2.5</v>
      </c>
      <c r="AO69" s="261"/>
      <c r="AQ69" s="233"/>
      <c r="AR69" s="56"/>
      <c r="AS69" s="233"/>
      <c r="AT69" s="262"/>
      <c r="AU69" s="263"/>
      <c r="AV69" s="262"/>
      <c r="AW69" s="263"/>
      <c r="AX69" s="262"/>
      <c r="AY69" s="263"/>
      <c r="BA69" s="56"/>
      <c r="BB69" s="56"/>
      <c r="BC69" s="264"/>
      <c r="BD69" s="265"/>
      <c r="BE69" s="56"/>
      <c r="BF69" s="265"/>
      <c r="BG69" s="56"/>
      <c r="BH69" s="265"/>
      <c r="BI69" s="56"/>
      <c r="BJ69" s="1187"/>
      <c r="BL69" s="231">
        <v>754200</v>
      </c>
      <c r="BM69" s="1210"/>
      <c r="BN69" s="149">
        <v>7540</v>
      </c>
      <c r="BO69" s="138" t="s">
        <v>272</v>
      </c>
      <c r="BP69" s="166" t="s">
        <v>270</v>
      </c>
      <c r="BQ69" s="161" t="s">
        <v>268</v>
      </c>
      <c r="BR69" s="303" t="s">
        <v>271</v>
      </c>
      <c r="BS69" s="182" t="s">
        <v>268</v>
      </c>
      <c r="BT69" s="304">
        <v>1.8</v>
      </c>
      <c r="BU69" s="307"/>
      <c r="BV69" s="1241"/>
      <c r="BW69" s="302"/>
      <c r="BX69" s="1186"/>
      <c r="BY69" s="133"/>
      <c r="BZ69" s="133"/>
      <c r="CA69" s="1187"/>
      <c r="CB69" s="311"/>
      <c r="CC69" s="312"/>
      <c r="CD69" s="311"/>
      <c r="CE69" s="312"/>
      <c r="CF69" s="311"/>
      <c r="CG69" s="312"/>
      <c r="CH69" s="311"/>
      <c r="CI69" s="1241"/>
      <c r="CJ69" s="1188"/>
      <c r="CK69" s="1189"/>
      <c r="CL69" s="1190"/>
      <c r="CM69" s="1192"/>
      <c r="CN69" s="1194"/>
      <c r="CO69" s="1192"/>
      <c r="CP69" s="1196"/>
      <c r="CQ69" s="1192"/>
      <c r="CR69" s="1205"/>
      <c r="CS69" s="1230"/>
      <c r="CT69" s="1232"/>
      <c r="CU69" s="1234"/>
      <c r="CV69" s="1237"/>
      <c r="CW69" s="1234"/>
      <c r="CX69" s="1237"/>
      <c r="CY69" s="1189"/>
      <c r="CZ69" s="167" t="s">
        <v>1164</v>
      </c>
      <c r="DA69" s="268">
        <v>3300</v>
      </c>
      <c r="DB69" s="269">
        <v>3700</v>
      </c>
      <c r="DC69" s="270">
        <v>2300</v>
      </c>
      <c r="DD69" s="271">
        <v>2300</v>
      </c>
      <c r="DE69" s="1210"/>
      <c r="DF69" s="231">
        <v>3660</v>
      </c>
      <c r="DG69" s="1189"/>
      <c r="DH69" s="1240"/>
      <c r="DI69" s="1210"/>
      <c r="DJ69" s="1243"/>
      <c r="DK69" s="1186"/>
      <c r="DL69" s="1190"/>
      <c r="DM69" s="1192"/>
      <c r="DN69" s="1194"/>
      <c r="DO69" s="1192"/>
      <c r="DP69" s="1196"/>
      <c r="DQ69" s="1192"/>
      <c r="DR69" s="1247"/>
      <c r="DS69" s="1241"/>
      <c r="DT69" s="302"/>
      <c r="DU69" s="1210"/>
      <c r="DV69" s="1250"/>
      <c r="DW69" s="1252"/>
      <c r="DX69" s="1252"/>
      <c r="DY69" s="1254"/>
      <c r="DZ69" s="1210"/>
      <c r="EA69" s="1212"/>
      <c r="EB69" s="1192"/>
      <c r="EC69" s="1199"/>
      <c r="ED69" s="1192"/>
      <c r="EE69" s="1194"/>
      <c r="EF69" s="1192"/>
      <c r="EG69" s="1196"/>
      <c r="EH69" s="1192"/>
      <c r="EI69" s="1205"/>
      <c r="EJ69" s="1208"/>
      <c r="EK69" s="1210"/>
      <c r="EL69" s="1212"/>
      <c r="EM69" s="1192"/>
      <c r="EN69" s="1199"/>
      <c r="EO69" s="1192"/>
      <c r="EP69" s="1194"/>
      <c r="EQ69" s="1192"/>
      <c r="ER69" s="1196"/>
      <c r="ES69" s="1192"/>
      <c r="ET69" s="1205"/>
      <c r="EU69" s="1215"/>
      <c r="EV69" s="1208"/>
      <c r="EW69" s="1210"/>
      <c r="EX69" s="272">
        <v>3560</v>
      </c>
      <c r="EY69" s="1210"/>
      <c r="EZ69" s="1261"/>
      <c r="FA69" s="1210"/>
      <c r="FB69" s="1264"/>
      <c r="FC69" s="298"/>
      <c r="FD69" s="1267"/>
      <c r="FE69" s="441"/>
      <c r="FL69" s="422"/>
      <c r="FM69" s="422"/>
      <c r="FN69" s="422"/>
      <c r="FO69" s="422"/>
    </row>
    <row r="70" spans="1:171" ht="15.6" customHeight="1">
      <c r="A70" s="144" t="s">
        <v>1243</v>
      </c>
      <c r="B70" s="144" t="s">
        <v>1764</v>
      </c>
      <c r="C70" s="1256"/>
      <c r="D70" s="1182"/>
      <c r="E70" s="1217" t="s">
        <v>1165</v>
      </c>
      <c r="F70" s="299" t="s">
        <v>44</v>
      </c>
      <c r="G70" s="205"/>
      <c r="H70" s="246">
        <v>133180</v>
      </c>
      <c r="I70" s="247">
        <v>229180</v>
      </c>
      <c r="J70" s="246">
        <v>127370</v>
      </c>
      <c r="K70" s="247">
        <v>223370</v>
      </c>
      <c r="L70" s="175" t="s">
        <v>268</v>
      </c>
      <c r="M70" s="248">
        <v>1200</v>
      </c>
      <c r="N70" s="249">
        <v>2160</v>
      </c>
      <c r="O70" s="250" t="s">
        <v>269</v>
      </c>
      <c r="P70" s="251" t="s">
        <v>270</v>
      </c>
      <c r="Q70" s="252" t="s">
        <v>274</v>
      </c>
      <c r="R70" s="251" t="s">
        <v>271</v>
      </c>
      <c r="S70" s="252" t="s">
        <v>268</v>
      </c>
      <c r="T70" s="253">
        <v>2.7</v>
      </c>
      <c r="U70" s="254">
        <v>2.6</v>
      </c>
      <c r="V70" s="248">
        <v>1140</v>
      </c>
      <c r="W70" s="249">
        <v>2100</v>
      </c>
      <c r="X70" s="250" t="s">
        <v>269</v>
      </c>
      <c r="Y70" s="251" t="s">
        <v>270</v>
      </c>
      <c r="Z70" s="252" t="s">
        <v>274</v>
      </c>
      <c r="AA70" s="251" t="s">
        <v>271</v>
      </c>
      <c r="AB70" s="252" t="s">
        <v>268</v>
      </c>
      <c r="AC70" s="253">
        <v>2.7</v>
      </c>
      <c r="AD70" s="255">
        <v>2.6</v>
      </c>
      <c r="AE70" s="55"/>
      <c r="AH70" s="273"/>
      <c r="AP70" s="55"/>
      <c r="AZ70" s="175" t="s">
        <v>268</v>
      </c>
      <c r="BA70" s="274">
        <v>19200</v>
      </c>
      <c r="BB70" s="175" t="s">
        <v>268</v>
      </c>
      <c r="BC70" s="225">
        <v>190</v>
      </c>
      <c r="BD70" s="226" t="s">
        <v>269</v>
      </c>
      <c r="BE70" s="227" t="s">
        <v>270</v>
      </c>
      <c r="BF70" s="228" t="s">
        <v>268</v>
      </c>
      <c r="BG70" s="229" t="s">
        <v>271</v>
      </c>
      <c r="BH70" s="226" t="s">
        <v>268</v>
      </c>
      <c r="BI70" s="230">
        <v>2.4</v>
      </c>
      <c r="BJ70" s="1187"/>
      <c r="BL70" s="302"/>
      <c r="BM70" s="1210"/>
      <c r="BN70" s="309"/>
      <c r="BO70" s="202"/>
      <c r="BP70" s="202"/>
      <c r="BQ70" s="202"/>
      <c r="BR70" s="202"/>
      <c r="BS70" s="202"/>
      <c r="BT70" s="305"/>
      <c r="BU70" s="179"/>
      <c r="BV70" s="1241"/>
      <c r="BW70" s="231"/>
      <c r="BX70" s="1186"/>
      <c r="BY70" s="133"/>
      <c r="BZ70" s="133"/>
      <c r="CA70" s="1187"/>
      <c r="CB70" s="311"/>
      <c r="CC70" s="312"/>
      <c r="CD70" s="311"/>
      <c r="CE70" s="312"/>
      <c r="CF70" s="311"/>
      <c r="CG70" s="312"/>
      <c r="CH70" s="311"/>
      <c r="CI70" s="1241"/>
      <c r="CJ70" s="1219">
        <v>4430</v>
      </c>
      <c r="CK70" s="1189"/>
      <c r="CL70" s="1190"/>
      <c r="CM70" s="1192"/>
      <c r="CN70" s="1194"/>
      <c r="CO70" s="1192"/>
      <c r="CP70" s="1196"/>
      <c r="CQ70" s="1192"/>
      <c r="CR70" s="1205"/>
      <c r="CS70" s="1230"/>
      <c r="CT70" s="1232"/>
      <c r="CU70" s="1234"/>
      <c r="CV70" s="1237"/>
      <c r="CW70" s="1234"/>
      <c r="CX70" s="1237"/>
      <c r="CY70" s="1189"/>
      <c r="CZ70" s="167" t="s">
        <v>1166</v>
      </c>
      <c r="DA70" s="268">
        <v>2900</v>
      </c>
      <c r="DB70" s="269">
        <v>3200</v>
      </c>
      <c r="DC70" s="270">
        <v>2000</v>
      </c>
      <c r="DD70" s="271">
        <v>2000</v>
      </c>
      <c r="DE70" s="1210"/>
      <c r="DF70" s="302"/>
      <c r="DG70" s="235"/>
      <c r="DH70" s="276"/>
      <c r="DI70" s="1241"/>
      <c r="DJ70" s="1243"/>
      <c r="DK70" s="1186"/>
      <c r="DL70" s="1190"/>
      <c r="DM70" s="1192"/>
      <c r="DN70" s="1194"/>
      <c r="DO70" s="1192"/>
      <c r="DP70" s="1196"/>
      <c r="DQ70" s="1192"/>
      <c r="DR70" s="1247"/>
      <c r="DS70" s="1241"/>
      <c r="DT70" s="231"/>
      <c r="DU70" s="1210"/>
      <c r="DV70" s="1221">
        <v>0.01</v>
      </c>
      <c r="DW70" s="1223">
        <v>0.03</v>
      </c>
      <c r="DX70" s="1223">
        <v>0.04</v>
      </c>
      <c r="DY70" s="1225">
        <v>0.05</v>
      </c>
      <c r="DZ70" s="1210"/>
      <c r="EA70" s="1212"/>
      <c r="EB70" s="1192"/>
      <c r="EC70" s="1199"/>
      <c r="ED70" s="1192"/>
      <c r="EE70" s="1194"/>
      <c r="EF70" s="1192"/>
      <c r="EG70" s="1196"/>
      <c r="EH70" s="1192"/>
      <c r="EI70" s="1205"/>
      <c r="EJ70" s="1208"/>
      <c r="EK70" s="1210"/>
      <c r="EL70" s="1212"/>
      <c r="EM70" s="1192"/>
      <c r="EN70" s="1199"/>
      <c r="EO70" s="1192"/>
      <c r="EP70" s="1194"/>
      <c r="EQ70" s="1192"/>
      <c r="ER70" s="1196"/>
      <c r="ES70" s="1192"/>
      <c r="ET70" s="1205"/>
      <c r="EU70" s="1215"/>
      <c r="EV70" s="1208"/>
      <c r="EW70" s="1210"/>
      <c r="EX70" s="277">
        <v>30</v>
      </c>
      <c r="EY70" s="1210"/>
      <c r="EZ70" s="1261"/>
      <c r="FA70" s="1210"/>
      <c r="FB70" s="1264"/>
      <c r="FC70" s="298"/>
      <c r="FD70" s="1267"/>
      <c r="FE70" s="441"/>
      <c r="FL70" s="422"/>
      <c r="FM70" s="422"/>
      <c r="FN70" s="422"/>
      <c r="FO70" s="422"/>
    </row>
    <row r="71" spans="1:171" ht="15.6" customHeight="1">
      <c r="A71" s="144" t="s">
        <v>1244</v>
      </c>
      <c r="B71" s="144" t="s">
        <v>1765</v>
      </c>
      <c r="C71" s="1256"/>
      <c r="D71" s="1182"/>
      <c r="E71" s="1218"/>
      <c r="F71" s="300" t="s">
        <v>45</v>
      </c>
      <c r="G71" s="205"/>
      <c r="H71" s="279">
        <v>229180</v>
      </c>
      <c r="I71" s="280"/>
      <c r="J71" s="279">
        <v>223370</v>
      </c>
      <c r="K71" s="280"/>
      <c r="L71" s="175" t="s">
        <v>268</v>
      </c>
      <c r="M71" s="223">
        <v>2160</v>
      </c>
      <c r="N71" s="281"/>
      <c r="O71" s="282" t="s">
        <v>269</v>
      </c>
      <c r="P71" s="283" t="s">
        <v>270</v>
      </c>
      <c r="Q71" s="284" t="s">
        <v>274</v>
      </c>
      <c r="R71" s="283" t="s">
        <v>271</v>
      </c>
      <c r="S71" s="284" t="s">
        <v>268</v>
      </c>
      <c r="T71" s="285">
        <v>2.6</v>
      </c>
      <c r="U71" s="286"/>
      <c r="V71" s="223">
        <v>2100</v>
      </c>
      <c r="W71" s="281"/>
      <c r="X71" s="282" t="s">
        <v>269</v>
      </c>
      <c r="Y71" s="283" t="s">
        <v>270</v>
      </c>
      <c r="Z71" s="284" t="s">
        <v>274</v>
      </c>
      <c r="AA71" s="283" t="s">
        <v>271</v>
      </c>
      <c r="AB71" s="284" t="s">
        <v>268</v>
      </c>
      <c r="AC71" s="285">
        <v>2.6</v>
      </c>
      <c r="AD71" s="287"/>
      <c r="AE71" s="55"/>
      <c r="AH71" s="288"/>
      <c r="AP71" s="55"/>
      <c r="AQ71" s="289"/>
      <c r="AR71" s="165"/>
      <c r="AS71" s="288"/>
      <c r="AZ71" s="56"/>
      <c r="BA71" s="56"/>
      <c r="BB71" s="56"/>
      <c r="BC71" s="56"/>
      <c r="BD71" s="56"/>
      <c r="BE71" s="56"/>
      <c r="BF71" s="56"/>
      <c r="BG71" s="56"/>
      <c r="BH71" s="56"/>
      <c r="BI71" s="56"/>
      <c r="BJ71" s="1187"/>
      <c r="BL71" s="231" t="s">
        <v>1195</v>
      </c>
      <c r="BM71" s="1210"/>
      <c r="BN71" s="1227" t="s">
        <v>1195</v>
      </c>
      <c r="BO71" s="1228"/>
      <c r="BP71" s="1228"/>
      <c r="BT71" s="306"/>
      <c r="BU71" s="235"/>
      <c r="BV71" s="1241"/>
      <c r="BW71" s="266"/>
      <c r="BX71" s="1186"/>
      <c r="BY71" s="133"/>
      <c r="BZ71" s="133"/>
      <c r="CA71" s="1187"/>
      <c r="CB71" s="311"/>
      <c r="CC71" s="312"/>
      <c r="CD71" s="311"/>
      <c r="CE71" s="312"/>
      <c r="CF71" s="311"/>
      <c r="CG71" s="312"/>
      <c r="CH71" s="311"/>
      <c r="CI71" s="1241"/>
      <c r="CJ71" s="1219"/>
      <c r="CK71" s="1189"/>
      <c r="CL71" s="1190"/>
      <c r="CM71" s="1192"/>
      <c r="CN71" s="1194"/>
      <c r="CO71" s="1192"/>
      <c r="CP71" s="1196"/>
      <c r="CQ71" s="1192"/>
      <c r="CR71" s="1205"/>
      <c r="CS71" s="1230"/>
      <c r="CT71" s="1232"/>
      <c r="CU71" s="1235"/>
      <c r="CV71" s="1238"/>
      <c r="CW71" s="1235"/>
      <c r="CX71" s="1238"/>
      <c r="CY71" s="1189"/>
      <c r="CZ71" s="291" t="s">
        <v>1167</v>
      </c>
      <c r="DA71" s="292">
        <v>2600</v>
      </c>
      <c r="DB71" s="293">
        <v>2900</v>
      </c>
      <c r="DC71" s="294">
        <v>1800</v>
      </c>
      <c r="DD71" s="290">
        <v>1800</v>
      </c>
      <c r="DE71" s="1210"/>
      <c r="DF71" s="231" t="s">
        <v>323</v>
      </c>
      <c r="DG71" s="235"/>
      <c r="DH71" s="165"/>
      <c r="DI71" s="1241"/>
      <c r="DJ71" s="1244"/>
      <c r="DK71" s="1186"/>
      <c r="DL71" s="1190"/>
      <c r="DM71" s="1193"/>
      <c r="DN71" s="1195"/>
      <c r="DO71" s="1193"/>
      <c r="DP71" s="1197"/>
      <c r="DQ71" s="1193"/>
      <c r="DR71" s="1248"/>
      <c r="DS71" s="1241"/>
      <c r="DT71" s="231"/>
      <c r="DU71" s="1210"/>
      <c r="DV71" s="1222"/>
      <c r="DW71" s="1224"/>
      <c r="DX71" s="1224"/>
      <c r="DY71" s="1226"/>
      <c r="DZ71" s="1210"/>
      <c r="EA71" s="1213"/>
      <c r="EB71" s="1193"/>
      <c r="EC71" s="1200"/>
      <c r="ED71" s="1193"/>
      <c r="EE71" s="1195"/>
      <c r="EF71" s="1193"/>
      <c r="EG71" s="1197"/>
      <c r="EH71" s="1193"/>
      <c r="EI71" s="1206"/>
      <c r="EJ71" s="1209"/>
      <c r="EK71" s="1210"/>
      <c r="EL71" s="1213"/>
      <c r="EM71" s="1193"/>
      <c r="EN71" s="1200"/>
      <c r="EO71" s="1193"/>
      <c r="EP71" s="1195"/>
      <c r="EQ71" s="1193"/>
      <c r="ER71" s="1197"/>
      <c r="ES71" s="1193"/>
      <c r="ET71" s="1206"/>
      <c r="EU71" s="1216"/>
      <c r="EV71" s="1209"/>
      <c r="EW71" s="1210"/>
      <c r="EX71" s="295" t="s">
        <v>1168</v>
      </c>
      <c r="EY71" s="1210"/>
      <c r="EZ71" s="1261"/>
      <c r="FA71" s="1210"/>
      <c r="FB71" s="1264"/>
      <c r="FC71" s="298"/>
      <c r="FD71" s="1267"/>
      <c r="FE71" s="441"/>
      <c r="FL71" s="422"/>
      <c r="FM71" s="422"/>
      <c r="FN71" s="422"/>
      <c r="FO71" s="422"/>
    </row>
    <row r="72" spans="1:171" ht="15.6" customHeight="1">
      <c r="A72" s="144" t="s">
        <v>1245</v>
      </c>
      <c r="B72" s="144" t="s">
        <v>1766</v>
      </c>
      <c r="C72" s="1256"/>
      <c r="D72" s="1356" t="s">
        <v>1196</v>
      </c>
      <c r="E72" s="1184" t="s">
        <v>1160</v>
      </c>
      <c r="F72" s="296" t="s">
        <v>42</v>
      </c>
      <c r="G72" s="205"/>
      <c r="H72" s="206">
        <v>45140</v>
      </c>
      <c r="I72" s="207">
        <v>54740</v>
      </c>
      <c r="J72" s="206">
        <v>39810</v>
      </c>
      <c r="K72" s="207">
        <v>49410</v>
      </c>
      <c r="L72" s="175" t="s">
        <v>268</v>
      </c>
      <c r="M72" s="208">
        <v>430</v>
      </c>
      <c r="N72" s="209">
        <v>520</v>
      </c>
      <c r="O72" s="210" t="s">
        <v>269</v>
      </c>
      <c r="P72" s="211" t="s">
        <v>270</v>
      </c>
      <c r="Q72" s="212" t="s">
        <v>268</v>
      </c>
      <c r="R72" s="213" t="s">
        <v>271</v>
      </c>
      <c r="S72" s="212" t="s">
        <v>268</v>
      </c>
      <c r="T72" s="214">
        <v>2.8</v>
      </c>
      <c r="U72" s="215">
        <v>2.8</v>
      </c>
      <c r="V72" s="208">
        <v>370</v>
      </c>
      <c r="W72" s="209">
        <v>460</v>
      </c>
      <c r="X72" s="210" t="s">
        <v>269</v>
      </c>
      <c r="Y72" s="211" t="s">
        <v>270</v>
      </c>
      <c r="Z72" s="212" t="s">
        <v>268</v>
      </c>
      <c r="AA72" s="213" t="s">
        <v>271</v>
      </c>
      <c r="AB72" s="212" t="s">
        <v>268</v>
      </c>
      <c r="AC72" s="214">
        <v>2.8</v>
      </c>
      <c r="AD72" s="216">
        <v>2.8</v>
      </c>
      <c r="AE72" s="175" t="s">
        <v>268</v>
      </c>
      <c r="AF72" s="217">
        <v>9600</v>
      </c>
      <c r="AG72" s="218" t="s">
        <v>274</v>
      </c>
      <c r="AH72" s="219">
        <v>90</v>
      </c>
      <c r="AI72" s="220" t="s">
        <v>269</v>
      </c>
      <c r="AJ72" s="211" t="s">
        <v>270</v>
      </c>
      <c r="AK72" s="212" t="s">
        <v>268</v>
      </c>
      <c r="AL72" s="213" t="s">
        <v>271</v>
      </c>
      <c r="AM72" s="212" t="s">
        <v>268</v>
      </c>
      <c r="AN72" s="221">
        <v>2.5</v>
      </c>
      <c r="AO72" s="222" t="s">
        <v>276</v>
      </c>
      <c r="AP72" s="175" t="s">
        <v>268</v>
      </c>
      <c r="AQ72" s="223">
        <v>3840</v>
      </c>
      <c r="AR72" s="224" t="s">
        <v>274</v>
      </c>
      <c r="AS72" s="225">
        <v>30</v>
      </c>
      <c r="AT72" s="226" t="s">
        <v>269</v>
      </c>
      <c r="AU72" s="227" t="s">
        <v>270</v>
      </c>
      <c r="AV72" s="228" t="s">
        <v>268</v>
      </c>
      <c r="AW72" s="229" t="s">
        <v>271</v>
      </c>
      <c r="AX72" s="228" t="s">
        <v>268</v>
      </c>
      <c r="AY72" s="230">
        <v>3.8</v>
      </c>
      <c r="BA72" s="56"/>
      <c r="BJ72" s="1187"/>
      <c r="BL72" s="231">
        <v>800300</v>
      </c>
      <c r="BM72" s="1210"/>
      <c r="BN72" s="149">
        <v>8000</v>
      </c>
      <c r="BO72" s="138" t="s">
        <v>272</v>
      </c>
      <c r="BP72" s="166" t="s">
        <v>270</v>
      </c>
      <c r="BQ72" s="161" t="s">
        <v>268</v>
      </c>
      <c r="BR72" s="303" t="s">
        <v>271</v>
      </c>
      <c r="BS72" s="182" t="s">
        <v>268</v>
      </c>
      <c r="BT72" s="304">
        <v>1.8</v>
      </c>
      <c r="BU72" s="307"/>
      <c r="BV72" s="1241"/>
      <c r="BW72" s="302"/>
      <c r="BX72" s="1186"/>
      <c r="BY72" s="133"/>
      <c r="BZ72" s="133"/>
      <c r="CA72" s="1187"/>
      <c r="CB72" s="311"/>
      <c r="CC72" s="312"/>
      <c r="CD72" s="311"/>
      <c r="CE72" s="312"/>
      <c r="CF72" s="311"/>
      <c r="CG72" s="312"/>
      <c r="CH72" s="311"/>
      <c r="CI72" s="1241"/>
      <c r="CJ72" s="1188" t="s">
        <v>172</v>
      </c>
      <c r="CK72" s="1189" t="s">
        <v>268</v>
      </c>
      <c r="CL72" s="1190">
        <v>30</v>
      </c>
      <c r="CM72" s="1192" t="s">
        <v>269</v>
      </c>
      <c r="CN72" s="1194" t="s">
        <v>270</v>
      </c>
      <c r="CO72" s="1192" t="s">
        <v>268</v>
      </c>
      <c r="CP72" s="1196" t="s">
        <v>275</v>
      </c>
      <c r="CQ72" s="1192" t="s">
        <v>268</v>
      </c>
      <c r="CR72" s="1205">
        <v>2.8</v>
      </c>
      <c r="CS72" s="1230" t="s">
        <v>277</v>
      </c>
      <c r="CT72" s="1232" t="s">
        <v>268</v>
      </c>
      <c r="CU72" s="1233">
        <v>3400</v>
      </c>
      <c r="CV72" s="1236">
        <v>3800</v>
      </c>
      <c r="CW72" s="1233">
        <v>2400</v>
      </c>
      <c r="CX72" s="1236">
        <v>2400</v>
      </c>
      <c r="CY72" s="1189" t="s">
        <v>268</v>
      </c>
      <c r="CZ72" s="238" t="s">
        <v>1162</v>
      </c>
      <c r="DA72" s="239">
        <v>5500</v>
      </c>
      <c r="DB72" s="240">
        <v>6200</v>
      </c>
      <c r="DC72" s="241">
        <v>3900</v>
      </c>
      <c r="DD72" s="242">
        <v>3900</v>
      </c>
      <c r="DE72" s="1210"/>
      <c r="DF72" s="231">
        <v>3160</v>
      </c>
      <c r="DG72" s="1189" t="s">
        <v>268</v>
      </c>
      <c r="DH72" s="1239">
        <v>5100</v>
      </c>
      <c r="DI72" s="1210" t="s">
        <v>268</v>
      </c>
      <c r="DJ72" s="1242">
        <v>1900</v>
      </c>
      <c r="DK72" s="1186" t="s">
        <v>268</v>
      </c>
      <c r="DL72" s="1245">
        <v>10</v>
      </c>
      <c r="DM72" s="1201" t="s">
        <v>269</v>
      </c>
      <c r="DN72" s="1202" t="s">
        <v>270</v>
      </c>
      <c r="DO72" s="1201" t="s">
        <v>268</v>
      </c>
      <c r="DP72" s="1203" t="s">
        <v>275</v>
      </c>
      <c r="DQ72" s="1201" t="s">
        <v>268</v>
      </c>
      <c r="DR72" s="1246">
        <v>11.3</v>
      </c>
      <c r="DS72" s="1241"/>
      <c r="DT72" s="302"/>
      <c r="DU72" s="1210" t="s">
        <v>280</v>
      </c>
      <c r="DV72" s="1249" t="s">
        <v>1129</v>
      </c>
      <c r="DW72" s="1251" t="s">
        <v>1129</v>
      </c>
      <c r="DX72" s="1251" t="s">
        <v>1129</v>
      </c>
      <c r="DY72" s="1253" t="s">
        <v>1129</v>
      </c>
      <c r="DZ72" s="1210" t="s">
        <v>280</v>
      </c>
      <c r="EA72" s="1211">
        <v>1230</v>
      </c>
      <c r="EB72" s="1201" t="s">
        <v>268</v>
      </c>
      <c r="EC72" s="1198">
        <v>10</v>
      </c>
      <c r="ED72" s="1201" t="s">
        <v>269</v>
      </c>
      <c r="EE72" s="1202" t="s">
        <v>270</v>
      </c>
      <c r="EF72" s="1201" t="s">
        <v>268</v>
      </c>
      <c r="EG72" s="1203" t="s">
        <v>275</v>
      </c>
      <c r="EH72" s="1201" t="s">
        <v>268</v>
      </c>
      <c r="EI72" s="1204">
        <v>5.7</v>
      </c>
      <c r="EJ72" s="1207" t="s">
        <v>276</v>
      </c>
      <c r="EK72" s="1210" t="s">
        <v>280</v>
      </c>
      <c r="EL72" s="1211">
        <v>4800</v>
      </c>
      <c r="EM72" s="1201" t="s">
        <v>268</v>
      </c>
      <c r="EN72" s="1198">
        <v>40</v>
      </c>
      <c r="EO72" s="1201" t="s">
        <v>269</v>
      </c>
      <c r="EP72" s="1202" t="s">
        <v>270</v>
      </c>
      <c r="EQ72" s="1201" t="s">
        <v>268</v>
      </c>
      <c r="ER72" s="1203" t="s">
        <v>275</v>
      </c>
      <c r="ES72" s="1201" t="s">
        <v>268</v>
      </c>
      <c r="ET72" s="1204">
        <v>2.8</v>
      </c>
      <c r="EU72" s="1214" t="s">
        <v>276</v>
      </c>
      <c r="EV72" s="1207" t="s">
        <v>1168</v>
      </c>
      <c r="EW72" s="1210" t="s">
        <v>280</v>
      </c>
      <c r="EX72" s="244"/>
      <c r="EY72" s="1210" t="s">
        <v>280</v>
      </c>
      <c r="EZ72" s="1261"/>
      <c r="FA72" s="1210"/>
      <c r="FB72" s="1264"/>
      <c r="FC72" s="298"/>
      <c r="FD72" s="1267"/>
      <c r="FE72" s="441"/>
      <c r="FL72" s="422"/>
      <c r="FM72" s="422"/>
      <c r="FN72" s="422"/>
      <c r="FO72" s="422"/>
    </row>
    <row r="73" spans="1:171" ht="15.6" customHeight="1">
      <c r="A73" s="144" t="s">
        <v>1246</v>
      </c>
      <c r="B73" s="144" t="s">
        <v>1767</v>
      </c>
      <c r="C73" s="1256"/>
      <c r="D73" s="1357"/>
      <c r="E73" s="1185"/>
      <c r="F73" s="299" t="s">
        <v>43</v>
      </c>
      <c r="G73" s="205"/>
      <c r="H73" s="246">
        <v>54740</v>
      </c>
      <c r="I73" s="247">
        <v>131070</v>
      </c>
      <c r="J73" s="246">
        <v>49410</v>
      </c>
      <c r="K73" s="247">
        <v>125740</v>
      </c>
      <c r="L73" s="175" t="s">
        <v>268</v>
      </c>
      <c r="M73" s="248">
        <v>520</v>
      </c>
      <c r="N73" s="249">
        <v>1180</v>
      </c>
      <c r="O73" s="250" t="s">
        <v>269</v>
      </c>
      <c r="P73" s="251" t="s">
        <v>270</v>
      </c>
      <c r="Q73" s="252" t="s">
        <v>274</v>
      </c>
      <c r="R73" s="251" t="s">
        <v>271</v>
      </c>
      <c r="S73" s="252" t="s">
        <v>268</v>
      </c>
      <c r="T73" s="253">
        <v>2.8</v>
      </c>
      <c r="U73" s="254">
        <v>2.7</v>
      </c>
      <c r="V73" s="248">
        <v>460</v>
      </c>
      <c r="W73" s="249">
        <v>1130</v>
      </c>
      <c r="X73" s="250" t="s">
        <v>269</v>
      </c>
      <c r="Y73" s="251" t="s">
        <v>270</v>
      </c>
      <c r="Z73" s="252" t="s">
        <v>274</v>
      </c>
      <c r="AA73" s="251" t="s">
        <v>271</v>
      </c>
      <c r="AB73" s="252" t="s">
        <v>268</v>
      </c>
      <c r="AC73" s="253">
        <v>2.8</v>
      </c>
      <c r="AD73" s="255">
        <v>2.6</v>
      </c>
      <c r="AE73" s="175" t="s">
        <v>268</v>
      </c>
      <c r="AF73" s="223">
        <v>9600</v>
      </c>
      <c r="AG73" s="224" t="s">
        <v>274</v>
      </c>
      <c r="AH73" s="256">
        <v>90</v>
      </c>
      <c r="AI73" s="257" t="s">
        <v>269</v>
      </c>
      <c r="AJ73" s="197" t="s">
        <v>270</v>
      </c>
      <c r="AK73" s="198" t="s">
        <v>268</v>
      </c>
      <c r="AL73" s="258" t="s">
        <v>271</v>
      </c>
      <c r="AM73" s="259" t="s">
        <v>268</v>
      </c>
      <c r="AN73" s="260">
        <v>2.5</v>
      </c>
      <c r="AO73" s="261"/>
      <c r="AQ73" s="233"/>
      <c r="AR73" s="56"/>
      <c r="AS73" s="233"/>
      <c r="AT73" s="262"/>
      <c r="AU73" s="263"/>
      <c r="AV73" s="262"/>
      <c r="AW73" s="263"/>
      <c r="AX73" s="262"/>
      <c r="AY73" s="263"/>
      <c r="BA73" s="56"/>
      <c r="BB73" s="56"/>
      <c r="BC73" s="264"/>
      <c r="BD73" s="265"/>
      <c r="BE73" s="56"/>
      <c r="BF73" s="265"/>
      <c r="BG73" s="56"/>
      <c r="BH73" s="265"/>
      <c r="BI73" s="56"/>
      <c r="BJ73" s="1187"/>
      <c r="BL73" s="302"/>
      <c r="BM73" s="1210"/>
      <c r="BN73" s="309"/>
      <c r="BO73" s="202"/>
      <c r="BP73" s="202"/>
      <c r="BQ73" s="202"/>
      <c r="BR73" s="202"/>
      <c r="BS73" s="202"/>
      <c r="BT73" s="305"/>
      <c r="BU73" s="179"/>
      <c r="BV73" s="1241"/>
      <c r="BW73" s="231"/>
      <c r="BX73" s="1186"/>
      <c r="BY73" s="133"/>
      <c r="BZ73" s="133"/>
      <c r="CA73" s="1187"/>
      <c r="CB73" s="311"/>
      <c r="CC73" s="312"/>
      <c r="CD73" s="311"/>
      <c r="CE73" s="312"/>
      <c r="CF73" s="311"/>
      <c r="CG73" s="312"/>
      <c r="CH73" s="311"/>
      <c r="CI73" s="1241"/>
      <c r="CJ73" s="1188"/>
      <c r="CK73" s="1189"/>
      <c r="CL73" s="1190"/>
      <c r="CM73" s="1192"/>
      <c r="CN73" s="1194"/>
      <c r="CO73" s="1192"/>
      <c r="CP73" s="1196"/>
      <c r="CQ73" s="1192"/>
      <c r="CR73" s="1205"/>
      <c r="CS73" s="1230"/>
      <c r="CT73" s="1232"/>
      <c r="CU73" s="1234"/>
      <c r="CV73" s="1237"/>
      <c r="CW73" s="1234"/>
      <c r="CX73" s="1237"/>
      <c r="CY73" s="1189"/>
      <c r="CZ73" s="167" t="s">
        <v>1164</v>
      </c>
      <c r="DA73" s="268">
        <v>3000</v>
      </c>
      <c r="DB73" s="269">
        <v>3400</v>
      </c>
      <c r="DC73" s="270">
        <v>2100</v>
      </c>
      <c r="DD73" s="271">
        <v>2100</v>
      </c>
      <c r="DE73" s="1210"/>
      <c r="DF73" s="302"/>
      <c r="DG73" s="1189"/>
      <c r="DH73" s="1240"/>
      <c r="DI73" s="1210"/>
      <c r="DJ73" s="1243"/>
      <c r="DK73" s="1186"/>
      <c r="DL73" s="1190"/>
      <c r="DM73" s="1192"/>
      <c r="DN73" s="1194"/>
      <c r="DO73" s="1192"/>
      <c r="DP73" s="1196"/>
      <c r="DQ73" s="1192"/>
      <c r="DR73" s="1247"/>
      <c r="DS73" s="1241"/>
      <c r="DT73" s="231"/>
      <c r="DU73" s="1210"/>
      <c r="DV73" s="1250"/>
      <c r="DW73" s="1252"/>
      <c r="DX73" s="1252"/>
      <c r="DY73" s="1254"/>
      <c r="DZ73" s="1210"/>
      <c r="EA73" s="1212"/>
      <c r="EB73" s="1192"/>
      <c r="EC73" s="1199"/>
      <c r="ED73" s="1192"/>
      <c r="EE73" s="1194"/>
      <c r="EF73" s="1192"/>
      <c r="EG73" s="1196"/>
      <c r="EH73" s="1192"/>
      <c r="EI73" s="1205"/>
      <c r="EJ73" s="1208"/>
      <c r="EK73" s="1210"/>
      <c r="EL73" s="1212"/>
      <c r="EM73" s="1192"/>
      <c r="EN73" s="1199"/>
      <c r="EO73" s="1192"/>
      <c r="EP73" s="1194"/>
      <c r="EQ73" s="1192"/>
      <c r="ER73" s="1196"/>
      <c r="ES73" s="1192"/>
      <c r="ET73" s="1205"/>
      <c r="EU73" s="1215"/>
      <c r="EV73" s="1208"/>
      <c r="EW73" s="1210"/>
      <c r="EX73" s="272">
        <v>3260</v>
      </c>
      <c r="EY73" s="1210"/>
      <c r="EZ73" s="1261"/>
      <c r="FA73" s="1210"/>
      <c r="FB73" s="1264"/>
      <c r="FC73" s="298"/>
      <c r="FD73" s="1267"/>
      <c r="FE73" s="441"/>
      <c r="FL73" s="422"/>
      <c r="FM73" s="422"/>
      <c r="FN73" s="422"/>
      <c r="FO73" s="422"/>
    </row>
    <row r="74" spans="1:171" ht="15.6" customHeight="1">
      <c r="A74" s="144" t="s">
        <v>1247</v>
      </c>
      <c r="B74" s="144" t="s">
        <v>1768</v>
      </c>
      <c r="C74" s="1256"/>
      <c r="D74" s="1357"/>
      <c r="E74" s="1217" t="s">
        <v>1165</v>
      </c>
      <c r="F74" s="299" t="s">
        <v>44</v>
      </c>
      <c r="G74" s="205"/>
      <c r="H74" s="246">
        <v>131070</v>
      </c>
      <c r="I74" s="247">
        <v>227070</v>
      </c>
      <c r="J74" s="246">
        <v>125740</v>
      </c>
      <c r="K74" s="247">
        <v>221740</v>
      </c>
      <c r="L74" s="175" t="s">
        <v>268</v>
      </c>
      <c r="M74" s="248">
        <v>1180</v>
      </c>
      <c r="N74" s="249">
        <v>2140</v>
      </c>
      <c r="O74" s="250" t="s">
        <v>269</v>
      </c>
      <c r="P74" s="251" t="s">
        <v>270</v>
      </c>
      <c r="Q74" s="252" t="s">
        <v>274</v>
      </c>
      <c r="R74" s="251" t="s">
        <v>271</v>
      </c>
      <c r="S74" s="252" t="s">
        <v>268</v>
      </c>
      <c r="T74" s="253">
        <v>2.7</v>
      </c>
      <c r="U74" s="254">
        <v>2.6</v>
      </c>
      <c r="V74" s="248">
        <v>1130</v>
      </c>
      <c r="W74" s="249">
        <v>2090</v>
      </c>
      <c r="X74" s="250" t="s">
        <v>269</v>
      </c>
      <c r="Y74" s="251" t="s">
        <v>270</v>
      </c>
      <c r="Z74" s="252" t="s">
        <v>274</v>
      </c>
      <c r="AA74" s="251" t="s">
        <v>271</v>
      </c>
      <c r="AB74" s="252" t="s">
        <v>268</v>
      </c>
      <c r="AC74" s="253">
        <v>2.6</v>
      </c>
      <c r="AD74" s="255">
        <v>2.6</v>
      </c>
      <c r="AE74" s="55"/>
      <c r="AH74" s="273"/>
      <c r="AP74" s="55"/>
      <c r="AZ74" s="175" t="s">
        <v>268</v>
      </c>
      <c r="BA74" s="274">
        <v>19200</v>
      </c>
      <c r="BB74" s="175" t="s">
        <v>268</v>
      </c>
      <c r="BC74" s="225">
        <v>190</v>
      </c>
      <c r="BD74" s="226" t="s">
        <v>269</v>
      </c>
      <c r="BE74" s="227" t="s">
        <v>270</v>
      </c>
      <c r="BF74" s="228" t="s">
        <v>268</v>
      </c>
      <c r="BG74" s="229" t="s">
        <v>271</v>
      </c>
      <c r="BH74" s="226" t="s">
        <v>268</v>
      </c>
      <c r="BI74" s="230">
        <v>2.4</v>
      </c>
      <c r="BJ74" s="1187"/>
      <c r="BL74" s="231" t="s">
        <v>1197</v>
      </c>
      <c r="BM74" s="1210"/>
      <c r="BN74" s="1227" t="s">
        <v>1197</v>
      </c>
      <c r="BO74" s="1228"/>
      <c r="BP74" s="1228"/>
      <c r="BT74" s="306"/>
      <c r="BU74" s="235"/>
      <c r="BV74" s="1241"/>
      <c r="BW74" s="266"/>
      <c r="BX74" s="1186"/>
      <c r="BY74" s="133"/>
      <c r="BZ74" s="133"/>
      <c r="CA74" s="1187"/>
      <c r="CB74" s="311"/>
      <c r="CC74" s="312"/>
      <c r="CD74" s="311"/>
      <c r="CE74" s="312"/>
      <c r="CF74" s="311"/>
      <c r="CG74" s="312"/>
      <c r="CH74" s="311"/>
      <c r="CI74" s="1241"/>
      <c r="CJ74" s="1219">
        <v>3990</v>
      </c>
      <c r="CK74" s="1189"/>
      <c r="CL74" s="1190"/>
      <c r="CM74" s="1192"/>
      <c r="CN74" s="1194"/>
      <c r="CO74" s="1192"/>
      <c r="CP74" s="1196"/>
      <c r="CQ74" s="1192"/>
      <c r="CR74" s="1205"/>
      <c r="CS74" s="1230"/>
      <c r="CT74" s="1232"/>
      <c r="CU74" s="1234"/>
      <c r="CV74" s="1237"/>
      <c r="CW74" s="1234"/>
      <c r="CX74" s="1237"/>
      <c r="CY74" s="1189"/>
      <c r="CZ74" s="167" t="s">
        <v>1166</v>
      </c>
      <c r="DA74" s="268">
        <v>2600</v>
      </c>
      <c r="DB74" s="269">
        <v>2900</v>
      </c>
      <c r="DC74" s="270">
        <v>1800</v>
      </c>
      <c r="DD74" s="271">
        <v>1800</v>
      </c>
      <c r="DE74" s="1210"/>
      <c r="DF74" s="231" t="s">
        <v>325</v>
      </c>
      <c r="DG74" s="235"/>
      <c r="DH74" s="276"/>
      <c r="DI74" s="1241"/>
      <c r="DJ74" s="1243"/>
      <c r="DK74" s="1186"/>
      <c r="DL74" s="1190"/>
      <c r="DM74" s="1192"/>
      <c r="DN74" s="1194"/>
      <c r="DO74" s="1192"/>
      <c r="DP74" s="1196"/>
      <c r="DQ74" s="1192"/>
      <c r="DR74" s="1247"/>
      <c r="DS74" s="1241"/>
      <c r="DT74" s="231"/>
      <c r="DU74" s="1210"/>
      <c r="DV74" s="1221">
        <v>0.01</v>
      </c>
      <c r="DW74" s="1223">
        <v>0.03</v>
      </c>
      <c r="DX74" s="1223">
        <v>0.04</v>
      </c>
      <c r="DY74" s="1225">
        <v>0.05</v>
      </c>
      <c r="DZ74" s="1210"/>
      <c r="EA74" s="1212"/>
      <c r="EB74" s="1192"/>
      <c r="EC74" s="1199"/>
      <c r="ED74" s="1192"/>
      <c r="EE74" s="1194"/>
      <c r="EF74" s="1192"/>
      <c r="EG74" s="1196"/>
      <c r="EH74" s="1192"/>
      <c r="EI74" s="1205"/>
      <c r="EJ74" s="1208"/>
      <c r="EK74" s="1210"/>
      <c r="EL74" s="1212"/>
      <c r="EM74" s="1192"/>
      <c r="EN74" s="1199"/>
      <c r="EO74" s="1192"/>
      <c r="EP74" s="1194"/>
      <c r="EQ74" s="1192"/>
      <c r="ER74" s="1196"/>
      <c r="ES74" s="1192"/>
      <c r="ET74" s="1205"/>
      <c r="EU74" s="1215"/>
      <c r="EV74" s="1208"/>
      <c r="EW74" s="1210"/>
      <c r="EX74" s="277">
        <v>30</v>
      </c>
      <c r="EY74" s="1210"/>
      <c r="EZ74" s="1261"/>
      <c r="FA74" s="1210"/>
      <c r="FB74" s="1264"/>
      <c r="FC74" s="298"/>
      <c r="FD74" s="1267"/>
      <c r="FE74" s="441"/>
      <c r="FL74" s="422"/>
      <c r="FM74" s="422"/>
      <c r="FN74" s="422"/>
      <c r="FO74" s="422"/>
    </row>
    <row r="75" spans="1:171" ht="15.6" customHeight="1">
      <c r="A75" s="144" t="s">
        <v>1248</v>
      </c>
      <c r="B75" s="144" t="s">
        <v>1769</v>
      </c>
      <c r="C75" s="1256"/>
      <c r="D75" s="1358"/>
      <c r="E75" s="1218"/>
      <c r="F75" s="300" t="s">
        <v>45</v>
      </c>
      <c r="G75" s="205"/>
      <c r="H75" s="279">
        <v>227070</v>
      </c>
      <c r="I75" s="280"/>
      <c r="J75" s="279">
        <v>221740</v>
      </c>
      <c r="K75" s="280"/>
      <c r="L75" s="175" t="s">
        <v>268</v>
      </c>
      <c r="M75" s="223">
        <v>2140</v>
      </c>
      <c r="N75" s="281"/>
      <c r="O75" s="282" t="s">
        <v>269</v>
      </c>
      <c r="P75" s="283" t="s">
        <v>270</v>
      </c>
      <c r="Q75" s="284" t="s">
        <v>274</v>
      </c>
      <c r="R75" s="283" t="s">
        <v>271</v>
      </c>
      <c r="S75" s="284" t="s">
        <v>268</v>
      </c>
      <c r="T75" s="285">
        <v>2.6</v>
      </c>
      <c r="U75" s="286"/>
      <c r="V75" s="223">
        <v>2090</v>
      </c>
      <c r="W75" s="281"/>
      <c r="X75" s="282" t="s">
        <v>269</v>
      </c>
      <c r="Y75" s="283" t="s">
        <v>270</v>
      </c>
      <c r="Z75" s="284" t="s">
        <v>274</v>
      </c>
      <c r="AA75" s="283" t="s">
        <v>271</v>
      </c>
      <c r="AB75" s="284" t="s">
        <v>268</v>
      </c>
      <c r="AC75" s="285">
        <v>2.6</v>
      </c>
      <c r="AD75" s="287"/>
      <c r="AE75" s="55"/>
      <c r="AH75" s="288"/>
      <c r="AP75" s="55"/>
      <c r="AQ75" s="289"/>
      <c r="AR75" s="165"/>
      <c r="AS75" s="288"/>
      <c r="AZ75" s="56"/>
      <c r="BA75" s="56"/>
      <c r="BB75" s="56"/>
      <c r="BC75" s="56"/>
      <c r="BD75" s="56"/>
      <c r="BE75" s="56"/>
      <c r="BF75" s="56"/>
      <c r="BG75" s="56"/>
      <c r="BH75" s="56"/>
      <c r="BI75" s="56"/>
      <c r="BJ75" s="1187"/>
      <c r="BL75" s="231">
        <v>846400</v>
      </c>
      <c r="BM75" s="1210"/>
      <c r="BN75" s="149">
        <v>8460</v>
      </c>
      <c r="BO75" s="138" t="s">
        <v>272</v>
      </c>
      <c r="BP75" s="166" t="s">
        <v>270</v>
      </c>
      <c r="BQ75" s="161" t="s">
        <v>268</v>
      </c>
      <c r="BR75" s="303" t="s">
        <v>271</v>
      </c>
      <c r="BS75" s="182" t="s">
        <v>268</v>
      </c>
      <c r="BT75" s="304">
        <v>1.9</v>
      </c>
      <c r="BU75" s="307"/>
      <c r="BV75" s="1241"/>
      <c r="BW75" s="302"/>
      <c r="BX75" s="1186"/>
      <c r="BY75" s="133"/>
      <c r="BZ75" s="133"/>
      <c r="CA75" s="1187"/>
      <c r="CB75" s="311"/>
      <c r="CC75" s="312"/>
      <c r="CD75" s="311"/>
      <c r="CE75" s="312"/>
      <c r="CF75" s="311"/>
      <c r="CG75" s="312"/>
      <c r="CH75" s="311"/>
      <c r="CI75" s="1241"/>
      <c r="CJ75" s="1219"/>
      <c r="CK75" s="1189"/>
      <c r="CL75" s="1190"/>
      <c r="CM75" s="1192"/>
      <c r="CN75" s="1194"/>
      <c r="CO75" s="1192"/>
      <c r="CP75" s="1196"/>
      <c r="CQ75" s="1192"/>
      <c r="CR75" s="1205"/>
      <c r="CS75" s="1230"/>
      <c r="CT75" s="1232"/>
      <c r="CU75" s="1235"/>
      <c r="CV75" s="1238"/>
      <c r="CW75" s="1235"/>
      <c r="CX75" s="1238"/>
      <c r="CY75" s="1189"/>
      <c r="CZ75" s="291" t="s">
        <v>1167</v>
      </c>
      <c r="DA75" s="292">
        <v>2400</v>
      </c>
      <c r="DB75" s="293">
        <v>2600</v>
      </c>
      <c r="DC75" s="294">
        <v>1600</v>
      </c>
      <c r="DD75" s="290">
        <v>1600</v>
      </c>
      <c r="DE75" s="1210"/>
      <c r="DF75" s="231">
        <v>2810</v>
      </c>
      <c r="DG75" s="235"/>
      <c r="DH75" s="165"/>
      <c r="DI75" s="1241"/>
      <c r="DJ75" s="1244"/>
      <c r="DK75" s="1186"/>
      <c r="DL75" s="1190"/>
      <c r="DM75" s="1193"/>
      <c r="DN75" s="1195"/>
      <c r="DO75" s="1193"/>
      <c r="DP75" s="1197"/>
      <c r="DQ75" s="1193"/>
      <c r="DR75" s="1248"/>
      <c r="DS75" s="1241"/>
      <c r="DT75" s="302"/>
      <c r="DU75" s="1210"/>
      <c r="DV75" s="1222"/>
      <c r="DW75" s="1224"/>
      <c r="DX75" s="1224"/>
      <c r="DY75" s="1226"/>
      <c r="DZ75" s="1210"/>
      <c r="EA75" s="1213"/>
      <c r="EB75" s="1193"/>
      <c r="EC75" s="1200"/>
      <c r="ED75" s="1193"/>
      <c r="EE75" s="1195"/>
      <c r="EF75" s="1193"/>
      <c r="EG75" s="1197"/>
      <c r="EH75" s="1193"/>
      <c r="EI75" s="1206"/>
      <c r="EJ75" s="1209"/>
      <c r="EK75" s="1210"/>
      <c r="EL75" s="1213"/>
      <c r="EM75" s="1193"/>
      <c r="EN75" s="1200"/>
      <c r="EO75" s="1193"/>
      <c r="EP75" s="1195"/>
      <c r="EQ75" s="1193"/>
      <c r="ER75" s="1197"/>
      <c r="ES75" s="1193"/>
      <c r="ET75" s="1206"/>
      <c r="EU75" s="1216"/>
      <c r="EV75" s="1209"/>
      <c r="EW75" s="1210"/>
      <c r="EX75" s="295" t="s">
        <v>1168</v>
      </c>
      <c r="EY75" s="1210"/>
      <c r="EZ75" s="1261"/>
      <c r="FA75" s="1210"/>
      <c r="FB75" s="1264"/>
      <c r="FC75" s="298"/>
      <c r="FD75" s="1267"/>
      <c r="FE75" s="441"/>
      <c r="FL75" s="422"/>
      <c r="FM75" s="422"/>
      <c r="FN75" s="422"/>
      <c r="FO75" s="422"/>
    </row>
    <row r="76" spans="1:171" ht="15.6" customHeight="1">
      <c r="A76" s="144" t="s">
        <v>376</v>
      </c>
      <c r="B76" s="144" t="s">
        <v>1770</v>
      </c>
      <c r="C76" s="1256"/>
      <c r="D76" s="1181" t="s">
        <v>1198</v>
      </c>
      <c r="E76" s="1184" t="s">
        <v>1160</v>
      </c>
      <c r="F76" s="296" t="s">
        <v>42</v>
      </c>
      <c r="G76" s="205"/>
      <c r="H76" s="206">
        <v>43350</v>
      </c>
      <c r="I76" s="207">
        <v>52950</v>
      </c>
      <c r="J76" s="206">
        <v>38430</v>
      </c>
      <c r="K76" s="207">
        <v>48030</v>
      </c>
      <c r="L76" s="175" t="s">
        <v>268</v>
      </c>
      <c r="M76" s="208">
        <v>410</v>
      </c>
      <c r="N76" s="209">
        <v>500</v>
      </c>
      <c r="O76" s="210" t="s">
        <v>269</v>
      </c>
      <c r="P76" s="211" t="s">
        <v>270</v>
      </c>
      <c r="Q76" s="212" t="s">
        <v>268</v>
      </c>
      <c r="R76" s="213" t="s">
        <v>271</v>
      </c>
      <c r="S76" s="212" t="s">
        <v>268</v>
      </c>
      <c r="T76" s="214">
        <v>2.8</v>
      </c>
      <c r="U76" s="215">
        <v>2.8</v>
      </c>
      <c r="V76" s="208">
        <v>360</v>
      </c>
      <c r="W76" s="209">
        <v>450</v>
      </c>
      <c r="X76" s="210" t="s">
        <v>269</v>
      </c>
      <c r="Y76" s="211" t="s">
        <v>270</v>
      </c>
      <c r="Z76" s="212" t="s">
        <v>268</v>
      </c>
      <c r="AA76" s="213" t="s">
        <v>271</v>
      </c>
      <c r="AB76" s="212" t="s">
        <v>268</v>
      </c>
      <c r="AC76" s="214">
        <v>2.8</v>
      </c>
      <c r="AD76" s="216">
        <v>2.7</v>
      </c>
      <c r="AE76" s="175" t="s">
        <v>268</v>
      </c>
      <c r="AF76" s="217">
        <v>9600</v>
      </c>
      <c r="AG76" s="218" t="s">
        <v>274</v>
      </c>
      <c r="AH76" s="219">
        <v>90</v>
      </c>
      <c r="AI76" s="220" t="s">
        <v>269</v>
      </c>
      <c r="AJ76" s="211" t="s">
        <v>270</v>
      </c>
      <c r="AK76" s="212" t="s">
        <v>268</v>
      </c>
      <c r="AL76" s="213" t="s">
        <v>271</v>
      </c>
      <c r="AM76" s="212" t="s">
        <v>268</v>
      </c>
      <c r="AN76" s="221">
        <v>2.5</v>
      </c>
      <c r="AO76" s="222" t="s">
        <v>276</v>
      </c>
      <c r="AP76" s="175" t="s">
        <v>268</v>
      </c>
      <c r="AQ76" s="223">
        <v>3840</v>
      </c>
      <c r="AR76" s="224" t="s">
        <v>274</v>
      </c>
      <c r="AS76" s="225">
        <v>30</v>
      </c>
      <c r="AT76" s="226" t="s">
        <v>269</v>
      </c>
      <c r="AU76" s="227" t="s">
        <v>270</v>
      </c>
      <c r="AV76" s="228" t="s">
        <v>268</v>
      </c>
      <c r="AW76" s="229" t="s">
        <v>271</v>
      </c>
      <c r="AX76" s="228" t="s">
        <v>268</v>
      </c>
      <c r="AY76" s="230">
        <v>3.8</v>
      </c>
      <c r="BA76" s="56"/>
      <c r="BJ76" s="1187"/>
      <c r="BL76" s="302"/>
      <c r="BM76" s="1210"/>
      <c r="BN76" s="309"/>
      <c r="BO76" s="202"/>
      <c r="BP76" s="202"/>
      <c r="BQ76" s="202"/>
      <c r="BR76" s="202"/>
      <c r="BS76" s="202"/>
      <c r="BT76" s="305"/>
      <c r="BU76" s="179"/>
      <c r="BV76" s="1241"/>
      <c r="BW76" s="231"/>
      <c r="BX76" s="1186"/>
      <c r="BY76" s="133"/>
      <c r="BZ76" s="133"/>
      <c r="CA76" s="1187"/>
      <c r="CB76" s="311"/>
      <c r="CC76" s="312"/>
      <c r="CD76" s="311"/>
      <c r="CE76" s="312"/>
      <c r="CF76" s="311"/>
      <c r="CG76" s="312"/>
      <c r="CH76" s="311"/>
      <c r="CI76" s="1241"/>
      <c r="CJ76" s="1188" t="s">
        <v>173</v>
      </c>
      <c r="CK76" s="1189" t="s">
        <v>268</v>
      </c>
      <c r="CL76" s="1190">
        <v>30</v>
      </c>
      <c r="CM76" s="1192" t="s">
        <v>269</v>
      </c>
      <c r="CN76" s="1194" t="s">
        <v>270</v>
      </c>
      <c r="CO76" s="1192" t="s">
        <v>268</v>
      </c>
      <c r="CP76" s="1196" t="s">
        <v>275</v>
      </c>
      <c r="CQ76" s="1192" t="s">
        <v>268</v>
      </c>
      <c r="CR76" s="1205">
        <v>2.4</v>
      </c>
      <c r="CS76" s="1230" t="s">
        <v>277</v>
      </c>
      <c r="CT76" s="1232" t="s">
        <v>268</v>
      </c>
      <c r="CU76" s="1233">
        <v>3200</v>
      </c>
      <c r="CV76" s="1236">
        <v>3500</v>
      </c>
      <c r="CW76" s="1233">
        <v>2200</v>
      </c>
      <c r="CX76" s="1236">
        <v>2200</v>
      </c>
      <c r="CY76" s="1189" t="s">
        <v>268</v>
      </c>
      <c r="CZ76" s="238" t="s">
        <v>1162</v>
      </c>
      <c r="DA76" s="239">
        <v>5100</v>
      </c>
      <c r="DB76" s="240">
        <v>5700</v>
      </c>
      <c r="DC76" s="241">
        <v>3500</v>
      </c>
      <c r="DD76" s="242">
        <v>3500</v>
      </c>
      <c r="DE76" s="1210"/>
      <c r="DF76" s="302"/>
      <c r="DG76" s="1189" t="s">
        <v>268</v>
      </c>
      <c r="DH76" s="1239">
        <v>5100</v>
      </c>
      <c r="DI76" s="1210" t="s">
        <v>268</v>
      </c>
      <c r="DJ76" s="1242">
        <v>1750</v>
      </c>
      <c r="DK76" s="1186" t="s">
        <v>268</v>
      </c>
      <c r="DL76" s="1245">
        <v>10</v>
      </c>
      <c r="DM76" s="1201" t="s">
        <v>269</v>
      </c>
      <c r="DN76" s="1202" t="s">
        <v>270</v>
      </c>
      <c r="DO76" s="1201" t="s">
        <v>268</v>
      </c>
      <c r="DP76" s="1203" t="s">
        <v>275</v>
      </c>
      <c r="DQ76" s="1201" t="s">
        <v>268</v>
      </c>
      <c r="DR76" s="1246">
        <v>10.5</v>
      </c>
      <c r="DS76" s="1241"/>
      <c r="DT76" s="231"/>
      <c r="DU76" s="1210" t="s">
        <v>280</v>
      </c>
      <c r="DV76" s="1249" t="s">
        <v>1129</v>
      </c>
      <c r="DW76" s="1251" t="s">
        <v>1129</v>
      </c>
      <c r="DX76" s="1251" t="s">
        <v>1129</v>
      </c>
      <c r="DY76" s="1253" t="s">
        <v>1129</v>
      </c>
      <c r="DZ76" s="1210" t="s">
        <v>280</v>
      </c>
      <c r="EA76" s="1211">
        <v>1130</v>
      </c>
      <c r="EB76" s="1201" t="s">
        <v>268</v>
      </c>
      <c r="EC76" s="1198">
        <v>10</v>
      </c>
      <c r="ED76" s="1201" t="s">
        <v>269</v>
      </c>
      <c r="EE76" s="1202" t="s">
        <v>270</v>
      </c>
      <c r="EF76" s="1201" t="s">
        <v>268</v>
      </c>
      <c r="EG76" s="1203" t="s">
        <v>275</v>
      </c>
      <c r="EH76" s="1201" t="s">
        <v>268</v>
      </c>
      <c r="EI76" s="1204">
        <v>5.2</v>
      </c>
      <c r="EJ76" s="1207" t="s">
        <v>276</v>
      </c>
      <c r="EK76" s="1210" t="s">
        <v>280</v>
      </c>
      <c r="EL76" s="1211">
        <v>4430</v>
      </c>
      <c r="EM76" s="1201" t="s">
        <v>268</v>
      </c>
      <c r="EN76" s="1198">
        <v>40</v>
      </c>
      <c r="EO76" s="1201" t="s">
        <v>269</v>
      </c>
      <c r="EP76" s="1202" t="s">
        <v>270</v>
      </c>
      <c r="EQ76" s="1201" t="s">
        <v>268</v>
      </c>
      <c r="ER76" s="1203" t="s">
        <v>275</v>
      </c>
      <c r="ES76" s="1201" t="s">
        <v>268</v>
      </c>
      <c r="ET76" s="1204">
        <v>2.6</v>
      </c>
      <c r="EU76" s="1214" t="s">
        <v>276</v>
      </c>
      <c r="EV76" s="1207" t="s">
        <v>1168</v>
      </c>
      <c r="EW76" s="1210" t="s">
        <v>280</v>
      </c>
      <c r="EX76" s="244"/>
      <c r="EY76" s="1210" t="s">
        <v>280</v>
      </c>
      <c r="EZ76" s="1261"/>
      <c r="FA76" s="1210"/>
      <c r="FB76" s="1264"/>
      <c r="FC76" s="298"/>
      <c r="FD76" s="1267"/>
      <c r="FE76" s="441"/>
      <c r="FL76" s="422"/>
      <c r="FM76" s="422"/>
      <c r="FN76" s="422"/>
      <c r="FO76" s="422"/>
    </row>
    <row r="77" spans="1:171" ht="15.6" customHeight="1">
      <c r="A77" s="144" t="s">
        <v>377</v>
      </c>
      <c r="B77" s="144" t="s">
        <v>1771</v>
      </c>
      <c r="C77" s="1256"/>
      <c r="D77" s="1182"/>
      <c r="E77" s="1185"/>
      <c r="F77" s="299" t="s">
        <v>43</v>
      </c>
      <c r="G77" s="205"/>
      <c r="H77" s="246">
        <v>52950</v>
      </c>
      <c r="I77" s="247">
        <v>129280</v>
      </c>
      <c r="J77" s="246">
        <v>48030</v>
      </c>
      <c r="K77" s="247">
        <v>124360</v>
      </c>
      <c r="L77" s="175" t="s">
        <v>268</v>
      </c>
      <c r="M77" s="248">
        <v>500</v>
      </c>
      <c r="N77" s="249">
        <v>1160</v>
      </c>
      <c r="O77" s="250" t="s">
        <v>269</v>
      </c>
      <c r="P77" s="251" t="s">
        <v>270</v>
      </c>
      <c r="Q77" s="252" t="s">
        <v>274</v>
      </c>
      <c r="R77" s="251" t="s">
        <v>271</v>
      </c>
      <c r="S77" s="252" t="s">
        <v>268</v>
      </c>
      <c r="T77" s="253">
        <v>2.8</v>
      </c>
      <c r="U77" s="254">
        <v>2.7</v>
      </c>
      <c r="V77" s="248">
        <v>450</v>
      </c>
      <c r="W77" s="249">
        <v>1110</v>
      </c>
      <c r="X77" s="250" t="s">
        <v>269</v>
      </c>
      <c r="Y77" s="251" t="s">
        <v>270</v>
      </c>
      <c r="Z77" s="252" t="s">
        <v>274</v>
      </c>
      <c r="AA77" s="251" t="s">
        <v>271</v>
      </c>
      <c r="AB77" s="252" t="s">
        <v>268</v>
      </c>
      <c r="AC77" s="253">
        <v>2.7</v>
      </c>
      <c r="AD77" s="255">
        <v>2.6</v>
      </c>
      <c r="AE77" s="175" t="s">
        <v>268</v>
      </c>
      <c r="AF77" s="223">
        <v>9600</v>
      </c>
      <c r="AG77" s="224" t="s">
        <v>274</v>
      </c>
      <c r="AH77" s="256">
        <v>90</v>
      </c>
      <c r="AI77" s="257" t="s">
        <v>269</v>
      </c>
      <c r="AJ77" s="197" t="s">
        <v>270</v>
      </c>
      <c r="AK77" s="198" t="s">
        <v>268</v>
      </c>
      <c r="AL77" s="258" t="s">
        <v>271</v>
      </c>
      <c r="AM77" s="259" t="s">
        <v>268</v>
      </c>
      <c r="AN77" s="260">
        <v>2.5</v>
      </c>
      <c r="AO77" s="261"/>
      <c r="AQ77" s="233"/>
      <c r="AR77" s="56"/>
      <c r="AS77" s="233"/>
      <c r="AT77" s="262"/>
      <c r="AU77" s="263"/>
      <c r="AV77" s="262"/>
      <c r="AW77" s="263"/>
      <c r="AX77" s="262"/>
      <c r="AY77" s="263"/>
      <c r="BA77" s="56"/>
      <c r="BB77" s="56"/>
      <c r="BC77" s="264"/>
      <c r="BD77" s="265"/>
      <c r="BE77" s="56"/>
      <c r="BF77" s="265"/>
      <c r="BG77" s="56"/>
      <c r="BH77" s="265"/>
      <c r="BI77" s="56"/>
      <c r="BJ77" s="1187"/>
      <c r="BL77" s="231" t="s">
        <v>1199</v>
      </c>
      <c r="BM77" s="1210"/>
      <c r="BN77" s="1227" t="s">
        <v>1199</v>
      </c>
      <c r="BO77" s="1228"/>
      <c r="BP77" s="1228"/>
      <c r="BT77" s="306"/>
      <c r="BU77" s="235"/>
      <c r="BV77" s="1241"/>
      <c r="BW77" s="266"/>
      <c r="BX77" s="1186"/>
      <c r="BY77" s="133"/>
      <c r="BZ77" s="133"/>
      <c r="CA77" s="1187"/>
      <c r="CB77" s="311"/>
      <c r="CC77" s="312"/>
      <c r="CD77" s="311"/>
      <c r="CE77" s="312"/>
      <c r="CF77" s="311"/>
      <c r="CG77" s="312"/>
      <c r="CH77" s="311"/>
      <c r="CI77" s="1241"/>
      <c r="CJ77" s="1188"/>
      <c r="CK77" s="1189"/>
      <c r="CL77" s="1190"/>
      <c r="CM77" s="1192"/>
      <c r="CN77" s="1194"/>
      <c r="CO77" s="1192"/>
      <c r="CP77" s="1196"/>
      <c r="CQ77" s="1192"/>
      <c r="CR77" s="1205"/>
      <c r="CS77" s="1230"/>
      <c r="CT77" s="1232"/>
      <c r="CU77" s="1234"/>
      <c r="CV77" s="1237"/>
      <c r="CW77" s="1234"/>
      <c r="CX77" s="1237"/>
      <c r="CY77" s="1189"/>
      <c r="CZ77" s="167" t="s">
        <v>1164</v>
      </c>
      <c r="DA77" s="268">
        <v>2800</v>
      </c>
      <c r="DB77" s="269">
        <v>3100</v>
      </c>
      <c r="DC77" s="270">
        <v>1900</v>
      </c>
      <c r="DD77" s="271">
        <v>1900</v>
      </c>
      <c r="DE77" s="1210"/>
      <c r="DF77" s="231" t="s">
        <v>327</v>
      </c>
      <c r="DG77" s="1189"/>
      <c r="DH77" s="1240"/>
      <c r="DI77" s="1210"/>
      <c r="DJ77" s="1243"/>
      <c r="DK77" s="1186"/>
      <c r="DL77" s="1190"/>
      <c r="DM77" s="1192"/>
      <c r="DN77" s="1194"/>
      <c r="DO77" s="1192"/>
      <c r="DP77" s="1196"/>
      <c r="DQ77" s="1192"/>
      <c r="DR77" s="1247"/>
      <c r="DS77" s="1241"/>
      <c r="DT77" s="231"/>
      <c r="DU77" s="1210"/>
      <c r="DV77" s="1250"/>
      <c r="DW77" s="1252"/>
      <c r="DX77" s="1252"/>
      <c r="DY77" s="1254"/>
      <c r="DZ77" s="1210"/>
      <c r="EA77" s="1212"/>
      <c r="EB77" s="1192"/>
      <c r="EC77" s="1199"/>
      <c r="ED77" s="1192"/>
      <c r="EE77" s="1194"/>
      <c r="EF77" s="1192"/>
      <c r="EG77" s="1196"/>
      <c r="EH77" s="1192"/>
      <c r="EI77" s="1205"/>
      <c r="EJ77" s="1208"/>
      <c r="EK77" s="1210"/>
      <c r="EL77" s="1212"/>
      <c r="EM77" s="1192"/>
      <c r="EN77" s="1199"/>
      <c r="EO77" s="1192"/>
      <c r="EP77" s="1194"/>
      <c r="EQ77" s="1192"/>
      <c r="ER77" s="1196"/>
      <c r="ES77" s="1192"/>
      <c r="ET77" s="1205"/>
      <c r="EU77" s="1215"/>
      <c r="EV77" s="1208"/>
      <c r="EW77" s="1210"/>
      <c r="EX77" s="272">
        <v>3010</v>
      </c>
      <c r="EY77" s="1210"/>
      <c r="EZ77" s="1261"/>
      <c r="FA77" s="1210"/>
      <c r="FB77" s="1264"/>
      <c r="FC77" s="298"/>
      <c r="FD77" s="1267"/>
      <c r="FE77" s="441"/>
      <c r="FL77" s="422"/>
      <c r="FM77" s="422"/>
      <c r="FN77" s="422"/>
      <c r="FO77" s="422"/>
    </row>
    <row r="78" spans="1:171" ht="15.6" customHeight="1">
      <c r="A78" s="144" t="s">
        <v>1249</v>
      </c>
      <c r="B78" s="144" t="s">
        <v>1772</v>
      </c>
      <c r="C78" s="1256"/>
      <c r="D78" s="1182"/>
      <c r="E78" s="1217" t="s">
        <v>1165</v>
      </c>
      <c r="F78" s="299" t="s">
        <v>44</v>
      </c>
      <c r="G78" s="205"/>
      <c r="H78" s="246">
        <v>129280</v>
      </c>
      <c r="I78" s="247">
        <v>225280</v>
      </c>
      <c r="J78" s="246">
        <v>124360</v>
      </c>
      <c r="K78" s="247">
        <v>220360</v>
      </c>
      <c r="L78" s="175" t="s">
        <v>268</v>
      </c>
      <c r="M78" s="248">
        <v>1160</v>
      </c>
      <c r="N78" s="249">
        <v>2120</v>
      </c>
      <c r="O78" s="250" t="s">
        <v>269</v>
      </c>
      <c r="P78" s="251" t="s">
        <v>270</v>
      </c>
      <c r="Q78" s="252" t="s">
        <v>274</v>
      </c>
      <c r="R78" s="251" t="s">
        <v>271</v>
      </c>
      <c r="S78" s="252" t="s">
        <v>268</v>
      </c>
      <c r="T78" s="253">
        <v>2.7</v>
      </c>
      <c r="U78" s="254">
        <v>2.6</v>
      </c>
      <c r="V78" s="248">
        <v>1110</v>
      </c>
      <c r="W78" s="249">
        <v>2070</v>
      </c>
      <c r="X78" s="250" t="s">
        <v>269</v>
      </c>
      <c r="Y78" s="251" t="s">
        <v>270</v>
      </c>
      <c r="Z78" s="252" t="s">
        <v>274</v>
      </c>
      <c r="AA78" s="251" t="s">
        <v>271</v>
      </c>
      <c r="AB78" s="252" t="s">
        <v>268</v>
      </c>
      <c r="AC78" s="253">
        <v>2.6</v>
      </c>
      <c r="AD78" s="255">
        <v>2.6</v>
      </c>
      <c r="AE78" s="55"/>
      <c r="AH78" s="273"/>
      <c r="AP78" s="55"/>
      <c r="AZ78" s="175" t="s">
        <v>268</v>
      </c>
      <c r="BA78" s="274">
        <v>19200</v>
      </c>
      <c r="BB78" s="175" t="s">
        <v>268</v>
      </c>
      <c r="BC78" s="225">
        <v>190</v>
      </c>
      <c r="BD78" s="226" t="s">
        <v>269</v>
      </c>
      <c r="BE78" s="227" t="s">
        <v>270</v>
      </c>
      <c r="BF78" s="228" t="s">
        <v>268</v>
      </c>
      <c r="BG78" s="229" t="s">
        <v>271</v>
      </c>
      <c r="BH78" s="226" t="s">
        <v>268</v>
      </c>
      <c r="BI78" s="230">
        <v>2.4</v>
      </c>
      <c r="BJ78" s="1187"/>
      <c r="BL78" s="231">
        <v>892500</v>
      </c>
      <c r="BM78" s="1210"/>
      <c r="BN78" s="149">
        <v>8920</v>
      </c>
      <c r="BO78" s="138" t="s">
        <v>272</v>
      </c>
      <c r="BP78" s="166" t="s">
        <v>270</v>
      </c>
      <c r="BQ78" s="161" t="s">
        <v>268</v>
      </c>
      <c r="BR78" s="303" t="s">
        <v>271</v>
      </c>
      <c r="BS78" s="182" t="s">
        <v>268</v>
      </c>
      <c r="BT78" s="304">
        <v>1.9</v>
      </c>
      <c r="BU78" s="307"/>
      <c r="BV78" s="1241"/>
      <c r="BW78" s="302"/>
      <c r="BX78" s="1186"/>
      <c r="BY78" s="133"/>
      <c r="BZ78" s="133"/>
      <c r="CA78" s="1187"/>
      <c r="CB78" s="311"/>
      <c r="CC78" s="312"/>
      <c r="CD78" s="311"/>
      <c r="CE78" s="312"/>
      <c r="CF78" s="311"/>
      <c r="CG78" s="312"/>
      <c r="CH78" s="311"/>
      <c r="CI78" s="1241"/>
      <c r="CJ78" s="1219">
        <v>3320</v>
      </c>
      <c r="CK78" s="1189"/>
      <c r="CL78" s="1190"/>
      <c r="CM78" s="1192"/>
      <c r="CN78" s="1194"/>
      <c r="CO78" s="1192"/>
      <c r="CP78" s="1196"/>
      <c r="CQ78" s="1192"/>
      <c r="CR78" s="1205"/>
      <c r="CS78" s="1230"/>
      <c r="CT78" s="1232"/>
      <c r="CU78" s="1234"/>
      <c r="CV78" s="1237"/>
      <c r="CW78" s="1234"/>
      <c r="CX78" s="1237"/>
      <c r="CY78" s="1189"/>
      <c r="CZ78" s="167" t="s">
        <v>1166</v>
      </c>
      <c r="DA78" s="268">
        <v>2400</v>
      </c>
      <c r="DB78" s="269">
        <v>2700</v>
      </c>
      <c r="DC78" s="270">
        <v>1700</v>
      </c>
      <c r="DD78" s="271">
        <v>1700</v>
      </c>
      <c r="DE78" s="1210"/>
      <c r="DF78" s="231">
        <v>2540</v>
      </c>
      <c r="DG78" s="235"/>
      <c r="DH78" s="276"/>
      <c r="DI78" s="1241"/>
      <c r="DJ78" s="1243"/>
      <c r="DK78" s="1186"/>
      <c r="DL78" s="1190"/>
      <c r="DM78" s="1192"/>
      <c r="DN78" s="1194"/>
      <c r="DO78" s="1192"/>
      <c r="DP78" s="1196"/>
      <c r="DQ78" s="1192"/>
      <c r="DR78" s="1247"/>
      <c r="DS78" s="1241"/>
      <c r="DT78" s="302"/>
      <c r="DU78" s="1210"/>
      <c r="DV78" s="1221">
        <v>0.01</v>
      </c>
      <c r="DW78" s="1223">
        <v>0.03</v>
      </c>
      <c r="DX78" s="1223">
        <v>0.04</v>
      </c>
      <c r="DY78" s="1225">
        <v>0.05</v>
      </c>
      <c r="DZ78" s="1210"/>
      <c r="EA78" s="1212"/>
      <c r="EB78" s="1192"/>
      <c r="EC78" s="1199"/>
      <c r="ED78" s="1192"/>
      <c r="EE78" s="1194"/>
      <c r="EF78" s="1192"/>
      <c r="EG78" s="1196"/>
      <c r="EH78" s="1192"/>
      <c r="EI78" s="1205"/>
      <c r="EJ78" s="1208"/>
      <c r="EK78" s="1210"/>
      <c r="EL78" s="1212"/>
      <c r="EM78" s="1192"/>
      <c r="EN78" s="1199"/>
      <c r="EO78" s="1192"/>
      <c r="EP78" s="1194"/>
      <c r="EQ78" s="1192"/>
      <c r="ER78" s="1196"/>
      <c r="ES78" s="1192"/>
      <c r="ET78" s="1205"/>
      <c r="EU78" s="1215"/>
      <c r="EV78" s="1208"/>
      <c r="EW78" s="1210"/>
      <c r="EX78" s="277">
        <v>30</v>
      </c>
      <c r="EY78" s="1210"/>
      <c r="EZ78" s="1261"/>
      <c r="FA78" s="1210"/>
      <c r="FB78" s="1264"/>
      <c r="FC78" s="298"/>
      <c r="FD78" s="1267"/>
      <c r="FE78" s="441"/>
      <c r="FL78" s="422"/>
      <c r="FM78" s="422"/>
      <c r="FN78" s="422"/>
      <c r="FO78" s="422"/>
    </row>
    <row r="79" spans="1:171" ht="15.6" customHeight="1">
      <c r="A79" s="144" t="s">
        <v>1250</v>
      </c>
      <c r="B79" s="144" t="s">
        <v>1773</v>
      </c>
      <c r="C79" s="1256"/>
      <c r="D79" s="1182"/>
      <c r="E79" s="1218"/>
      <c r="F79" s="300" t="s">
        <v>45</v>
      </c>
      <c r="G79" s="205"/>
      <c r="H79" s="279">
        <v>225280</v>
      </c>
      <c r="I79" s="280"/>
      <c r="J79" s="279">
        <v>220360</v>
      </c>
      <c r="K79" s="280"/>
      <c r="L79" s="175" t="s">
        <v>268</v>
      </c>
      <c r="M79" s="223">
        <v>2120</v>
      </c>
      <c r="N79" s="281"/>
      <c r="O79" s="282" t="s">
        <v>269</v>
      </c>
      <c r="P79" s="283" t="s">
        <v>270</v>
      </c>
      <c r="Q79" s="284" t="s">
        <v>274</v>
      </c>
      <c r="R79" s="283" t="s">
        <v>271</v>
      </c>
      <c r="S79" s="284" t="s">
        <v>268</v>
      </c>
      <c r="T79" s="285">
        <v>2.6</v>
      </c>
      <c r="U79" s="286"/>
      <c r="V79" s="223">
        <v>2070</v>
      </c>
      <c r="W79" s="281"/>
      <c r="X79" s="282" t="s">
        <v>269</v>
      </c>
      <c r="Y79" s="283" t="s">
        <v>270</v>
      </c>
      <c r="Z79" s="284" t="s">
        <v>274</v>
      </c>
      <c r="AA79" s="283" t="s">
        <v>271</v>
      </c>
      <c r="AB79" s="284" t="s">
        <v>268</v>
      </c>
      <c r="AC79" s="285">
        <v>2.6</v>
      </c>
      <c r="AD79" s="287"/>
      <c r="AE79" s="55"/>
      <c r="AH79" s="288"/>
      <c r="AP79" s="55"/>
      <c r="AQ79" s="289"/>
      <c r="AR79" s="165"/>
      <c r="AS79" s="288"/>
      <c r="AZ79" s="56"/>
      <c r="BA79" s="56"/>
      <c r="BB79" s="56"/>
      <c r="BC79" s="56"/>
      <c r="BD79" s="56"/>
      <c r="BE79" s="56"/>
      <c r="BF79" s="56"/>
      <c r="BG79" s="56"/>
      <c r="BH79" s="56"/>
      <c r="BI79" s="56"/>
      <c r="BJ79" s="1187"/>
      <c r="BL79" s="301"/>
      <c r="BM79" s="1210"/>
      <c r="BN79" s="144"/>
      <c r="BT79" s="306"/>
      <c r="BU79" s="179"/>
      <c r="BV79" s="1241"/>
      <c r="BW79" s="231"/>
      <c r="BX79" s="1186"/>
      <c r="BY79" s="133"/>
      <c r="BZ79" s="133"/>
      <c r="CA79" s="1187"/>
      <c r="CB79" s="311"/>
      <c r="CC79" s="312"/>
      <c r="CD79" s="311"/>
      <c r="CE79" s="312"/>
      <c r="CF79" s="311"/>
      <c r="CG79" s="312"/>
      <c r="CH79" s="311"/>
      <c r="CI79" s="1241"/>
      <c r="CJ79" s="1219"/>
      <c r="CK79" s="1189"/>
      <c r="CL79" s="1190"/>
      <c r="CM79" s="1192"/>
      <c r="CN79" s="1194"/>
      <c r="CO79" s="1192"/>
      <c r="CP79" s="1196"/>
      <c r="CQ79" s="1192"/>
      <c r="CR79" s="1205"/>
      <c r="CS79" s="1230"/>
      <c r="CT79" s="1232"/>
      <c r="CU79" s="1235"/>
      <c r="CV79" s="1238"/>
      <c r="CW79" s="1235"/>
      <c r="CX79" s="1238"/>
      <c r="CY79" s="1189"/>
      <c r="CZ79" s="291" t="s">
        <v>1167</v>
      </c>
      <c r="DA79" s="292">
        <v>2200</v>
      </c>
      <c r="DB79" s="293">
        <v>2400</v>
      </c>
      <c r="DC79" s="294">
        <v>1500</v>
      </c>
      <c r="DD79" s="290">
        <v>1500</v>
      </c>
      <c r="DE79" s="1210"/>
      <c r="DF79" s="302"/>
      <c r="DG79" s="235"/>
      <c r="DH79" s="165"/>
      <c r="DI79" s="1241"/>
      <c r="DJ79" s="1244"/>
      <c r="DK79" s="1186"/>
      <c r="DL79" s="1190"/>
      <c r="DM79" s="1193"/>
      <c r="DN79" s="1195"/>
      <c r="DO79" s="1193"/>
      <c r="DP79" s="1197"/>
      <c r="DQ79" s="1193"/>
      <c r="DR79" s="1248"/>
      <c r="DS79" s="1241"/>
      <c r="DT79" s="231"/>
      <c r="DU79" s="1210"/>
      <c r="DV79" s="1222"/>
      <c r="DW79" s="1224"/>
      <c r="DX79" s="1224"/>
      <c r="DY79" s="1226"/>
      <c r="DZ79" s="1210"/>
      <c r="EA79" s="1213"/>
      <c r="EB79" s="1193"/>
      <c r="EC79" s="1200"/>
      <c r="ED79" s="1193"/>
      <c r="EE79" s="1195"/>
      <c r="EF79" s="1193"/>
      <c r="EG79" s="1197"/>
      <c r="EH79" s="1193"/>
      <c r="EI79" s="1206"/>
      <c r="EJ79" s="1209"/>
      <c r="EK79" s="1210"/>
      <c r="EL79" s="1213"/>
      <c r="EM79" s="1193"/>
      <c r="EN79" s="1200"/>
      <c r="EO79" s="1193"/>
      <c r="EP79" s="1195"/>
      <c r="EQ79" s="1193"/>
      <c r="ER79" s="1197"/>
      <c r="ES79" s="1193"/>
      <c r="ET79" s="1206"/>
      <c r="EU79" s="1216"/>
      <c r="EV79" s="1209"/>
      <c r="EW79" s="1210"/>
      <c r="EX79" s="295" t="s">
        <v>1168</v>
      </c>
      <c r="EY79" s="1210"/>
      <c r="EZ79" s="1261"/>
      <c r="FA79" s="1210"/>
      <c r="FB79" s="1264"/>
      <c r="FC79" s="298"/>
      <c r="FD79" s="1267"/>
      <c r="FE79" s="441"/>
      <c r="FL79" s="422"/>
      <c r="FM79" s="422"/>
      <c r="FN79" s="422"/>
      <c r="FO79" s="422"/>
    </row>
    <row r="80" spans="1:171" ht="15.6" customHeight="1">
      <c r="A80" s="144" t="s">
        <v>1251</v>
      </c>
      <c r="B80" s="144" t="s">
        <v>1774</v>
      </c>
      <c r="C80" s="1256"/>
      <c r="D80" s="1352" t="s">
        <v>1200</v>
      </c>
      <c r="E80" s="1184" t="s">
        <v>1160</v>
      </c>
      <c r="F80" s="296" t="s">
        <v>42</v>
      </c>
      <c r="G80" s="205"/>
      <c r="H80" s="206">
        <v>41860</v>
      </c>
      <c r="I80" s="207">
        <v>51460</v>
      </c>
      <c r="J80" s="206">
        <v>37290</v>
      </c>
      <c r="K80" s="207">
        <v>46890</v>
      </c>
      <c r="L80" s="175" t="s">
        <v>268</v>
      </c>
      <c r="M80" s="208">
        <v>390</v>
      </c>
      <c r="N80" s="209">
        <v>480</v>
      </c>
      <c r="O80" s="210" t="s">
        <v>269</v>
      </c>
      <c r="P80" s="211" t="s">
        <v>270</v>
      </c>
      <c r="Q80" s="212" t="s">
        <v>268</v>
      </c>
      <c r="R80" s="213" t="s">
        <v>271</v>
      </c>
      <c r="S80" s="212" t="s">
        <v>268</v>
      </c>
      <c r="T80" s="214">
        <v>2.8</v>
      </c>
      <c r="U80" s="215">
        <v>2.8</v>
      </c>
      <c r="V80" s="208">
        <v>350</v>
      </c>
      <c r="W80" s="209">
        <v>440</v>
      </c>
      <c r="X80" s="210" t="s">
        <v>269</v>
      </c>
      <c r="Y80" s="211" t="s">
        <v>270</v>
      </c>
      <c r="Z80" s="212" t="s">
        <v>268</v>
      </c>
      <c r="AA80" s="213" t="s">
        <v>271</v>
      </c>
      <c r="AB80" s="212" t="s">
        <v>268</v>
      </c>
      <c r="AC80" s="214">
        <v>2.8</v>
      </c>
      <c r="AD80" s="216">
        <v>2.7</v>
      </c>
      <c r="AE80" s="175" t="s">
        <v>268</v>
      </c>
      <c r="AF80" s="217">
        <v>9600</v>
      </c>
      <c r="AG80" s="218" t="s">
        <v>274</v>
      </c>
      <c r="AH80" s="219">
        <v>90</v>
      </c>
      <c r="AI80" s="220" t="s">
        <v>269</v>
      </c>
      <c r="AJ80" s="211" t="s">
        <v>270</v>
      </c>
      <c r="AK80" s="212" t="s">
        <v>268</v>
      </c>
      <c r="AL80" s="213" t="s">
        <v>271</v>
      </c>
      <c r="AM80" s="212" t="s">
        <v>268</v>
      </c>
      <c r="AN80" s="221">
        <v>2.5</v>
      </c>
      <c r="AO80" s="222" t="s">
        <v>276</v>
      </c>
      <c r="AP80" s="175" t="s">
        <v>268</v>
      </c>
      <c r="AQ80" s="223">
        <v>3840</v>
      </c>
      <c r="AR80" s="224" t="s">
        <v>274</v>
      </c>
      <c r="AS80" s="225">
        <v>30</v>
      </c>
      <c r="AT80" s="226" t="s">
        <v>269</v>
      </c>
      <c r="AU80" s="227" t="s">
        <v>270</v>
      </c>
      <c r="AV80" s="228" t="s">
        <v>268</v>
      </c>
      <c r="AW80" s="229" t="s">
        <v>271</v>
      </c>
      <c r="AX80" s="228" t="s">
        <v>268</v>
      </c>
      <c r="AY80" s="230">
        <v>3.8</v>
      </c>
      <c r="BA80" s="56"/>
      <c r="BJ80" s="1187"/>
      <c r="BL80" s="301"/>
      <c r="BM80" s="1210"/>
      <c r="BN80" s="144"/>
      <c r="BT80" s="306"/>
      <c r="BU80" s="235"/>
      <c r="BV80" s="1241"/>
      <c r="BW80" s="266"/>
      <c r="BX80" s="1186"/>
      <c r="BY80" s="133"/>
      <c r="BZ80" s="133"/>
      <c r="CA80" s="1187"/>
      <c r="CB80" s="311"/>
      <c r="CC80" s="312"/>
      <c r="CD80" s="311"/>
      <c r="CE80" s="312"/>
      <c r="CF80" s="311"/>
      <c r="CG80" s="312"/>
      <c r="CH80" s="311"/>
      <c r="CI80" s="1241"/>
      <c r="CJ80" s="1188" t="s">
        <v>174</v>
      </c>
      <c r="CK80" s="1189" t="s">
        <v>268</v>
      </c>
      <c r="CL80" s="1190">
        <v>20</v>
      </c>
      <c r="CM80" s="1192" t="s">
        <v>269</v>
      </c>
      <c r="CN80" s="1194" t="s">
        <v>270</v>
      </c>
      <c r="CO80" s="1192" t="s">
        <v>268</v>
      </c>
      <c r="CP80" s="1196" t="s">
        <v>275</v>
      </c>
      <c r="CQ80" s="1192" t="s">
        <v>268</v>
      </c>
      <c r="CR80" s="1205">
        <v>3.1</v>
      </c>
      <c r="CS80" s="1230" t="s">
        <v>277</v>
      </c>
      <c r="CT80" s="1232" t="s">
        <v>268</v>
      </c>
      <c r="CU80" s="1233">
        <v>3400</v>
      </c>
      <c r="CV80" s="1236">
        <v>3800</v>
      </c>
      <c r="CW80" s="1233">
        <v>2400</v>
      </c>
      <c r="CX80" s="1236">
        <v>2400</v>
      </c>
      <c r="CY80" s="1189" t="s">
        <v>268</v>
      </c>
      <c r="CZ80" s="238" t="s">
        <v>1162</v>
      </c>
      <c r="DA80" s="239">
        <v>5500</v>
      </c>
      <c r="DB80" s="240">
        <v>6200</v>
      </c>
      <c r="DC80" s="241">
        <v>3900</v>
      </c>
      <c r="DD80" s="242">
        <v>3900</v>
      </c>
      <c r="DE80" s="1210"/>
      <c r="DF80" s="231" t="s">
        <v>329</v>
      </c>
      <c r="DG80" s="1189" t="s">
        <v>268</v>
      </c>
      <c r="DH80" s="1239">
        <v>5100</v>
      </c>
      <c r="DI80" s="1210" t="s">
        <v>268</v>
      </c>
      <c r="DJ80" s="1242">
        <v>1630</v>
      </c>
      <c r="DK80" s="1186" t="s">
        <v>268</v>
      </c>
      <c r="DL80" s="1245">
        <v>10</v>
      </c>
      <c r="DM80" s="1201" t="s">
        <v>269</v>
      </c>
      <c r="DN80" s="1202" t="s">
        <v>270</v>
      </c>
      <c r="DO80" s="1201" t="s">
        <v>268</v>
      </c>
      <c r="DP80" s="1203" t="s">
        <v>275</v>
      </c>
      <c r="DQ80" s="1201" t="s">
        <v>268</v>
      </c>
      <c r="DR80" s="1246">
        <v>9.6999999999999993</v>
      </c>
      <c r="DS80" s="1241"/>
      <c r="DT80" s="231"/>
      <c r="DU80" s="1210" t="s">
        <v>280</v>
      </c>
      <c r="DV80" s="1249" t="s">
        <v>1129</v>
      </c>
      <c r="DW80" s="1251" t="s">
        <v>1129</v>
      </c>
      <c r="DX80" s="1251" t="s">
        <v>1129</v>
      </c>
      <c r="DY80" s="1253" t="s">
        <v>1129</v>
      </c>
      <c r="DZ80" s="1210" t="s">
        <v>280</v>
      </c>
      <c r="EA80" s="1211">
        <v>1050</v>
      </c>
      <c r="EB80" s="1201" t="s">
        <v>268</v>
      </c>
      <c r="EC80" s="1198">
        <v>11</v>
      </c>
      <c r="ED80" s="1201" t="s">
        <v>269</v>
      </c>
      <c r="EE80" s="1202" t="s">
        <v>270</v>
      </c>
      <c r="EF80" s="1201" t="s">
        <v>268</v>
      </c>
      <c r="EG80" s="1203" t="s">
        <v>275</v>
      </c>
      <c r="EH80" s="1201" t="s">
        <v>268</v>
      </c>
      <c r="EI80" s="1204">
        <v>4.4000000000000004</v>
      </c>
      <c r="EJ80" s="1207" t="s">
        <v>276</v>
      </c>
      <c r="EK80" s="1210" t="s">
        <v>280</v>
      </c>
      <c r="EL80" s="1211">
        <v>4110</v>
      </c>
      <c r="EM80" s="1201" t="s">
        <v>268</v>
      </c>
      <c r="EN80" s="1198">
        <v>40</v>
      </c>
      <c r="EO80" s="1201" t="s">
        <v>269</v>
      </c>
      <c r="EP80" s="1202" t="s">
        <v>270</v>
      </c>
      <c r="EQ80" s="1201" t="s">
        <v>268</v>
      </c>
      <c r="ER80" s="1203" t="s">
        <v>275</v>
      </c>
      <c r="ES80" s="1201" t="s">
        <v>268</v>
      </c>
      <c r="ET80" s="1204">
        <v>2.4</v>
      </c>
      <c r="EU80" s="1214" t="s">
        <v>276</v>
      </c>
      <c r="EV80" s="1207" t="s">
        <v>1168</v>
      </c>
      <c r="EW80" s="1210" t="s">
        <v>280</v>
      </c>
      <c r="EX80" s="244"/>
      <c r="EY80" s="1210" t="s">
        <v>280</v>
      </c>
      <c r="EZ80" s="1261"/>
      <c r="FA80" s="1210"/>
      <c r="FB80" s="1264"/>
      <c r="FC80" s="298"/>
      <c r="FD80" s="1267"/>
      <c r="FE80" s="441"/>
      <c r="FL80" s="422"/>
      <c r="FM80" s="422"/>
      <c r="FN80" s="422"/>
      <c r="FO80" s="422"/>
    </row>
    <row r="81" spans="1:171" ht="15.6" customHeight="1">
      <c r="A81" s="144" t="s">
        <v>1252</v>
      </c>
      <c r="B81" s="144" t="s">
        <v>1775</v>
      </c>
      <c r="C81" s="1256"/>
      <c r="D81" s="1182"/>
      <c r="E81" s="1185"/>
      <c r="F81" s="299" t="s">
        <v>43</v>
      </c>
      <c r="G81" s="205"/>
      <c r="H81" s="246">
        <v>51460</v>
      </c>
      <c r="I81" s="247">
        <v>127790</v>
      </c>
      <c r="J81" s="246">
        <v>46890</v>
      </c>
      <c r="K81" s="247">
        <v>123220</v>
      </c>
      <c r="L81" s="175" t="s">
        <v>268</v>
      </c>
      <c r="M81" s="248">
        <v>480</v>
      </c>
      <c r="N81" s="249">
        <v>1150</v>
      </c>
      <c r="O81" s="250" t="s">
        <v>269</v>
      </c>
      <c r="P81" s="251" t="s">
        <v>270</v>
      </c>
      <c r="Q81" s="252" t="s">
        <v>274</v>
      </c>
      <c r="R81" s="251" t="s">
        <v>271</v>
      </c>
      <c r="S81" s="252" t="s">
        <v>268</v>
      </c>
      <c r="T81" s="253">
        <v>2.8</v>
      </c>
      <c r="U81" s="254">
        <v>2.6</v>
      </c>
      <c r="V81" s="248">
        <v>440</v>
      </c>
      <c r="W81" s="249">
        <v>1100</v>
      </c>
      <c r="X81" s="250" t="s">
        <v>269</v>
      </c>
      <c r="Y81" s="251" t="s">
        <v>270</v>
      </c>
      <c r="Z81" s="252" t="s">
        <v>274</v>
      </c>
      <c r="AA81" s="251" t="s">
        <v>271</v>
      </c>
      <c r="AB81" s="252" t="s">
        <v>268</v>
      </c>
      <c r="AC81" s="253">
        <v>2.7</v>
      </c>
      <c r="AD81" s="255">
        <v>2.6</v>
      </c>
      <c r="AE81" s="175" t="s">
        <v>268</v>
      </c>
      <c r="AF81" s="223">
        <v>9600</v>
      </c>
      <c r="AG81" s="224" t="s">
        <v>274</v>
      </c>
      <c r="AH81" s="256">
        <v>90</v>
      </c>
      <c r="AI81" s="257" t="s">
        <v>269</v>
      </c>
      <c r="AJ81" s="197" t="s">
        <v>270</v>
      </c>
      <c r="AK81" s="198" t="s">
        <v>268</v>
      </c>
      <c r="AL81" s="258" t="s">
        <v>271</v>
      </c>
      <c r="AM81" s="259" t="s">
        <v>268</v>
      </c>
      <c r="AN81" s="260">
        <v>2.5</v>
      </c>
      <c r="AO81" s="261"/>
      <c r="AQ81" s="233"/>
      <c r="AR81" s="56"/>
      <c r="AS81" s="233"/>
      <c r="AT81" s="262"/>
      <c r="AU81" s="263"/>
      <c r="AV81" s="262"/>
      <c r="AW81" s="263"/>
      <c r="AX81" s="262"/>
      <c r="AY81" s="263"/>
      <c r="BA81" s="56"/>
      <c r="BB81" s="56"/>
      <c r="BC81" s="264"/>
      <c r="BD81" s="265"/>
      <c r="BE81" s="56"/>
      <c r="BF81" s="265"/>
      <c r="BG81" s="56"/>
      <c r="BH81" s="265"/>
      <c r="BI81" s="56"/>
      <c r="BJ81" s="1187"/>
      <c r="BL81" s="301"/>
      <c r="BM81" s="1210"/>
      <c r="BN81" s="144"/>
      <c r="BT81" s="306"/>
      <c r="BU81" s="307"/>
      <c r="BV81" s="1241"/>
      <c r="BW81" s="302"/>
      <c r="BX81" s="1186"/>
      <c r="BY81" s="133"/>
      <c r="BZ81" s="133"/>
      <c r="CA81" s="1187"/>
      <c r="CB81" s="311"/>
      <c r="CC81" s="312"/>
      <c r="CD81" s="311"/>
      <c r="CE81" s="312"/>
      <c r="CF81" s="311"/>
      <c r="CG81" s="312"/>
      <c r="CH81" s="311"/>
      <c r="CI81" s="1241"/>
      <c r="CJ81" s="1188"/>
      <c r="CK81" s="1189"/>
      <c r="CL81" s="1190"/>
      <c r="CM81" s="1192"/>
      <c r="CN81" s="1194"/>
      <c r="CO81" s="1192"/>
      <c r="CP81" s="1196"/>
      <c r="CQ81" s="1192"/>
      <c r="CR81" s="1205"/>
      <c r="CS81" s="1230"/>
      <c r="CT81" s="1232"/>
      <c r="CU81" s="1234"/>
      <c r="CV81" s="1237"/>
      <c r="CW81" s="1234"/>
      <c r="CX81" s="1237"/>
      <c r="CY81" s="1189"/>
      <c r="CZ81" s="167" t="s">
        <v>1164</v>
      </c>
      <c r="DA81" s="268">
        <v>3000</v>
      </c>
      <c r="DB81" s="269">
        <v>3400</v>
      </c>
      <c r="DC81" s="270">
        <v>2100</v>
      </c>
      <c r="DD81" s="271">
        <v>2100</v>
      </c>
      <c r="DE81" s="1210"/>
      <c r="DF81" s="231">
        <v>2440</v>
      </c>
      <c r="DG81" s="1189"/>
      <c r="DH81" s="1240"/>
      <c r="DI81" s="1210"/>
      <c r="DJ81" s="1243"/>
      <c r="DK81" s="1186"/>
      <c r="DL81" s="1190"/>
      <c r="DM81" s="1192"/>
      <c r="DN81" s="1194"/>
      <c r="DO81" s="1192"/>
      <c r="DP81" s="1196"/>
      <c r="DQ81" s="1192"/>
      <c r="DR81" s="1247"/>
      <c r="DS81" s="1241"/>
      <c r="DT81" s="302"/>
      <c r="DU81" s="1210"/>
      <c r="DV81" s="1250"/>
      <c r="DW81" s="1252"/>
      <c r="DX81" s="1252"/>
      <c r="DY81" s="1254"/>
      <c r="DZ81" s="1210"/>
      <c r="EA81" s="1212"/>
      <c r="EB81" s="1192"/>
      <c r="EC81" s="1199"/>
      <c r="ED81" s="1192"/>
      <c r="EE81" s="1194"/>
      <c r="EF81" s="1192"/>
      <c r="EG81" s="1196"/>
      <c r="EH81" s="1192"/>
      <c r="EI81" s="1205"/>
      <c r="EJ81" s="1208"/>
      <c r="EK81" s="1210"/>
      <c r="EL81" s="1212"/>
      <c r="EM81" s="1192"/>
      <c r="EN81" s="1199"/>
      <c r="EO81" s="1192"/>
      <c r="EP81" s="1194"/>
      <c r="EQ81" s="1192"/>
      <c r="ER81" s="1196"/>
      <c r="ES81" s="1192"/>
      <c r="ET81" s="1205"/>
      <c r="EU81" s="1215"/>
      <c r="EV81" s="1208"/>
      <c r="EW81" s="1210"/>
      <c r="EX81" s="272">
        <v>2790</v>
      </c>
      <c r="EY81" s="1210"/>
      <c r="EZ81" s="1261"/>
      <c r="FA81" s="1210"/>
      <c r="FB81" s="1264"/>
      <c r="FC81" s="298"/>
      <c r="FD81" s="1267"/>
      <c r="FE81" s="441"/>
      <c r="FL81" s="422"/>
      <c r="FM81" s="422"/>
      <c r="FN81" s="422"/>
      <c r="FO81" s="422"/>
    </row>
    <row r="82" spans="1:171" ht="15.6" customHeight="1">
      <c r="A82" s="144" t="s">
        <v>1253</v>
      </c>
      <c r="B82" s="144" t="s">
        <v>1776</v>
      </c>
      <c r="C82" s="1256"/>
      <c r="D82" s="1182"/>
      <c r="E82" s="1217" t="s">
        <v>1165</v>
      </c>
      <c r="F82" s="299" t="s">
        <v>44</v>
      </c>
      <c r="G82" s="205"/>
      <c r="H82" s="246">
        <v>127790</v>
      </c>
      <c r="I82" s="247">
        <v>223790</v>
      </c>
      <c r="J82" s="246">
        <v>123220</v>
      </c>
      <c r="K82" s="247">
        <v>219220</v>
      </c>
      <c r="L82" s="175" t="s">
        <v>268</v>
      </c>
      <c r="M82" s="248">
        <v>1150</v>
      </c>
      <c r="N82" s="249">
        <v>2110</v>
      </c>
      <c r="O82" s="250" t="s">
        <v>269</v>
      </c>
      <c r="P82" s="251" t="s">
        <v>270</v>
      </c>
      <c r="Q82" s="252" t="s">
        <v>274</v>
      </c>
      <c r="R82" s="251" t="s">
        <v>271</v>
      </c>
      <c r="S82" s="252" t="s">
        <v>268</v>
      </c>
      <c r="T82" s="253">
        <v>2.6</v>
      </c>
      <c r="U82" s="254">
        <v>2.6</v>
      </c>
      <c r="V82" s="248">
        <v>1100</v>
      </c>
      <c r="W82" s="249">
        <v>2060</v>
      </c>
      <c r="X82" s="250" t="s">
        <v>269</v>
      </c>
      <c r="Y82" s="251" t="s">
        <v>270</v>
      </c>
      <c r="Z82" s="252" t="s">
        <v>274</v>
      </c>
      <c r="AA82" s="251" t="s">
        <v>271</v>
      </c>
      <c r="AB82" s="252" t="s">
        <v>268</v>
      </c>
      <c r="AC82" s="253">
        <v>2.6</v>
      </c>
      <c r="AD82" s="255">
        <v>2.6</v>
      </c>
      <c r="AE82" s="55"/>
      <c r="AH82" s="273"/>
      <c r="AP82" s="55"/>
      <c r="AZ82" s="175" t="s">
        <v>268</v>
      </c>
      <c r="BA82" s="274">
        <v>19200</v>
      </c>
      <c r="BB82" s="175" t="s">
        <v>268</v>
      </c>
      <c r="BC82" s="225">
        <v>190</v>
      </c>
      <c r="BD82" s="226" t="s">
        <v>269</v>
      </c>
      <c r="BE82" s="227" t="s">
        <v>270</v>
      </c>
      <c r="BF82" s="228" t="s">
        <v>268</v>
      </c>
      <c r="BG82" s="229" t="s">
        <v>271</v>
      </c>
      <c r="BH82" s="226" t="s">
        <v>268</v>
      </c>
      <c r="BI82" s="230">
        <v>2.4</v>
      </c>
      <c r="BJ82" s="1187"/>
      <c r="BL82" s="301"/>
      <c r="BM82" s="1210"/>
      <c r="BN82" s="144"/>
      <c r="BT82" s="306"/>
      <c r="BU82" s="179"/>
      <c r="BV82" s="1241"/>
      <c r="BW82" s="231"/>
      <c r="BX82" s="1186"/>
      <c r="BY82" s="133"/>
      <c r="BZ82" s="133"/>
      <c r="CA82" s="1187"/>
      <c r="CB82" s="311"/>
      <c r="CC82" s="312"/>
      <c r="CD82" s="311"/>
      <c r="CE82" s="312"/>
      <c r="CF82" s="311"/>
      <c r="CG82" s="312"/>
      <c r="CH82" s="311"/>
      <c r="CI82" s="1241"/>
      <c r="CJ82" s="1219">
        <v>2850</v>
      </c>
      <c r="CK82" s="1189"/>
      <c r="CL82" s="1190"/>
      <c r="CM82" s="1192"/>
      <c r="CN82" s="1194"/>
      <c r="CO82" s="1192"/>
      <c r="CP82" s="1196"/>
      <c r="CQ82" s="1192"/>
      <c r="CR82" s="1205"/>
      <c r="CS82" s="1230"/>
      <c r="CT82" s="1232"/>
      <c r="CU82" s="1234"/>
      <c r="CV82" s="1237"/>
      <c r="CW82" s="1234"/>
      <c r="CX82" s="1237"/>
      <c r="CY82" s="1189"/>
      <c r="CZ82" s="167" t="s">
        <v>1166</v>
      </c>
      <c r="DA82" s="268">
        <v>2600</v>
      </c>
      <c r="DB82" s="269">
        <v>2900</v>
      </c>
      <c r="DC82" s="270">
        <v>1800</v>
      </c>
      <c r="DD82" s="271">
        <v>1800</v>
      </c>
      <c r="DE82" s="1210"/>
      <c r="DF82" s="231"/>
      <c r="DG82" s="235"/>
      <c r="DH82" s="276"/>
      <c r="DI82" s="1241"/>
      <c r="DJ82" s="1243"/>
      <c r="DK82" s="1186"/>
      <c r="DL82" s="1190"/>
      <c r="DM82" s="1192"/>
      <c r="DN82" s="1194"/>
      <c r="DO82" s="1192"/>
      <c r="DP82" s="1196"/>
      <c r="DQ82" s="1192"/>
      <c r="DR82" s="1247"/>
      <c r="DS82" s="1241"/>
      <c r="DT82" s="231"/>
      <c r="DU82" s="1210"/>
      <c r="DV82" s="1221">
        <v>0.01</v>
      </c>
      <c r="DW82" s="1223">
        <v>0.03</v>
      </c>
      <c r="DX82" s="1223">
        <v>0.04</v>
      </c>
      <c r="DY82" s="1225">
        <v>0.05</v>
      </c>
      <c r="DZ82" s="1210"/>
      <c r="EA82" s="1212"/>
      <c r="EB82" s="1192"/>
      <c r="EC82" s="1199"/>
      <c r="ED82" s="1192"/>
      <c r="EE82" s="1194"/>
      <c r="EF82" s="1192"/>
      <c r="EG82" s="1196"/>
      <c r="EH82" s="1192"/>
      <c r="EI82" s="1205"/>
      <c r="EJ82" s="1208"/>
      <c r="EK82" s="1210"/>
      <c r="EL82" s="1212"/>
      <c r="EM82" s="1192"/>
      <c r="EN82" s="1199"/>
      <c r="EO82" s="1192"/>
      <c r="EP82" s="1194"/>
      <c r="EQ82" s="1192"/>
      <c r="ER82" s="1196"/>
      <c r="ES82" s="1192"/>
      <c r="ET82" s="1205"/>
      <c r="EU82" s="1215"/>
      <c r="EV82" s="1208"/>
      <c r="EW82" s="1210"/>
      <c r="EX82" s="277">
        <v>20</v>
      </c>
      <c r="EY82" s="1210"/>
      <c r="EZ82" s="1261"/>
      <c r="FA82" s="1210"/>
      <c r="FB82" s="1264"/>
      <c r="FC82" s="298"/>
      <c r="FD82" s="1267"/>
      <c r="FE82" s="441"/>
      <c r="FL82" s="422"/>
      <c r="FM82" s="422"/>
      <c r="FN82" s="422"/>
      <c r="FO82" s="422"/>
    </row>
    <row r="83" spans="1:171" ht="15.6" customHeight="1">
      <c r="A83" s="144" t="s">
        <v>1254</v>
      </c>
      <c r="B83" s="144" t="s">
        <v>1777</v>
      </c>
      <c r="C83" s="1256"/>
      <c r="D83" s="1182"/>
      <c r="E83" s="1218"/>
      <c r="F83" s="300" t="s">
        <v>45</v>
      </c>
      <c r="G83" s="205"/>
      <c r="H83" s="279">
        <v>223790</v>
      </c>
      <c r="I83" s="280"/>
      <c r="J83" s="279">
        <v>219220</v>
      </c>
      <c r="K83" s="280"/>
      <c r="L83" s="175" t="s">
        <v>268</v>
      </c>
      <c r="M83" s="223">
        <v>2110</v>
      </c>
      <c r="N83" s="281"/>
      <c r="O83" s="282" t="s">
        <v>269</v>
      </c>
      <c r="P83" s="283" t="s">
        <v>270</v>
      </c>
      <c r="Q83" s="284" t="s">
        <v>274</v>
      </c>
      <c r="R83" s="283" t="s">
        <v>271</v>
      </c>
      <c r="S83" s="284" t="s">
        <v>268</v>
      </c>
      <c r="T83" s="285">
        <v>2.6</v>
      </c>
      <c r="U83" s="286"/>
      <c r="V83" s="223">
        <v>2060</v>
      </c>
      <c r="W83" s="281"/>
      <c r="X83" s="282" t="s">
        <v>269</v>
      </c>
      <c r="Y83" s="283" t="s">
        <v>270</v>
      </c>
      <c r="Z83" s="284" t="s">
        <v>274</v>
      </c>
      <c r="AA83" s="283" t="s">
        <v>271</v>
      </c>
      <c r="AB83" s="284" t="s">
        <v>268</v>
      </c>
      <c r="AC83" s="285">
        <v>2.6</v>
      </c>
      <c r="AD83" s="287"/>
      <c r="AE83" s="55"/>
      <c r="AH83" s="288"/>
      <c r="AP83" s="55"/>
      <c r="AQ83" s="289"/>
      <c r="AR83" s="165"/>
      <c r="AS83" s="288"/>
      <c r="AZ83" s="56"/>
      <c r="BA83" s="56"/>
      <c r="BB83" s="56"/>
      <c r="BC83" s="56"/>
      <c r="BD83" s="56"/>
      <c r="BE83" s="56"/>
      <c r="BF83" s="56"/>
      <c r="BG83" s="56"/>
      <c r="BH83" s="56"/>
      <c r="BI83" s="56"/>
      <c r="BJ83" s="1187"/>
      <c r="BL83" s="301"/>
      <c r="BM83" s="1210"/>
      <c r="BN83" s="144"/>
      <c r="BT83" s="306"/>
      <c r="BU83" s="235"/>
      <c r="BV83" s="1241"/>
      <c r="BW83" s="266"/>
      <c r="BX83" s="1186"/>
      <c r="BY83" s="133"/>
      <c r="BZ83" s="133"/>
      <c r="CA83" s="1187"/>
      <c r="CB83" s="311"/>
      <c r="CC83" s="312"/>
      <c r="CD83" s="311"/>
      <c r="CE83" s="312"/>
      <c r="CF83" s="311"/>
      <c r="CG83" s="312"/>
      <c r="CH83" s="311"/>
      <c r="CI83" s="1241"/>
      <c r="CJ83" s="1219"/>
      <c r="CK83" s="1189"/>
      <c r="CL83" s="1190"/>
      <c r="CM83" s="1192"/>
      <c r="CN83" s="1194"/>
      <c r="CO83" s="1192"/>
      <c r="CP83" s="1196"/>
      <c r="CQ83" s="1192"/>
      <c r="CR83" s="1205"/>
      <c r="CS83" s="1230"/>
      <c r="CT83" s="1232"/>
      <c r="CU83" s="1235"/>
      <c r="CV83" s="1238"/>
      <c r="CW83" s="1235"/>
      <c r="CX83" s="1238"/>
      <c r="CY83" s="1189"/>
      <c r="CZ83" s="291" t="s">
        <v>1167</v>
      </c>
      <c r="DA83" s="292">
        <v>2400</v>
      </c>
      <c r="DB83" s="293">
        <v>2600</v>
      </c>
      <c r="DC83" s="294">
        <v>1600</v>
      </c>
      <c r="DD83" s="290">
        <v>1600</v>
      </c>
      <c r="DE83" s="1210"/>
      <c r="DF83" s="231" t="s">
        <v>331</v>
      </c>
      <c r="DG83" s="235"/>
      <c r="DH83" s="165"/>
      <c r="DI83" s="1241"/>
      <c r="DJ83" s="1244"/>
      <c r="DK83" s="1186"/>
      <c r="DL83" s="1190"/>
      <c r="DM83" s="1193"/>
      <c r="DN83" s="1195"/>
      <c r="DO83" s="1193"/>
      <c r="DP83" s="1197"/>
      <c r="DQ83" s="1193"/>
      <c r="DR83" s="1248"/>
      <c r="DS83" s="1241"/>
      <c r="DT83" s="231"/>
      <c r="DU83" s="1210"/>
      <c r="DV83" s="1222"/>
      <c r="DW83" s="1224"/>
      <c r="DX83" s="1224"/>
      <c r="DY83" s="1226"/>
      <c r="DZ83" s="1210"/>
      <c r="EA83" s="1213"/>
      <c r="EB83" s="1193"/>
      <c r="EC83" s="1200"/>
      <c r="ED83" s="1193"/>
      <c r="EE83" s="1195"/>
      <c r="EF83" s="1193"/>
      <c r="EG83" s="1197"/>
      <c r="EH83" s="1193"/>
      <c r="EI83" s="1206"/>
      <c r="EJ83" s="1209"/>
      <c r="EK83" s="1210"/>
      <c r="EL83" s="1213"/>
      <c r="EM83" s="1193"/>
      <c r="EN83" s="1200"/>
      <c r="EO83" s="1193"/>
      <c r="EP83" s="1195"/>
      <c r="EQ83" s="1193"/>
      <c r="ER83" s="1197"/>
      <c r="ES83" s="1193"/>
      <c r="ET83" s="1206"/>
      <c r="EU83" s="1216"/>
      <c r="EV83" s="1209"/>
      <c r="EW83" s="1210"/>
      <c r="EX83" s="295" t="s">
        <v>1168</v>
      </c>
      <c r="EY83" s="1210"/>
      <c r="EZ83" s="1261"/>
      <c r="FA83" s="1210"/>
      <c r="FB83" s="1264"/>
      <c r="FC83" s="298"/>
      <c r="FD83" s="1267"/>
      <c r="FE83" s="441"/>
      <c r="FL83" s="422"/>
      <c r="FM83" s="422"/>
      <c r="FN83" s="422"/>
      <c r="FO83" s="422"/>
    </row>
    <row r="84" spans="1:171" ht="15.6" customHeight="1">
      <c r="A84" s="144" t="s">
        <v>1255</v>
      </c>
      <c r="B84" s="144" t="s">
        <v>1778</v>
      </c>
      <c r="C84" s="1256"/>
      <c r="D84" s="1352" t="s">
        <v>1201</v>
      </c>
      <c r="E84" s="1184" t="s">
        <v>1160</v>
      </c>
      <c r="F84" s="296" t="s">
        <v>42</v>
      </c>
      <c r="G84" s="205"/>
      <c r="H84" s="206">
        <v>40540</v>
      </c>
      <c r="I84" s="207">
        <v>50140</v>
      </c>
      <c r="J84" s="206">
        <v>36270</v>
      </c>
      <c r="K84" s="207">
        <v>45870</v>
      </c>
      <c r="L84" s="175" t="s">
        <v>268</v>
      </c>
      <c r="M84" s="208">
        <v>380</v>
      </c>
      <c r="N84" s="209">
        <v>470</v>
      </c>
      <c r="O84" s="210" t="s">
        <v>269</v>
      </c>
      <c r="P84" s="211" t="s">
        <v>270</v>
      </c>
      <c r="Q84" s="212" t="s">
        <v>268</v>
      </c>
      <c r="R84" s="213" t="s">
        <v>271</v>
      </c>
      <c r="S84" s="212" t="s">
        <v>268</v>
      </c>
      <c r="T84" s="214">
        <v>2.8</v>
      </c>
      <c r="U84" s="215">
        <v>2.8</v>
      </c>
      <c r="V84" s="208">
        <v>340</v>
      </c>
      <c r="W84" s="209">
        <v>430</v>
      </c>
      <c r="X84" s="210" t="s">
        <v>269</v>
      </c>
      <c r="Y84" s="211" t="s">
        <v>270</v>
      </c>
      <c r="Z84" s="212" t="s">
        <v>268</v>
      </c>
      <c r="AA84" s="213" t="s">
        <v>271</v>
      </c>
      <c r="AB84" s="212" t="s">
        <v>268</v>
      </c>
      <c r="AC84" s="214">
        <v>2.8</v>
      </c>
      <c r="AD84" s="216">
        <v>2.7</v>
      </c>
      <c r="AE84" s="175" t="s">
        <v>268</v>
      </c>
      <c r="AF84" s="217">
        <v>9600</v>
      </c>
      <c r="AG84" s="218" t="s">
        <v>274</v>
      </c>
      <c r="AH84" s="219">
        <v>90</v>
      </c>
      <c r="AI84" s="220" t="s">
        <v>269</v>
      </c>
      <c r="AJ84" s="211" t="s">
        <v>270</v>
      </c>
      <c r="AK84" s="212" t="s">
        <v>268</v>
      </c>
      <c r="AL84" s="213" t="s">
        <v>271</v>
      </c>
      <c r="AM84" s="212" t="s">
        <v>268</v>
      </c>
      <c r="AN84" s="221">
        <v>2.5</v>
      </c>
      <c r="AO84" s="222" t="s">
        <v>276</v>
      </c>
      <c r="AP84" s="175" t="s">
        <v>268</v>
      </c>
      <c r="AQ84" s="223">
        <v>3840</v>
      </c>
      <c r="AR84" s="224" t="s">
        <v>274</v>
      </c>
      <c r="AS84" s="225">
        <v>30</v>
      </c>
      <c r="AT84" s="226" t="s">
        <v>269</v>
      </c>
      <c r="AU84" s="227" t="s">
        <v>270</v>
      </c>
      <c r="AV84" s="228" t="s">
        <v>268</v>
      </c>
      <c r="AW84" s="229" t="s">
        <v>271</v>
      </c>
      <c r="AX84" s="228" t="s">
        <v>268</v>
      </c>
      <c r="AY84" s="230">
        <v>3.8</v>
      </c>
      <c r="BA84" s="56"/>
      <c r="BJ84" s="1187"/>
      <c r="BL84" s="301"/>
      <c r="BM84" s="1210"/>
      <c r="BN84" s="307"/>
      <c r="BT84" s="306"/>
      <c r="BU84" s="235"/>
      <c r="BV84" s="1241"/>
      <c r="BW84" s="266"/>
      <c r="BX84" s="1186"/>
      <c r="BY84" s="133"/>
      <c r="BZ84" s="133"/>
      <c r="CA84" s="1187"/>
      <c r="CB84" s="311"/>
      <c r="CC84" s="312"/>
      <c r="CD84" s="311"/>
      <c r="CE84" s="312"/>
      <c r="CF84" s="311"/>
      <c r="CG84" s="312"/>
      <c r="CH84" s="311"/>
      <c r="CI84" s="1241"/>
      <c r="CJ84" s="1188" t="s">
        <v>175</v>
      </c>
      <c r="CK84" s="1189" t="s">
        <v>268</v>
      </c>
      <c r="CL84" s="1190">
        <v>20</v>
      </c>
      <c r="CM84" s="1192" t="s">
        <v>269</v>
      </c>
      <c r="CN84" s="1194" t="s">
        <v>270</v>
      </c>
      <c r="CO84" s="1192" t="s">
        <v>268</v>
      </c>
      <c r="CP84" s="1196" t="s">
        <v>275</v>
      </c>
      <c r="CQ84" s="1192" t="s">
        <v>268</v>
      </c>
      <c r="CR84" s="1205">
        <v>2.7</v>
      </c>
      <c r="CS84" s="1230" t="s">
        <v>277</v>
      </c>
      <c r="CT84" s="1232" t="s">
        <v>268</v>
      </c>
      <c r="CU84" s="1233">
        <v>3200</v>
      </c>
      <c r="CV84" s="1236">
        <v>3500</v>
      </c>
      <c r="CW84" s="1233">
        <v>2200</v>
      </c>
      <c r="CX84" s="1236">
        <v>2200</v>
      </c>
      <c r="CY84" s="1189" t="s">
        <v>268</v>
      </c>
      <c r="CZ84" s="238" t="s">
        <v>1162</v>
      </c>
      <c r="DA84" s="239">
        <v>5400</v>
      </c>
      <c r="DB84" s="240">
        <v>6000</v>
      </c>
      <c r="DC84" s="241">
        <v>3700</v>
      </c>
      <c r="DD84" s="242">
        <v>3700</v>
      </c>
      <c r="DE84" s="1210"/>
      <c r="DF84" s="231">
        <v>2360</v>
      </c>
      <c r="DG84" s="1189" t="s">
        <v>268</v>
      </c>
      <c r="DH84" s="1239">
        <v>5100</v>
      </c>
      <c r="DI84" s="1210" t="s">
        <v>268</v>
      </c>
      <c r="DJ84" s="1242">
        <v>1520</v>
      </c>
      <c r="DK84" s="1186" t="s">
        <v>268</v>
      </c>
      <c r="DL84" s="1245">
        <v>10</v>
      </c>
      <c r="DM84" s="1201" t="s">
        <v>269</v>
      </c>
      <c r="DN84" s="1202" t="s">
        <v>270</v>
      </c>
      <c r="DO84" s="1201" t="s">
        <v>268</v>
      </c>
      <c r="DP84" s="1203" t="s">
        <v>275</v>
      </c>
      <c r="DQ84" s="1201" t="s">
        <v>268</v>
      </c>
      <c r="DR84" s="1246">
        <v>9.1</v>
      </c>
      <c r="DS84" s="1241"/>
      <c r="DT84" s="231"/>
      <c r="DU84" s="1210" t="s">
        <v>280</v>
      </c>
      <c r="DV84" s="1249" t="s">
        <v>1129</v>
      </c>
      <c r="DW84" s="1251" t="s">
        <v>1129</v>
      </c>
      <c r="DX84" s="1251" t="s">
        <v>1129</v>
      </c>
      <c r="DY84" s="1253" t="s">
        <v>1129</v>
      </c>
      <c r="DZ84" s="1210" t="s">
        <v>280</v>
      </c>
      <c r="EA84" s="1211">
        <v>980</v>
      </c>
      <c r="EB84" s="1201" t="s">
        <v>268</v>
      </c>
      <c r="EC84" s="1198">
        <v>10</v>
      </c>
      <c r="ED84" s="1201" t="s">
        <v>269</v>
      </c>
      <c r="EE84" s="1202" t="s">
        <v>270</v>
      </c>
      <c r="EF84" s="1201" t="s">
        <v>268</v>
      </c>
      <c r="EG84" s="1203" t="s">
        <v>275</v>
      </c>
      <c r="EH84" s="1201" t="s">
        <v>268</v>
      </c>
      <c r="EI84" s="1204">
        <v>4.5</v>
      </c>
      <c r="EJ84" s="1207" t="s">
        <v>276</v>
      </c>
      <c r="EK84" s="1210" t="s">
        <v>280</v>
      </c>
      <c r="EL84" s="1211">
        <v>3840</v>
      </c>
      <c r="EM84" s="1201" t="s">
        <v>268</v>
      </c>
      <c r="EN84" s="1198">
        <v>30</v>
      </c>
      <c r="EO84" s="1201" t="s">
        <v>269</v>
      </c>
      <c r="EP84" s="1202" t="s">
        <v>270</v>
      </c>
      <c r="EQ84" s="1201" t="s">
        <v>268</v>
      </c>
      <c r="ER84" s="1203" t="s">
        <v>275</v>
      </c>
      <c r="ES84" s="1201" t="s">
        <v>268</v>
      </c>
      <c r="ET84" s="1204">
        <v>3</v>
      </c>
      <c r="EU84" s="1214" t="s">
        <v>276</v>
      </c>
      <c r="EV84" s="1207" t="s">
        <v>1168</v>
      </c>
      <c r="EW84" s="1210" t="s">
        <v>280</v>
      </c>
      <c r="EX84" s="244"/>
      <c r="EY84" s="1210" t="s">
        <v>280</v>
      </c>
      <c r="EZ84" s="1261"/>
      <c r="FA84" s="1210"/>
      <c r="FB84" s="1264"/>
      <c r="FC84" s="298"/>
      <c r="FD84" s="1267"/>
      <c r="FE84" s="441"/>
      <c r="FL84" s="422"/>
      <c r="FM84" s="422"/>
      <c r="FN84" s="422"/>
      <c r="FO84" s="422"/>
    </row>
    <row r="85" spans="1:171" ht="15.6" customHeight="1">
      <c r="A85" s="144" t="s">
        <v>1256</v>
      </c>
      <c r="B85" s="144" t="s">
        <v>1779</v>
      </c>
      <c r="C85" s="1256"/>
      <c r="D85" s="1182"/>
      <c r="E85" s="1185"/>
      <c r="F85" s="299" t="s">
        <v>43</v>
      </c>
      <c r="G85" s="205"/>
      <c r="H85" s="246">
        <v>50140</v>
      </c>
      <c r="I85" s="247">
        <v>126470</v>
      </c>
      <c r="J85" s="246">
        <v>45870</v>
      </c>
      <c r="K85" s="247">
        <v>122200</v>
      </c>
      <c r="L85" s="175" t="s">
        <v>268</v>
      </c>
      <c r="M85" s="248">
        <v>470</v>
      </c>
      <c r="N85" s="249">
        <v>1130</v>
      </c>
      <c r="O85" s="250" t="s">
        <v>269</v>
      </c>
      <c r="P85" s="251" t="s">
        <v>270</v>
      </c>
      <c r="Q85" s="252" t="s">
        <v>274</v>
      </c>
      <c r="R85" s="251" t="s">
        <v>271</v>
      </c>
      <c r="S85" s="252" t="s">
        <v>268</v>
      </c>
      <c r="T85" s="253">
        <v>2.8</v>
      </c>
      <c r="U85" s="254">
        <v>2.6</v>
      </c>
      <c r="V85" s="248">
        <v>430</v>
      </c>
      <c r="W85" s="249">
        <v>1090</v>
      </c>
      <c r="X85" s="250" t="s">
        <v>269</v>
      </c>
      <c r="Y85" s="251" t="s">
        <v>270</v>
      </c>
      <c r="Z85" s="252" t="s">
        <v>274</v>
      </c>
      <c r="AA85" s="251" t="s">
        <v>271</v>
      </c>
      <c r="AB85" s="252" t="s">
        <v>268</v>
      </c>
      <c r="AC85" s="253">
        <v>2.7</v>
      </c>
      <c r="AD85" s="255">
        <v>2.6</v>
      </c>
      <c r="AE85" s="175" t="s">
        <v>268</v>
      </c>
      <c r="AF85" s="223">
        <v>9600</v>
      </c>
      <c r="AG85" s="224" t="s">
        <v>274</v>
      </c>
      <c r="AH85" s="256">
        <v>90</v>
      </c>
      <c r="AI85" s="257" t="s">
        <v>269</v>
      </c>
      <c r="AJ85" s="197" t="s">
        <v>270</v>
      </c>
      <c r="AK85" s="198" t="s">
        <v>268</v>
      </c>
      <c r="AL85" s="258" t="s">
        <v>271</v>
      </c>
      <c r="AM85" s="259" t="s">
        <v>268</v>
      </c>
      <c r="AN85" s="260">
        <v>2.5</v>
      </c>
      <c r="AO85" s="261"/>
      <c r="AQ85" s="233"/>
      <c r="AR85" s="56"/>
      <c r="AS85" s="233"/>
      <c r="AT85" s="262"/>
      <c r="AU85" s="263"/>
      <c r="AV85" s="262"/>
      <c r="AW85" s="263"/>
      <c r="AX85" s="262"/>
      <c r="AY85" s="263"/>
      <c r="BA85" s="56"/>
      <c r="BB85" s="56"/>
      <c r="BC85" s="264"/>
      <c r="BD85" s="265"/>
      <c r="BE85" s="56"/>
      <c r="BF85" s="265"/>
      <c r="BG85" s="56"/>
      <c r="BH85" s="265"/>
      <c r="BI85" s="56"/>
      <c r="BJ85" s="1187"/>
      <c r="BL85" s="302"/>
      <c r="BM85" s="1210"/>
      <c r="BN85" s="307"/>
      <c r="BT85" s="306"/>
      <c r="BU85" s="235"/>
      <c r="BV85" s="1241"/>
      <c r="BW85" s="266"/>
      <c r="BX85" s="1186"/>
      <c r="BY85" s="133"/>
      <c r="BZ85" s="133"/>
      <c r="CA85" s="1187"/>
      <c r="CB85" s="311"/>
      <c r="CC85" s="312"/>
      <c r="CD85" s="311"/>
      <c r="CE85" s="312"/>
      <c r="CF85" s="311"/>
      <c r="CG85" s="312"/>
      <c r="CH85" s="311"/>
      <c r="CI85" s="1241"/>
      <c r="CJ85" s="1188"/>
      <c r="CK85" s="1189"/>
      <c r="CL85" s="1190"/>
      <c r="CM85" s="1192"/>
      <c r="CN85" s="1194"/>
      <c r="CO85" s="1192"/>
      <c r="CP85" s="1196"/>
      <c r="CQ85" s="1192"/>
      <c r="CR85" s="1205"/>
      <c r="CS85" s="1230"/>
      <c r="CT85" s="1232"/>
      <c r="CU85" s="1234"/>
      <c r="CV85" s="1237"/>
      <c r="CW85" s="1234"/>
      <c r="CX85" s="1237"/>
      <c r="CY85" s="1189"/>
      <c r="CZ85" s="167" t="s">
        <v>1164</v>
      </c>
      <c r="DA85" s="268">
        <v>2900</v>
      </c>
      <c r="DB85" s="269">
        <v>3300</v>
      </c>
      <c r="DC85" s="270">
        <v>2000</v>
      </c>
      <c r="DD85" s="271">
        <v>2000</v>
      </c>
      <c r="DE85" s="1210"/>
      <c r="DF85" s="231"/>
      <c r="DG85" s="1189"/>
      <c r="DH85" s="1240"/>
      <c r="DI85" s="1210"/>
      <c r="DJ85" s="1243"/>
      <c r="DK85" s="1186"/>
      <c r="DL85" s="1190"/>
      <c r="DM85" s="1192"/>
      <c r="DN85" s="1194"/>
      <c r="DO85" s="1192"/>
      <c r="DP85" s="1196"/>
      <c r="DQ85" s="1192"/>
      <c r="DR85" s="1247"/>
      <c r="DS85" s="1241"/>
      <c r="DT85" s="231"/>
      <c r="DU85" s="1210"/>
      <c r="DV85" s="1250"/>
      <c r="DW85" s="1252"/>
      <c r="DX85" s="1252"/>
      <c r="DY85" s="1254"/>
      <c r="DZ85" s="1210"/>
      <c r="EA85" s="1212"/>
      <c r="EB85" s="1192"/>
      <c r="EC85" s="1199"/>
      <c r="ED85" s="1192"/>
      <c r="EE85" s="1194"/>
      <c r="EF85" s="1192"/>
      <c r="EG85" s="1196"/>
      <c r="EH85" s="1192"/>
      <c r="EI85" s="1205"/>
      <c r="EJ85" s="1208"/>
      <c r="EK85" s="1210"/>
      <c r="EL85" s="1212"/>
      <c r="EM85" s="1192"/>
      <c r="EN85" s="1199"/>
      <c r="EO85" s="1192"/>
      <c r="EP85" s="1194"/>
      <c r="EQ85" s="1192"/>
      <c r="ER85" s="1196"/>
      <c r="ES85" s="1192"/>
      <c r="ET85" s="1205"/>
      <c r="EU85" s="1215"/>
      <c r="EV85" s="1208"/>
      <c r="EW85" s="1210"/>
      <c r="EX85" s="272">
        <v>2610</v>
      </c>
      <c r="EY85" s="1210"/>
      <c r="EZ85" s="1261"/>
      <c r="FA85" s="1210"/>
      <c r="FB85" s="1264"/>
      <c r="FC85" s="298"/>
      <c r="FD85" s="1267"/>
      <c r="FE85" s="441"/>
      <c r="FL85" s="422"/>
      <c r="FM85" s="422"/>
      <c r="FN85" s="422"/>
      <c r="FO85" s="422"/>
    </row>
    <row r="86" spans="1:171" ht="15.6" customHeight="1">
      <c r="A86" s="144" t="s">
        <v>1257</v>
      </c>
      <c r="B86" s="144" t="s">
        <v>1780</v>
      </c>
      <c r="C86" s="1256"/>
      <c r="D86" s="1182"/>
      <c r="E86" s="1217" t="s">
        <v>1165</v>
      </c>
      <c r="F86" s="299" t="s">
        <v>44</v>
      </c>
      <c r="G86" s="205"/>
      <c r="H86" s="246">
        <v>126470</v>
      </c>
      <c r="I86" s="247">
        <v>222470</v>
      </c>
      <c r="J86" s="246">
        <v>122200</v>
      </c>
      <c r="K86" s="247">
        <v>218200</v>
      </c>
      <c r="L86" s="175" t="s">
        <v>268</v>
      </c>
      <c r="M86" s="248">
        <v>1130</v>
      </c>
      <c r="N86" s="249">
        <v>2090</v>
      </c>
      <c r="O86" s="250" t="s">
        <v>269</v>
      </c>
      <c r="P86" s="251" t="s">
        <v>270</v>
      </c>
      <c r="Q86" s="252" t="s">
        <v>274</v>
      </c>
      <c r="R86" s="251" t="s">
        <v>271</v>
      </c>
      <c r="S86" s="252" t="s">
        <v>268</v>
      </c>
      <c r="T86" s="253">
        <v>2.6</v>
      </c>
      <c r="U86" s="254">
        <v>2.6</v>
      </c>
      <c r="V86" s="248">
        <v>1090</v>
      </c>
      <c r="W86" s="249">
        <v>2050</v>
      </c>
      <c r="X86" s="250" t="s">
        <v>269</v>
      </c>
      <c r="Y86" s="251" t="s">
        <v>270</v>
      </c>
      <c r="Z86" s="252" t="s">
        <v>274</v>
      </c>
      <c r="AA86" s="251" t="s">
        <v>271</v>
      </c>
      <c r="AB86" s="252" t="s">
        <v>268</v>
      </c>
      <c r="AC86" s="253">
        <v>2.6</v>
      </c>
      <c r="AD86" s="255">
        <v>2.6</v>
      </c>
      <c r="AE86" s="55"/>
      <c r="AH86" s="273"/>
      <c r="AP86" s="55"/>
      <c r="AZ86" s="175" t="s">
        <v>268</v>
      </c>
      <c r="BA86" s="274">
        <v>19200</v>
      </c>
      <c r="BB86" s="175" t="s">
        <v>268</v>
      </c>
      <c r="BC86" s="225">
        <v>190</v>
      </c>
      <c r="BD86" s="226" t="s">
        <v>269</v>
      </c>
      <c r="BE86" s="227" t="s">
        <v>270</v>
      </c>
      <c r="BF86" s="228" t="s">
        <v>268</v>
      </c>
      <c r="BG86" s="229" t="s">
        <v>271</v>
      </c>
      <c r="BH86" s="226" t="s">
        <v>268</v>
      </c>
      <c r="BI86" s="230">
        <v>2.4</v>
      </c>
      <c r="BJ86" s="1187"/>
      <c r="BL86" s="302"/>
      <c r="BM86" s="1210"/>
      <c r="BN86" s="307"/>
      <c r="BT86" s="306"/>
      <c r="BU86" s="235"/>
      <c r="BV86" s="1241"/>
      <c r="BW86" s="266"/>
      <c r="BX86" s="1186"/>
      <c r="BY86" s="133"/>
      <c r="BZ86" s="133"/>
      <c r="CA86" s="1187"/>
      <c r="CB86" s="311"/>
      <c r="CC86" s="312"/>
      <c r="CD86" s="311"/>
      <c r="CE86" s="312"/>
      <c r="CF86" s="311"/>
      <c r="CG86" s="312"/>
      <c r="CH86" s="311"/>
      <c r="CI86" s="1241"/>
      <c r="CJ86" s="1219">
        <v>2490</v>
      </c>
      <c r="CK86" s="1189"/>
      <c r="CL86" s="1190"/>
      <c r="CM86" s="1192"/>
      <c r="CN86" s="1194"/>
      <c r="CO86" s="1192"/>
      <c r="CP86" s="1196"/>
      <c r="CQ86" s="1192"/>
      <c r="CR86" s="1205"/>
      <c r="CS86" s="1230"/>
      <c r="CT86" s="1232"/>
      <c r="CU86" s="1234"/>
      <c r="CV86" s="1237"/>
      <c r="CW86" s="1234"/>
      <c r="CX86" s="1237"/>
      <c r="CY86" s="1189"/>
      <c r="CZ86" s="167" t="s">
        <v>1166</v>
      </c>
      <c r="DA86" s="268">
        <v>2500</v>
      </c>
      <c r="DB86" s="269">
        <v>2800</v>
      </c>
      <c r="DC86" s="270">
        <v>1800</v>
      </c>
      <c r="DD86" s="271">
        <v>1800</v>
      </c>
      <c r="DE86" s="1210"/>
      <c r="DF86" s="231" t="s">
        <v>333</v>
      </c>
      <c r="DG86" s="235"/>
      <c r="DH86" s="276"/>
      <c r="DI86" s="1241"/>
      <c r="DJ86" s="1243"/>
      <c r="DK86" s="1186"/>
      <c r="DL86" s="1190"/>
      <c r="DM86" s="1192"/>
      <c r="DN86" s="1194"/>
      <c r="DO86" s="1192"/>
      <c r="DP86" s="1196"/>
      <c r="DQ86" s="1192"/>
      <c r="DR86" s="1247"/>
      <c r="DS86" s="1241"/>
      <c r="DT86" s="231"/>
      <c r="DU86" s="1210"/>
      <c r="DV86" s="1221">
        <v>0.01</v>
      </c>
      <c r="DW86" s="1223">
        <v>0.03</v>
      </c>
      <c r="DX86" s="1223">
        <v>0.04</v>
      </c>
      <c r="DY86" s="1225">
        <v>0.05</v>
      </c>
      <c r="DZ86" s="1210"/>
      <c r="EA86" s="1212"/>
      <c r="EB86" s="1192"/>
      <c r="EC86" s="1199"/>
      <c r="ED86" s="1192"/>
      <c r="EE86" s="1194"/>
      <c r="EF86" s="1192"/>
      <c r="EG86" s="1196"/>
      <c r="EH86" s="1192"/>
      <c r="EI86" s="1205"/>
      <c r="EJ86" s="1208"/>
      <c r="EK86" s="1210"/>
      <c r="EL86" s="1212"/>
      <c r="EM86" s="1192"/>
      <c r="EN86" s="1199"/>
      <c r="EO86" s="1192"/>
      <c r="EP86" s="1194"/>
      <c r="EQ86" s="1192"/>
      <c r="ER86" s="1196"/>
      <c r="ES86" s="1192"/>
      <c r="ET86" s="1205"/>
      <c r="EU86" s="1215"/>
      <c r="EV86" s="1208"/>
      <c r="EW86" s="1210"/>
      <c r="EX86" s="277">
        <v>20</v>
      </c>
      <c r="EY86" s="1210"/>
      <c r="EZ86" s="1261"/>
      <c r="FA86" s="1210"/>
      <c r="FB86" s="1264"/>
      <c r="FC86" s="298"/>
      <c r="FD86" s="1267"/>
      <c r="FE86" s="441"/>
      <c r="FL86" s="422"/>
      <c r="FM86" s="422"/>
      <c r="FN86" s="422"/>
      <c r="FO86" s="422"/>
    </row>
    <row r="87" spans="1:171" ht="15.6" customHeight="1">
      <c r="A87" s="144" t="s">
        <v>1258</v>
      </c>
      <c r="B87" s="144" t="s">
        <v>1781</v>
      </c>
      <c r="C87" s="1256"/>
      <c r="D87" s="1182"/>
      <c r="E87" s="1218"/>
      <c r="F87" s="300" t="s">
        <v>45</v>
      </c>
      <c r="G87" s="205"/>
      <c r="H87" s="279">
        <v>222470</v>
      </c>
      <c r="I87" s="280"/>
      <c r="J87" s="279">
        <v>218200</v>
      </c>
      <c r="K87" s="280"/>
      <c r="L87" s="175" t="s">
        <v>268</v>
      </c>
      <c r="M87" s="223">
        <v>2090</v>
      </c>
      <c r="N87" s="281"/>
      <c r="O87" s="282" t="s">
        <v>269</v>
      </c>
      <c r="P87" s="283" t="s">
        <v>270</v>
      </c>
      <c r="Q87" s="284" t="s">
        <v>274</v>
      </c>
      <c r="R87" s="283" t="s">
        <v>271</v>
      </c>
      <c r="S87" s="284" t="s">
        <v>268</v>
      </c>
      <c r="T87" s="285">
        <v>2.6</v>
      </c>
      <c r="U87" s="286"/>
      <c r="V87" s="223">
        <v>2050</v>
      </c>
      <c r="W87" s="281"/>
      <c r="X87" s="282" t="s">
        <v>269</v>
      </c>
      <c r="Y87" s="283" t="s">
        <v>270</v>
      </c>
      <c r="Z87" s="284" t="s">
        <v>274</v>
      </c>
      <c r="AA87" s="283" t="s">
        <v>271</v>
      </c>
      <c r="AB87" s="284" t="s">
        <v>268</v>
      </c>
      <c r="AC87" s="285">
        <v>2.6</v>
      </c>
      <c r="AD87" s="287"/>
      <c r="AE87" s="55"/>
      <c r="AH87" s="288"/>
      <c r="AP87" s="55"/>
      <c r="AQ87" s="289"/>
      <c r="AR87" s="165"/>
      <c r="AS87" s="288"/>
      <c r="AZ87" s="56"/>
      <c r="BA87" s="56"/>
      <c r="BB87" s="56"/>
      <c r="BC87" s="56"/>
      <c r="BD87" s="56"/>
      <c r="BE87" s="56"/>
      <c r="BF87" s="56"/>
      <c r="BG87" s="56"/>
      <c r="BH87" s="56"/>
      <c r="BI87" s="56"/>
      <c r="BJ87" s="1187"/>
      <c r="BL87" s="302"/>
      <c r="BM87" s="1210"/>
      <c r="BN87" s="307"/>
      <c r="BT87" s="306"/>
      <c r="BU87" s="235"/>
      <c r="BV87" s="1241"/>
      <c r="BW87" s="266"/>
      <c r="BX87" s="1186"/>
      <c r="BY87" s="133"/>
      <c r="BZ87" s="133"/>
      <c r="CA87" s="1187"/>
      <c r="CB87" s="311"/>
      <c r="CC87" s="312"/>
      <c r="CD87" s="311"/>
      <c r="CE87" s="312"/>
      <c r="CF87" s="311"/>
      <c r="CG87" s="312"/>
      <c r="CH87" s="311"/>
      <c r="CI87" s="1241"/>
      <c r="CJ87" s="1219"/>
      <c r="CK87" s="1189"/>
      <c r="CL87" s="1190"/>
      <c r="CM87" s="1192"/>
      <c r="CN87" s="1194"/>
      <c r="CO87" s="1192"/>
      <c r="CP87" s="1196"/>
      <c r="CQ87" s="1192"/>
      <c r="CR87" s="1205"/>
      <c r="CS87" s="1230"/>
      <c r="CT87" s="1232"/>
      <c r="CU87" s="1235"/>
      <c r="CV87" s="1238"/>
      <c r="CW87" s="1235"/>
      <c r="CX87" s="1238"/>
      <c r="CY87" s="1189"/>
      <c r="CZ87" s="291" t="s">
        <v>1167</v>
      </c>
      <c r="DA87" s="292">
        <v>2300</v>
      </c>
      <c r="DB87" s="293">
        <v>2500</v>
      </c>
      <c r="DC87" s="294">
        <v>1600</v>
      </c>
      <c r="DD87" s="290">
        <v>1600</v>
      </c>
      <c r="DE87" s="1210"/>
      <c r="DF87" s="231">
        <v>2150</v>
      </c>
      <c r="DG87" s="235"/>
      <c r="DH87" s="165"/>
      <c r="DI87" s="1241"/>
      <c r="DJ87" s="1244"/>
      <c r="DK87" s="1186"/>
      <c r="DL87" s="1190"/>
      <c r="DM87" s="1193"/>
      <c r="DN87" s="1195"/>
      <c r="DO87" s="1193"/>
      <c r="DP87" s="1197"/>
      <c r="DQ87" s="1193"/>
      <c r="DR87" s="1248"/>
      <c r="DS87" s="1241"/>
      <c r="DT87" s="231"/>
      <c r="DU87" s="1210"/>
      <c r="DV87" s="1222"/>
      <c r="DW87" s="1224"/>
      <c r="DX87" s="1224"/>
      <c r="DY87" s="1226"/>
      <c r="DZ87" s="1210"/>
      <c r="EA87" s="1213"/>
      <c r="EB87" s="1193"/>
      <c r="EC87" s="1200"/>
      <c r="ED87" s="1193"/>
      <c r="EE87" s="1195"/>
      <c r="EF87" s="1193"/>
      <c r="EG87" s="1197"/>
      <c r="EH87" s="1193"/>
      <c r="EI87" s="1206"/>
      <c r="EJ87" s="1209"/>
      <c r="EK87" s="1210"/>
      <c r="EL87" s="1213"/>
      <c r="EM87" s="1193"/>
      <c r="EN87" s="1200"/>
      <c r="EO87" s="1193"/>
      <c r="EP87" s="1195"/>
      <c r="EQ87" s="1193"/>
      <c r="ER87" s="1197"/>
      <c r="ES87" s="1193"/>
      <c r="ET87" s="1206"/>
      <c r="EU87" s="1216"/>
      <c r="EV87" s="1209"/>
      <c r="EW87" s="1210"/>
      <c r="EX87" s="295" t="s">
        <v>1168</v>
      </c>
      <c r="EY87" s="1210"/>
      <c r="EZ87" s="1261"/>
      <c r="FA87" s="1210"/>
      <c r="FB87" s="1264"/>
      <c r="FC87" s="298"/>
      <c r="FD87" s="1267"/>
      <c r="FE87" s="441"/>
      <c r="FL87" s="422"/>
      <c r="FM87" s="422"/>
      <c r="FN87" s="422"/>
      <c r="FO87" s="422"/>
    </row>
    <row r="88" spans="1:171" ht="15.6" customHeight="1">
      <c r="A88" s="144" t="s">
        <v>380</v>
      </c>
      <c r="B88" s="144" t="s">
        <v>1782</v>
      </c>
      <c r="C88" s="1256"/>
      <c r="D88" s="1352" t="s">
        <v>1202</v>
      </c>
      <c r="E88" s="1184" t="s">
        <v>1160</v>
      </c>
      <c r="F88" s="296" t="s">
        <v>42</v>
      </c>
      <c r="G88" s="205"/>
      <c r="H88" s="206">
        <v>40310</v>
      </c>
      <c r="I88" s="207">
        <v>49910</v>
      </c>
      <c r="J88" s="206">
        <v>36320</v>
      </c>
      <c r="K88" s="207">
        <v>45920</v>
      </c>
      <c r="L88" s="175" t="s">
        <v>268</v>
      </c>
      <c r="M88" s="208">
        <v>380</v>
      </c>
      <c r="N88" s="209">
        <v>470</v>
      </c>
      <c r="O88" s="210" t="s">
        <v>269</v>
      </c>
      <c r="P88" s="211" t="s">
        <v>270</v>
      </c>
      <c r="Q88" s="212" t="s">
        <v>268</v>
      </c>
      <c r="R88" s="213" t="s">
        <v>271</v>
      </c>
      <c r="S88" s="212" t="s">
        <v>268</v>
      </c>
      <c r="T88" s="214">
        <v>2.9</v>
      </c>
      <c r="U88" s="215">
        <v>2.9</v>
      </c>
      <c r="V88" s="208">
        <v>340</v>
      </c>
      <c r="W88" s="209">
        <v>430</v>
      </c>
      <c r="X88" s="210" t="s">
        <v>269</v>
      </c>
      <c r="Y88" s="211" t="s">
        <v>270</v>
      </c>
      <c r="Z88" s="212" t="s">
        <v>268</v>
      </c>
      <c r="AA88" s="213" t="s">
        <v>271</v>
      </c>
      <c r="AB88" s="212" t="s">
        <v>268</v>
      </c>
      <c r="AC88" s="214">
        <v>2.9</v>
      </c>
      <c r="AD88" s="216">
        <v>2.8</v>
      </c>
      <c r="AE88" s="175" t="s">
        <v>268</v>
      </c>
      <c r="AF88" s="217">
        <v>9600</v>
      </c>
      <c r="AG88" s="218" t="s">
        <v>274</v>
      </c>
      <c r="AH88" s="219">
        <v>90</v>
      </c>
      <c r="AI88" s="220" t="s">
        <v>269</v>
      </c>
      <c r="AJ88" s="211" t="s">
        <v>270</v>
      </c>
      <c r="AK88" s="212" t="s">
        <v>268</v>
      </c>
      <c r="AL88" s="213" t="s">
        <v>271</v>
      </c>
      <c r="AM88" s="212" t="s">
        <v>268</v>
      </c>
      <c r="AN88" s="221">
        <v>2.5</v>
      </c>
      <c r="AO88" s="222" t="s">
        <v>276</v>
      </c>
      <c r="AP88" s="175" t="s">
        <v>268</v>
      </c>
      <c r="AQ88" s="223">
        <v>3840</v>
      </c>
      <c r="AR88" s="224" t="s">
        <v>274</v>
      </c>
      <c r="AS88" s="225">
        <v>30</v>
      </c>
      <c r="AT88" s="226" t="s">
        <v>269</v>
      </c>
      <c r="AU88" s="227" t="s">
        <v>270</v>
      </c>
      <c r="AV88" s="228" t="s">
        <v>268</v>
      </c>
      <c r="AW88" s="229" t="s">
        <v>271</v>
      </c>
      <c r="AX88" s="228" t="s">
        <v>268</v>
      </c>
      <c r="AY88" s="230">
        <v>3.8</v>
      </c>
      <c r="BA88" s="56"/>
      <c r="BJ88" s="1187"/>
      <c r="BL88" s="302"/>
      <c r="BM88" s="1210"/>
      <c r="BN88" s="307"/>
      <c r="BT88" s="306"/>
      <c r="BU88" s="235"/>
      <c r="BV88" s="1241"/>
      <c r="BW88" s="266"/>
      <c r="BX88" s="1186"/>
      <c r="BY88" s="133"/>
      <c r="BZ88" s="133"/>
      <c r="CA88" s="1187"/>
      <c r="CB88" s="311"/>
      <c r="CC88" s="312"/>
      <c r="CD88" s="311"/>
      <c r="CE88" s="312"/>
      <c r="CF88" s="311"/>
      <c r="CG88" s="312"/>
      <c r="CH88" s="311"/>
      <c r="CI88" s="1241"/>
      <c r="CJ88" s="1188" t="s">
        <v>176</v>
      </c>
      <c r="CK88" s="1189" t="s">
        <v>268</v>
      </c>
      <c r="CL88" s="1190">
        <v>20</v>
      </c>
      <c r="CM88" s="1192" t="s">
        <v>269</v>
      </c>
      <c r="CN88" s="1194" t="s">
        <v>270</v>
      </c>
      <c r="CO88" s="1192" t="s">
        <v>268</v>
      </c>
      <c r="CP88" s="1196" t="s">
        <v>275</v>
      </c>
      <c r="CQ88" s="1192" t="s">
        <v>268</v>
      </c>
      <c r="CR88" s="1205">
        <v>2.4</v>
      </c>
      <c r="CS88" s="1230" t="s">
        <v>277</v>
      </c>
      <c r="CT88" s="1232" t="s">
        <v>268</v>
      </c>
      <c r="CU88" s="1233">
        <v>3000</v>
      </c>
      <c r="CV88" s="1236">
        <v>3300</v>
      </c>
      <c r="CW88" s="1233">
        <v>2100</v>
      </c>
      <c r="CX88" s="1236">
        <v>2100</v>
      </c>
      <c r="CY88" s="1189" t="s">
        <v>268</v>
      </c>
      <c r="CZ88" s="238" t="s">
        <v>1162</v>
      </c>
      <c r="DA88" s="239">
        <v>4800</v>
      </c>
      <c r="DB88" s="240">
        <v>5400</v>
      </c>
      <c r="DC88" s="241">
        <v>3400</v>
      </c>
      <c r="DD88" s="242">
        <v>3400</v>
      </c>
      <c r="DE88" s="1210"/>
      <c r="DF88" s="231"/>
      <c r="DG88" s="1189" t="s">
        <v>268</v>
      </c>
      <c r="DH88" s="1239">
        <v>5100</v>
      </c>
      <c r="DI88" s="1210" t="s">
        <v>268</v>
      </c>
      <c r="DJ88" s="1242">
        <v>1420</v>
      </c>
      <c r="DK88" s="1186" t="s">
        <v>268</v>
      </c>
      <c r="DL88" s="1245">
        <v>10</v>
      </c>
      <c r="DM88" s="1201" t="s">
        <v>269</v>
      </c>
      <c r="DN88" s="1202" t="s">
        <v>270</v>
      </c>
      <c r="DO88" s="1201" t="s">
        <v>268</v>
      </c>
      <c r="DP88" s="1203" t="s">
        <v>275</v>
      </c>
      <c r="DQ88" s="1201" t="s">
        <v>268</v>
      </c>
      <c r="DR88" s="1246">
        <v>8.5</v>
      </c>
      <c r="DS88" s="1241"/>
      <c r="DT88" s="231"/>
      <c r="DU88" s="1210" t="s">
        <v>280</v>
      </c>
      <c r="DV88" s="1249" t="s">
        <v>1129</v>
      </c>
      <c r="DW88" s="1251" t="s">
        <v>1129</v>
      </c>
      <c r="DX88" s="1251" t="s">
        <v>1129</v>
      </c>
      <c r="DY88" s="1253" t="s">
        <v>1129</v>
      </c>
      <c r="DZ88" s="1210" t="s">
        <v>280</v>
      </c>
      <c r="EA88" s="1211">
        <v>920</v>
      </c>
      <c r="EB88" s="1201" t="s">
        <v>268</v>
      </c>
      <c r="EC88" s="1198">
        <v>9</v>
      </c>
      <c r="ED88" s="1201" t="s">
        <v>269</v>
      </c>
      <c r="EE88" s="1202" t="s">
        <v>270</v>
      </c>
      <c r="EF88" s="1201" t="s">
        <v>268</v>
      </c>
      <c r="EG88" s="1203" t="s">
        <v>275</v>
      </c>
      <c r="EH88" s="1201" t="s">
        <v>268</v>
      </c>
      <c r="EI88" s="1204">
        <v>4.7</v>
      </c>
      <c r="EJ88" s="1207" t="s">
        <v>276</v>
      </c>
      <c r="EK88" s="1210" t="s">
        <v>280</v>
      </c>
      <c r="EL88" s="1211">
        <v>3600</v>
      </c>
      <c r="EM88" s="1201" t="s">
        <v>268</v>
      </c>
      <c r="EN88" s="1198">
        <v>30</v>
      </c>
      <c r="EO88" s="1201" t="s">
        <v>269</v>
      </c>
      <c r="EP88" s="1202" t="s">
        <v>270</v>
      </c>
      <c r="EQ88" s="1201" t="s">
        <v>268</v>
      </c>
      <c r="ER88" s="1203" t="s">
        <v>275</v>
      </c>
      <c r="ES88" s="1201" t="s">
        <v>268</v>
      </c>
      <c r="ET88" s="1204">
        <v>2.8</v>
      </c>
      <c r="EU88" s="1214" t="s">
        <v>276</v>
      </c>
      <c r="EV88" s="1207" t="s">
        <v>1168</v>
      </c>
      <c r="EW88" s="1210" t="s">
        <v>280</v>
      </c>
      <c r="EX88" s="244"/>
      <c r="EY88" s="1210" t="s">
        <v>280</v>
      </c>
      <c r="EZ88" s="1261"/>
      <c r="FA88" s="1210"/>
      <c r="FB88" s="1264"/>
      <c r="FC88" s="298"/>
      <c r="FD88" s="1267"/>
      <c r="FE88" s="441"/>
      <c r="FL88" s="422"/>
      <c r="FM88" s="422"/>
      <c r="FN88" s="422"/>
      <c r="FO88" s="422"/>
    </row>
    <row r="89" spans="1:171" ht="15.6" customHeight="1">
      <c r="A89" s="144" t="s">
        <v>381</v>
      </c>
      <c r="B89" s="144" t="s">
        <v>1783</v>
      </c>
      <c r="C89" s="1256"/>
      <c r="D89" s="1182"/>
      <c r="E89" s="1185"/>
      <c r="F89" s="299" t="s">
        <v>43</v>
      </c>
      <c r="G89" s="205"/>
      <c r="H89" s="246">
        <v>49910</v>
      </c>
      <c r="I89" s="247">
        <v>126240</v>
      </c>
      <c r="J89" s="246">
        <v>45920</v>
      </c>
      <c r="K89" s="247">
        <v>122250</v>
      </c>
      <c r="L89" s="175" t="s">
        <v>268</v>
      </c>
      <c r="M89" s="248">
        <v>470</v>
      </c>
      <c r="N89" s="249">
        <v>1130</v>
      </c>
      <c r="O89" s="250" t="s">
        <v>269</v>
      </c>
      <c r="P89" s="251" t="s">
        <v>270</v>
      </c>
      <c r="Q89" s="252" t="s">
        <v>274</v>
      </c>
      <c r="R89" s="251" t="s">
        <v>271</v>
      </c>
      <c r="S89" s="252" t="s">
        <v>268</v>
      </c>
      <c r="T89" s="253">
        <v>2.9</v>
      </c>
      <c r="U89" s="254">
        <v>2.7</v>
      </c>
      <c r="V89" s="248">
        <v>430</v>
      </c>
      <c r="W89" s="249">
        <v>1090</v>
      </c>
      <c r="X89" s="250" t="s">
        <v>269</v>
      </c>
      <c r="Y89" s="251" t="s">
        <v>270</v>
      </c>
      <c r="Z89" s="252" t="s">
        <v>274</v>
      </c>
      <c r="AA89" s="251" t="s">
        <v>271</v>
      </c>
      <c r="AB89" s="252" t="s">
        <v>268</v>
      </c>
      <c r="AC89" s="253">
        <v>2.8</v>
      </c>
      <c r="AD89" s="255">
        <v>2.7</v>
      </c>
      <c r="AE89" s="175" t="s">
        <v>268</v>
      </c>
      <c r="AF89" s="223">
        <v>9600</v>
      </c>
      <c r="AG89" s="224" t="s">
        <v>274</v>
      </c>
      <c r="AH89" s="256">
        <v>90</v>
      </c>
      <c r="AI89" s="257" t="s">
        <v>269</v>
      </c>
      <c r="AJ89" s="197" t="s">
        <v>270</v>
      </c>
      <c r="AK89" s="198" t="s">
        <v>268</v>
      </c>
      <c r="AL89" s="258" t="s">
        <v>271</v>
      </c>
      <c r="AM89" s="259" t="s">
        <v>268</v>
      </c>
      <c r="AN89" s="260">
        <v>2.5</v>
      </c>
      <c r="AO89" s="261"/>
      <c r="AQ89" s="233"/>
      <c r="AR89" s="56"/>
      <c r="AS89" s="233"/>
      <c r="AT89" s="262"/>
      <c r="AU89" s="263"/>
      <c r="AV89" s="262"/>
      <c r="AW89" s="263"/>
      <c r="AX89" s="262"/>
      <c r="AY89" s="263"/>
      <c r="BA89" s="56"/>
      <c r="BB89" s="56"/>
      <c r="BC89" s="264"/>
      <c r="BD89" s="265"/>
      <c r="BE89" s="56"/>
      <c r="BF89" s="265"/>
      <c r="BG89" s="56"/>
      <c r="BH89" s="265"/>
      <c r="BI89" s="56"/>
      <c r="BJ89" s="1187"/>
      <c r="BL89" s="302"/>
      <c r="BM89" s="1210"/>
      <c r="BN89" s="307"/>
      <c r="BT89" s="306"/>
      <c r="BU89" s="235"/>
      <c r="BV89" s="1241"/>
      <c r="BW89" s="266"/>
      <c r="BX89" s="1186"/>
      <c r="BY89" s="133"/>
      <c r="BZ89" s="133"/>
      <c r="CA89" s="1187"/>
      <c r="CB89" s="311"/>
      <c r="CC89" s="312"/>
      <c r="CD89" s="311"/>
      <c r="CE89" s="312"/>
      <c r="CF89" s="311"/>
      <c r="CG89" s="312"/>
      <c r="CH89" s="311"/>
      <c r="CI89" s="1241"/>
      <c r="CJ89" s="1188"/>
      <c r="CK89" s="1189"/>
      <c r="CL89" s="1190"/>
      <c r="CM89" s="1192"/>
      <c r="CN89" s="1194"/>
      <c r="CO89" s="1192"/>
      <c r="CP89" s="1196"/>
      <c r="CQ89" s="1192"/>
      <c r="CR89" s="1205"/>
      <c r="CS89" s="1230"/>
      <c r="CT89" s="1232"/>
      <c r="CU89" s="1234"/>
      <c r="CV89" s="1237"/>
      <c r="CW89" s="1234"/>
      <c r="CX89" s="1237"/>
      <c r="CY89" s="1189"/>
      <c r="CZ89" s="167" t="s">
        <v>1164</v>
      </c>
      <c r="DA89" s="268">
        <v>2600</v>
      </c>
      <c r="DB89" s="269">
        <v>2900</v>
      </c>
      <c r="DC89" s="270">
        <v>1800</v>
      </c>
      <c r="DD89" s="271">
        <v>1800</v>
      </c>
      <c r="DE89" s="1210"/>
      <c r="DF89" s="231"/>
      <c r="DG89" s="1189"/>
      <c r="DH89" s="1240"/>
      <c r="DI89" s="1210"/>
      <c r="DJ89" s="1243"/>
      <c r="DK89" s="1186"/>
      <c r="DL89" s="1190"/>
      <c r="DM89" s="1192"/>
      <c r="DN89" s="1194"/>
      <c r="DO89" s="1192"/>
      <c r="DP89" s="1196"/>
      <c r="DQ89" s="1192"/>
      <c r="DR89" s="1247"/>
      <c r="DS89" s="1241"/>
      <c r="DT89" s="231"/>
      <c r="DU89" s="1210"/>
      <c r="DV89" s="1250"/>
      <c r="DW89" s="1252"/>
      <c r="DX89" s="1252"/>
      <c r="DY89" s="1254"/>
      <c r="DZ89" s="1210"/>
      <c r="EA89" s="1212"/>
      <c r="EB89" s="1192"/>
      <c r="EC89" s="1199"/>
      <c r="ED89" s="1192"/>
      <c r="EE89" s="1194"/>
      <c r="EF89" s="1192"/>
      <c r="EG89" s="1196"/>
      <c r="EH89" s="1192"/>
      <c r="EI89" s="1205"/>
      <c r="EJ89" s="1208"/>
      <c r="EK89" s="1210"/>
      <c r="EL89" s="1212"/>
      <c r="EM89" s="1192"/>
      <c r="EN89" s="1199"/>
      <c r="EO89" s="1192"/>
      <c r="EP89" s="1194"/>
      <c r="EQ89" s="1192"/>
      <c r="ER89" s="1196"/>
      <c r="ES89" s="1192"/>
      <c r="ET89" s="1205"/>
      <c r="EU89" s="1215"/>
      <c r="EV89" s="1208"/>
      <c r="EW89" s="1210"/>
      <c r="EX89" s="272">
        <v>2440</v>
      </c>
      <c r="EY89" s="1210"/>
      <c r="EZ89" s="1261"/>
      <c r="FA89" s="1210"/>
      <c r="FB89" s="1264"/>
      <c r="FC89" s="298"/>
      <c r="FD89" s="1267"/>
      <c r="FE89" s="441"/>
      <c r="FL89" s="422"/>
      <c r="FM89" s="422"/>
      <c r="FN89" s="422"/>
      <c r="FO89" s="422"/>
    </row>
    <row r="90" spans="1:171" ht="15.6" customHeight="1">
      <c r="A90" s="144" t="s">
        <v>1259</v>
      </c>
      <c r="B90" s="144" t="s">
        <v>1784</v>
      </c>
      <c r="C90" s="1256"/>
      <c r="D90" s="1182"/>
      <c r="E90" s="1217" t="s">
        <v>1165</v>
      </c>
      <c r="F90" s="299" t="s">
        <v>44</v>
      </c>
      <c r="G90" s="205"/>
      <c r="H90" s="246">
        <v>126240</v>
      </c>
      <c r="I90" s="247">
        <v>222240</v>
      </c>
      <c r="J90" s="246">
        <v>122250</v>
      </c>
      <c r="K90" s="247">
        <v>218250</v>
      </c>
      <c r="L90" s="175" t="s">
        <v>268</v>
      </c>
      <c r="M90" s="248">
        <v>1130</v>
      </c>
      <c r="N90" s="249">
        <v>2090</v>
      </c>
      <c r="O90" s="250" t="s">
        <v>269</v>
      </c>
      <c r="P90" s="251" t="s">
        <v>270</v>
      </c>
      <c r="Q90" s="252" t="s">
        <v>274</v>
      </c>
      <c r="R90" s="251" t="s">
        <v>271</v>
      </c>
      <c r="S90" s="252" t="s">
        <v>268</v>
      </c>
      <c r="T90" s="253">
        <v>2.7</v>
      </c>
      <c r="U90" s="254">
        <v>2.6</v>
      </c>
      <c r="V90" s="248">
        <v>1090</v>
      </c>
      <c r="W90" s="249">
        <v>2050</v>
      </c>
      <c r="X90" s="250" t="s">
        <v>269</v>
      </c>
      <c r="Y90" s="251" t="s">
        <v>270</v>
      </c>
      <c r="Z90" s="252" t="s">
        <v>274</v>
      </c>
      <c r="AA90" s="251" t="s">
        <v>271</v>
      </c>
      <c r="AB90" s="252" t="s">
        <v>268</v>
      </c>
      <c r="AC90" s="253">
        <v>2.7</v>
      </c>
      <c r="AD90" s="255">
        <v>2.6</v>
      </c>
      <c r="AE90" s="55"/>
      <c r="AH90" s="273"/>
      <c r="AP90" s="55"/>
      <c r="AZ90" s="175" t="s">
        <v>268</v>
      </c>
      <c r="BA90" s="274">
        <v>19200</v>
      </c>
      <c r="BB90" s="175" t="s">
        <v>268</v>
      </c>
      <c r="BC90" s="225">
        <v>190</v>
      </c>
      <c r="BD90" s="226" t="s">
        <v>269</v>
      </c>
      <c r="BE90" s="227" t="s">
        <v>270</v>
      </c>
      <c r="BF90" s="228" t="s">
        <v>268</v>
      </c>
      <c r="BG90" s="229" t="s">
        <v>271</v>
      </c>
      <c r="BH90" s="226" t="s">
        <v>268</v>
      </c>
      <c r="BI90" s="230">
        <v>2.4</v>
      </c>
      <c r="BJ90" s="1187"/>
      <c r="BL90" s="231"/>
      <c r="BM90" s="1210"/>
      <c r="BN90" s="307"/>
      <c r="BT90" s="306"/>
      <c r="BU90" s="235"/>
      <c r="BV90" s="1241"/>
      <c r="BW90" s="266"/>
      <c r="BX90" s="1186"/>
      <c r="BY90" s="133"/>
      <c r="BZ90" s="133"/>
      <c r="CA90" s="1187"/>
      <c r="CB90" s="311"/>
      <c r="CC90" s="312"/>
      <c r="CD90" s="311"/>
      <c r="CE90" s="312"/>
      <c r="CF90" s="311"/>
      <c r="CG90" s="312"/>
      <c r="CH90" s="311"/>
      <c r="CI90" s="1241"/>
      <c r="CJ90" s="1219">
        <v>2210</v>
      </c>
      <c r="CK90" s="1189"/>
      <c r="CL90" s="1190"/>
      <c r="CM90" s="1192"/>
      <c r="CN90" s="1194"/>
      <c r="CO90" s="1192"/>
      <c r="CP90" s="1196"/>
      <c r="CQ90" s="1192"/>
      <c r="CR90" s="1205"/>
      <c r="CS90" s="1230"/>
      <c r="CT90" s="1232"/>
      <c r="CU90" s="1234"/>
      <c r="CV90" s="1237"/>
      <c r="CW90" s="1234"/>
      <c r="CX90" s="1237"/>
      <c r="CY90" s="1189"/>
      <c r="CZ90" s="167" t="s">
        <v>1166</v>
      </c>
      <c r="DA90" s="268">
        <v>2300</v>
      </c>
      <c r="DB90" s="269">
        <v>2500</v>
      </c>
      <c r="DC90" s="270">
        <v>1600</v>
      </c>
      <c r="DD90" s="271">
        <v>1600</v>
      </c>
      <c r="DE90" s="1210"/>
      <c r="DF90" s="1229" t="s">
        <v>1203</v>
      </c>
      <c r="DG90" s="235"/>
      <c r="DH90" s="276"/>
      <c r="DI90" s="1241"/>
      <c r="DJ90" s="1243"/>
      <c r="DK90" s="1186"/>
      <c r="DL90" s="1190"/>
      <c r="DM90" s="1192"/>
      <c r="DN90" s="1194"/>
      <c r="DO90" s="1192"/>
      <c r="DP90" s="1196"/>
      <c r="DQ90" s="1192"/>
      <c r="DR90" s="1247"/>
      <c r="DS90" s="1241"/>
      <c r="DT90" s="231"/>
      <c r="DU90" s="1210"/>
      <c r="DV90" s="1221">
        <v>0.01</v>
      </c>
      <c r="DW90" s="1223">
        <v>0.03</v>
      </c>
      <c r="DX90" s="1223">
        <v>0.04</v>
      </c>
      <c r="DY90" s="1225">
        <v>0.06</v>
      </c>
      <c r="DZ90" s="1210"/>
      <c r="EA90" s="1212"/>
      <c r="EB90" s="1192"/>
      <c r="EC90" s="1199"/>
      <c r="ED90" s="1192"/>
      <c r="EE90" s="1194"/>
      <c r="EF90" s="1192"/>
      <c r="EG90" s="1196"/>
      <c r="EH90" s="1192"/>
      <c r="EI90" s="1205"/>
      <c r="EJ90" s="1208"/>
      <c r="EK90" s="1210"/>
      <c r="EL90" s="1212"/>
      <c r="EM90" s="1192"/>
      <c r="EN90" s="1199"/>
      <c r="EO90" s="1192"/>
      <c r="EP90" s="1194"/>
      <c r="EQ90" s="1192"/>
      <c r="ER90" s="1196"/>
      <c r="ES90" s="1192"/>
      <c r="ET90" s="1205"/>
      <c r="EU90" s="1215"/>
      <c r="EV90" s="1208"/>
      <c r="EW90" s="1210"/>
      <c r="EX90" s="277">
        <v>20</v>
      </c>
      <c r="EY90" s="1210"/>
      <c r="EZ90" s="1261"/>
      <c r="FA90" s="1210"/>
      <c r="FB90" s="1264"/>
      <c r="FC90" s="298"/>
      <c r="FD90" s="1267"/>
      <c r="FE90" s="441"/>
      <c r="FL90" s="422"/>
      <c r="FM90" s="422"/>
      <c r="FN90" s="422"/>
      <c r="FO90" s="422"/>
    </row>
    <row r="91" spans="1:171" ht="15.6" customHeight="1">
      <c r="A91" s="144" t="s">
        <v>1260</v>
      </c>
      <c r="B91" s="144" t="s">
        <v>1785</v>
      </c>
      <c r="C91" s="1256"/>
      <c r="D91" s="1182"/>
      <c r="E91" s="1218"/>
      <c r="F91" s="300" t="s">
        <v>45</v>
      </c>
      <c r="G91" s="205"/>
      <c r="H91" s="279">
        <v>222240</v>
      </c>
      <c r="I91" s="280"/>
      <c r="J91" s="279">
        <v>218250</v>
      </c>
      <c r="K91" s="280"/>
      <c r="L91" s="175" t="s">
        <v>268</v>
      </c>
      <c r="M91" s="223">
        <v>2090</v>
      </c>
      <c r="N91" s="281"/>
      <c r="O91" s="282" t="s">
        <v>269</v>
      </c>
      <c r="P91" s="283" t="s">
        <v>270</v>
      </c>
      <c r="Q91" s="284" t="s">
        <v>274</v>
      </c>
      <c r="R91" s="283" t="s">
        <v>271</v>
      </c>
      <c r="S91" s="284" t="s">
        <v>268</v>
      </c>
      <c r="T91" s="285">
        <v>2.6</v>
      </c>
      <c r="U91" s="286"/>
      <c r="V91" s="223">
        <v>2050</v>
      </c>
      <c r="W91" s="281"/>
      <c r="X91" s="282" t="s">
        <v>269</v>
      </c>
      <c r="Y91" s="283" t="s">
        <v>270</v>
      </c>
      <c r="Z91" s="284" t="s">
        <v>274</v>
      </c>
      <c r="AA91" s="283" t="s">
        <v>271</v>
      </c>
      <c r="AB91" s="284" t="s">
        <v>268</v>
      </c>
      <c r="AC91" s="285">
        <v>2.6</v>
      </c>
      <c r="AD91" s="287"/>
      <c r="AE91" s="55"/>
      <c r="AH91" s="288"/>
      <c r="AP91" s="55"/>
      <c r="AQ91" s="289"/>
      <c r="AR91" s="165"/>
      <c r="AS91" s="288"/>
      <c r="AZ91" s="56"/>
      <c r="BA91" s="56"/>
      <c r="BB91" s="56"/>
      <c r="BC91" s="56"/>
      <c r="BD91" s="56"/>
      <c r="BE91" s="56"/>
      <c r="BF91" s="56"/>
      <c r="BG91" s="56"/>
      <c r="BH91" s="56"/>
      <c r="BI91" s="56"/>
      <c r="BJ91" s="1187"/>
      <c r="BL91" s="231"/>
      <c r="BM91" s="1210"/>
      <c r="BN91" s="307"/>
      <c r="BT91" s="306"/>
      <c r="BU91" s="235"/>
      <c r="BV91" s="1241"/>
      <c r="BW91" s="266"/>
      <c r="BX91" s="1186"/>
      <c r="BY91" s="133"/>
      <c r="BZ91" s="133"/>
      <c r="CA91" s="1187"/>
      <c r="CB91" s="311"/>
      <c r="CC91" s="312"/>
      <c r="CD91" s="311"/>
      <c r="CE91" s="312"/>
      <c r="CF91" s="311"/>
      <c r="CG91" s="312"/>
      <c r="CH91" s="311"/>
      <c r="CI91" s="1241"/>
      <c r="CJ91" s="1219"/>
      <c r="CK91" s="1189"/>
      <c r="CL91" s="1190"/>
      <c r="CM91" s="1192"/>
      <c r="CN91" s="1194"/>
      <c r="CO91" s="1192"/>
      <c r="CP91" s="1196"/>
      <c r="CQ91" s="1192"/>
      <c r="CR91" s="1205"/>
      <c r="CS91" s="1230"/>
      <c r="CT91" s="1232"/>
      <c r="CU91" s="1235"/>
      <c r="CV91" s="1238"/>
      <c r="CW91" s="1235"/>
      <c r="CX91" s="1238"/>
      <c r="CY91" s="1189"/>
      <c r="CZ91" s="291" t="s">
        <v>1167</v>
      </c>
      <c r="DA91" s="292">
        <v>2000</v>
      </c>
      <c r="DB91" s="293">
        <v>2300</v>
      </c>
      <c r="DC91" s="294">
        <v>1400</v>
      </c>
      <c r="DD91" s="290">
        <v>1400</v>
      </c>
      <c r="DE91" s="1210"/>
      <c r="DF91" s="1229"/>
      <c r="DG91" s="235"/>
      <c r="DH91" s="165"/>
      <c r="DI91" s="1241"/>
      <c r="DJ91" s="1244"/>
      <c r="DK91" s="1186"/>
      <c r="DL91" s="1190"/>
      <c r="DM91" s="1193"/>
      <c r="DN91" s="1195"/>
      <c r="DO91" s="1193"/>
      <c r="DP91" s="1197"/>
      <c r="DQ91" s="1193"/>
      <c r="DR91" s="1248"/>
      <c r="DS91" s="1241"/>
      <c r="DT91" s="231"/>
      <c r="DU91" s="1210"/>
      <c r="DV91" s="1222"/>
      <c r="DW91" s="1224"/>
      <c r="DX91" s="1224"/>
      <c r="DY91" s="1226"/>
      <c r="DZ91" s="1210"/>
      <c r="EA91" s="1213"/>
      <c r="EB91" s="1193"/>
      <c r="EC91" s="1200"/>
      <c r="ED91" s="1193"/>
      <c r="EE91" s="1195"/>
      <c r="EF91" s="1193"/>
      <c r="EG91" s="1197"/>
      <c r="EH91" s="1193"/>
      <c r="EI91" s="1206"/>
      <c r="EJ91" s="1209"/>
      <c r="EK91" s="1210"/>
      <c r="EL91" s="1213"/>
      <c r="EM91" s="1193"/>
      <c r="EN91" s="1200"/>
      <c r="EO91" s="1193"/>
      <c r="EP91" s="1195"/>
      <c r="EQ91" s="1193"/>
      <c r="ER91" s="1197"/>
      <c r="ES91" s="1193"/>
      <c r="ET91" s="1206"/>
      <c r="EU91" s="1216"/>
      <c r="EV91" s="1209"/>
      <c r="EW91" s="1210"/>
      <c r="EX91" s="295" t="s">
        <v>1168</v>
      </c>
      <c r="EY91" s="1210"/>
      <c r="EZ91" s="1261"/>
      <c r="FA91" s="1210"/>
      <c r="FB91" s="1264"/>
      <c r="FC91" s="298"/>
      <c r="FD91" s="1267"/>
      <c r="FE91" s="441"/>
      <c r="FL91" s="422"/>
      <c r="FM91" s="422"/>
      <c r="FN91" s="422"/>
      <c r="FO91" s="422"/>
    </row>
    <row r="92" spans="1:171" ht="15.6" customHeight="1">
      <c r="A92" s="144" t="s">
        <v>1261</v>
      </c>
      <c r="B92" s="144" t="s">
        <v>1786</v>
      </c>
      <c r="C92" s="1256"/>
      <c r="D92" s="1356" t="s">
        <v>1204</v>
      </c>
      <c r="E92" s="1184" t="s">
        <v>1160</v>
      </c>
      <c r="F92" s="296" t="s">
        <v>42</v>
      </c>
      <c r="G92" s="205"/>
      <c r="H92" s="206">
        <v>39260</v>
      </c>
      <c r="I92" s="207">
        <v>48860</v>
      </c>
      <c r="J92" s="206">
        <v>35500</v>
      </c>
      <c r="K92" s="207">
        <v>45100</v>
      </c>
      <c r="L92" s="175" t="s">
        <v>268</v>
      </c>
      <c r="M92" s="208">
        <v>370</v>
      </c>
      <c r="N92" s="209">
        <v>460</v>
      </c>
      <c r="O92" s="210" t="s">
        <v>269</v>
      </c>
      <c r="P92" s="211" t="s">
        <v>270</v>
      </c>
      <c r="Q92" s="212" t="s">
        <v>268</v>
      </c>
      <c r="R92" s="213" t="s">
        <v>271</v>
      </c>
      <c r="S92" s="212" t="s">
        <v>268</v>
      </c>
      <c r="T92" s="214">
        <v>2.9</v>
      </c>
      <c r="U92" s="215">
        <v>2.8</v>
      </c>
      <c r="V92" s="208">
        <v>330</v>
      </c>
      <c r="W92" s="209">
        <v>420</v>
      </c>
      <c r="X92" s="210" t="s">
        <v>269</v>
      </c>
      <c r="Y92" s="211" t="s">
        <v>270</v>
      </c>
      <c r="Z92" s="212" t="s">
        <v>268</v>
      </c>
      <c r="AA92" s="213" t="s">
        <v>271</v>
      </c>
      <c r="AB92" s="212" t="s">
        <v>268</v>
      </c>
      <c r="AC92" s="214">
        <v>2.9</v>
      </c>
      <c r="AD92" s="216">
        <v>2.8</v>
      </c>
      <c r="AE92" s="175" t="s">
        <v>268</v>
      </c>
      <c r="AF92" s="217">
        <v>9600</v>
      </c>
      <c r="AG92" s="218" t="s">
        <v>274</v>
      </c>
      <c r="AH92" s="219">
        <v>90</v>
      </c>
      <c r="AI92" s="220" t="s">
        <v>269</v>
      </c>
      <c r="AJ92" s="211" t="s">
        <v>270</v>
      </c>
      <c r="AK92" s="212" t="s">
        <v>268</v>
      </c>
      <c r="AL92" s="213" t="s">
        <v>271</v>
      </c>
      <c r="AM92" s="212" t="s">
        <v>268</v>
      </c>
      <c r="AN92" s="221">
        <v>2.5</v>
      </c>
      <c r="AO92" s="222" t="s">
        <v>276</v>
      </c>
      <c r="AP92" s="175" t="s">
        <v>268</v>
      </c>
      <c r="AQ92" s="223">
        <v>3840</v>
      </c>
      <c r="AR92" s="224" t="s">
        <v>274</v>
      </c>
      <c r="AS92" s="225">
        <v>30</v>
      </c>
      <c r="AT92" s="226" t="s">
        <v>269</v>
      </c>
      <c r="AU92" s="227" t="s">
        <v>270</v>
      </c>
      <c r="AV92" s="228" t="s">
        <v>268</v>
      </c>
      <c r="AW92" s="229" t="s">
        <v>271</v>
      </c>
      <c r="AX92" s="228" t="s">
        <v>268</v>
      </c>
      <c r="AY92" s="230">
        <v>3.8</v>
      </c>
      <c r="BA92" s="56"/>
      <c r="BJ92" s="1187"/>
      <c r="BL92" s="191"/>
      <c r="BM92" s="1210"/>
      <c r="BN92" s="307"/>
      <c r="BT92" s="306"/>
      <c r="BU92" s="235"/>
      <c r="BV92" s="1241"/>
      <c r="BW92" s="266"/>
      <c r="BX92" s="1186"/>
      <c r="BY92" s="133"/>
      <c r="BZ92" s="133"/>
      <c r="CA92" s="1187"/>
      <c r="CB92" s="263"/>
      <c r="CC92" s="263"/>
      <c r="CD92" s="263"/>
      <c r="CE92" s="263"/>
      <c r="CF92" s="263"/>
      <c r="CG92" s="263"/>
      <c r="CH92" s="263"/>
      <c r="CI92" s="1241"/>
      <c r="CJ92" s="1188" t="s">
        <v>177</v>
      </c>
      <c r="CK92" s="1189" t="s">
        <v>268</v>
      </c>
      <c r="CL92" s="1190">
        <v>10</v>
      </c>
      <c r="CM92" s="1192" t="s">
        <v>269</v>
      </c>
      <c r="CN92" s="1194" t="s">
        <v>270</v>
      </c>
      <c r="CO92" s="1192" t="s">
        <v>268</v>
      </c>
      <c r="CP92" s="1196" t="s">
        <v>275</v>
      </c>
      <c r="CQ92" s="1192" t="s">
        <v>268</v>
      </c>
      <c r="CR92" s="1205">
        <v>4.3</v>
      </c>
      <c r="CS92" s="1230" t="s">
        <v>277</v>
      </c>
      <c r="CT92" s="1232" t="s">
        <v>268</v>
      </c>
      <c r="CU92" s="1233">
        <v>3200</v>
      </c>
      <c r="CV92" s="1236">
        <v>3500</v>
      </c>
      <c r="CW92" s="1233">
        <v>2200</v>
      </c>
      <c r="CX92" s="1236">
        <v>2200</v>
      </c>
      <c r="CY92" s="1189" t="s">
        <v>268</v>
      </c>
      <c r="CZ92" s="238" t="s">
        <v>1162</v>
      </c>
      <c r="DA92" s="239">
        <v>5400</v>
      </c>
      <c r="DB92" s="240">
        <v>6000</v>
      </c>
      <c r="DC92" s="241">
        <v>3700</v>
      </c>
      <c r="DD92" s="242">
        <v>3700</v>
      </c>
      <c r="DE92" s="1210"/>
      <c r="DF92" s="144"/>
      <c r="DG92" s="1189" t="s">
        <v>268</v>
      </c>
      <c r="DH92" s="1239">
        <v>5100</v>
      </c>
      <c r="DI92" s="1210" t="s">
        <v>268</v>
      </c>
      <c r="DJ92" s="1242">
        <v>1340</v>
      </c>
      <c r="DK92" s="1186" t="s">
        <v>268</v>
      </c>
      <c r="DL92" s="1245">
        <v>10</v>
      </c>
      <c r="DM92" s="1201" t="s">
        <v>269</v>
      </c>
      <c r="DN92" s="1202" t="s">
        <v>270</v>
      </c>
      <c r="DO92" s="1201" t="s">
        <v>268</v>
      </c>
      <c r="DP92" s="1203" t="s">
        <v>275</v>
      </c>
      <c r="DQ92" s="1201" t="s">
        <v>268</v>
      </c>
      <c r="DR92" s="1246">
        <v>8</v>
      </c>
      <c r="DS92" s="1241"/>
      <c r="DT92" s="1229"/>
      <c r="DU92" s="1210" t="s">
        <v>280</v>
      </c>
      <c r="DV92" s="1249" t="s">
        <v>1129</v>
      </c>
      <c r="DW92" s="1251" t="s">
        <v>1129</v>
      </c>
      <c r="DX92" s="1251" t="s">
        <v>1129</v>
      </c>
      <c r="DY92" s="1253" t="s">
        <v>1129</v>
      </c>
      <c r="DZ92" s="1210" t="s">
        <v>280</v>
      </c>
      <c r="EA92" s="1211">
        <v>870</v>
      </c>
      <c r="EB92" s="1201" t="s">
        <v>268</v>
      </c>
      <c r="EC92" s="1198">
        <v>9</v>
      </c>
      <c r="ED92" s="1201" t="s">
        <v>269</v>
      </c>
      <c r="EE92" s="1202" t="s">
        <v>270</v>
      </c>
      <c r="EF92" s="1201" t="s">
        <v>268</v>
      </c>
      <c r="EG92" s="1203" t="s">
        <v>275</v>
      </c>
      <c r="EH92" s="1201" t="s">
        <v>268</v>
      </c>
      <c r="EI92" s="1204">
        <v>4.4000000000000004</v>
      </c>
      <c r="EJ92" s="1207" t="s">
        <v>276</v>
      </c>
      <c r="EK92" s="1210" t="s">
        <v>280</v>
      </c>
      <c r="EL92" s="1211">
        <v>3380</v>
      </c>
      <c r="EM92" s="1201" t="s">
        <v>268</v>
      </c>
      <c r="EN92" s="1198">
        <v>30</v>
      </c>
      <c r="EO92" s="1201" t="s">
        <v>269</v>
      </c>
      <c r="EP92" s="1202" t="s">
        <v>270</v>
      </c>
      <c r="EQ92" s="1201" t="s">
        <v>268</v>
      </c>
      <c r="ER92" s="1203" t="s">
        <v>275</v>
      </c>
      <c r="ES92" s="1201" t="s">
        <v>268</v>
      </c>
      <c r="ET92" s="1204">
        <v>2.7</v>
      </c>
      <c r="EU92" s="1214" t="s">
        <v>276</v>
      </c>
      <c r="EV92" s="1207" t="s">
        <v>1168</v>
      </c>
      <c r="EW92" s="1210" t="s">
        <v>280</v>
      </c>
      <c r="EX92" s="244"/>
      <c r="EY92" s="1210" t="s">
        <v>280</v>
      </c>
      <c r="EZ92" s="1261"/>
      <c r="FA92" s="1210"/>
      <c r="FB92" s="1264"/>
      <c r="FC92" s="298"/>
      <c r="FD92" s="1267"/>
      <c r="FE92" s="441"/>
      <c r="FL92" s="422"/>
      <c r="FM92" s="422"/>
      <c r="FN92" s="422"/>
      <c r="FO92" s="422"/>
    </row>
    <row r="93" spans="1:171" ht="15.6" customHeight="1">
      <c r="A93" s="144" t="s">
        <v>1262</v>
      </c>
      <c r="B93" s="144" t="s">
        <v>1787</v>
      </c>
      <c r="C93" s="1256"/>
      <c r="D93" s="1357"/>
      <c r="E93" s="1185"/>
      <c r="F93" s="299" t="s">
        <v>43</v>
      </c>
      <c r="G93" s="205"/>
      <c r="H93" s="246">
        <v>48860</v>
      </c>
      <c r="I93" s="247">
        <v>125190</v>
      </c>
      <c r="J93" s="246">
        <v>45100</v>
      </c>
      <c r="K93" s="247">
        <v>121430</v>
      </c>
      <c r="L93" s="175" t="s">
        <v>268</v>
      </c>
      <c r="M93" s="248">
        <v>460</v>
      </c>
      <c r="N93" s="249">
        <v>1120</v>
      </c>
      <c r="O93" s="250" t="s">
        <v>269</v>
      </c>
      <c r="P93" s="251" t="s">
        <v>270</v>
      </c>
      <c r="Q93" s="252" t="s">
        <v>274</v>
      </c>
      <c r="R93" s="251" t="s">
        <v>271</v>
      </c>
      <c r="S93" s="252" t="s">
        <v>268</v>
      </c>
      <c r="T93" s="253">
        <v>2.8</v>
      </c>
      <c r="U93" s="254">
        <v>2.7</v>
      </c>
      <c r="V93" s="248">
        <v>420</v>
      </c>
      <c r="W93" s="249">
        <v>1080</v>
      </c>
      <c r="X93" s="250" t="s">
        <v>269</v>
      </c>
      <c r="Y93" s="251" t="s">
        <v>270</v>
      </c>
      <c r="Z93" s="252" t="s">
        <v>274</v>
      </c>
      <c r="AA93" s="251" t="s">
        <v>271</v>
      </c>
      <c r="AB93" s="252" t="s">
        <v>268</v>
      </c>
      <c r="AC93" s="253">
        <v>2.8</v>
      </c>
      <c r="AD93" s="255">
        <v>2.7</v>
      </c>
      <c r="AE93" s="175" t="s">
        <v>268</v>
      </c>
      <c r="AF93" s="223">
        <v>9600</v>
      </c>
      <c r="AG93" s="224" t="s">
        <v>274</v>
      </c>
      <c r="AH93" s="256">
        <v>90</v>
      </c>
      <c r="AI93" s="257" t="s">
        <v>269</v>
      </c>
      <c r="AJ93" s="197" t="s">
        <v>270</v>
      </c>
      <c r="AK93" s="198" t="s">
        <v>268</v>
      </c>
      <c r="AL93" s="258" t="s">
        <v>271</v>
      </c>
      <c r="AM93" s="259" t="s">
        <v>268</v>
      </c>
      <c r="AN93" s="260">
        <v>2.5</v>
      </c>
      <c r="AO93" s="261"/>
      <c r="AQ93" s="233"/>
      <c r="AR93" s="56"/>
      <c r="AS93" s="233"/>
      <c r="AT93" s="262"/>
      <c r="AU93" s="263"/>
      <c r="AV93" s="262"/>
      <c r="AW93" s="263"/>
      <c r="AX93" s="262"/>
      <c r="AY93" s="263"/>
      <c r="BA93" s="56"/>
      <c r="BB93" s="56"/>
      <c r="BC93" s="264"/>
      <c r="BD93" s="265"/>
      <c r="BE93" s="56"/>
      <c r="BF93" s="265"/>
      <c r="BG93" s="56"/>
      <c r="BH93" s="265"/>
      <c r="BI93" s="56"/>
      <c r="BJ93" s="1187"/>
      <c r="BL93" s="191"/>
      <c r="BM93" s="1210"/>
      <c r="BN93" s="307"/>
      <c r="BT93" s="306"/>
      <c r="BU93" s="235"/>
      <c r="BV93" s="1241"/>
      <c r="BW93" s="266"/>
      <c r="BX93" s="1186"/>
      <c r="BY93" s="133"/>
      <c r="BZ93" s="133"/>
      <c r="CA93" s="1187"/>
      <c r="CB93" s="263"/>
      <c r="CC93" s="263"/>
      <c r="CD93" s="263"/>
      <c r="CE93" s="263"/>
      <c r="CF93" s="263"/>
      <c r="CG93" s="263"/>
      <c r="CH93" s="263"/>
      <c r="CI93" s="1241"/>
      <c r="CJ93" s="1188"/>
      <c r="CK93" s="1189"/>
      <c r="CL93" s="1190"/>
      <c r="CM93" s="1192"/>
      <c r="CN93" s="1194"/>
      <c r="CO93" s="1192"/>
      <c r="CP93" s="1196"/>
      <c r="CQ93" s="1192"/>
      <c r="CR93" s="1205"/>
      <c r="CS93" s="1230"/>
      <c r="CT93" s="1232"/>
      <c r="CU93" s="1234"/>
      <c r="CV93" s="1237"/>
      <c r="CW93" s="1234"/>
      <c r="CX93" s="1237"/>
      <c r="CY93" s="1189"/>
      <c r="CZ93" s="167" t="s">
        <v>1164</v>
      </c>
      <c r="DA93" s="268">
        <v>2900</v>
      </c>
      <c r="DB93" s="269">
        <v>3300</v>
      </c>
      <c r="DC93" s="270">
        <v>2000</v>
      </c>
      <c r="DD93" s="271">
        <v>2000</v>
      </c>
      <c r="DE93" s="1210"/>
      <c r="DF93" s="144"/>
      <c r="DG93" s="1189"/>
      <c r="DH93" s="1240"/>
      <c r="DI93" s="1210"/>
      <c r="DJ93" s="1243"/>
      <c r="DK93" s="1186"/>
      <c r="DL93" s="1190"/>
      <c r="DM93" s="1192"/>
      <c r="DN93" s="1194"/>
      <c r="DO93" s="1192"/>
      <c r="DP93" s="1196"/>
      <c r="DQ93" s="1192"/>
      <c r="DR93" s="1247"/>
      <c r="DS93" s="1241"/>
      <c r="DT93" s="1229"/>
      <c r="DU93" s="1210"/>
      <c r="DV93" s="1250"/>
      <c r="DW93" s="1252"/>
      <c r="DX93" s="1252"/>
      <c r="DY93" s="1254"/>
      <c r="DZ93" s="1210"/>
      <c r="EA93" s="1212"/>
      <c r="EB93" s="1192"/>
      <c r="EC93" s="1199"/>
      <c r="ED93" s="1192"/>
      <c r="EE93" s="1194"/>
      <c r="EF93" s="1192"/>
      <c r="EG93" s="1196"/>
      <c r="EH93" s="1192"/>
      <c r="EI93" s="1205"/>
      <c r="EJ93" s="1208"/>
      <c r="EK93" s="1210"/>
      <c r="EL93" s="1212"/>
      <c r="EM93" s="1192"/>
      <c r="EN93" s="1199"/>
      <c r="EO93" s="1192"/>
      <c r="EP93" s="1194"/>
      <c r="EQ93" s="1192"/>
      <c r="ER93" s="1196"/>
      <c r="ES93" s="1192"/>
      <c r="ET93" s="1205"/>
      <c r="EU93" s="1215"/>
      <c r="EV93" s="1208"/>
      <c r="EW93" s="1210"/>
      <c r="EX93" s="272">
        <v>2300</v>
      </c>
      <c r="EY93" s="1210"/>
      <c r="EZ93" s="1261"/>
      <c r="FA93" s="1210"/>
      <c r="FB93" s="1264"/>
      <c r="FC93" s="298"/>
      <c r="FD93" s="1267"/>
      <c r="FE93" s="441"/>
      <c r="FL93" s="422"/>
      <c r="FM93" s="422"/>
      <c r="FN93" s="422"/>
      <c r="FO93" s="422"/>
    </row>
    <row r="94" spans="1:171" ht="15.6" customHeight="1">
      <c r="A94" s="144" t="s">
        <v>1263</v>
      </c>
      <c r="B94" s="144" t="s">
        <v>1788</v>
      </c>
      <c r="C94" s="1256"/>
      <c r="D94" s="1357"/>
      <c r="E94" s="1217" t="s">
        <v>1165</v>
      </c>
      <c r="F94" s="299" t="s">
        <v>44</v>
      </c>
      <c r="G94" s="205"/>
      <c r="H94" s="246">
        <v>125190</v>
      </c>
      <c r="I94" s="247">
        <v>221190</v>
      </c>
      <c r="J94" s="246">
        <v>121430</v>
      </c>
      <c r="K94" s="247">
        <v>217430</v>
      </c>
      <c r="L94" s="175" t="s">
        <v>268</v>
      </c>
      <c r="M94" s="248">
        <v>1120</v>
      </c>
      <c r="N94" s="249">
        <v>2080</v>
      </c>
      <c r="O94" s="250" t="s">
        <v>269</v>
      </c>
      <c r="P94" s="251" t="s">
        <v>270</v>
      </c>
      <c r="Q94" s="252" t="s">
        <v>274</v>
      </c>
      <c r="R94" s="251" t="s">
        <v>271</v>
      </c>
      <c r="S94" s="252" t="s">
        <v>268</v>
      </c>
      <c r="T94" s="253">
        <v>2.7</v>
      </c>
      <c r="U94" s="254">
        <v>2.6</v>
      </c>
      <c r="V94" s="248">
        <v>1080</v>
      </c>
      <c r="W94" s="249">
        <v>2040</v>
      </c>
      <c r="X94" s="250" t="s">
        <v>269</v>
      </c>
      <c r="Y94" s="251" t="s">
        <v>270</v>
      </c>
      <c r="Z94" s="252" t="s">
        <v>274</v>
      </c>
      <c r="AA94" s="251" t="s">
        <v>271</v>
      </c>
      <c r="AB94" s="252" t="s">
        <v>268</v>
      </c>
      <c r="AC94" s="253">
        <v>2.7</v>
      </c>
      <c r="AD94" s="255">
        <v>2.6</v>
      </c>
      <c r="AE94" s="55"/>
      <c r="AH94" s="273"/>
      <c r="AP94" s="55"/>
      <c r="AZ94" s="175" t="s">
        <v>268</v>
      </c>
      <c r="BA94" s="274">
        <v>19200</v>
      </c>
      <c r="BB94" s="175" t="s">
        <v>268</v>
      </c>
      <c r="BC94" s="225">
        <v>190</v>
      </c>
      <c r="BD94" s="226" t="s">
        <v>269</v>
      </c>
      <c r="BE94" s="227" t="s">
        <v>270</v>
      </c>
      <c r="BF94" s="228" t="s">
        <v>268</v>
      </c>
      <c r="BG94" s="229" t="s">
        <v>271</v>
      </c>
      <c r="BH94" s="226" t="s">
        <v>268</v>
      </c>
      <c r="BI94" s="230">
        <v>2.4</v>
      </c>
      <c r="BJ94" s="1187"/>
      <c r="BL94" s="231"/>
      <c r="BM94" s="1210"/>
      <c r="BN94" s="307"/>
      <c r="BT94" s="306"/>
      <c r="BU94" s="235"/>
      <c r="BV94" s="1241"/>
      <c r="BW94" s="266"/>
      <c r="BX94" s="1186"/>
      <c r="BY94" s="133"/>
      <c r="BZ94" s="133"/>
      <c r="CA94" s="1187"/>
      <c r="CB94" s="263"/>
      <c r="CC94" s="263"/>
      <c r="CD94" s="263"/>
      <c r="CE94" s="263"/>
      <c r="CF94" s="263"/>
      <c r="CG94" s="263"/>
      <c r="CH94" s="263"/>
      <c r="CI94" s="1241"/>
      <c r="CJ94" s="1219">
        <v>1990</v>
      </c>
      <c r="CK94" s="1189"/>
      <c r="CL94" s="1190"/>
      <c r="CM94" s="1192"/>
      <c r="CN94" s="1194"/>
      <c r="CO94" s="1192"/>
      <c r="CP94" s="1196"/>
      <c r="CQ94" s="1192"/>
      <c r="CR94" s="1205"/>
      <c r="CS94" s="1230"/>
      <c r="CT94" s="1232"/>
      <c r="CU94" s="1234"/>
      <c r="CV94" s="1237"/>
      <c r="CW94" s="1234"/>
      <c r="CX94" s="1237"/>
      <c r="CY94" s="1189"/>
      <c r="CZ94" s="167" t="s">
        <v>1166</v>
      </c>
      <c r="DA94" s="268">
        <v>2500</v>
      </c>
      <c r="DB94" s="269">
        <v>2800</v>
      </c>
      <c r="DC94" s="270">
        <v>1800</v>
      </c>
      <c r="DD94" s="271">
        <v>1800</v>
      </c>
      <c r="DE94" s="1210"/>
      <c r="DF94" s="231"/>
      <c r="DG94" s="235"/>
      <c r="DH94" s="276"/>
      <c r="DI94" s="1241"/>
      <c r="DJ94" s="1243"/>
      <c r="DK94" s="1186"/>
      <c r="DL94" s="1190"/>
      <c r="DM94" s="1192"/>
      <c r="DN94" s="1194"/>
      <c r="DO94" s="1192"/>
      <c r="DP94" s="1196"/>
      <c r="DQ94" s="1192"/>
      <c r="DR94" s="1247"/>
      <c r="DS94" s="1241"/>
      <c r="DT94" s="231"/>
      <c r="DU94" s="1210"/>
      <c r="DV94" s="1221">
        <v>0.01</v>
      </c>
      <c r="DW94" s="1223">
        <v>0.03</v>
      </c>
      <c r="DX94" s="1223">
        <v>0.04</v>
      </c>
      <c r="DY94" s="1225">
        <v>0.06</v>
      </c>
      <c r="DZ94" s="1210"/>
      <c r="EA94" s="1212"/>
      <c r="EB94" s="1192"/>
      <c r="EC94" s="1199"/>
      <c r="ED94" s="1192"/>
      <c r="EE94" s="1194"/>
      <c r="EF94" s="1192"/>
      <c r="EG94" s="1196"/>
      <c r="EH94" s="1192"/>
      <c r="EI94" s="1205"/>
      <c r="EJ94" s="1208"/>
      <c r="EK94" s="1210"/>
      <c r="EL94" s="1212"/>
      <c r="EM94" s="1192"/>
      <c r="EN94" s="1199"/>
      <c r="EO94" s="1192"/>
      <c r="EP94" s="1194"/>
      <c r="EQ94" s="1192"/>
      <c r="ER94" s="1196"/>
      <c r="ES94" s="1192"/>
      <c r="ET94" s="1205"/>
      <c r="EU94" s="1215"/>
      <c r="EV94" s="1208"/>
      <c r="EW94" s="1210"/>
      <c r="EX94" s="277">
        <v>20</v>
      </c>
      <c r="EY94" s="1210"/>
      <c r="EZ94" s="1261"/>
      <c r="FA94" s="1210"/>
      <c r="FB94" s="1264"/>
      <c r="FC94" s="298"/>
      <c r="FD94" s="1267"/>
      <c r="FE94" s="441"/>
      <c r="FL94" s="422"/>
      <c r="FM94" s="422"/>
      <c r="FN94" s="422"/>
      <c r="FO94" s="422"/>
    </row>
    <row r="95" spans="1:171" ht="15.6" customHeight="1">
      <c r="A95" s="144" t="s">
        <v>1264</v>
      </c>
      <c r="B95" s="144" t="s">
        <v>1789</v>
      </c>
      <c r="C95" s="1256"/>
      <c r="D95" s="1358"/>
      <c r="E95" s="1218"/>
      <c r="F95" s="300" t="s">
        <v>45</v>
      </c>
      <c r="G95" s="205"/>
      <c r="H95" s="279">
        <v>221190</v>
      </c>
      <c r="I95" s="280"/>
      <c r="J95" s="279">
        <v>217430</v>
      </c>
      <c r="K95" s="280"/>
      <c r="L95" s="175" t="s">
        <v>268</v>
      </c>
      <c r="M95" s="223">
        <v>2080</v>
      </c>
      <c r="N95" s="281"/>
      <c r="O95" s="282" t="s">
        <v>269</v>
      </c>
      <c r="P95" s="283" t="s">
        <v>270</v>
      </c>
      <c r="Q95" s="284" t="s">
        <v>274</v>
      </c>
      <c r="R95" s="283" t="s">
        <v>271</v>
      </c>
      <c r="S95" s="284" t="s">
        <v>268</v>
      </c>
      <c r="T95" s="285">
        <v>2.6</v>
      </c>
      <c r="U95" s="286"/>
      <c r="V95" s="223">
        <v>2040</v>
      </c>
      <c r="W95" s="281"/>
      <c r="X95" s="282" t="s">
        <v>269</v>
      </c>
      <c r="Y95" s="283" t="s">
        <v>270</v>
      </c>
      <c r="Z95" s="284" t="s">
        <v>274</v>
      </c>
      <c r="AA95" s="283" t="s">
        <v>271</v>
      </c>
      <c r="AB95" s="284" t="s">
        <v>268</v>
      </c>
      <c r="AC95" s="285">
        <v>2.6</v>
      </c>
      <c r="AD95" s="287"/>
      <c r="AE95" s="55"/>
      <c r="AH95" s="288"/>
      <c r="AP95" s="55"/>
      <c r="AQ95" s="289"/>
      <c r="AR95" s="165"/>
      <c r="AS95" s="288"/>
      <c r="AZ95" s="56"/>
      <c r="BA95" s="56"/>
      <c r="BB95" s="56"/>
      <c r="BC95" s="56"/>
      <c r="BD95" s="56"/>
      <c r="BE95" s="56"/>
      <c r="BF95" s="56"/>
      <c r="BG95" s="56"/>
      <c r="BH95" s="56"/>
      <c r="BI95" s="56"/>
      <c r="BJ95" s="1187"/>
      <c r="BL95" s="231"/>
      <c r="BM95" s="1210"/>
      <c r="BN95" s="307"/>
      <c r="BT95" s="306"/>
      <c r="BU95" s="235"/>
      <c r="BV95" s="1241"/>
      <c r="BW95" s="266"/>
      <c r="BX95" s="1186"/>
      <c r="BY95" s="133"/>
      <c r="BZ95" s="133"/>
      <c r="CA95" s="1187"/>
      <c r="CB95" s="263"/>
      <c r="CC95" s="263"/>
      <c r="CD95" s="263"/>
      <c r="CE95" s="263"/>
      <c r="CF95" s="263"/>
      <c r="CG95" s="263"/>
      <c r="CH95" s="263"/>
      <c r="CI95" s="1241"/>
      <c r="CJ95" s="1219"/>
      <c r="CK95" s="1189"/>
      <c r="CL95" s="1190"/>
      <c r="CM95" s="1192"/>
      <c r="CN95" s="1194"/>
      <c r="CO95" s="1192"/>
      <c r="CP95" s="1196"/>
      <c r="CQ95" s="1192"/>
      <c r="CR95" s="1205"/>
      <c r="CS95" s="1230"/>
      <c r="CT95" s="1232"/>
      <c r="CU95" s="1235"/>
      <c r="CV95" s="1238"/>
      <c r="CW95" s="1235"/>
      <c r="CX95" s="1238"/>
      <c r="CY95" s="1189"/>
      <c r="CZ95" s="291" t="s">
        <v>1167</v>
      </c>
      <c r="DA95" s="292">
        <v>2300</v>
      </c>
      <c r="DB95" s="293">
        <v>2500</v>
      </c>
      <c r="DC95" s="294">
        <v>1600</v>
      </c>
      <c r="DD95" s="290">
        <v>1600</v>
      </c>
      <c r="DE95" s="1210"/>
      <c r="DF95" s="231"/>
      <c r="DG95" s="235"/>
      <c r="DH95" s="165"/>
      <c r="DI95" s="1241"/>
      <c r="DJ95" s="1244"/>
      <c r="DK95" s="1186"/>
      <c r="DL95" s="1190"/>
      <c r="DM95" s="1193"/>
      <c r="DN95" s="1195"/>
      <c r="DO95" s="1193"/>
      <c r="DP95" s="1197"/>
      <c r="DQ95" s="1193"/>
      <c r="DR95" s="1248"/>
      <c r="DS95" s="1241"/>
      <c r="DT95" s="231"/>
      <c r="DU95" s="1210"/>
      <c r="DV95" s="1222"/>
      <c r="DW95" s="1224"/>
      <c r="DX95" s="1224"/>
      <c r="DY95" s="1226"/>
      <c r="DZ95" s="1210"/>
      <c r="EA95" s="1213"/>
      <c r="EB95" s="1193"/>
      <c r="EC95" s="1200"/>
      <c r="ED95" s="1193"/>
      <c r="EE95" s="1195"/>
      <c r="EF95" s="1193"/>
      <c r="EG95" s="1197"/>
      <c r="EH95" s="1193"/>
      <c r="EI95" s="1206"/>
      <c r="EJ95" s="1209"/>
      <c r="EK95" s="1210"/>
      <c r="EL95" s="1213"/>
      <c r="EM95" s="1193"/>
      <c r="EN95" s="1200"/>
      <c r="EO95" s="1193"/>
      <c r="EP95" s="1195"/>
      <c r="EQ95" s="1193"/>
      <c r="ER95" s="1197"/>
      <c r="ES95" s="1193"/>
      <c r="ET95" s="1206"/>
      <c r="EU95" s="1216"/>
      <c r="EV95" s="1209"/>
      <c r="EW95" s="1210"/>
      <c r="EX95" s="295" t="s">
        <v>1168</v>
      </c>
      <c r="EY95" s="1210"/>
      <c r="EZ95" s="1261"/>
      <c r="FA95" s="1210"/>
      <c r="FB95" s="1264"/>
      <c r="FC95" s="298"/>
      <c r="FD95" s="1267"/>
      <c r="FE95" s="441"/>
      <c r="FL95" s="422"/>
      <c r="FM95" s="422"/>
      <c r="FN95" s="422"/>
      <c r="FO95" s="422"/>
    </row>
    <row r="96" spans="1:171" ht="15.6" customHeight="1">
      <c r="A96" s="144" t="s">
        <v>1265</v>
      </c>
      <c r="B96" s="144" t="s">
        <v>1790</v>
      </c>
      <c r="C96" s="1256"/>
      <c r="D96" s="1181" t="s">
        <v>1205</v>
      </c>
      <c r="E96" s="1184" t="s">
        <v>1160</v>
      </c>
      <c r="F96" s="296" t="s">
        <v>42</v>
      </c>
      <c r="G96" s="205"/>
      <c r="H96" s="206">
        <v>38310</v>
      </c>
      <c r="I96" s="207">
        <v>47910</v>
      </c>
      <c r="J96" s="206">
        <v>34750</v>
      </c>
      <c r="K96" s="207">
        <v>44350</v>
      </c>
      <c r="L96" s="175" t="s">
        <v>268</v>
      </c>
      <c r="M96" s="208">
        <v>360</v>
      </c>
      <c r="N96" s="209">
        <v>450</v>
      </c>
      <c r="O96" s="210" t="s">
        <v>269</v>
      </c>
      <c r="P96" s="211" t="s">
        <v>270</v>
      </c>
      <c r="Q96" s="212" t="s">
        <v>268</v>
      </c>
      <c r="R96" s="213" t="s">
        <v>271</v>
      </c>
      <c r="S96" s="212" t="s">
        <v>268</v>
      </c>
      <c r="T96" s="214">
        <v>2.9</v>
      </c>
      <c r="U96" s="215">
        <v>2.8</v>
      </c>
      <c r="V96" s="208">
        <v>320</v>
      </c>
      <c r="W96" s="209">
        <v>410</v>
      </c>
      <c r="X96" s="210" t="s">
        <v>269</v>
      </c>
      <c r="Y96" s="211" t="s">
        <v>270</v>
      </c>
      <c r="Z96" s="212" t="s">
        <v>268</v>
      </c>
      <c r="AA96" s="213" t="s">
        <v>271</v>
      </c>
      <c r="AB96" s="212" t="s">
        <v>268</v>
      </c>
      <c r="AC96" s="214">
        <v>2.9</v>
      </c>
      <c r="AD96" s="216">
        <v>2.8</v>
      </c>
      <c r="AE96" s="175" t="s">
        <v>268</v>
      </c>
      <c r="AF96" s="217">
        <v>9600</v>
      </c>
      <c r="AG96" s="218" t="s">
        <v>274</v>
      </c>
      <c r="AH96" s="219">
        <v>90</v>
      </c>
      <c r="AI96" s="220" t="s">
        <v>269</v>
      </c>
      <c r="AJ96" s="211" t="s">
        <v>270</v>
      </c>
      <c r="AK96" s="212" t="s">
        <v>268</v>
      </c>
      <c r="AL96" s="213" t="s">
        <v>271</v>
      </c>
      <c r="AM96" s="212" t="s">
        <v>268</v>
      </c>
      <c r="AN96" s="221">
        <v>2.5</v>
      </c>
      <c r="AO96" s="222" t="s">
        <v>276</v>
      </c>
      <c r="AP96" s="175" t="s">
        <v>268</v>
      </c>
      <c r="AQ96" s="223">
        <v>3840</v>
      </c>
      <c r="AR96" s="224" t="s">
        <v>274</v>
      </c>
      <c r="AS96" s="225">
        <v>30</v>
      </c>
      <c r="AT96" s="226" t="s">
        <v>269</v>
      </c>
      <c r="AU96" s="227" t="s">
        <v>270</v>
      </c>
      <c r="AV96" s="228" t="s">
        <v>268</v>
      </c>
      <c r="AW96" s="229" t="s">
        <v>271</v>
      </c>
      <c r="AX96" s="228" t="s">
        <v>268</v>
      </c>
      <c r="AY96" s="230">
        <v>3.8</v>
      </c>
      <c r="BA96" s="56"/>
      <c r="BJ96" s="1187"/>
      <c r="BL96" s="231"/>
      <c r="BM96" s="1210"/>
      <c r="BN96" s="307"/>
      <c r="BT96" s="306"/>
      <c r="BU96" s="235"/>
      <c r="BV96" s="1241"/>
      <c r="BW96" s="266"/>
      <c r="BX96" s="1186"/>
      <c r="BY96" s="133"/>
      <c r="BZ96" s="133"/>
      <c r="CA96" s="1187"/>
      <c r="CB96" s="263"/>
      <c r="CC96" s="263"/>
      <c r="CD96" s="263"/>
      <c r="CE96" s="263"/>
      <c r="CF96" s="263"/>
      <c r="CG96" s="263"/>
      <c r="CH96" s="263"/>
      <c r="CI96" s="1241"/>
      <c r="CJ96" s="1188" t="s">
        <v>178</v>
      </c>
      <c r="CK96" s="1189" t="s">
        <v>268</v>
      </c>
      <c r="CL96" s="1190">
        <v>10</v>
      </c>
      <c r="CM96" s="1192" t="s">
        <v>269</v>
      </c>
      <c r="CN96" s="1194" t="s">
        <v>270</v>
      </c>
      <c r="CO96" s="1192" t="s">
        <v>268</v>
      </c>
      <c r="CP96" s="1196" t="s">
        <v>275</v>
      </c>
      <c r="CQ96" s="1192" t="s">
        <v>268</v>
      </c>
      <c r="CR96" s="1205">
        <v>3.9</v>
      </c>
      <c r="CS96" s="1230" t="s">
        <v>277</v>
      </c>
      <c r="CT96" s="1232" t="s">
        <v>268</v>
      </c>
      <c r="CU96" s="1233">
        <v>3000</v>
      </c>
      <c r="CV96" s="1236">
        <v>3300</v>
      </c>
      <c r="CW96" s="1233">
        <v>2100</v>
      </c>
      <c r="CX96" s="1236">
        <v>2100</v>
      </c>
      <c r="CY96" s="1189" t="s">
        <v>268</v>
      </c>
      <c r="CZ96" s="238" t="s">
        <v>1162</v>
      </c>
      <c r="DA96" s="239">
        <v>4800</v>
      </c>
      <c r="DB96" s="240">
        <v>5400</v>
      </c>
      <c r="DC96" s="241">
        <v>3400</v>
      </c>
      <c r="DD96" s="242">
        <v>3400</v>
      </c>
      <c r="DE96" s="1210"/>
      <c r="DF96" s="231"/>
      <c r="DG96" s="1189" t="s">
        <v>268</v>
      </c>
      <c r="DH96" s="1239">
        <v>5100</v>
      </c>
      <c r="DI96" s="1210" t="s">
        <v>268</v>
      </c>
      <c r="DJ96" s="1242">
        <v>1260</v>
      </c>
      <c r="DK96" s="1186" t="s">
        <v>268</v>
      </c>
      <c r="DL96" s="1245">
        <v>10</v>
      </c>
      <c r="DM96" s="1201" t="s">
        <v>269</v>
      </c>
      <c r="DN96" s="1202" t="s">
        <v>270</v>
      </c>
      <c r="DO96" s="1201" t="s">
        <v>268</v>
      </c>
      <c r="DP96" s="1203" t="s">
        <v>275</v>
      </c>
      <c r="DQ96" s="1201" t="s">
        <v>268</v>
      </c>
      <c r="DR96" s="1246">
        <v>7.6</v>
      </c>
      <c r="DS96" s="1241"/>
      <c r="DT96" s="231"/>
      <c r="DU96" s="1210" t="s">
        <v>280</v>
      </c>
      <c r="DV96" s="1249" t="s">
        <v>1129</v>
      </c>
      <c r="DW96" s="1251" t="s">
        <v>1129</v>
      </c>
      <c r="DX96" s="1251" t="s">
        <v>1129</v>
      </c>
      <c r="DY96" s="1253" t="s">
        <v>1129</v>
      </c>
      <c r="DZ96" s="1210" t="s">
        <v>280</v>
      </c>
      <c r="EA96" s="1211">
        <v>820</v>
      </c>
      <c r="EB96" s="1201" t="s">
        <v>268</v>
      </c>
      <c r="EC96" s="1198">
        <v>8</v>
      </c>
      <c r="ED96" s="1201" t="s">
        <v>269</v>
      </c>
      <c r="EE96" s="1202" t="s">
        <v>270</v>
      </c>
      <c r="EF96" s="1201" t="s">
        <v>268</v>
      </c>
      <c r="EG96" s="1203" t="s">
        <v>275</v>
      </c>
      <c r="EH96" s="1201" t="s">
        <v>268</v>
      </c>
      <c r="EI96" s="1204">
        <v>4.7</v>
      </c>
      <c r="EJ96" s="1207" t="s">
        <v>276</v>
      </c>
      <c r="EK96" s="1210" t="s">
        <v>280</v>
      </c>
      <c r="EL96" s="1211">
        <v>3200</v>
      </c>
      <c r="EM96" s="1201" t="s">
        <v>268</v>
      </c>
      <c r="EN96" s="1198">
        <v>30</v>
      </c>
      <c r="EO96" s="1201" t="s">
        <v>269</v>
      </c>
      <c r="EP96" s="1202" t="s">
        <v>270</v>
      </c>
      <c r="EQ96" s="1201" t="s">
        <v>268</v>
      </c>
      <c r="ER96" s="1203" t="s">
        <v>275</v>
      </c>
      <c r="ES96" s="1201" t="s">
        <v>268</v>
      </c>
      <c r="ET96" s="1204">
        <v>2.5</v>
      </c>
      <c r="EU96" s="1214" t="s">
        <v>276</v>
      </c>
      <c r="EV96" s="1207" t="s">
        <v>1168</v>
      </c>
      <c r="EW96" s="1210" t="s">
        <v>280</v>
      </c>
      <c r="EX96" s="244"/>
      <c r="EY96" s="1210" t="s">
        <v>280</v>
      </c>
      <c r="EZ96" s="1261"/>
      <c r="FA96" s="1210"/>
      <c r="FB96" s="1264"/>
      <c r="FC96" s="313"/>
      <c r="FD96" s="1267"/>
      <c r="FE96" s="441"/>
      <c r="FL96" s="422"/>
      <c r="FM96" s="422"/>
      <c r="FN96" s="422"/>
      <c r="FO96" s="422"/>
    </row>
    <row r="97" spans="1:171" ht="15.6" customHeight="1">
      <c r="A97" s="144" t="s">
        <v>1266</v>
      </c>
      <c r="B97" s="144" t="s">
        <v>1791</v>
      </c>
      <c r="C97" s="1256"/>
      <c r="D97" s="1182"/>
      <c r="E97" s="1185"/>
      <c r="F97" s="299" t="s">
        <v>43</v>
      </c>
      <c r="G97" s="205"/>
      <c r="H97" s="246">
        <v>47910</v>
      </c>
      <c r="I97" s="247">
        <v>124240</v>
      </c>
      <c r="J97" s="246">
        <v>44350</v>
      </c>
      <c r="K97" s="247">
        <v>120680</v>
      </c>
      <c r="L97" s="175" t="s">
        <v>268</v>
      </c>
      <c r="M97" s="248">
        <v>450</v>
      </c>
      <c r="N97" s="249">
        <v>1110</v>
      </c>
      <c r="O97" s="250" t="s">
        <v>269</v>
      </c>
      <c r="P97" s="251" t="s">
        <v>270</v>
      </c>
      <c r="Q97" s="252" t="s">
        <v>274</v>
      </c>
      <c r="R97" s="251" t="s">
        <v>271</v>
      </c>
      <c r="S97" s="252" t="s">
        <v>268</v>
      </c>
      <c r="T97" s="253">
        <v>2.8</v>
      </c>
      <c r="U97" s="254">
        <v>2.7</v>
      </c>
      <c r="V97" s="248">
        <v>410</v>
      </c>
      <c r="W97" s="249">
        <v>1080</v>
      </c>
      <c r="X97" s="250" t="s">
        <v>269</v>
      </c>
      <c r="Y97" s="251" t="s">
        <v>270</v>
      </c>
      <c r="Z97" s="252" t="s">
        <v>274</v>
      </c>
      <c r="AA97" s="251" t="s">
        <v>271</v>
      </c>
      <c r="AB97" s="252" t="s">
        <v>268</v>
      </c>
      <c r="AC97" s="253">
        <v>2.8</v>
      </c>
      <c r="AD97" s="255">
        <v>2.7</v>
      </c>
      <c r="AE97" s="175" t="s">
        <v>268</v>
      </c>
      <c r="AF97" s="223">
        <v>9600</v>
      </c>
      <c r="AG97" s="224" t="s">
        <v>274</v>
      </c>
      <c r="AH97" s="256">
        <v>90</v>
      </c>
      <c r="AI97" s="257" t="s">
        <v>269</v>
      </c>
      <c r="AJ97" s="197" t="s">
        <v>270</v>
      </c>
      <c r="AK97" s="198" t="s">
        <v>268</v>
      </c>
      <c r="AL97" s="258" t="s">
        <v>271</v>
      </c>
      <c r="AM97" s="259" t="s">
        <v>268</v>
      </c>
      <c r="AN97" s="260">
        <v>2.5</v>
      </c>
      <c r="AO97" s="261"/>
      <c r="AQ97" s="233"/>
      <c r="AR97" s="56"/>
      <c r="AS97" s="233"/>
      <c r="AT97" s="262"/>
      <c r="AU97" s="263"/>
      <c r="AV97" s="262"/>
      <c r="AW97" s="263"/>
      <c r="AX97" s="262"/>
      <c r="AY97" s="263"/>
      <c r="BA97" s="56"/>
      <c r="BB97" s="56"/>
      <c r="BC97" s="264"/>
      <c r="BD97" s="265"/>
      <c r="BE97" s="56"/>
      <c r="BF97" s="265"/>
      <c r="BG97" s="56"/>
      <c r="BH97" s="265"/>
      <c r="BI97" s="56"/>
      <c r="BJ97" s="1187"/>
      <c r="BL97" s="231"/>
      <c r="BM97" s="1210"/>
      <c r="BN97" s="307"/>
      <c r="BT97" s="306"/>
      <c r="BU97" s="235"/>
      <c r="BV97" s="1241"/>
      <c r="BW97" s="266"/>
      <c r="BX97" s="1186"/>
      <c r="BY97" s="133"/>
      <c r="BZ97" s="133"/>
      <c r="CA97" s="1187"/>
      <c r="CB97" s="263"/>
      <c r="CC97" s="263"/>
      <c r="CD97" s="263"/>
      <c r="CE97" s="263"/>
      <c r="CF97" s="263"/>
      <c r="CG97" s="263"/>
      <c r="CH97" s="263"/>
      <c r="CI97" s="1241"/>
      <c r="CJ97" s="1188"/>
      <c r="CK97" s="1189"/>
      <c r="CL97" s="1190"/>
      <c r="CM97" s="1192"/>
      <c r="CN97" s="1194"/>
      <c r="CO97" s="1192"/>
      <c r="CP97" s="1196"/>
      <c r="CQ97" s="1192"/>
      <c r="CR97" s="1205"/>
      <c r="CS97" s="1230"/>
      <c r="CT97" s="1232"/>
      <c r="CU97" s="1234"/>
      <c r="CV97" s="1237"/>
      <c r="CW97" s="1234"/>
      <c r="CX97" s="1237"/>
      <c r="CY97" s="1189"/>
      <c r="CZ97" s="167" t="s">
        <v>1164</v>
      </c>
      <c r="DA97" s="268">
        <v>2600</v>
      </c>
      <c r="DB97" s="269">
        <v>2900</v>
      </c>
      <c r="DC97" s="270">
        <v>1800</v>
      </c>
      <c r="DD97" s="271">
        <v>1800</v>
      </c>
      <c r="DE97" s="1210"/>
      <c r="DF97" s="231"/>
      <c r="DG97" s="1189"/>
      <c r="DH97" s="1240"/>
      <c r="DI97" s="1210"/>
      <c r="DJ97" s="1243"/>
      <c r="DK97" s="1186"/>
      <c r="DL97" s="1190"/>
      <c r="DM97" s="1192"/>
      <c r="DN97" s="1194"/>
      <c r="DO97" s="1192"/>
      <c r="DP97" s="1196"/>
      <c r="DQ97" s="1192"/>
      <c r="DR97" s="1247"/>
      <c r="DS97" s="1241"/>
      <c r="DT97" s="231"/>
      <c r="DU97" s="1210"/>
      <c r="DV97" s="1250"/>
      <c r="DW97" s="1252"/>
      <c r="DX97" s="1252"/>
      <c r="DY97" s="1254"/>
      <c r="DZ97" s="1210"/>
      <c r="EA97" s="1212"/>
      <c r="EB97" s="1192"/>
      <c r="EC97" s="1199"/>
      <c r="ED97" s="1192"/>
      <c r="EE97" s="1194"/>
      <c r="EF97" s="1192"/>
      <c r="EG97" s="1196"/>
      <c r="EH97" s="1192"/>
      <c r="EI97" s="1205"/>
      <c r="EJ97" s="1208"/>
      <c r="EK97" s="1210"/>
      <c r="EL97" s="1212"/>
      <c r="EM97" s="1192"/>
      <c r="EN97" s="1199"/>
      <c r="EO97" s="1192"/>
      <c r="EP97" s="1194"/>
      <c r="EQ97" s="1192"/>
      <c r="ER97" s="1196"/>
      <c r="ES97" s="1192"/>
      <c r="ET97" s="1205"/>
      <c r="EU97" s="1215"/>
      <c r="EV97" s="1208"/>
      <c r="EW97" s="1210"/>
      <c r="EX97" s="272">
        <v>2170</v>
      </c>
      <c r="EY97" s="1210"/>
      <c r="EZ97" s="1261"/>
      <c r="FA97" s="1210"/>
      <c r="FB97" s="1264"/>
      <c r="FC97" s="313"/>
      <c r="FD97" s="1267"/>
      <c r="FE97" s="441"/>
      <c r="FL97" s="422"/>
      <c r="FM97" s="422"/>
      <c r="FN97" s="422"/>
      <c r="FO97" s="422"/>
    </row>
    <row r="98" spans="1:171" ht="15.6" customHeight="1">
      <c r="A98" s="144" t="s">
        <v>1267</v>
      </c>
      <c r="B98" s="144" t="s">
        <v>1792</v>
      </c>
      <c r="C98" s="1256"/>
      <c r="D98" s="1182"/>
      <c r="E98" s="1217" t="s">
        <v>1165</v>
      </c>
      <c r="F98" s="299" t="s">
        <v>44</v>
      </c>
      <c r="G98" s="205"/>
      <c r="H98" s="246">
        <v>124240</v>
      </c>
      <c r="I98" s="247">
        <v>220240</v>
      </c>
      <c r="J98" s="246">
        <v>120680</v>
      </c>
      <c r="K98" s="247">
        <v>216680</v>
      </c>
      <c r="L98" s="175" t="s">
        <v>268</v>
      </c>
      <c r="M98" s="248">
        <v>1110</v>
      </c>
      <c r="N98" s="249">
        <v>2070</v>
      </c>
      <c r="O98" s="250" t="s">
        <v>269</v>
      </c>
      <c r="P98" s="251" t="s">
        <v>270</v>
      </c>
      <c r="Q98" s="252" t="s">
        <v>274</v>
      </c>
      <c r="R98" s="251" t="s">
        <v>271</v>
      </c>
      <c r="S98" s="252" t="s">
        <v>268</v>
      </c>
      <c r="T98" s="253">
        <v>2.7</v>
      </c>
      <c r="U98" s="254">
        <v>2.6</v>
      </c>
      <c r="V98" s="248">
        <v>1080</v>
      </c>
      <c r="W98" s="249">
        <v>2040</v>
      </c>
      <c r="X98" s="250" t="s">
        <v>269</v>
      </c>
      <c r="Y98" s="251" t="s">
        <v>270</v>
      </c>
      <c r="Z98" s="252" t="s">
        <v>274</v>
      </c>
      <c r="AA98" s="251" t="s">
        <v>271</v>
      </c>
      <c r="AB98" s="252" t="s">
        <v>268</v>
      </c>
      <c r="AC98" s="253">
        <v>2.7</v>
      </c>
      <c r="AD98" s="255">
        <v>2.6</v>
      </c>
      <c r="AE98" s="263"/>
      <c r="AF98" s="263"/>
      <c r="AG98" s="263"/>
      <c r="AH98" s="263"/>
      <c r="AI98" s="263"/>
      <c r="AJ98" s="263"/>
      <c r="AK98" s="263"/>
      <c r="AL98" s="263"/>
      <c r="AM98" s="263"/>
      <c r="AN98" s="263"/>
      <c r="AO98" s="263"/>
      <c r="AP98" s="263"/>
      <c r="AQ98" s="263"/>
      <c r="AR98" s="263"/>
      <c r="AS98" s="263"/>
      <c r="AT98" s="263"/>
      <c r="AU98" s="263"/>
      <c r="AV98" s="263"/>
      <c r="AW98" s="263"/>
      <c r="AX98" s="263"/>
      <c r="AY98" s="263"/>
      <c r="AZ98" s="175" t="s">
        <v>268</v>
      </c>
      <c r="BA98" s="274">
        <v>19200</v>
      </c>
      <c r="BB98" s="175" t="s">
        <v>268</v>
      </c>
      <c r="BC98" s="225">
        <v>190</v>
      </c>
      <c r="BD98" s="226" t="s">
        <v>269</v>
      </c>
      <c r="BE98" s="227" t="s">
        <v>270</v>
      </c>
      <c r="BF98" s="228" t="s">
        <v>268</v>
      </c>
      <c r="BG98" s="229" t="s">
        <v>271</v>
      </c>
      <c r="BH98" s="226" t="s">
        <v>268</v>
      </c>
      <c r="BI98" s="230">
        <v>2.4</v>
      </c>
      <c r="BJ98" s="1187"/>
      <c r="BL98" s="231"/>
      <c r="BM98" s="1210"/>
      <c r="BN98" s="307"/>
      <c r="BT98" s="306"/>
      <c r="BU98" s="235"/>
      <c r="BV98" s="1241"/>
      <c r="BW98" s="266"/>
      <c r="BX98" s="1186"/>
      <c r="BY98" s="133"/>
      <c r="BZ98" s="133"/>
      <c r="CA98" s="1187"/>
      <c r="CB98" s="263"/>
      <c r="CC98" s="263"/>
      <c r="CD98" s="263"/>
      <c r="CE98" s="263"/>
      <c r="CF98" s="263"/>
      <c r="CG98" s="263"/>
      <c r="CH98" s="263"/>
      <c r="CI98" s="1241"/>
      <c r="CJ98" s="1219">
        <v>1810</v>
      </c>
      <c r="CK98" s="1189"/>
      <c r="CL98" s="1190"/>
      <c r="CM98" s="1192"/>
      <c r="CN98" s="1194"/>
      <c r="CO98" s="1192"/>
      <c r="CP98" s="1196"/>
      <c r="CQ98" s="1192"/>
      <c r="CR98" s="1205"/>
      <c r="CS98" s="1230"/>
      <c r="CT98" s="1232"/>
      <c r="CU98" s="1234"/>
      <c r="CV98" s="1237"/>
      <c r="CW98" s="1234"/>
      <c r="CX98" s="1237"/>
      <c r="CY98" s="1189"/>
      <c r="CZ98" s="167" t="s">
        <v>1166</v>
      </c>
      <c r="DA98" s="268">
        <v>2300</v>
      </c>
      <c r="DB98" s="269">
        <v>2500</v>
      </c>
      <c r="DC98" s="270">
        <v>1600</v>
      </c>
      <c r="DD98" s="271">
        <v>1600</v>
      </c>
      <c r="DE98" s="1210"/>
      <c r="DF98" s="231"/>
      <c r="DG98" s="263"/>
      <c r="DH98" s="276"/>
      <c r="DI98" s="1241"/>
      <c r="DJ98" s="1243"/>
      <c r="DK98" s="1186"/>
      <c r="DL98" s="1190"/>
      <c r="DM98" s="1192"/>
      <c r="DN98" s="1194"/>
      <c r="DO98" s="1192"/>
      <c r="DP98" s="1196"/>
      <c r="DQ98" s="1192"/>
      <c r="DR98" s="1247"/>
      <c r="DS98" s="1241"/>
      <c r="DT98" s="231"/>
      <c r="DU98" s="1210"/>
      <c r="DV98" s="1221">
        <v>0.01</v>
      </c>
      <c r="DW98" s="1223">
        <v>0.03</v>
      </c>
      <c r="DX98" s="1223">
        <v>0.04</v>
      </c>
      <c r="DY98" s="1225">
        <v>0.06</v>
      </c>
      <c r="DZ98" s="1210"/>
      <c r="EA98" s="1212"/>
      <c r="EB98" s="1192"/>
      <c r="EC98" s="1199"/>
      <c r="ED98" s="1192"/>
      <c r="EE98" s="1194"/>
      <c r="EF98" s="1192"/>
      <c r="EG98" s="1196"/>
      <c r="EH98" s="1192"/>
      <c r="EI98" s="1205"/>
      <c r="EJ98" s="1208"/>
      <c r="EK98" s="1210"/>
      <c r="EL98" s="1212"/>
      <c r="EM98" s="1192"/>
      <c r="EN98" s="1199"/>
      <c r="EO98" s="1192"/>
      <c r="EP98" s="1194"/>
      <c r="EQ98" s="1192"/>
      <c r="ER98" s="1196"/>
      <c r="ES98" s="1192"/>
      <c r="ET98" s="1205"/>
      <c r="EU98" s="1215"/>
      <c r="EV98" s="1208"/>
      <c r="EW98" s="1210"/>
      <c r="EX98" s="277">
        <v>20</v>
      </c>
      <c r="EY98" s="1210"/>
      <c r="EZ98" s="1261"/>
      <c r="FA98" s="1210"/>
      <c r="FB98" s="1264"/>
      <c r="FC98" s="313"/>
      <c r="FD98" s="1267"/>
      <c r="FE98" s="441"/>
      <c r="FL98" s="422"/>
      <c r="FM98" s="422"/>
      <c r="FN98" s="422"/>
      <c r="FO98" s="422"/>
    </row>
    <row r="99" spans="1:171" ht="15.6" customHeight="1">
      <c r="A99" s="144" t="s">
        <v>1268</v>
      </c>
      <c r="B99" s="144" t="s">
        <v>1793</v>
      </c>
      <c r="C99" s="1257"/>
      <c r="D99" s="1183"/>
      <c r="E99" s="1218"/>
      <c r="F99" s="300" t="s">
        <v>45</v>
      </c>
      <c r="G99" s="205"/>
      <c r="H99" s="279">
        <v>220240</v>
      </c>
      <c r="I99" s="280"/>
      <c r="J99" s="279">
        <v>216680</v>
      </c>
      <c r="K99" s="280"/>
      <c r="L99" s="175" t="s">
        <v>268</v>
      </c>
      <c r="M99" s="223">
        <v>2070</v>
      </c>
      <c r="N99" s="281"/>
      <c r="O99" s="282" t="s">
        <v>269</v>
      </c>
      <c r="P99" s="283" t="s">
        <v>270</v>
      </c>
      <c r="Q99" s="284" t="s">
        <v>274</v>
      </c>
      <c r="R99" s="283" t="s">
        <v>271</v>
      </c>
      <c r="S99" s="284" t="s">
        <v>268</v>
      </c>
      <c r="T99" s="285">
        <v>2.6</v>
      </c>
      <c r="U99" s="286"/>
      <c r="V99" s="223">
        <v>2040</v>
      </c>
      <c r="W99" s="281"/>
      <c r="X99" s="282" t="s">
        <v>269</v>
      </c>
      <c r="Y99" s="283" t="s">
        <v>270</v>
      </c>
      <c r="Z99" s="284" t="s">
        <v>274</v>
      </c>
      <c r="AA99" s="283" t="s">
        <v>271</v>
      </c>
      <c r="AB99" s="284" t="s">
        <v>268</v>
      </c>
      <c r="AC99" s="285">
        <v>2.6</v>
      </c>
      <c r="AD99" s="287"/>
      <c r="AE99" s="263"/>
      <c r="AF99" s="263"/>
      <c r="AG99" s="263"/>
      <c r="AH99" s="263"/>
      <c r="AI99" s="263"/>
      <c r="AJ99" s="263"/>
      <c r="AK99" s="263"/>
      <c r="AL99" s="263"/>
      <c r="AM99" s="263"/>
      <c r="AN99" s="263"/>
      <c r="AO99" s="263"/>
      <c r="AP99" s="263"/>
      <c r="AQ99" s="263"/>
      <c r="AR99" s="263"/>
      <c r="AS99" s="263"/>
      <c r="AT99" s="263"/>
      <c r="AU99" s="263"/>
      <c r="AV99" s="263"/>
      <c r="AW99" s="263"/>
      <c r="AX99" s="263"/>
      <c r="AY99" s="263"/>
      <c r="AZ99" s="263"/>
      <c r="BA99" s="263"/>
      <c r="BB99" s="263"/>
      <c r="BC99" s="263"/>
      <c r="BD99" s="263"/>
      <c r="BE99" s="263"/>
      <c r="BF99" s="263"/>
      <c r="BG99" s="263"/>
      <c r="BH99" s="263"/>
      <c r="BI99" s="263"/>
      <c r="BJ99" s="1187"/>
      <c r="BL99" s="314"/>
      <c r="BM99" s="1210"/>
      <c r="BN99" s="315"/>
      <c r="BO99" s="288"/>
      <c r="BP99" s="288"/>
      <c r="BQ99" s="288"/>
      <c r="BR99" s="288"/>
      <c r="BS99" s="288"/>
      <c r="BT99" s="316"/>
      <c r="BU99" s="235"/>
      <c r="BV99" s="1241"/>
      <c r="BW99" s="317"/>
      <c r="BX99" s="1186"/>
      <c r="BY99" s="133"/>
      <c r="BZ99" s="133"/>
      <c r="CA99" s="1187"/>
      <c r="CB99" s="263"/>
      <c r="CC99" s="263"/>
      <c r="CD99" s="263"/>
      <c r="CE99" s="263"/>
      <c r="CF99" s="263"/>
      <c r="CG99" s="263"/>
      <c r="CH99" s="263"/>
      <c r="CI99" s="1241"/>
      <c r="CJ99" s="1220"/>
      <c r="CK99" s="1189"/>
      <c r="CL99" s="1191"/>
      <c r="CM99" s="1193"/>
      <c r="CN99" s="1195"/>
      <c r="CO99" s="1193"/>
      <c r="CP99" s="1197"/>
      <c r="CQ99" s="1193"/>
      <c r="CR99" s="1206"/>
      <c r="CS99" s="1231"/>
      <c r="CT99" s="1232"/>
      <c r="CU99" s="1235"/>
      <c r="CV99" s="1238"/>
      <c r="CW99" s="1235"/>
      <c r="CX99" s="1238"/>
      <c r="CY99" s="1189"/>
      <c r="CZ99" s="291" t="s">
        <v>1167</v>
      </c>
      <c r="DA99" s="292">
        <v>2000</v>
      </c>
      <c r="DB99" s="293">
        <v>2300</v>
      </c>
      <c r="DC99" s="294">
        <v>1400</v>
      </c>
      <c r="DD99" s="290">
        <v>1400</v>
      </c>
      <c r="DE99" s="1210"/>
      <c r="DF99" s="314"/>
      <c r="DG99" s="263"/>
      <c r="DH99" s="165"/>
      <c r="DI99" s="1241"/>
      <c r="DJ99" s="1244"/>
      <c r="DK99" s="1186"/>
      <c r="DL99" s="1191"/>
      <c r="DM99" s="1193"/>
      <c r="DN99" s="1195"/>
      <c r="DO99" s="1193"/>
      <c r="DP99" s="1197"/>
      <c r="DQ99" s="1193"/>
      <c r="DR99" s="1248"/>
      <c r="DS99" s="1241"/>
      <c r="DT99" s="314"/>
      <c r="DU99" s="1210"/>
      <c r="DV99" s="1222"/>
      <c r="DW99" s="1224"/>
      <c r="DX99" s="1224"/>
      <c r="DY99" s="1226"/>
      <c r="DZ99" s="1210"/>
      <c r="EA99" s="1213"/>
      <c r="EB99" s="1193"/>
      <c r="EC99" s="1200"/>
      <c r="ED99" s="1193"/>
      <c r="EE99" s="1195"/>
      <c r="EF99" s="1193"/>
      <c r="EG99" s="1197"/>
      <c r="EH99" s="1193"/>
      <c r="EI99" s="1206"/>
      <c r="EJ99" s="1209"/>
      <c r="EK99" s="1210"/>
      <c r="EL99" s="1213"/>
      <c r="EM99" s="1193"/>
      <c r="EN99" s="1200"/>
      <c r="EO99" s="1193"/>
      <c r="EP99" s="1195"/>
      <c r="EQ99" s="1193"/>
      <c r="ER99" s="1197"/>
      <c r="ES99" s="1193"/>
      <c r="ET99" s="1206"/>
      <c r="EU99" s="1216"/>
      <c r="EV99" s="1209"/>
      <c r="EW99" s="1210"/>
      <c r="EX99" s="295" t="s">
        <v>1168</v>
      </c>
      <c r="EY99" s="1210"/>
      <c r="EZ99" s="1262"/>
      <c r="FA99" s="1210"/>
      <c r="FB99" s="1265"/>
      <c r="FC99" s="313"/>
      <c r="FD99" s="1268"/>
      <c r="FE99" s="441"/>
      <c r="FL99" s="422"/>
      <c r="FM99" s="422"/>
      <c r="FN99" s="422"/>
      <c r="FO99" s="422"/>
    </row>
    <row r="100" spans="1:171" s="56" customFormat="1" ht="15.6" customHeight="1">
      <c r="A100" s="144" t="s">
        <v>392</v>
      </c>
      <c r="B100" s="144" t="s">
        <v>1794</v>
      </c>
      <c r="C100" s="1255" t="s">
        <v>334</v>
      </c>
      <c r="D100" s="1340" t="s">
        <v>1159</v>
      </c>
      <c r="E100" s="1346" t="s">
        <v>1160</v>
      </c>
      <c r="F100" s="204" t="s">
        <v>42</v>
      </c>
      <c r="G100" s="205"/>
      <c r="H100" s="206">
        <v>286250</v>
      </c>
      <c r="I100" s="207">
        <v>295550</v>
      </c>
      <c r="J100" s="206">
        <v>224020</v>
      </c>
      <c r="K100" s="207">
        <v>233320</v>
      </c>
      <c r="L100" s="175" t="s">
        <v>268</v>
      </c>
      <c r="M100" s="208">
        <v>2840</v>
      </c>
      <c r="N100" s="209">
        <v>2930</v>
      </c>
      <c r="O100" s="210" t="s">
        <v>269</v>
      </c>
      <c r="P100" s="211" t="s">
        <v>270</v>
      </c>
      <c r="Q100" s="212" t="s">
        <v>268</v>
      </c>
      <c r="R100" s="213" t="s">
        <v>271</v>
      </c>
      <c r="S100" s="212" t="s">
        <v>268</v>
      </c>
      <c r="T100" s="214">
        <v>3</v>
      </c>
      <c r="U100" s="215">
        <v>3</v>
      </c>
      <c r="V100" s="208">
        <v>2210</v>
      </c>
      <c r="W100" s="209">
        <v>2300</v>
      </c>
      <c r="X100" s="210" t="s">
        <v>269</v>
      </c>
      <c r="Y100" s="211" t="s">
        <v>270</v>
      </c>
      <c r="Z100" s="212" t="s">
        <v>268</v>
      </c>
      <c r="AA100" s="213" t="s">
        <v>271</v>
      </c>
      <c r="AB100" s="212" t="s">
        <v>268</v>
      </c>
      <c r="AC100" s="214">
        <v>3</v>
      </c>
      <c r="AD100" s="216">
        <v>3</v>
      </c>
      <c r="AE100" s="175" t="s">
        <v>268</v>
      </c>
      <c r="AF100" s="217">
        <v>9300</v>
      </c>
      <c r="AG100" s="218" t="s">
        <v>274</v>
      </c>
      <c r="AH100" s="219">
        <v>90</v>
      </c>
      <c r="AI100" s="220" t="s">
        <v>269</v>
      </c>
      <c r="AJ100" s="211" t="s">
        <v>270</v>
      </c>
      <c r="AK100" s="212" t="s">
        <v>268</v>
      </c>
      <c r="AL100" s="213" t="s">
        <v>271</v>
      </c>
      <c r="AM100" s="212" t="s">
        <v>268</v>
      </c>
      <c r="AN100" s="221">
        <v>2.5</v>
      </c>
      <c r="AO100" s="222" t="s">
        <v>276</v>
      </c>
      <c r="AP100" s="175" t="s">
        <v>268</v>
      </c>
      <c r="AQ100" s="223">
        <v>3720</v>
      </c>
      <c r="AR100" s="224" t="s">
        <v>274</v>
      </c>
      <c r="AS100" s="225">
        <v>30</v>
      </c>
      <c r="AT100" s="226" t="s">
        <v>269</v>
      </c>
      <c r="AU100" s="227" t="s">
        <v>270</v>
      </c>
      <c r="AV100" s="228" t="s">
        <v>268</v>
      </c>
      <c r="AW100" s="229" t="s">
        <v>271</v>
      </c>
      <c r="AX100" s="228" t="s">
        <v>268</v>
      </c>
      <c r="AY100" s="230">
        <v>3.8</v>
      </c>
      <c r="AZ100" s="51"/>
      <c r="BA100" s="203"/>
      <c r="BB100" s="203"/>
      <c r="BC100" s="200"/>
      <c r="BD100" s="199"/>
      <c r="BE100" s="200"/>
      <c r="BF100" s="199"/>
      <c r="BG100" s="200"/>
      <c r="BH100" s="199"/>
      <c r="BI100" s="200"/>
      <c r="BJ100" s="1187" t="s">
        <v>274</v>
      </c>
      <c r="BK100" s="51"/>
      <c r="BL100" s="231"/>
      <c r="BM100" s="1210" t="s">
        <v>268</v>
      </c>
      <c r="BN100" s="232"/>
      <c r="BO100" s="233"/>
      <c r="BP100" s="233"/>
      <c r="BQ100" s="233"/>
      <c r="BR100" s="233"/>
      <c r="BS100" s="233"/>
      <c r="BT100" s="234"/>
      <c r="BU100" s="235"/>
      <c r="BV100" s="1241" t="s">
        <v>1161</v>
      </c>
      <c r="BW100" s="236"/>
      <c r="BX100" s="1210" t="s">
        <v>268</v>
      </c>
      <c r="BY100" s="1276">
        <v>61260</v>
      </c>
      <c r="BZ100" s="237"/>
      <c r="CA100" s="1210" t="s">
        <v>268</v>
      </c>
      <c r="CB100" s="1245">
        <v>530</v>
      </c>
      <c r="CC100" s="1201" t="s">
        <v>269</v>
      </c>
      <c r="CD100" s="1202" t="s">
        <v>270</v>
      </c>
      <c r="CE100" s="1201" t="s">
        <v>268</v>
      </c>
      <c r="CF100" s="1203" t="s">
        <v>275</v>
      </c>
      <c r="CG100" s="1201" t="s">
        <v>268</v>
      </c>
      <c r="CH100" s="1246">
        <v>5.8</v>
      </c>
      <c r="CI100" s="1241" t="s">
        <v>278</v>
      </c>
      <c r="CJ100" s="1259" t="s">
        <v>193</v>
      </c>
      <c r="CK100" s="1189" t="s">
        <v>268</v>
      </c>
      <c r="CL100" s="1245">
        <v>580</v>
      </c>
      <c r="CM100" s="1201" t="s">
        <v>269</v>
      </c>
      <c r="CN100" s="1202" t="s">
        <v>270</v>
      </c>
      <c r="CO100" s="1201" t="s">
        <v>268</v>
      </c>
      <c r="CP100" s="1203" t="s">
        <v>275</v>
      </c>
      <c r="CQ100" s="1201" t="s">
        <v>268</v>
      </c>
      <c r="CR100" s="1204">
        <v>2.2000000000000002</v>
      </c>
      <c r="CS100" s="1258" t="s">
        <v>277</v>
      </c>
      <c r="CT100" s="1232" t="s">
        <v>268</v>
      </c>
      <c r="CU100" s="1233">
        <v>19300</v>
      </c>
      <c r="CV100" s="1236">
        <v>21200</v>
      </c>
      <c r="CW100" s="1233">
        <v>13400</v>
      </c>
      <c r="CX100" s="1236">
        <v>13400</v>
      </c>
      <c r="CY100" s="1189" t="s">
        <v>268</v>
      </c>
      <c r="CZ100" s="238" t="s">
        <v>1162</v>
      </c>
      <c r="DA100" s="239">
        <v>31600</v>
      </c>
      <c r="DB100" s="240">
        <v>35200</v>
      </c>
      <c r="DC100" s="241">
        <v>22100</v>
      </c>
      <c r="DD100" s="242">
        <v>22100</v>
      </c>
      <c r="DE100" s="1210" t="s">
        <v>274</v>
      </c>
      <c r="DF100" s="231"/>
      <c r="DG100" s="1189" t="s">
        <v>268</v>
      </c>
      <c r="DH100" s="1239">
        <v>5100</v>
      </c>
      <c r="DI100" s="1210" t="s">
        <v>268</v>
      </c>
      <c r="DJ100" s="1242">
        <v>22550</v>
      </c>
      <c r="DK100" s="1210" t="s">
        <v>268</v>
      </c>
      <c r="DL100" s="1245">
        <v>220</v>
      </c>
      <c r="DM100" s="1201" t="s">
        <v>269</v>
      </c>
      <c r="DN100" s="1202" t="s">
        <v>270</v>
      </c>
      <c r="DO100" s="1201" t="s">
        <v>268</v>
      </c>
      <c r="DP100" s="1203" t="s">
        <v>275</v>
      </c>
      <c r="DQ100" s="1201" t="s">
        <v>268</v>
      </c>
      <c r="DR100" s="1246">
        <v>6.2</v>
      </c>
      <c r="DS100" s="1210" t="s">
        <v>280</v>
      </c>
      <c r="DT100" s="243"/>
      <c r="DU100" s="1210" t="s">
        <v>280</v>
      </c>
      <c r="DV100" s="1249" t="s">
        <v>1129</v>
      </c>
      <c r="DW100" s="1251" t="s">
        <v>1129</v>
      </c>
      <c r="DX100" s="1251" t="s">
        <v>1129</v>
      </c>
      <c r="DY100" s="1253" t="s">
        <v>1129</v>
      </c>
      <c r="DZ100" s="1210" t="s">
        <v>280</v>
      </c>
      <c r="EA100" s="1211">
        <v>14780</v>
      </c>
      <c r="EB100" s="1201" t="s">
        <v>268</v>
      </c>
      <c r="EC100" s="1198">
        <v>140</v>
      </c>
      <c r="ED100" s="1201" t="s">
        <v>269</v>
      </c>
      <c r="EE100" s="1202" t="s">
        <v>270</v>
      </c>
      <c r="EF100" s="1201" t="s">
        <v>268</v>
      </c>
      <c r="EG100" s="1203" t="s">
        <v>275</v>
      </c>
      <c r="EH100" s="1201" t="s">
        <v>268</v>
      </c>
      <c r="EI100" s="1204">
        <v>4.9000000000000004</v>
      </c>
      <c r="EJ100" s="1207" t="s">
        <v>276</v>
      </c>
      <c r="EK100" s="1210" t="s">
        <v>280</v>
      </c>
      <c r="EL100" s="1211">
        <v>55850</v>
      </c>
      <c r="EM100" s="1201" t="s">
        <v>268</v>
      </c>
      <c r="EN100" s="1198">
        <v>550</v>
      </c>
      <c r="EO100" s="1201" t="s">
        <v>269</v>
      </c>
      <c r="EP100" s="1202" t="s">
        <v>270</v>
      </c>
      <c r="EQ100" s="1201" t="s">
        <v>268</v>
      </c>
      <c r="ER100" s="1203" t="s">
        <v>275</v>
      </c>
      <c r="ES100" s="1201" t="s">
        <v>268</v>
      </c>
      <c r="ET100" s="1204">
        <v>2.5</v>
      </c>
      <c r="EU100" s="1214" t="s">
        <v>276</v>
      </c>
      <c r="EV100" s="1207" t="s">
        <v>1168</v>
      </c>
      <c r="EW100" s="1210" t="s">
        <v>280</v>
      </c>
      <c r="EX100" s="244"/>
      <c r="EY100" s="1210" t="s">
        <v>280</v>
      </c>
      <c r="EZ100" s="1260">
        <v>1350</v>
      </c>
      <c r="FA100" s="1210" t="s">
        <v>280</v>
      </c>
      <c r="FB100" s="1263" t="s">
        <v>2511</v>
      </c>
      <c r="FC100" s="298"/>
      <c r="FD100" s="1266" t="s">
        <v>2512</v>
      </c>
      <c r="FE100" s="441"/>
      <c r="FF100" s="422"/>
      <c r="FG100" s="422"/>
      <c r="FH100" s="422"/>
      <c r="FI100" s="422"/>
      <c r="FJ100" s="422"/>
      <c r="FK100" s="422"/>
      <c r="FL100" s="422"/>
      <c r="FM100" s="422"/>
      <c r="FN100" s="422"/>
      <c r="FO100" s="422"/>
    </row>
    <row r="101" spans="1:171" s="56" customFormat="1" ht="15.6" customHeight="1">
      <c r="A101" s="144" t="s">
        <v>393</v>
      </c>
      <c r="B101" s="144" t="s">
        <v>1795</v>
      </c>
      <c r="C101" s="1256"/>
      <c r="D101" s="1341"/>
      <c r="E101" s="1347"/>
      <c r="F101" s="245" t="s">
        <v>43</v>
      </c>
      <c r="G101" s="205"/>
      <c r="H101" s="246">
        <v>295550</v>
      </c>
      <c r="I101" s="247">
        <v>369850</v>
      </c>
      <c r="J101" s="246">
        <v>233320</v>
      </c>
      <c r="K101" s="247">
        <v>307620</v>
      </c>
      <c r="L101" s="175" t="s">
        <v>268</v>
      </c>
      <c r="M101" s="248">
        <v>2930</v>
      </c>
      <c r="N101" s="249">
        <v>3570</v>
      </c>
      <c r="O101" s="250" t="s">
        <v>269</v>
      </c>
      <c r="P101" s="251" t="s">
        <v>270</v>
      </c>
      <c r="Q101" s="252" t="s">
        <v>274</v>
      </c>
      <c r="R101" s="251" t="s">
        <v>271</v>
      </c>
      <c r="S101" s="252" t="s">
        <v>268</v>
      </c>
      <c r="T101" s="253">
        <v>3</v>
      </c>
      <c r="U101" s="254">
        <v>2.9</v>
      </c>
      <c r="V101" s="248">
        <v>2300</v>
      </c>
      <c r="W101" s="249">
        <v>2950</v>
      </c>
      <c r="X101" s="250" t="s">
        <v>269</v>
      </c>
      <c r="Y101" s="251" t="s">
        <v>270</v>
      </c>
      <c r="Z101" s="252" t="s">
        <v>274</v>
      </c>
      <c r="AA101" s="251" t="s">
        <v>271</v>
      </c>
      <c r="AB101" s="252" t="s">
        <v>268</v>
      </c>
      <c r="AC101" s="253">
        <v>3</v>
      </c>
      <c r="AD101" s="255">
        <v>2.9</v>
      </c>
      <c r="AE101" s="175" t="s">
        <v>268</v>
      </c>
      <c r="AF101" s="223">
        <v>9300</v>
      </c>
      <c r="AG101" s="224" t="s">
        <v>274</v>
      </c>
      <c r="AH101" s="256">
        <v>90</v>
      </c>
      <c r="AI101" s="257" t="s">
        <v>269</v>
      </c>
      <c r="AJ101" s="197" t="s">
        <v>270</v>
      </c>
      <c r="AK101" s="198" t="s">
        <v>268</v>
      </c>
      <c r="AL101" s="258" t="s">
        <v>271</v>
      </c>
      <c r="AM101" s="259" t="s">
        <v>268</v>
      </c>
      <c r="AN101" s="260">
        <v>2.5</v>
      </c>
      <c r="AO101" s="261"/>
      <c r="AP101" s="51"/>
      <c r="AQ101" s="233"/>
      <c r="AS101" s="233"/>
      <c r="AT101" s="262"/>
      <c r="AU101" s="263"/>
      <c r="AV101" s="262"/>
      <c r="AW101" s="263"/>
      <c r="AX101" s="262"/>
      <c r="AY101" s="263"/>
      <c r="AZ101" s="51"/>
      <c r="BC101" s="264"/>
      <c r="BD101" s="265"/>
      <c r="BF101" s="265"/>
      <c r="BH101" s="265"/>
      <c r="BJ101" s="1187"/>
      <c r="BK101" s="51"/>
      <c r="BL101" s="231"/>
      <c r="BM101" s="1210"/>
      <c r="BU101" s="235"/>
      <c r="BV101" s="1241"/>
      <c r="BW101" s="266"/>
      <c r="BX101" s="1210"/>
      <c r="BY101" s="1343"/>
      <c r="BZ101" s="267">
        <v>59320</v>
      </c>
      <c r="CA101" s="1210"/>
      <c r="CB101" s="1190"/>
      <c r="CC101" s="1192"/>
      <c r="CD101" s="1194"/>
      <c r="CE101" s="1192"/>
      <c r="CF101" s="1196"/>
      <c r="CG101" s="1192"/>
      <c r="CH101" s="1247"/>
      <c r="CI101" s="1241"/>
      <c r="CJ101" s="1188"/>
      <c r="CK101" s="1189"/>
      <c r="CL101" s="1190"/>
      <c r="CM101" s="1192"/>
      <c r="CN101" s="1194"/>
      <c r="CO101" s="1192"/>
      <c r="CP101" s="1196"/>
      <c r="CQ101" s="1192"/>
      <c r="CR101" s="1205"/>
      <c r="CS101" s="1230"/>
      <c r="CT101" s="1232"/>
      <c r="CU101" s="1234"/>
      <c r="CV101" s="1237"/>
      <c r="CW101" s="1234"/>
      <c r="CX101" s="1237"/>
      <c r="CY101" s="1189"/>
      <c r="CZ101" s="167" t="s">
        <v>1164</v>
      </c>
      <c r="DA101" s="268">
        <v>17400</v>
      </c>
      <c r="DB101" s="269">
        <v>19400</v>
      </c>
      <c r="DC101" s="270">
        <v>12200</v>
      </c>
      <c r="DD101" s="271">
        <v>12200</v>
      </c>
      <c r="DE101" s="1210"/>
      <c r="DF101" s="231"/>
      <c r="DG101" s="1189"/>
      <c r="DH101" s="1240"/>
      <c r="DI101" s="1210"/>
      <c r="DJ101" s="1243"/>
      <c r="DK101" s="1210"/>
      <c r="DL101" s="1190"/>
      <c r="DM101" s="1192"/>
      <c r="DN101" s="1194"/>
      <c r="DO101" s="1192"/>
      <c r="DP101" s="1196"/>
      <c r="DQ101" s="1192"/>
      <c r="DR101" s="1247"/>
      <c r="DS101" s="1210"/>
      <c r="DT101" s="231"/>
      <c r="DU101" s="1210"/>
      <c r="DV101" s="1250"/>
      <c r="DW101" s="1252"/>
      <c r="DX101" s="1252"/>
      <c r="DY101" s="1254"/>
      <c r="DZ101" s="1210"/>
      <c r="EA101" s="1212"/>
      <c r="EB101" s="1192"/>
      <c r="EC101" s="1199"/>
      <c r="ED101" s="1192"/>
      <c r="EE101" s="1194"/>
      <c r="EF101" s="1192"/>
      <c r="EG101" s="1196"/>
      <c r="EH101" s="1192"/>
      <c r="EI101" s="1205"/>
      <c r="EJ101" s="1208"/>
      <c r="EK101" s="1210"/>
      <c r="EL101" s="1212"/>
      <c r="EM101" s="1192"/>
      <c r="EN101" s="1199"/>
      <c r="EO101" s="1192"/>
      <c r="EP101" s="1194"/>
      <c r="EQ101" s="1192"/>
      <c r="ER101" s="1196"/>
      <c r="ES101" s="1192"/>
      <c r="ET101" s="1205"/>
      <c r="EU101" s="1215"/>
      <c r="EV101" s="1208"/>
      <c r="EW101" s="1210"/>
      <c r="EX101" s="272">
        <v>37410</v>
      </c>
      <c r="EY101" s="1210"/>
      <c r="EZ101" s="1261"/>
      <c r="FA101" s="1210"/>
      <c r="FB101" s="1264"/>
      <c r="FC101" s="298"/>
      <c r="FD101" s="1267"/>
      <c r="FE101" s="441"/>
      <c r="FF101" s="422"/>
      <c r="FG101" s="422"/>
      <c r="FH101" s="422"/>
      <c r="FI101" s="422"/>
      <c r="FJ101" s="422"/>
      <c r="FK101" s="422"/>
      <c r="FL101" s="422"/>
      <c r="FM101" s="422"/>
      <c r="FN101" s="422"/>
      <c r="FO101" s="422"/>
    </row>
    <row r="102" spans="1:171" s="56" customFormat="1" ht="15.6" customHeight="1">
      <c r="A102" s="144" t="s">
        <v>1269</v>
      </c>
      <c r="B102" s="144" t="s">
        <v>1796</v>
      </c>
      <c r="C102" s="1256"/>
      <c r="D102" s="1341"/>
      <c r="E102" s="1344" t="s">
        <v>1165</v>
      </c>
      <c r="F102" s="245" t="s">
        <v>44</v>
      </c>
      <c r="G102" s="205"/>
      <c r="H102" s="246">
        <v>369850</v>
      </c>
      <c r="I102" s="247">
        <v>462940</v>
      </c>
      <c r="J102" s="246">
        <v>307620</v>
      </c>
      <c r="K102" s="247">
        <v>400710</v>
      </c>
      <c r="L102" s="175" t="s">
        <v>268</v>
      </c>
      <c r="M102" s="248">
        <v>3570</v>
      </c>
      <c r="N102" s="249">
        <v>4500</v>
      </c>
      <c r="O102" s="250" t="s">
        <v>269</v>
      </c>
      <c r="P102" s="251" t="s">
        <v>270</v>
      </c>
      <c r="Q102" s="252" t="s">
        <v>274</v>
      </c>
      <c r="R102" s="251" t="s">
        <v>271</v>
      </c>
      <c r="S102" s="252" t="s">
        <v>268</v>
      </c>
      <c r="T102" s="253">
        <v>2.9</v>
      </c>
      <c r="U102" s="254">
        <v>2.9</v>
      </c>
      <c r="V102" s="248">
        <v>2950</v>
      </c>
      <c r="W102" s="249">
        <v>3880</v>
      </c>
      <c r="X102" s="250" t="s">
        <v>269</v>
      </c>
      <c r="Y102" s="251" t="s">
        <v>270</v>
      </c>
      <c r="Z102" s="252" t="s">
        <v>274</v>
      </c>
      <c r="AA102" s="251" t="s">
        <v>271</v>
      </c>
      <c r="AB102" s="252" t="s">
        <v>268</v>
      </c>
      <c r="AC102" s="253">
        <v>2.9</v>
      </c>
      <c r="AD102" s="255">
        <v>2.8</v>
      </c>
      <c r="AE102" s="55"/>
      <c r="AF102" s="133"/>
      <c r="AG102" s="133"/>
      <c r="AH102" s="273"/>
      <c r="AI102" s="137"/>
      <c r="AJ102" s="138"/>
      <c r="AK102" s="137"/>
      <c r="AL102" s="138"/>
      <c r="AM102" s="137"/>
      <c r="AN102" s="138"/>
      <c r="AO102" s="138"/>
      <c r="AP102" s="55"/>
      <c r="AQ102" s="133"/>
      <c r="AR102" s="133"/>
      <c r="AS102" s="138"/>
      <c r="AT102" s="137"/>
      <c r="AU102" s="138"/>
      <c r="AV102" s="137"/>
      <c r="AW102" s="138"/>
      <c r="AX102" s="137"/>
      <c r="AY102" s="138"/>
      <c r="AZ102" s="175" t="s">
        <v>268</v>
      </c>
      <c r="BA102" s="274">
        <v>18610</v>
      </c>
      <c r="BB102" s="175" t="s">
        <v>268</v>
      </c>
      <c r="BC102" s="225">
        <v>180</v>
      </c>
      <c r="BD102" s="226" t="s">
        <v>269</v>
      </c>
      <c r="BE102" s="227" t="s">
        <v>270</v>
      </c>
      <c r="BF102" s="228" t="s">
        <v>268</v>
      </c>
      <c r="BG102" s="229" t="s">
        <v>271</v>
      </c>
      <c r="BH102" s="226" t="s">
        <v>268</v>
      </c>
      <c r="BI102" s="230">
        <v>2.5</v>
      </c>
      <c r="BJ102" s="1187"/>
      <c r="BK102" s="51"/>
      <c r="BL102" s="231"/>
      <c r="BM102" s="1210"/>
      <c r="BU102" s="235"/>
      <c r="BV102" s="1241"/>
      <c r="BW102" s="266"/>
      <c r="BX102" s="1210" t="s">
        <v>268</v>
      </c>
      <c r="BY102" s="1278">
        <v>59320</v>
      </c>
      <c r="BZ102" s="275"/>
      <c r="CA102" s="1210"/>
      <c r="CB102" s="1190"/>
      <c r="CC102" s="1192"/>
      <c r="CD102" s="1194"/>
      <c r="CE102" s="1192"/>
      <c r="CF102" s="1196"/>
      <c r="CG102" s="1192"/>
      <c r="CH102" s="1247"/>
      <c r="CI102" s="1241"/>
      <c r="CJ102" s="1219">
        <v>58060</v>
      </c>
      <c r="CK102" s="1189"/>
      <c r="CL102" s="1190"/>
      <c r="CM102" s="1192"/>
      <c r="CN102" s="1194"/>
      <c r="CO102" s="1192"/>
      <c r="CP102" s="1196"/>
      <c r="CQ102" s="1192"/>
      <c r="CR102" s="1205"/>
      <c r="CS102" s="1230"/>
      <c r="CT102" s="1232"/>
      <c r="CU102" s="1234"/>
      <c r="CV102" s="1237"/>
      <c r="CW102" s="1234"/>
      <c r="CX102" s="1237"/>
      <c r="CY102" s="1189"/>
      <c r="CZ102" s="167" t="s">
        <v>1166</v>
      </c>
      <c r="DA102" s="268">
        <v>15200</v>
      </c>
      <c r="DB102" s="269">
        <v>16900</v>
      </c>
      <c r="DC102" s="270">
        <v>10600</v>
      </c>
      <c r="DD102" s="271">
        <v>10600</v>
      </c>
      <c r="DE102" s="1210"/>
      <c r="DF102" s="231"/>
      <c r="DG102" s="235"/>
      <c r="DH102" s="276"/>
      <c r="DI102" s="1241"/>
      <c r="DJ102" s="1243"/>
      <c r="DK102" s="1210"/>
      <c r="DL102" s="1190"/>
      <c r="DM102" s="1192"/>
      <c r="DN102" s="1194"/>
      <c r="DO102" s="1192"/>
      <c r="DP102" s="1196"/>
      <c r="DQ102" s="1192"/>
      <c r="DR102" s="1247"/>
      <c r="DS102" s="1210"/>
      <c r="DT102" s="231"/>
      <c r="DU102" s="1210"/>
      <c r="DV102" s="1221">
        <v>0.01</v>
      </c>
      <c r="DW102" s="1223">
        <v>0.02</v>
      </c>
      <c r="DX102" s="1223">
        <v>0.03</v>
      </c>
      <c r="DY102" s="1225">
        <v>0.04</v>
      </c>
      <c r="DZ102" s="1210"/>
      <c r="EA102" s="1212"/>
      <c r="EB102" s="1192"/>
      <c r="EC102" s="1199"/>
      <c r="ED102" s="1192"/>
      <c r="EE102" s="1194"/>
      <c r="EF102" s="1192"/>
      <c r="EG102" s="1196"/>
      <c r="EH102" s="1192"/>
      <c r="EI102" s="1205"/>
      <c r="EJ102" s="1208"/>
      <c r="EK102" s="1210"/>
      <c r="EL102" s="1212"/>
      <c r="EM102" s="1192"/>
      <c r="EN102" s="1199"/>
      <c r="EO102" s="1192"/>
      <c r="EP102" s="1194"/>
      <c r="EQ102" s="1192"/>
      <c r="ER102" s="1196"/>
      <c r="ES102" s="1192"/>
      <c r="ET102" s="1205"/>
      <c r="EU102" s="1215"/>
      <c r="EV102" s="1208"/>
      <c r="EW102" s="1210"/>
      <c r="EX102" s="277">
        <v>370</v>
      </c>
      <c r="EY102" s="1210"/>
      <c r="EZ102" s="1261"/>
      <c r="FA102" s="1210"/>
      <c r="FB102" s="1264"/>
      <c r="FC102" s="298"/>
      <c r="FD102" s="1267"/>
      <c r="FE102" s="441"/>
      <c r="FF102" s="422"/>
      <c r="FG102" s="422"/>
      <c r="FH102" s="422"/>
      <c r="FI102" s="422"/>
      <c r="FJ102" s="422"/>
      <c r="FK102" s="422"/>
      <c r="FL102" s="422"/>
      <c r="FM102" s="422"/>
      <c r="FN102" s="422"/>
      <c r="FO102" s="422"/>
    </row>
    <row r="103" spans="1:171" s="56" customFormat="1" ht="15.6" customHeight="1">
      <c r="A103" s="144" t="s">
        <v>1270</v>
      </c>
      <c r="B103" s="144" t="s">
        <v>1797</v>
      </c>
      <c r="C103" s="1256"/>
      <c r="D103" s="1342"/>
      <c r="E103" s="1345"/>
      <c r="F103" s="278" t="s">
        <v>45</v>
      </c>
      <c r="G103" s="205"/>
      <c r="H103" s="279">
        <v>462940</v>
      </c>
      <c r="I103" s="280"/>
      <c r="J103" s="279">
        <v>400710</v>
      </c>
      <c r="K103" s="280"/>
      <c r="L103" s="175" t="s">
        <v>268</v>
      </c>
      <c r="M103" s="223">
        <v>4500</v>
      </c>
      <c r="N103" s="281"/>
      <c r="O103" s="282" t="s">
        <v>269</v>
      </c>
      <c r="P103" s="283" t="s">
        <v>270</v>
      </c>
      <c r="Q103" s="284" t="s">
        <v>274</v>
      </c>
      <c r="R103" s="283" t="s">
        <v>271</v>
      </c>
      <c r="S103" s="284" t="s">
        <v>268</v>
      </c>
      <c r="T103" s="285">
        <v>2.9</v>
      </c>
      <c r="U103" s="286"/>
      <c r="V103" s="223">
        <v>3880</v>
      </c>
      <c r="W103" s="281"/>
      <c r="X103" s="282" t="s">
        <v>269</v>
      </c>
      <c r="Y103" s="283" t="s">
        <v>270</v>
      </c>
      <c r="Z103" s="284" t="s">
        <v>274</v>
      </c>
      <c r="AA103" s="283" t="s">
        <v>271</v>
      </c>
      <c r="AB103" s="284" t="s">
        <v>268</v>
      </c>
      <c r="AC103" s="285">
        <v>2.8</v>
      </c>
      <c r="AD103" s="287"/>
      <c r="AE103" s="55"/>
      <c r="AF103" s="133"/>
      <c r="AG103" s="133"/>
      <c r="AH103" s="288"/>
      <c r="AI103" s="137"/>
      <c r="AJ103" s="138"/>
      <c r="AK103" s="137"/>
      <c r="AL103" s="138"/>
      <c r="AM103" s="137"/>
      <c r="AN103" s="138"/>
      <c r="AO103" s="138"/>
      <c r="AP103" s="55"/>
      <c r="AQ103" s="289"/>
      <c r="AR103" s="165"/>
      <c r="AS103" s="288"/>
      <c r="AT103" s="137"/>
      <c r="AU103" s="138"/>
      <c r="AV103" s="137"/>
      <c r="AW103" s="138"/>
      <c r="AX103" s="137"/>
      <c r="AY103" s="138"/>
      <c r="AZ103" s="55"/>
      <c r="BA103" s="133"/>
      <c r="BJ103" s="1187"/>
      <c r="BK103" s="51"/>
      <c r="BL103" s="231"/>
      <c r="BM103" s="1210"/>
      <c r="BU103" s="235"/>
      <c r="BV103" s="1241"/>
      <c r="BW103" s="266"/>
      <c r="BX103" s="1210"/>
      <c r="BY103" s="1279"/>
      <c r="BZ103" s="290"/>
      <c r="CA103" s="1210"/>
      <c r="CB103" s="1191"/>
      <c r="CC103" s="1193"/>
      <c r="CD103" s="1195"/>
      <c r="CE103" s="1193"/>
      <c r="CF103" s="1197"/>
      <c r="CG103" s="1193"/>
      <c r="CH103" s="1248"/>
      <c r="CI103" s="1241"/>
      <c r="CJ103" s="1219"/>
      <c r="CK103" s="1189"/>
      <c r="CL103" s="1190"/>
      <c r="CM103" s="1192"/>
      <c r="CN103" s="1194"/>
      <c r="CO103" s="1192"/>
      <c r="CP103" s="1196"/>
      <c r="CQ103" s="1192"/>
      <c r="CR103" s="1205"/>
      <c r="CS103" s="1230"/>
      <c r="CT103" s="1232"/>
      <c r="CU103" s="1235"/>
      <c r="CV103" s="1238"/>
      <c r="CW103" s="1235"/>
      <c r="CX103" s="1238"/>
      <c r="CY103" s="1189"/>
      <c r="CZ103" s="291" t="s">
        <v>1167</v>
      </c>
      <c r="DA103" s="292">
        <v>13600</v>
      </c>
      <c r="DB103" s="293">
        <v>15100</v>
      </c>
      <c r="DC103" s="294">
        <v>9500</v>
      </c>
      <c r="DD103" s="290">
        <v>9500</v>
      </c>
      <c r="DE103" s="1210"/>
      <c r="DF103" s="231"/>
      <c r="DG103" s="235"/>
      <c r="DH103" s="165"/>
      <c r="DI103" s="1241"/>
      <c r="DJ103" s="1244"/>
      <c r="DK103" s="1210"/>
      <c r="DL103" s="1190"/>
      <c r="DM103" s="1193"/>
      <c r="DN103" s="1195"/>
      <c r="DO103" s="1193"/>
      <c r="DP103" s="1197"/>
      <c r="DQ103" s="1193"/>
      <c r="DR103" s="1248"/>
      <c r="DS103" s="1210"/>
      <c r="DT103" s="231"/>
      <c r="DU103" s="1210"/>
      <c r="DV103" s="1222"/>
      <c r="DW103" s="1224"/>
      <c r="DX103" s="1224"/>
      <c r="DY103" s="1226"/>
      <c r="DZ103" s="1210"/>
      <c r="EA103" s="1213"/>
      <c r="EB103" s="1193"/>
      <c r="EC103" s="1200"/>
      <c r="ED103" s="1193"/>
      <c r="EE103" s="1195"/>
      <c r="EF103" s="1193"/>
      <c r="EG103" s="1197"/>
      <c r="EH103" s="1193"/>
      <c r="EI103" s="1206"/>
      <c r="EJ103" s="1209"/>
      <c r="EK103" s="1210"/>
      <c r="EL103" s="1213"/>
      <c r="EM103" s="1193"/>
      <c r="EN103" s="1200"/>
      <c r="EO103" s="1193"/>
      <c r="EP103" s="1195"/>
      <c r="EQ103" s="1193"/>
      <c r="ER103" s="1197"/>
      <c r="ES103" s="1193"/>
      <c r="ET103" s="1206"/>
      <c r="EU103" s="1216"/>
      <c r="EV103" s="1209"/>
      <c r="EW103" s="1210"/>
      <c r="EX103" s="295" t="s">
        <v>1168</v>
      </c>
      <c r="EY103" s="1210"/>
      <c r="EZ103" s="1261"/>
      <c r="FA103" s="1210"/>
      <c r="FB103" s="1264"/>
      <c r="FC103" s="298"/>
      <c r="FD103" s="1267"/>
      <c r="FE103" s="441"/>
      <c r="FF103" s="422"/>
      <c r="FG103" s="422"/>
      <c r="FH103" s="422"/>
      <c r="FI103" s="422"/>
      <c r="FJ103" s="422"/>
      <c r="FK103" s="422"/>
      <c r="FL103" s="422"/>
      <c r="FM103" s="422"/>
      <c r="FN103" s="422"/>
      <c r="FO103" s="422"/>
    </row>
    <row r="104" spans="1:171" s="56" customFormat="1" ht="15.6" customHeight="1">
      <c r="A104" s="56" t="s">
        <v>394</v>
      </c>
      <c r="B104" s="56" t="s">
        <v>1798</v>
      </c>
      <c r="C104" s="1256"/>
      <c r="D104" s="1340" t="s">
        <v>285</v>
      </c>
      <c r="E104" s="1184" t="s">
        <v>1160</v>
      </c>
      <c r="F104" s="296" t="s">
        <v>42</v>
      </c>
      <c r="G104" s="205"/>
      <c r="H104" s="206">
        <v>198790</v>
      </c>
      <c r="I104" s="207">
        <v>208090</v>
      </c>
      <c r="J104" s="206">
        <v>157300</v>
      </c>
      <c r="K104" s="207">
        <v>166600</v>
      </c>
      <c r="L104" s="175" t="s">
        <v>268</v>
      </c>
      <c r="M104" s="208">
        <v>1960</v>
      </c>
      <c r="N104" s="209">
        <v>2050</v>
      </c>
      <c r="O104" s="210" t="s">
        <v>269</v>
      </c>
      <c r="P104" s="211" t="s">
        <v>270</v>
      </c>
      <c r="Q104" s="212" t="s">
        <v>268</v>
      </c>
      <c r="R104" s="213" t="s">
        <v>271</v>
      </c>
      <c r="S104" s="212" t="s">
        <v>268</v>
      </c>
      <c r="T104" s="214">
        <v>3</v>
      </c>
      <c r="U104" s="215">
        <v>3</v>
      </c>
      <c r="V104" s="208">
        <v>1550</v>
      </c>
      <c r="W104" s="209">
        <v>1640</v>
      </c>
      <c r="X104" s="210" t="s">
        <v>269</v>
      </c>
      <c r="Y104" s="211" t="s">
        <v>270</v>
      </c>
      <c r="Z104" s="212" t="s">
        <v>268</v>
      </c>
      <c r="AA104" s="213" t="s">
        <v>271</v>
      </c>
      <c r="AB104" s="212" t="s">
        <v>268</v>
      </c>
      <c r="AC104" s="214">
        <v>3</v>
      </c>
      <c r="AD104" s="216">
        <v>2.9</v>
      </c>
      <c r="AE104" s="175" t="s">
        <v>268</v>
      </c>
      <c r="AF104" s="217">
        <v>9300</v>
      </c>
      <c r="AG104" s="218" t="s">
        <v>274</v>
      </c>
      <c r="AH104" s="219">
        <v>90</v>
      </c>
      <c r="AI104" s="220" t="s">
        <v>269</v>
      </c>
      <c r="AJ104" s="211" t="s">
        <v>270</v>
      </c>
      <c r="AK104" s="212" t="s">
        <v>268</v>
      </c>
      <c r="AL104" s="213" t="s">
        <v>271</v>
      </c>
      <c r="AM104" s="212" t="s">
        <v>268</v>
      </c>
      <c r="AN104" s="221">
        <v>2.5</v>
      </c>
      <c r="AO104" s="222" t="s">
        <v>276</v>
      </c>
      <c r="AP104" s="175" t="s">
        <v>268</v>
      </c>
      <c r="AQ104" s="223">
        <v>3720</v>
      </c>
      <c r="AR104" s="224" t="s">
        <v>274</v>
      </c>
      <c r="AS104" s="225">
        <v>30</v>
      </c>
      <c r="AT104" s="226" t="s">
        <v>269</v>
      </c>
      <c r="AU104" s="227" t="s">
        <v>270</v>
      </c>
      <c r="AV104" s="228" t="s">
        <v>268</v>
      </c>
      <c r="AW104" s="229" t="s">
        <v>271</v>
      </c>
      <c r="AX104" s="228" t="s">
        <v>268</v>
      </c>
      <c r="AY104" s="230">
        <v>3.8</v>
      </c>
      <c r="AZ104" s="51"/>
      <c r="BB104" s="133"/>
      <c r="BC104" s="297"/>
      <c r="BD104" s="137"/>
      <c r="BE104" s="138"/>
      <c r="BF104" s="137"/>
      <c r="BG104" s="138"/>
      <c r="BH104" s="137"/>
      <c r="BI104" s="138"/>
      <c r="BJ104" s="1187"/>
      <c r="BK104" s="51"/>
      <c r="BL104" s="231"/>
      <c r="BM104" s="1210"/>
      <c r="BU104" s="235"/>
      <c r="BV104" s="1241"/>
      <c r="BW104" s="266"/>
      <c r="BX104" s="1210" t="s">
        <v>268</v>
      </c>
      <c r="BY104" s="1276">
        <v>43420</v>
      </c>
      <c r="BZ104" s="237"/>
      <c r="CA104" s="1210" t="s">
        <v>268</v>
      </c>
      <c r="CB104" s="1245">
        <v>350</v>
      </c>
      <c r="CC104" s="1201" t="s">
        <v>269</v>
      </c>
      <c r="CD104" s="1202" t="s">
        <v>270</v>
      </c>
      <c r="CE104" s="1201" t="s">
        <v>268</v>
      </c>
      <c r="CF104" s="1203" t="s">
        <v>275</v>
      </c>
      <c r="CG104" s="1201" t="s">
        <v>268</v>
      </c>
      <c r="CH104" s="1246">
        <v>5.8</v>
      </c>
      <c r="CI104" s="1241"/>
      <c r="CJ104" s="1188" t="s">
        <v>194</v>
      </c>
      <c r="CK104" s="1189" t="s">
        <v>268</v>
      </c>
      <c r="CL104" s="1190">
        <v>380</v>
      </c>
      <c r="CM104" s="1192" t="s">
        <v>269</v>
      </c>
      <c r="CN104" s="1194" t="s">
        <v>270</v>
      </c>
      <c r="CO104" s="1192" t="s">
        <v>268</v>
      </c>
      <c r="CP104" s="1196" t="s">
        <v>275</v>
      </c>
      <c r="CQ104" s="1192" t="s">
        <v>268</v>
      </c>
      <c r="CR104" s="1205">
        <v>2.2000000000000002</v>
      </c>
      <c r="CS104" s="1230" t="s">
        <v>277</v>
      </c>
      <c r="CT104" s="1232" t="s">
        <v>268</v>
      </c>
      <c r="CU104" s="1233">
        <v>12800</v>
      </c>
      <c r="CV104" s="1236">
        <v>14100</v>
      </c>
      <c r="CW104" s="1233">
        <v>8900</v>
      </c>
      <c r="CX104" s="1236">
        <v>8900</v>
      </c>
      <c r="CY104" s="1189" t="s">
        <v>268</v>
      </c>
      <c r="CZ104" s="238" t="s">
        <v>1162</v>
      </c>
      <c r="DA104" s="239">
        <v>21100</v>
      </c>
      <c r="DB104" s="240">
        <v>23400</v>
      </c>
      <c r="DC104" s="241">
        <v>14700</v>
      </c>
      <c r="DD104" s="242">
        <v>14700</v>
      </c>
      <c r="DE104" s="1210"/>
      <c r="DF104" s="231"/>
      <c r="DG104" s="1189" t="s">
        <v>268</v>
      </c>
      <c r="DH104" s="1239">
        <v>5100</v>
      </c>
      <c r="DI104" s="1210" t="s">
        <v>268</v>
      </c>
      <c r="DJ104" s="1242">
        <v>15030</v>
      </c>
      <c r="DK104" s="1210" t="s">
        <v>268</v>
      </c>
      <c r="DL104" s="1245">
        <v>150</v>
      </c>
      <c r="DM104" s="1201" t="s">
        <v>269</v>
      </c>
      <c r="DN104" s="1202" t="s">
        <v>270</v>
      </c>
      <c r="DO104" s="1201" t="s">
        <v>268</v>
      </c>
      <c r="DP104" s="1203" t="s">
        <v>275</v>
      </c>
      <c r="DQ104" s="1201" t="s">
        <v>268</v>
      </c>
      <c r="DR104" s="1246">
        <v>6</v>
      </c>
      <c r="DS104" s="1210"/>
      <c r="DT104" s="231"/>
      <c r="DU104" s="1210" t="s">
        <v>280</v>
      </c>
      <c r="DV104" s="1249" t="s">
        <v>1129</v>
      </c>
      <c r="DW104" s="1251" t="s">
        <v>1129</v>
      </c>
      <c r="DX104" s="1251" t="s">
        <v>1129</v>
      </c>
      <c r="DY104" s="1253" t="s">
        <v>1129</v>
      </c>
      <c r="DZ104" s="1210" t="s">
        <v>280</v>
      </c>
      <c r="EA104" s="1211">
        <v>9850</v>
      </c>
      <c r="EB104" s="1201" t="s">
        <v>268</v>
      </c>
      <c r="EC104" s="1198">
        <v>90</v>
      </c>
      <c r="ED104" s="1201" t="s">
        <v>269</v>
      </c>
      <c r="EE104" s="1202" t="s">
        <v>270</v>
      </c>
      <c r="EF104" s="1201" t="s">
        <v>268</v>
      </c>
      <c r="EG104" s="1203" t="s">
        <v>275</v>
      </c>
      <c r="EH104" s="1201" t="s">
        <v>268</v>
      </c>
      <c r="EI104" s="1204">
        <v>5</v>
      </c>
      <c r="EJ104" s="1207" t="s">
        <v>276</v>
      </c>
      <c r="EK104" s="1210" t="s">
        <v>280</v>
      </c>
      <c r="EL104" s="1211">
        <v>37230</v>
      </c>
      <c r="EM104" s="1201" t="s">
        <v>268</v>
      </c>
      <c r="EN104" s="1198">
        <v>370</v>
      </c>
      <c r="EO104" s="1201" t="s">
        <v>269</v>
      </c>
      <c r="EP104" s="1202" t="s">
        <v>270</v>
      </c>
      <c r="EQ104" s="1201" t="s">
        <v>268</v>
      </c>
      <c r="ER104" s="1203" t="s">
        <v>275</v>
      </c>
      <c r="ES104" s="1201" t="s">
        <v>268</v>
      </c>
      <c r="ET104" s="1204">
        <v>2.5</v>
      </c>
      <c r="EU104" s="1214" t="s">
        <v>276</v>
      </c>
      <c r="EV104" s="1207" t="s">
        <v>1168</v>
      </c>
      <c r="EW104" s="1210" t="s">
        <v>280</v>
      </c>
      <c r="EX104" s="244"/>
      <c r="EY104" s="1210" t="s">
        <v>280</v>
      </c>
      <c r="EZ104" s="1261"/>
      <c r="FA104" s="1210"/>
      <c r="FB104" s="1264"/>
      <c r="FC104" s="298"/>
      <c r="FD104" s="1267"/>
      <c r="FE104" s="441"/>
      <c r="FF104" s="422"/>
      <c r="FG104" s="422"/>
      <c r="FH104" s="422"/>
      <c r="FI104" s="422"/>
      <c r="FJ104" s="422"/>
      <c r="FK104" s="422"/>
      <c r="FL104" s="422"/>
      <c r="FM104" s="422"/>
      <c r="FN104" s="422"/>
      <c r="FO104" s="422"/>
    </row>
    <row r="105" spans="1:171" s="56" customFormat="1" ht="15.6" customHeight="1">
      <c r="A105" s="56" t="s">
        <v>395</v>
      </c>
      <c r="B105" s="56" t="s">
        <v>1799</v>
      </c>
      <c r="C105" s="1256"/>
      <c r="D105" s="1341"/>
      <c r="E105" s="1185"/>
      <c r="F105" s="299" t="s">
        <v>43</v>
      </c>
      <c r="G105" s="205"/>
      <c r="H105" s="246">
        <v>208090</v>
      </c>
      <c r="I105" s="247">
        <v>282390</v>
      </c>
      <c r="J105" s="246">
        <v>166600</v>
      </c>
      <c r="K105" s="247">
        <v>240900</v>
      </c>
      <c r="L105" s="175" t="s">
        <v>268</v>
      </c>
      <c r="M105" s="248">
        <v>2050</v>
      </c>
      <c r="N105" s="249">
        <v>2700</v>
      </c>
      <c r="O105" s="250" t="s">
        <v>269</v>
      </c>
      <c r="P105" s="251" t="s">
        <v>270</v>
      </c>
      <c r="Q105" s="252" t="s">
        <v>274</v>
      </c>
      <c r="R105" s="251" t="s">
        <v>271</v>
      </c>
      <c r="S105" s="252" t="s">
        <v>268</v>
      </c>
      <c r="T105" s="253">
        <v>3</v>
      </c>
      <c r="U105" s="254">
        <v>2.9</v>
      </c>
      <c r="V105" s="248">
        <v>1640</v>
      </c>
      <c r="W105" s="249">
        <v>2280</v>
      </c>
      <c r="X105" s="250" t="s">
        <v>269</v>
      </c>
      <c r="Y105" s="251" t="s">
        <v>270</v>
      </c>
      <c r="Z105" s="252" t="s">
        <v>274</v>
      </c>
      <c r="AA105" s="251" t="s">
        <v>271</v>
      </c>
      <c r="AB105" s="252" t="s">
        <v>268</v>
      </c>
      <c r="AC105" s="253">
        <v>2.9</v>
      </c>
      <c r="AD105" s="255">
        <v>2.9</v>
      </c>
      <c r="AE105" s="175" t="s">
        <v>268</v>
      </c>
      <c r="AF105" s="223">
        <v>9300</v>
      </c>
      <c r="AG105" s="224" t="s">
        <v>274</v>
      </c>
      <c r="AH105" s="256">
        <v>90</v>
      </c>
      <c r="AI105" s="257" t="s">
        <v>269</v>
      </c>
      <c r="AJ105" s="197" t="s">
        <v>270</v>
      </c>
      <c r="AK105" s="198" t="s">
        <v>268</v>
      </c>
      <c r="AL105" s="258" t="s">
        <v>271</v>
      </c>
      <c r="AM105" s="259" t="s">
        <v>268</v>
      </c>
      <c r="AN105" s="260">
        <v>2.5</v>
      </c>
      <c r="AO105" s="261"/>
      <c r="AP105" s="51"/>
      <c r="AQ105" s="233"/>
      <c r="AS105" s="233"/>
      <c r="AT105" s="262"/>
      <c r="AU105" s="263"/>
      <c r="AV105" s="262"/>
      <c r="AW105" s="263"/>
      <c r="AX105" s="262"/>
      <c r="AY105" s="263"/>
      <c r="AZ105" s="51"/>
      <c r="BC105" s="264"/>
      <c r="BD105" s="265"/>
      <c r="BF105" s="265"/>
      <c r="BH105" s="265"/>
      <c r="BJ105" s="1187"/>
      <c r="BK105" s="51"/>
      <c r="BL105" s="231"/>
      <c r="BM105" s="1210"/>
      <c r="BU105" s="235"/>
      <c r="BV105" s="1241"/>
      <c r="BW105" s="266"/>
      <c r="BX105" s="1210"/>
      <c r="BY105" s="1343"/>
      <c r="BZ105" s="267">
        <v>41480</v>
      </c>
      <c r="CA105" s="1210"/>
      <c r="CB105" s="1190"/>
      <c r="CC105" s="1192"/>
      <c r="CD105" s="1194"/>
      <c r="CE105" s="1192"/>
      <c r="CF105" s="1196"/>
      <c r="CG105" s="1192"/>
      <c r="CH105" s="1247"/>
      <c r="CI105" s="1241"/>
      <c r="CJ105" s="1188"/>
      <c r="CK105" s="1189"/>
      <c r="CL105" s="1190"/>
      <c r="CM105" s="1192"/>
      <c r="CN105" s="1194"/>
      <c r="CO105" s="1192"/>
      <c r="CP105" s="1196"/>
      <c r="CQ105" s="1192"/>
      <c r="CR105" s="1205"/>
      <c r="CS105" s="1230"/>
      <c r="CT105" s="1232"/>
      <c r="CU105" s="1234"/>
      <c r="CV105" s="1237"/>
      <c r="CW105" s="1234"/>
      <c r="CX105" s="1237"/>
      <c r="CY105" s="1189"/>
      <c r="CZ105" s="167" t="s">
        <v>1164</v>
      </c>
      <c r="DA105" s="268">
        <v>11600</v>
      </c>
      <c r="DB105" s="269">
        <v>12900</v>
      </c>
      <c r="DC105" s="270">
        <v>8100</v>
      </c>
      <c r="DD105" s="271">
        <v>8100</v>
      </c>
      <c r="DE105" s="1210"/>
      <c r="DF105" s="231"/>
      <c r="DG105" s="1189"/>
      <c r="DH105" s="1240"/>
      <c r="DI105" s="1210"/>
      <c r="DJ105" s="1243"/>
      <c r="DK105" s="1210"/>
      <c r="DL105" s="1190"/>
      <c r="DM105" s="1192"/>
      <c r="DN105" s="1194"/>
      <c r="DO105" s="1192"/>
      <c r="DP105" s="1196"/>
      <c r="DQ105" s="1192"/>
      <c r="DR105" s="1247"/>
      <c r="DS105" s="1210"/>
      <c r="DT105" s="231"/>
      <c r="DU105" s="1210"/>
      <c r="DV105" s="1250"/>
      <c r="DW105" s="1252"/>
      <c r="DX105" s="1252"/>
      <c r="DY105" s="1254"/>
      <c r="DZ105" s="1210"/>
      <c r="EA105" s="1212"/>
      <c r="EB105" s="1192"/>
      <c r="EC105" s="1199"/>
      <c r="ED105" s="1192"/>
      <c r="EE105" s="1194"/>
      <c r="EF105" s="1192"/>
      <c r="EG105" s="1196"/>
      <c r="EH105" s="1192"/>
      <c r="EI105" s="1205"/>
      <c r="EJ105" s="1208"/>
      <c r="EK105" s="1210"/>
      <c r="EL105" s="1212"/>
      <c r="EM105" s="1192"/>
      <c r="EN105" s="1199"/>
      <c r="EO105" s="1192"/>
      <c r="EP105" s="1194"/>
      <c r="EQ105" s="1192"/>
      <c r="ER105" s="1196"/>
      <c r="ES105" s="1192"/>
      <c r="ET105" s="1205"/>
      <c r="EU105" s="1215"/>
      <c r="EV105" s="1208"/>
      <c r="EW105" s="1210"/>
      <c r="EX105" s="272">
        <v>24940</v>
      </c>
      <c r="EY105" s="1210"/>
      <c r="EZ105" s="1261"/>
      <c r="FA105" s="1210"/>
      <c r="FB105" s="1264"/>
      <c r="FC105" s="298"/>
      <c r="FD105" s="1267"/>
      <c r="FE105" s="441"/>
      <c r="FF105" s="422"/>
      <c r="FG105" s="422"/>
      <c r="FH105" s="422"/>
      <c r="FI105" s="422"/>
      <c r="FJ105" s="422"/>
      <c r="FK105" s="422"/>
      <c r="FL105" s="422"/>
      <c r="FM105" s="422"/>
      <c r="FN105" s="422"/>
      <c r="FO105" s="422"/>
    </row>
    <row r="106" spans="1:171" s="56" customFormat="1" ht="15.6" customHeight="1">
      <c r="A106" s="56" t="s">
        <v>1271</v>
      </c>
      <c r="B106" s="56" t="s">
        <v>1800</v>
      </c>
      <c r="C106" s="1256"/>
      <c r="D106" s="1341"/>
      <c r="E106" s="1217" t="s">
        <v>1165</v>
      </c>
      <c r="F106" s="299" t="s">
        <v>44</v>
      </c>
      <c r="G106" s="205"/>
      <c r="H106" s="246">
        <v>282390</v>
      </c>
      <c r="I106" s="247">
        <v>375480</v>
      </c>
      <c r="J106" s="246">
        <v>240900</v>
      </c>
      <c r="K106" s="247">
        <v>333990</v>
      </c>
      <c r="L106" s="175" t="s">
        <v>268</v>
      </c>
      <c r="M106" s="248">
        <v>2700</v>
      </c>
      <c r="N106" s="249">
        <v>3630</v>
      </c>
      <c r="O106" s="250" t="s">
        <v>269</v>
      </c>
      <c r="P106" s="251" t="s">
        <v>270</v>
      </c>
      <c r="Q106" s="252" t="s">
        <v>274</v>
      </c>
      <c r="R106" s="251" t="s">
        <v>271</v>
      </c>
      <c r="S106" s="252" t="s">
        <v>268</v>
      </c>
      <c r="T106" s="253">
        <v>2.9</v>
      </c>
      <c r="U106" s="254">
        <v>2.8</v>
      </c>
      <c r="V106" s="248">
        <v>2280</v>
      </c>
      <c r="W106" s="249">
        <v>3210</v>
      </c>
      <c r="X106" s="250" t="s">
        <v>269</v>
      </c>
      <c r="Y106" s="251" t="s">
        <v>270</v>
      </c>
      <c r="Z106" s="252" t="s">
        <v>274</v>
      </c>
      <c r="AA106" s="251" t="s">
        <v>271</v>
      </c>
      <c r="AB106" s="252" t="s">
        <v>268</v>
      </c>
      <c r="AC106" s="253">
        <v>2.9</v>
      </c>
      <c r="AD106" s="255">
        <v>2.8</v>
      </c>
      <c r="AE106" s="55"/>
      <c r="AF106" s="133"/>
      <c r="AG106" s="133"/>
      <c r="AH106" s="273"/>
      <c r="AI106" s="137"/>
      <c r="AJ106" s="138"/>
      <c r="AK106" s="137"/>
      <c r="AL106" s="138"/>
      <c r="AM106" s="137"/>
      <c r="AN106" s="138"/>
      <c r="AO106" s="138"/>
      <c r="AP106" s="55"/>
      <c r="AQ106" s="133"/>
      <c r="AR106" s="133"/>
      <c r="AS106" s="138"/>
      <c r="AT106" s="137"/>
      <c r="AU106" s="138"/>
      <c r="AV106" s="137"/>
      <c r="AW106" s="138"/>
      <c r="AX106" s="137"/>
      <c r="AY106" s="138"/>
      <c r="AZ106" s="175" t="s">
        <v>268</v>
      </c>
      <c r="BA106" s="274">
        <v>18610</v>
      </c>
      <c r="BB106" s="175" t="s">
        <v>268</v>
      </c>
      <c r="BC106" s="225">
        <v>180</v>
      </c>
      <c r="BD106" s="226" t="s">
        <v>269</v>
      </c>
      <c r="BE106" s="227" t="s">
        <v>270</v>
      </c>
      <c r="BF106" s="228" t="s">
        <v>268</v>
      </c>
      <c r="BG106" s="229" t="s">
        <v>271</v>
      </c>
      <c r="BH106" s="226" t="s">
        <v>268</v>
      </c>
      <c r="BI106" s="230">
        <v>2.5</v>
      </c>
      <c r="BJ106" s="1187"/>
      <c r="BK106" s="51"/>
      <c r="BL106" s="231"/>
      <c r="BM106" s="1210"/>
      <c r="BU106" s="235"/>
      <c r="BV106" s="1241"/>
      <c r="BW106" s="266"/>
      <c r="BX106" s="1210" t="s">
        <v>268</v>
      </c>
      <c r="BY106" s="1278">
        <v>41480</v>
      </c>
      <c r="BZ106" s="275"/>
      <c r="CA106" s="1210"/>
      <c r="CB106" s="1190"/>
      <c r="CC106" s="1192"/>
      <c r="CD106" s="1194"/>
      <c r="CE106" s="1192"/>
      <c r="CF106" s="1196"/>
      <c r="CG106" s="1192"/>
      <c r="CH106" s="1247"/>
      <c r="CI106" s="1241"/>
      <c r="CJ106" s="1219">
        <v>38710</v>
      </c>
      <c r="CK106" s="1189"/>
      <c r="CL106" s="1190"/>
      <c r="CM106" s="1192"/>
      <c r="CN106" s="1194"/>
      <c r="CO106" s="1192"/>
      <c r="CP106" s="1196"/>
      <c r="CQ106" s="1192"/>
      <c r="CR106" s="1205"/>
      <c r="CS106" s="1230"/>
      <c r="CT106" s="1232"/>
      <c r="CU106" s="1234"/>
      <c r="CV106" s="1237"/>
      <c r="CW106" s="1234"/>
      <c r="CX106" s="1237"/>
      <c r="CY106" s="1189"/>
      <c r="CZ106" s="167" t="s">
        <v>1166</v>
      </c>
      <c r="DA106" s="268">
        <v>10100</v>
      </c>
      <c r="DB106" s="269">
        <v>11200</v>
      </c>
      <c r="DC106" s="270">
        <v>7100</v>
      </c>
      <c r="DD106" s="271">
        <v>7100</v>
      </c>
      <c r="DE106" s="1210"/>
      <c r="DF106" s="231"/>
      <c r="DG106" s="235"/>
      <c r="DH106" s="276"/>
      <c r="DI106" s="1241"/>
      <c r="DJ106" s="1243"/>
      <c r="DK106" s="1210"/>
      <c r="DL106" s="1190"/>
      <c r="DM106" s="1192"/>
      <c r="DN106" s="1194"/>
      <c r="DO106" s="1192"/>
      <c r="DP106" s="1196"/>
      <c r="DQ106" s="1192"/>
      <c r="DR106" s="1247"/>
      <c r="DS106" s="1210"/>
      <c r="DT106" s="231"/>
      <c r="DU106" s="1210"/>
      <c r="DV106" s="1221">
        <v>0.01</v>
      </c>
      <c r="DW106" s="1223">
        <v>0.02</v>
      </c>
      <c r="DX106" s="1223">
        <v>0.03</v>
      </c>
      <c r="DY106" s="1225">
        <v>0.05</v>
      </c>
      <c r="DZ106" s="1210"/>
      <c r="EA106" s="1212"/>
      <c r="EB106" s="1192"/>
      <c r="EC106" s="1199"/>
      <c r="ED106" s="1192"/>
      <c r="EE106" s="1194"/>
      <c r="EF106" s="1192"/>
      <c r="EG106" s="1196"/>
      <c r="EH106" s="1192"/>
      <c r="EI106" s="1205"/>
      <c r="EJ106" s="1208"/>
      <c r="EK106" s="1210"/>
      <c r="EL106" s="1212"/>
      <c r="EM106" s="1192"/>
      <c r="EN106" s="1199"/>
      <c r="EO106" s="1192"/>
      <c r="EP106" s="1194"/>
      <c r="EQ106" s="1192"/>
      <c r="ER106" s="1196"/>
      <c r="ES106" s="1192"/>
      <c r="ET106" s="1205"/>
      <c r="EU106" s="1215"/>
      <c r="EV106" s="1208"/>
      <c r="EW106" s="1210"/>
      <c r="EX106" s="277">
        <v>240</v>
      </c>
      <c r="EY106" s="1210"/>
      <c r="EZ106" s="1261"/>
      <c r="FA106" s="1210"/>
      <c r="FB106" s="1264"/>
      <c r="FC106" s="298"/>
      <c r="FD106" s="1267"/>
      <c r="FE106" s="441"/>
      <c r="FF106" s="422"/>
      <c r="FG106" s="422"/>
      <c r="FH106" s="422"/>
      <c r="FI106" s="422"/>
      <c r="FJ106" s="422"/>
      <c r="FK106" s="422"/>
      <c r="FL106" s="422"/>
      <c r="FM106" s="422"/>
      <c r="FN106" s="422"/>
      <c r="FO106" s="422"/>
    </row>
    <row r="107" spans="1:171" s="56" customFormat="1" ht="15.6" customHeight="1">
      <c r="A107" s="56" t="s">
        <v>1272</v>
      </c>
      <c r="B107" s="56" t="s">
        <v>1801</v>
      </c>
      <c r="C107" s="1256"/>
      <c r="D107" s="1342"/>
      <c r="E107" s="1218"/>
      <c r="F107" s="300" t="s">
        <v>45</v>
      </c>
      <c r="G107" s="205"/>
      <c r="H107" s="279">
        <v>375480</v>
      </c>
      <c r="I107" s="280"/>
      <c r="J107" s="279">
        <v>333990</v>
      </c>
      <c r="K107" s="280"/>
      <c r="L107" s="175" t="s">
        <v>268</v>
      </c>
      <c r="M107" s="223">
        <v>3630</v>
      </c>
      <c r="N107" s="281"/>
      <c r="O107" s="282" t="s">
        <v>269</v>
      </c>
      <c r="P107" s="283" t="s">
        <v>270</v>
      </c>
      <c r="Q107" s="284" t="s">
        <v>274</v>
      </c>
      <c r="R107" s="283" t="s">
        <v>271</v>
      </c>
      <c r="S107" s="284" t="s">
        <v>268</v>
      </c>
      <c r="T107" s="285">
        <v>2.8</v>
      </c>
      <c r="U107" s="286"/>
      <c r="V107" s="223">
        <v>3210</v>
      </c>
      <c r="W107" s="281"/>
      <c r="X107" s="282" t="s">
        <v>269</v>
      </c>
      <c r="Y107" s="283" t="s">
        <v>270</v>
      </c>
      <c r="Z107" s="284" t="s">
        <v>274</v>
      </c>
      <c r="AA107" s="283" t="s">
        <v>271</v>
      </c>
      <c r="AB107" s="284" t="s">
        <v>268</v>
      </c>
      <c r="AC107" s="285">
        <v>2.8</v>
      </c>
      <c r="AD107" s="287"/>
      <c r="AE107" s="55"/>
      <c r="AF107" s="133"/>
      <c r="AG107" s="133"/>
      <c r="AH107" s="288"/>
      <c r="AI107" s="137"/>
      <c r="AJ107" s="138"/>
      <c r="AK107" s="137"/>
      <c r="AL107" s="138"/>
      <c r="AM107" s="137"/>
      <c r="AN107" s="138"/>
      <c r="AO107" s="138"/>
      <c r="AP107" s="55"/>
      <c r="AQ107" s="289"/>
      <c r="AR107" s="165"/>
      <c r="AS107" s="288"/>
      <c r="AT107" s="137"/>
      <c r="AU107" s="138"/>
      <c r="AV107" s="137"/>
      <c r="AW107" s="138"/>
      <c r="AX107" s="137"/>
      <c r="AY107" s="138"/>
      <c r="BJ107" s="1187"/>
      <c r="BK107" s="51"/>
      <c r="BL107" s="231"/>
      <c r="BM107" s="1210"/>
      <c r="BU107" s="235"/>
      <c r="BV107" s="1241"/>
      <c r="BW107" s="266"/>
      <c r="BX107" s="1210"/>
      <c r="BY107" s="1279"/>
      <c r="BZ107" s="290"/>
      <c r="CA107" s="1210"/>
      <c r="CB107" s="1191"/>
      <c r="CC107" s="1193"/>
      <c r="CD107" s="1195"/>
      <c r="CE107" s="1193"/>
      <c r="CF107" s="1197"/>
      <c r="CG107" s="1193"/>
      <c r="CH107" s="1248"/>
      <c r="CI107" s="1241"/>
      <c r="CJ107" s="1219"/>
      <c r="CK107" s="1189"/>
      <c r="CL107" s="1190"/>
      <c r="CM107" s="1192"/>
      <c r="CN107" s="1194"/>
      <c r="CO107" s="1192"/>
      <c r="CP107" s="1196"/>
      <c r="CQ107" s="1192"/>
      <c r="CR107" s="1205"/>
      <c r="CS107" s="1230"/>
      <c r="CT107" s="1232"/>
      <c r="CU107" s="1235"/>
      <c r="CV107" s="1238"/>
      <c r="CW107" s="1235"/>
      <c r="CX107" s="1238"/>
      <c r="CY107" s="1189"/>
      <c r="CZ107" s="291" t="s">
        <v>1167</v>
      </c>
      <c r="DA107" s="292">
        <v>9100</v>
      </c>
      <c r="DB107" s="293">
        <v>10100</v>
      </c>
      <c r="DC107" s="294">
        <v>6300</v>
      </c>
      <c r="DD107" s="290">
        <v>6300</v>
      </c>
      <c r="DE107" s="1210"/>
      <c r="DG107" s="235"/>
      <c r="DH107" s="165"/>
      <c r="DI107" s="1241"/>
      <c r="DJ107" s="1244"/>
      <c r="DK107" s="1210"/>
      <c r="DL107" s="1190"/>
      <c r="DM107" s="1193"/>
      <c r="DN107" s="1195"/>
      <c r="DO107" s="1193"/>
      <c r="DP107" s="1197"/>
      <c r="DQ107" s="1193"/>
      <c r="DR107" s="1248"/>
      <c r="DS107" s="1210"/>
      <c r="DT107" s="231"/>
      <c r="DU107" s="1210"/>
      <c r="DV107" s="1222"/>
      <c r="DW107" s="1224"/>
      <c r="DX107" s="1224"/>
      <c r="DY107" s="1226"/>
      <c r="DZ107" s="1210"/>
      <c r="EA107" s="1213"/>
      <c r="EB107" s="1193"/>
      <c r="EC107" s="1200"/>
      <c r="ED107" s="1193"/>
      <c r="EE107" s="1195"/>
      <c r="EF107" s="1193"/>
      <c r="EG107" s="1197"/>
      <c r="EH107" s="1193"/>
      <c r="EI107" s="1206"/>
      <c r="EJ107" s="1209"/>
      <c r="EK107" s="1210"/>
      <c r="EL107" s="1213"/>
      <c r="EM107" s="1193"/>
      <c r="EN107" s="1200"/>
      <c r="EO107" s="1193"/>
      <c r="EP107" s="1195"/>
      <c r="EQ107" s="1193"/>
      <c r="ER107" s="1197"/>
      <c r="ES107" s="1193"/>
      <c r="ET107" s="1206"/>
      <c r="EU107" s="1216"/>
      <c r="EV107" s="1209"/>
      <c r="EW107" s="1210"/>
      <c r="EX107" s="295" t="s">
        <v>1168</v>
      </c>
      <c r="EY107" s="1210"/>
      <c r="EZ107" s="1261"/>
      <c r="FA107" s="1210"/>
      <c r="FB107" s="1264"/>
      <c r="FC107" s="298"/>
      <c r="FD107" s="1267"/>
      <c r="FE107" s="441"/>
      <c r="FF107" s="422"/>
      <c r="FG107" s="422"/>
      <c r="FH107" s="422"/>
      <c r="FI107" s="422"/>
      <c r="FJ107" s="422"/>
      <c r="FK107" s="422"/>
      <c r="FL107" s="422"/>
      <c r="FM107" s="422"/>
      <c r="FN107" s="422"/>
      <c r="FO107" s="422"/>
    </row>
    <row r="108" spans="1:171" s="56" customFormat="1" ht="15.6" customHeight="1">
      <c r="A108" s="56" t="s">
        <v>396</v>
      </c>
      <c r="B108" s="56" t="s">
        <v>1802</v>
      </c>
      <c r="C108" s="1256"/>
      <c r="D108" s="1340" t="s">
        <v>290</v>
      </c>
      <c r="E108" s="1184" t="s">
        <v>1160</v>
      </c>
      <c r="F108" s="296" t="s">
        <v>42</v>
      </c>
      <c r="G108" s="205"/>
      <c r="H108" s="206">
        <v>155060</v>
      </c>
      <c r="I108" s="207">
        <v>164360</v>
      </c>
      <c r="J108" s="206">
        <v>123940</v>
      </c>
      <c r="K108" s="207">
        <v>133240</v>
      </c>
      <c r="L108" s="175" t="s">
        <v>268</v>
      </c>
      <c r="M108" s="208">
        <v>1530</v>
      </c>
      <c r="N108" s="209">
        <v>1620</v>
      </c>
      <c r="O108" s="210" t="s">
        <v>269</v>
      </c>
      <c r="P108" s="211" t="s">
        <v>270</v>
      </c>
      <c r="Q108" s="212" t="s">
        <v>268</v>
      </c>
      <c r="R108" s="213" t="s">
        <v>271</v>
      </c>
      <c r="S108" s="212" t="s">
        <v>268</v>
      </c>
      <c r="T108" s="214">
        <v>3</v>
      </c>
      <c r="U108" s="215">
        <v>2.9</v>
      </c>
      <c r="V108" s="208">
        <v>1210</v>
      </c>
      <c r="W108" s="209">
        <v>1300</v>
      </c>
      <c r="X108" s="210" t="s">
        <v>269</v>
      </c>
      <c r="Y108" s="211" t="s">
        <v>270</v>
      </c>
      <c r="Z108" s="212" t="s">
        <v>268</v>
      </c>
      <c r="AA108" s="213" t="s">
        <v>271</v>
      </c>
      <c r="AB108" s="212" t="s">
        <v>268</v>
      </c>
      <c r="AC108" s="214">
        <v>2.9</v>
      </c>
      <c r="AD108" s="216">
        <v>2.9</v>
      </c>
      <c r="AE108" s="175" t="s">
        <v>268</v>
      </c>
      <c r="AF108" s="217">
        <v>9300</v>
      </c>
      <c r="AG108" s="218" t="s">
        <v>274</v>
      </c>
      <c r="AH108" s="219">
        <v>90</v>
      </c>
      <c r="AI108" s="220" t="s">
        <v>269</v>
      </c>
      <c r="AJ108" s="211" t="s">
        <v>270</v>
      </c>
      <c r="AK108" s="212" t="s">
        <v>268</v>
      </c>
      <c r="AL108" s="213" t="s">
        <v>271</v>
      </c>
      <c r="AM108" s="212" t="s">
        <v>268</v>
      </c>
      <c r="AN108" s="221">
        <v>2.5</v>
      </c>
      <c r="AO108" s="222" t="s">
        <v>276</v>
      </c>
      <c r="AP108" s="175" t="s">
        <v>268</v>
      </c>
      <c r="AQ108" s="223">
        <v>3720</v>
      </c>
      <c r="AR108" s="224" t="s">
        <v>274</v>
      </c>
      <c r="AS108" s="225">
        <v>30</v>
      </c>
      <c r="AT108" s="226" t="s">
        <v>269</v>
      </c>
      <c r="AU108" s="227" t="s">
        <v>270</v>
      </c>
      <c r="AV108" s="228" t="s">
        <v>268</v>
      </c>
      <c r="AW108" s="229" t="s">
        <v>271</v>
      </c>
      <c r="AX108" s="228" t="s">
        <v>268</v>
      </c>
      <c r="AY108" s="230">
        <v>3.8</v>
      </c>
      <c r="AZ108" s="51"/>
      <c r="BB108" s="133"/>
      <c r="BC108" s="297"/>
      <c r="BD108" s="137"/>
      <c r="BE108" s="138"/>
      <c r="BF108" s="137"/>
      <c r="BG108" s="138"/>
      <c r="BH108" s="137"/>
      <c r="BI108" s="138"/>
      <c r="BJ108" s="1187"/>
      <c r="BK108" s="51"/>
      <c r="BL108" s="231"/>
      <c r="BM108" s="1210"/>
      <c r="BU108" s="235"/>
      <c r="BV108" s="1241"/>
      <c r="BW108" s="266"/>
      <c r="BX108" s="1210" t="s">
        <v>268</v>
      </c>
      <c r="BY108" s="1276">
        <v>34510</v>
      </c>
      <c r="BZ108" s="237"/>
      <c r="CA108" s="1210" t="s">
        <v>268</v>
      </c>
      <c r="CB108" s="1245">
        <v>260</v>
      </c>
      <c r="CC108" s="1201" t="s">
        <v>269</v>
      </c>
      <c r="CD108" s="1202" t="s">
        <v>270</v>
      </c>
      <c r="CE108" s="1201" t="s">
        <v>268</v>
      </c>
      <c r="CF108" s="1203" t="s">
        <v>275</v>
      </c>
      <c r="CG108" s="1201" t="s">
        <v>268</v>
      </c>
      <c r="CH108" s="1246">
        <v>5.9</v>
      </c>
      <c r="CI108" s="1241"/>
      <c r="CJ108" s="1188" t="s">
        <v>291</v>
      </c>
      <c r="CK108" s="1189" t="s">
        <v>268</v>
      </c>
      <c r="CL108" s="1190">
        <v>290</v>
      </c>
      <c r="CM108" s="1192" t="s">
        <v>269</v>
      </c>
      <c r="CN108" s="1194" t="s">
        <v>270</v>
      </c>
      <c r="CO108" s="1192" t="s">
        <v>268</v>
      </c>
      <c r="CP108" s="1196" t="s">
        <v>275</v>
      </c>
      <c r="CQ108" s="1192" t="s">
        <v>268</v>
      </c>
      <c r="CR108" s="1205">
        <v>2.2000000000000002</v>
      </c>
      <c r="CS108" s="1230" t="s">
        <v>277</v>
      </c>
      <c r="CT108" s="1232" t="s">
        <v>268</v>
      </c>
      <c r="CU108" s="1233">
        <v>9600</v>
      </c>
      <c r="CV108" s="1236">
        <v>10600</v>
      </c>
      <c r="CW108" s="1233">
        <v>6700</v>
      </c>
      <c r="CX108" s="1236">
        <v>6700</v>
      </c>
      <c r="CY108" s="1189" t="s">
        <v>268</v>
      </c>
      <c r="CZ108" s="238" t="s">
        <v>1162</v>
      </c>
      <c r="DA108" s="239">
        <v>15800</v>
      </c>
      <c r="DB108" s="240">
        <v>17600</v>
      </c>
      <c r="DC108" s="241">
        <v>11000</v>
      </c>
      <c r="DD108" s="242">
        <v>11000</v>
      </c>
      <c r="DE108" s="1210"/>
      <c r="DG108" s="1189" t="s">
        <v>268</v>
      </c>
      <c r="DH108" s="1239">
        <v>5100</v>
      </c>
      <c r="DI108" s="1210" t="s">
        <v>268</v>
      </c>
      <c r="DJ108" s="1242">
        <v>11270</v>
      </c>
      <c r="DK108" s="1210" t="s">
        <v>268</v>
      </c>
      <c r="DL108" s="1245">
        <v>110</v>
      </c>
      <c r="DM108" s="1201" t="s">
        <v>269</v>
      </c>
      <c r="DN108" s="1202" t="s">
        <v>270</v>
      </c>
      <c r="DO108" s="1201" t="s">
        <v>268</v>
      </c>
      <c r="DP108" s="1203" t="s">
        <v>275</v>
      </c>
      <c r="DQ108" s="1201" t="s">
        <v>268</v>
      </c>
      <c r="DR108" s="1246">
        <v>6.2</v>
      </c>
      <c r="DS108" s="1210"/>
      <c r="DT108" s="231"/>
      <c r="DU108" s="1210" t="s">
        <v>280</v>
      </c>
      <c r="DV108" s="1249" t="s">
        <v>1129</v>
      </c>
      <c r="DW108" s="1251" t="s">
        <v>1129</v>
      </c>
      <c r="DX108" s="1251" t="s">
        <v>1129</v>
      </c>
      <c r="DY108" s="1253" t="s">
        <v>1129</v>
      </c>
      <c r="DZ108" s="1210" t="s">
        <v>280</v>
      </c>
      <c r="EA108" s="1211">
        <v>7390</v>
      </c>
      <c r="EB108" s="1201" t="s">
        <v>268</v>
      </c>
      <c r="EC108" s="1198">
        <v>70</v>
      </c>
      <c r="ED108" s="1201" t="s">
        <v>269</v>
      </c>
      <c r="EE108" s="1202" t="s">
        <v>270</v>
      </c>
      <c r="EF108" s="1201" t="s">
        <v>268</v>
      </c>
      <c r="EG108" s="1203" t="s">
        <v>275</v>
      </c>
      <c r="EH108" s="1201" t="s">
        <v>268</v>
      </c>
      <c r="EI108" s="1204">
        <v>4.9000000000000004</v>
      </c>
      <c r="EJ108" s="1207" t="s">
        <v>276</v>
      </c>
      <c r="EK108" s="1210" t="s">
        <v>280</v>
      </c>
      <c r="EL108" s="1211">
        <v>27920</v>
      </c>
      <c r="EM108" s="1201" t="s">
        <v>268</v>
      </c>
      <c r="EN108" s="1198">
        <v>270</v>
      </c>
      <c r="EO108" s="1201" t="s">
        <v>269</v>
      </c>
      <c r="EP108" s="1202" t="s">
        <v>270</v>
      </c>
      <c r="EQ108" s="1201" t="s">
        <v>268</v>
      </c>
      <c r="ER108" s="1203" t="s">
        <v>275</v>
      </c>
      <c r="ES108" s="1201" t="s">
        <v>268</v>
      </c>
      <c r="ET108" s="1204">
        <v>2.5</v>
      </c>
      <c r="EU108" s="1214" t="s">
        <v>276</v>
      </c>
      <c r="EV108" s="1207" t="s">
        <v>1168</v>
      </c>
      <c r="EW108" s="1210" t="s">
        <v>280</v>
      </c>
      <c r="EX108" s="244"/>
      <c r="EY108" s="1210" t="s">
        <v>280</v>
      </c>
      <c r="EZ108" s="1261"/>
      <c r="FA108" s="1210"/>
      <c r="FB108" s="1264"/>
      <c r="FC108" s="298"/>
      <c r="FD108" s="1267"/>
      <c r="FE108" s="441"/>
      <c r="FF108" s="422"/>
      <c r="FG108" s="422"/>
      <c r="FH108" s="422"/>
      <c r="FI108" s="422"/>
      <c r="FJ108" s="422"/>
      <c r="FK108" s="422"/>
      <c r="FL108" s="422"/>
      <c r="FM108" s="422"/>
      <c r="FN108" s="422"/>
      <c r="FO108" s="422"/>
    </row>
    <row r="109" spans="1:171" s="56" customFormat="1" ht="15.6" customHeight="1">
      <c r="A109" s="56" t="s">
        <v>397</v>
      </c>
      <c r="B109" s="56" t="s">
        <v>1803</v>
      </c>
      <c r="C109" s="1256"/>
      <c r="D109" s="1341"/>
      <c r="E109" s="1185"/>
      <c r="F109" s="299" t="s">
        <v>43</v>
      </c>
      <c r="G109" s="205"/>
      <c r="H109" s="246">
        <v>164360</v>
      </c>
      <c r="I109" s="247">
        <v>238660</v>
      </c>
      <c r="J109" s="246">
        <v>133240</v>
      </c>
      <c r="K109" s="247">
        <v>207540</v>
      </c>
      <c r="L109" s="175" t="s">
        <v>268</v>
      </c>
      <c r="M109" s="248">
        <v>1620</v>
      </c>
      <c r="N109" s="249">
        <v>2260</v>
      </c>
      <c r="O109" s="250" t="s">
        <v>269</v>
      </c>
      <c r="P109" s="251" t="s">
        <v>270</v>
      </c>
      <c r="Q109" s="252" t="s">
        <v>274</v>
      </c>
      <c r="R109" s="251" t="s">
        <v>271</v>
      </c>
      <c r="S109" s="252" t="s">
        <v>268</v>
      </c>
      <c r="T109" s="253">
        <v>2.9</v>
      </c>
      <c r="U109" s="254">
        <v>2.9</v>
      </c>
      <c r="V109" s="248">
        <v>1300</v>
      </c>
      <c r="W109" s="249">
        <v>1950</v>
      </c>
      <c r="X109" s="250" t="s">
        <v>269</v>
      </c>
      <c r="Y109" s="251" t="s">
        <v>270</v>
      </c>
      <c r="Z109" s="252" t="s">
        <v>274</v>
      </c>
      <c r="AA109" s="251" t="s">
        <v>271</v>
      </c>
      <c r="AB109" s="252" t="s">
        <v>268</v>
      </c>
      <c r="AC109" s="253">
        <v>2.9</v>
      </c>
      <c r="AD109" s="255">
        <v>2.8</v>
      </c>
      <c r="AE109" s="175" t="s">
        <v>268</v>
      </c>
      <c r="AF109" s="223">
        <v>9300</v>
      </c>
      <c r="AG109" s="224" t="s">
        <v>274</v>
      </c>
      <c r="AH109" s="256">
        <v>90</v>
      </c>
      <c r="AI109" s="257" t="s">
        <v>269</v>
      </c>
      <c r="AJ109" s="197" t="s">
        <v>270</v>
      </c>
      <c r="AK109" s="198" t="s">
        <v>268</v>
      </c>
      <c r="AL109" s="258" t="s">
        <v>271</v>
      </c>
      <c r="AM109" s="259" t="s">
        <v>268</v>
      </c>
      <c r="AN109" s="260">
        <v>2.5</v>
      </c>
      <c r="AO109" s="261"/>
      <c r="AP109" s="51"/>
      <c r="AQ109" s="233"/>
      <c r="AS109" s="233"/>
      <c r="AT109" s="262"/>
      <c r="AU109" s="263"/>
      <c r="AV109" s="262"/>
      <c r="AW109" s="263"/>
      <c r="AX109" s="262"/>
      <c r="AY109" s="263"/>
      <c r="AZ109" s="51"/>
      <c r="BC109" s="264"/>
      <c r="BD109" s="265"/>
      <c r="BF109" s="265"/>
      <c r="BH109" s="265"/>
      <c r="BJ109" s="1187"/>
      <c r="BK109" s="51"/>
      <c r="BL109" s="231"/>
      <c r="BM109" s="1210"/>
      <c r="BU109" s="235"/>
      <c r="BV109" s="1241"/>
      <c r="BW109" s="266"/>
      <c r="BX109" s="1210"/>
      <c r="BY109" s="1343"/>
      <c r="BZ109" s="267">
        <v>32570</v>
      </c>
      <c r="CA109" s="1210"/>
      <c r="CB109" s="1190"/>
      <c r="CC109" s="1192"/>
      <c r="CD109" s="1194"/>
      <c r="CE109" s="1192"/>
      <c r="CF109" s="1196"/>
      <c r="CG109" s="1192"/>
      <c r="CH109" s="1247"/>
      <c r="CI109" s="1241"/>
      <c r="CJ109" s="1188"/>
      <c r="CK109" s="1189"/>
      <c r="CL109" s="1190"/>
      <c r="CM109" s="1192"/>
      <c r="CN109" s="1194"/>
      <c r="CO109" s="1192"/>
      <c r="CP109" s="1196"/>
      <c r="CQ109" s="1192"/>
      <c r="CR109" s="1205"/>
      <c r="CS109" s="1230"/>
      <c r="CT109" s="1232"/>
      <c r="CU109" s="1234"/>
      <c r="CV109" s="1237"/>
      <c r="CW109" s="1234"/>
      <c r="CX109" s="1237"/>
      <c r="CY109" s="1189"/>
      <c r="CZ109" s="167" t="s">
        <v>1164</v>
      </c>
      <c r="DA109" s="268">
        <v>8700</v>
      </c>
      <c r="DB109" s="269">
        <v>9700</v>
      </c>
      <c r="DC109" s="270">
        <v>6100</v>
      </c>
      <c r="DD109" s="271">
        <v>6100</v>
      </c>
      <c r="DE109" s="1210"/>
      <c r="DF109" s="1269" t="s">
        <v>1169</v>
      </c>
      <c r="DG109" s="1189"/>
      <c r="DH109" s="1240"/>
      <c r="DI109" s="1210"/>
      <c r="DJ109" s="1243"/>
      <c r="DK109" s="1210"/>
      <c r="DL109" s="1190"/>
      <c r="DM109" s="1192"/>
      <c r="DN109" s="1194"/>
      <c r="DO109" s="1192"/>
      <c r="DP109" s="1196"/>
      <c r="DQ109" s="1192"/>
      <c r="DR109" s="1247"/>
      <c r="DS109" s="1210"/>
      <c r="DT109" s="231"/>
      <c r="DU109" s="1210"/>
      <c r="DV109" s="1250"/>
      <c r="DW109" s="1252"/>
      <c r="DX109" s="1252"/>
      <c r="DY109" s="1254"/>
      <c r="DZ109" s="1210"/>
      <c r="EA109" s="1212"/>
      <c r="EB109" s="1192"/>
      <c r="EC109" s="1199"/>
      <c r="ED109" s="1192"/>
      <c r="EE109" s="1194"/>
      <c r="EF109" s="1192"/>
      <c r="EG109" s="1196"/>
      <c r="EH109" s="1192"/>
      <c r="EI109" s="1205"/>
      <c r="EJ109" s="1208"/>
      <c r="EK109" s="1210"/>
      <c r="EL109" s="1212"/>
      <c r="EM109" s="1192"/>
      <c r="EN109" s="1199"/>
      <c r="EO109" s="1192"/>
      <c r="EP109" s="1194"/>
      <c r="EQ109" s="1192"/>
      <c r="ER109" s="1196"/>
      <c r="ES109" s="1192"/>
      <c r="ET109" s="1205"/>
      <c r="EU109" s="1215"/>
      <c r="EV109" s="1208"/>
      <c r="EW109" s="1210"/>
      <c r="EX109" s="272">
        <v>18700</v>
      </c>
      <c r="EY109" s="1210"/>
      <c r="EZ109" s="1261"/>
      <c r="FA109" s="1210"/>
      <c r="FB109" s="1264"/>
      <c r="FC109" s="298"/>
      <c r="FD109" s="1267"/>
      <c r="FE109" s="441"/>
      <c r="FF109" s="422"/>
      <c r="FG109" s="422"/>
      <c r="FH109" s="422"/>
      <c r="FI109" s="422"/>
      <c r="FJ109" s="422"/>
      <c r="FK109" s="422"/>
      <c r="FL109" s="422"/>
      <c r="FM109" s="422"/>
      <c r="FN109" s="422"/>
      <c r="FO109" s="422"/>
    </row>
    <row r="110" spans="1:171" s="56" customFormat="1" ht="15.6" customHeight="1">
      <c r="A110" s="56" t="s">
        <v>1273</v>
      </c>
      <c r="B110" s="56" t="s">
        <v>1804</v>
      </c>
      <c r="C110" s="1256"/>
      <c r="D110" s="1341"/>
      <c r="E110" s="1217" t="s">
        <v>1165</v>
      </c>
      <c r="F110" s="299" t="s">
        <v>44</v>
      </c>
      <c r="G110" s="205"/>
      <c r="H110" s="246">
        <v>238660</v>
      </c>
      <c r="I110" s="247">
        <v>331750</v>
      </c>
      <c r="J110" s="246">
        <v>207540</v>
      </c>
      <c r="K110" s="247">
        <v>300630</v>
      </c>
      <c r="L110" s="175" t="s">
        <v>268</v>
      </c>
      <c r="M110" s="248">
        <v>2260</v>
      </c>
      <c r="N110" s="249">
        <v>3190</v>
      </c>
      <c r="O110" s="250" t="s">
        <v>269</v>
      </c>
      <c r="P110" s="251" t="s">
        <v>270</v>
      </c>
      <c r="Q110" s="252" t="s">
        <v>274</v>
      </c>
      <c r="R110" s="251" t="s">
        <v>271</v>
      </c>
      <c r="S110" s="252" t="s">
        <v>268</v>
      </c>
      <c r="T110" s="253">
        <v>2.9</v>
      </c>
      <c r="U110" s="254">
        <v>2.8</v>
      </c>
      <c r="V110" s="248">
        <v>1950</v>
      </c>
      <c r="W110" s="249">
        <v>2880</v>
      </c>
      <c r="X110" s="250" t="s">
        <v>269</v>
      </c>
      <c r="Y110" s="251" t="s">
        <v>270</v>
      </c>
      <c r="Z110" s="252" t="s">
        <v>274</v>
      </c>
      <c r="AA110" s="251" t="s">
        <v>271</v>
      </c>
      <c r="AB110" s="252" t="s">
        <v>268</v>
      </c>
      <c r="AC110" s="253">
        <v>2.8</v>
      </c>
      <c r="AD110" s="255">
        <v>2.8</v>
      </c>
      <c r="AE110" s="55"/>
      <c r="AF110" s="133"/>
      <c r="AG110" s="133"/>
      <c r="AH110" s="273"/>
      <c r="AI110" s="137"/>
      <c r="AJ110" s="138"/>
      <c r="AK110" s="137"/>
      <c r="AL110" s="138"/>
      <c r="AM110" s="137"/>
      <c r="AN110" s="138"/>
      <c r="AO110" s="138"/>
      <c r="AP110" s="55"/>
      <c r="AQ110" s="133"/>
      <c r="AR110" s="133"/>
      <c r="AS110" s="138"/>
      <c r="AT110" s="137"/>
      <c r="AU110" s="138"/>
      <c r="AV110" s="137"/>
      <c r="AW110" s="138"/>
      <c r="AX110" s="137"/>
      <c r="AY110" s="138"/>
      <c r="AZ110" s="175" t="s">
        <v>268</v>
      </c>
      <c r="BA110" s="274">
        <v>18610</v>
      </c>
      <c r="BB110" s="175" t="s">
        <v>268</v>
      </c>
      <c r="BC110" s="225">
        <v>180</v>
      </c>
      <c r="BD110" s="226" t="s">
        <v>269</v>
      </c>
      <c r="BE110" s="227" t="s">
        <v>270</v>
      </c>
      <c r="BF110" s="228" t="s">
        <v>268</v>
      </c>
      <c r="BG110" s="229" t="s">
        <v>271</v>
      </c>
      <c r="BH110" s="226" t="s">
        <v>268</v>
      </c>
      <c r="BI110" s="230">
        <v>2.5</v>
      </c>
      <c r="BJ110" s="1187"/>
      <c r="BK110" s="51"/>
      <c r="BL110" s="301"/>
      <c r="BM110" s="1210"/>
      <c r="BU110" s="235"/>
      <c r="BV110" s="1241"/>
      <c r="BW110" s="266"/>
      <c r="BX110" s="1210" t="s">
        <v>268</v>
      </c>
      <c r="BY110" s="1278">
        <v>32570</v>
      </c>
      <c r="BZ110" s="275"/>
      <c r="CA110" s="1210"/>
      <c r="CB110" s="1190"/>
      <c r="CC110" s="1192"/>
      <c r="CD110" s="1194"/>
      <c r="CE110" s="1192"/>
      <c r="CF110" s="1196"/>
      <c r="CG110" s="1192"/>
      <c r="CH110" s="1247"/>
      <c r="CI110" s="1241"/>
      <c r="CJ110" s="1219">
        <v>29030</v>
      </c>
      <c r="CK110" s="1189"/>
      <c r="CL110" s="1190"/>
      <c r="CM110" s="1192"/>
      <c r="CN110" s="1194"/>
      <c r="CO110" s="1192"/>
      <c r="CP110" s="1196"/>
      <c r="CQ110" s="1192"/>
      <c r="CR110" s="1205"/>
      <c r="CS110" s="1230"/>
      <c r="CT110" s="1232"/>
      <c r="CU110" s="1234"/>
      <c r="CV110" s="1237"/>
      <c r="CW110" s="1234"/>
      <c r="CX110" s="1237"/>
      <c r="CY110" s="1189"/>
      <c r="CZ110" s="167" t="s">
        <v>1166</v>
      </c>
      <c r="DA110" s="268">
        <v>7600</v>
      </c>
      <c r="DB110" s="269">
        <v>8400</v>
      </c>
      <c r="DC110" s="270">
        <v>5300</v>
      </c>
      <c r="DD110" s="271">
        <v>5300</v>
      </c>
      <c r="DE110" s="1210"/>
      <c r="DF110" s="1269"/>
      <c r="DG110" s="235"/>
      <c r="DH110" s="276"/>
      <c r="DI110" s="1241"/>
      <c r="DJ110" s="1243"/>
      <c r="DK110" s="1210"/>
      <c r="DL110" s="1190"/>
      <c r="DM110" s="1192"/>
      <c r="DN110" s="1194"/>
      <c r="DO110" s="1192"/>
      <c r="DP110" s="1196"/>
      <c r="DQ110" s="1192"/>
      <c r="DR110" s="1247"/>
      <c r="DS110" s="1210"/>
      <c r="DT110" s="301"/>
      <c r="DU110" s="1210"/>
      <c r="DV110" s="1221">
        <v>0.01</v>
      </c>
      <c r="DW110" s="1223">
        <v>0.02</v>
      </c>
      <c r="DX110" s="1223">
        <v>0.04</v>
      </c>
      <c r="DY110" s="1225">
        <v>0.05</v>
      </c>
      <c r="DZ110" s="1210"/>
      <c r="EA110" s="1212"/>
      <c r="EB110" s="1192"/>
      <c r="EC110" s="1199"/>
      <c r="ED110" s="1192"/>
      <c r="EE110" s="1194"/>
      <c r="EF110" s="1192"/>
      <c r="EG110" s="1196"/>
      <c r="EH110" s="1192"/>
      <c r="EI110" s="1205"/>
      <c r="EJ110" s="1208"/>
      <c r="EK110" s="1210"/>
      <c r="EL110" s="1212"/>
      <c r="EM110" s="1192"/>
      <c r="EN110" s="1199"/>
      <c r="EO110" s="1192"/>
      <c r="EP110" s="1194"/>
      <c r="EQ110" s="1192"/>
      <c r="ER110" s="1196"/>
      <c r="ES110" s="1192"/>
      <c r="ET110" s="1205"/>
      <c r="EU110" s="1215"/>
      <c r="EV110" s="1208"/>
      <c r="EW110" s="1210"/>
      <c r="EX110" s="277">
        <v>180</v>
      </c>
      <c r="EY110" s="1210"/>
      <c r="EZ110" s="1261"/>
      <c r="FA110" s="1210"/>
      <c r="FB110" s="1264"/>
      <c r="FC110" s="298"/>
      <c r="FD110" s="1267"/>
      <c r="FE110" s="441"/>
      <c r="FF110" s="422"/>
      <c r="FG110" s="422"/>
      <c r="FH110" s="422"/>
      <c r="FI110" s="422"/>
      <c r="FJ110" s="422"/>
      <c r="FK110" s="422"/>
      <c r="FL110" s="422"/>
      <c r="FM110" s="422"/>
      <c r="FN110" s="422"/>
      <c r="FO110" s="422"/>
    </row>
    <row r="111" spans="1:171" s="56" customFormat="1" ht="15.6" customHeight="1">
      <c r="A111" s="56" t="s">
        <v>1274</v>
      </c>
      <c r="B111" s="56" t="s">
        <v>1805</v>
      </c>
      <c r="C111" s="1256"/>
      <c r="D111" s="1342"/>
      <c r="E111" s="1218"/>
      <c r="F111" s="300" t="s">
        <v>45</v>
      </c>
      <c r="G111" s="205"/>
      <c r="H111" s="279">
        <v>331750</v>
      </c>
      <c r="I111" s="280"/>
      <c r="J111" s="279">
        <v>300630</v>
      </c>
      <c r="K111" s="280"/>
      <c r="L111" s="175" t="s">
        <v>268</v>
      </c>
      <c r="M111" s="223">
        <v>3190</v>
      </c>
      <c r="N111" s="281"/>
      <c r="O111" s="282" t="s">
        <v>269</v>
      </c>
      <c r="P111" s="283" t="s">
        <v>270</v>
      </c>
      <c r="Q111" s="284" t="s">
        <v>274</v>
      </c>
      <c r="R111" s="283" t="s">
        <v>271</v>
      </c>
      <c r="S111" s="284" t="s">
        <v>268</v>
      </c>
      <c r="T111" s="285">
        <v>2.8</v>
      </c>
      <c r="U111" s="286"/>
      <c r="V111" s="223">
        <v>2880</v>
      </c>
      <c r="W111" s="281"/>
      <c r="X111" s="282" t="s">
        <v>269</v>
      </c>
      <c r="Y111" s="283" t="s">
        <v>270</v>
      </c>
      <c r="Z111" s="284" t="s">
        <v>274</v>
      </c>
      <c r="AA111" s="283" t="s">
        <v>271</v>
      </c>
      <c r="AB111" s="284" t="s">
        <v>268</v>
      </c>
      <c r="AC111" s="285">
        <v>2.8</v>
      </c>
      <c r="AD111" s="287"/>
      <c r="AE111" s="55"/>
      <c r="AF111" s="133"/>
      <c r="AG111" s="133"/>
      <c r="AH111" s="288"/>
      <c r="AI111" s="137"/>
      <c r="AJ111" s="138"/>
      <c r="AK111" s="137"/>
      <c r="AL111" s="138"/>
      <c r="AM111" s="137"/>
      <c r="AN111" s="138"/>
      <c r="AO111" s="138"/>
      <c r="AP111" s="55"/>
      <c r="AQ111" s="289"/>
      <c r="AR111" s="165"/>
      <c r="AS111" s="288"/>
      <c r="AT111" s="137"/>
      <c r="AU111" s="138"/>
      <c r="AV111" s="137"/>
      <c r="AW111" s="138"/>
      <c r="AX111" s="137"/>
      <c r="AY111" s="138"/>
      <c r="BJ111" s="1187"/>
      <c r="BK111" s="51"/>
      <c r="BL111" s="301"/>
      <c r="BM111" s="1210"/>
      <c r="BU111" s="235"/>
      <c r="BV111" s="1241"/>
      <c r="BW111" s="266"/>
      <c r="BX111" s="1210"/>
      <c r="BY111" s="1279"/>
      <c r="BZ111" s="290"/>
      <c r="CA111" s="1210"/>
      <c r="CB111" s="1191"/>
      <c r="CC111" s="1193"/>
      <c r="CD111" s="1195"/>
      <c r="CE111" s="1193"/>
      <c r="CF111" s="1197"/>
      <c r="CG111" s="1193"/>
      <c r="CH111" s="1248"/>
      <c r="CI111" s="1241"/>
      <c r="CJ111" s="1219"/>
      <c r="CK111" s="1189"/>
      <c r="CL111" s="1190"/>
      <c r="CM111" s="1192"/>
      <c r="CN111" s="1194"/>
      <c r="CO111" s="1192"/>
      <c r="CP111" s="1196"/>
      <c r="CQ111" s="1192"/>
      <c r="CR111" s="1205"/>
      <c r="CS111" s="1230"/>
      <c r="CT111" s="1232"/>
      <c r="CU111" s="1235"/>
      <c r="CV111" s="1238"/>
      <c r="CW111" s="1235"/>
      <c r="CX111" s="1238"/>
      <c r="CY111" s="1189"/>
      <c r="CZ111" s="291" t="s">
        <v>1167</v>
      </c>
      <c r="DA111" s="292">
        <v>6800</v>
      </c>
      <c r="DB111" s="293">
        <v>7500</v>
      </c>
      <c r="DC111" s="294">
        <v>4700</v>
      </c>
      <c r="DD111" s="290">
        <v>4700</v>
      </c>
      <c r="DE111" s="1210"/>
      <c r="DF111" s="1269"/>
      <c r="DG111" s="235"/>
      <c r="DH111" s="165"/>
      <c r="DI111" s="1241"/>
      <c r="DJ111" s="1244"/>
      <c r="DK111" s="1210"/>
      <c r="DL111" s="1190"/>
      <c r="DM111" s="1193"/>
      <c r="DN111" s="1195"/>
      <c r="DO111" s="1193"/>
      <c r="DP111" s="1197"/>
      <c r="DQ111" s="1193"/>
      <c r="DR111" s="1248"/>
      <c r="DS111" s="1210"/>
      <c r="DT111" s="301"/>
      <c r="DU111" s="1210"/>
      <c r="DV111" s="1222"/>
      <c r="DW111" s="1224"/>
      <c r="DX111" s="1224"/>
      <c r="DY111" s="1226"/>
      <c r="DZ111" s="1210"/>
      <c r="EA111" s="1213"/>
      <c r="EB111" s="1193"/>
      <c r="EC111" s="1200"/>
      <c r="ED111" s="1193"/>
      <c r="EE111" s="1195"/>
      <c r="EF111" s="1193"/>
      <c r="EG111" s="1197"/>
      <c r="EH111" s="1193"/>
      <c r="EI111" s="1206"/>
      <c r="EJ111" s="1209"/>
      <c r="EK111" s="1210"/>
      <c r="EL111" s="1213"/>
      <c r="EM111" s="1193"/>
      <c r="EN111" s="1200"/>
      <c r="EO111" s="1193"/>
      <c r="EP111" s="1195"/>
      <c r="EQ111" s="1193"/>
      <c r="ER111" s="1197"/>
      <c r="ES111" s="1193"/>
      <c r="ET111" s="1206"/>
      <c r="EU111" s="1216"/>
      <c r="EV111" s="1209"/>
      <c r="EW111" s="1210"/>
      <c r="EX111" s="295" t="s">
        <v>1168</v>
      </c>
      <c r="EY111" s="1210"/>
      <c r="EZ111" s="1261"/>
      <c r="FA111" s="1210"/>
      <c r="FB111" s="1264"/>
      <c r="FC111" s="298"/>
      <c r="FD111" s="1267"/>
      <c r="FE111" s="441"/>
      <c r="FF111" s="422"/>
      <c r="FG111" s="422"/>
      <c r="FH111" s="422"/>
      <c r="FI111" s="422"/>
      <c r="FJ111" s="422"/>
      <c r="FK111" s="422"/>
      <c r="FL111" s="422"/>
      <c r="FM111" s="422"/>
      <c r="FN111" s="422"/>
      <c r="FO111" s="422"/>
    </row>
    <row r="112" spans="1:171" s="56" customFormat="1" ht="15.6" customHeight="1">
      <c r="A112" s="56" t="s">
        <v>398</v>
      </c>
      <c r="B112" s="56" t="s">
        <v>1806</v>
      </c>
      <c r="C112" s="1256"/>
      <c r="D112" s="1348" t="s">
        <v>293</v>
      </c>
      <c r="E112" s="1184" t="s">
        <v>1160</v>
      </c>
      <c r="F112" s="296" t="s">
        <v>42</v>
      </c>
      <c r="G112" s="205"/>
      <c r="H112" s="206">
        <v>130910</v>
      </c>
      <c r="I112" s="207">
        <v>140210</v>
      </c>
      <c r="J112" s="206">
        <v>106020</v>
      </c>
      <c r="K112" s="207">
        <v>115320</v>
      </c>
      <c r="L112" s="175" t="s">
        <v>268</v>
      </c>
      <c r="M112" s="208">
        <v>1280</v>
      </c>
      <c r="N112" s="209">
        <v>1370</v>
      </c>
      <c r="O112" s="210" t="s">
        <v>269</v>
      </c>
      <c r="P112" s="211" t="s">
        <v>270</v>
      </c>
      <c r="Q112" s="212" t="s">
        <v>268</v>
      </c>
      <c r="R112" s="213" t="s">
        <v>271</v>
      </c>
      <c r="S112" s="212" t="s">
        <v>268</v>
      </c>
      <c r="T112" s="214">
        <v>3</v>
      </c>
      <c r="U112" s="215">
        <v>3</v>
      </c>
      <c r="V112" s="208">
        <v>1030</v>
      </c>
      <c r="W112" s="209">
        <v>1120</v>
      </c>
      <c r="X112" s="210" t="s">
        <v>269</v>
      </c>
      <c r="Y112" s="211" t="s">
        <v>270</v>
      </c>
      <c r="Z112" s="212" t="s">
        <v>268</v>
      </c>
      <c r="AA112" s="213" t="s">
        <v>271</v>
      </c>
      <c r="AB112" s="212" t="s">
        <v>268</v>
      </c>
      <c r="AC112" s="214">
        <v>3</v>
      </c>
      <c r="AD112" s="216">
        <v>3</v>
      </c>
      <c r="AE112" s="175" t="s">
        <v>268</v>
      </c>
      <c r="AF112" s="217">
        <v>9300</v>
      </c>
      <c r="AG112" s="218" t="s">
        <v>274</v>
      </c>
      <c r="AH112" s="219">
        <v>90</v>
      </c>
      <c r="AI112" s="220" t="s">
        <v>269</v>
      </c>
      <c r="AJ112" s="211" t="s">
        <v>270</v>
      </c>
      <c r="AK112" s="212" t="s">
        <v>268</v>
      </c>
      <c r="AL112" s="213" t="s">
        <v>271</v>
      </c>
      <c r="AM112" s="212" t="s">
        <v>268</v>
      </c>
      <c r="AN112" s="221">
        <v>2.5</v>
      </c>
      <c r="AO112" s="222" t="s">
        <v>276</v>
      </c>
      <c r="AP112" s="175" t="s">
        <v>268</v>
      </c>
      <c r="AQ112" s="223">
        <v>3720</v>
      </c>
      <c r="AR112" s="224" t="s">
        <v>274</v>
      </c>
      <c r="AS112" s="225">
        <v>30</v>
      </c>
      <c r="AT112" s="226" t="s">
        <v>269</v>
      </c>
      <c r="AU112" s="227" t="s">
        <v>270</v>
      </c>
      <c r="AV112" s="228" t="s">
        <v>268</v>
      </c>
      <c r="AW112" s="229" t="s">
        <v>271</v>
      </c>
      <c r="AX112" s="228" t="s">
        <v>268</v>
      </c>
      <c r="AY112" s="230">
        <v>3.8</v>
      </c>
      <c r="AZ112" s="51"/>
      <c r="BB112" s="133"/>
      <c r="BC112" s="297"/>
      <c r="BD112" s="137"/>
      <c r="BE112" s="138"/>
      <c r="BF112" s="137"/>
      <c r="BG112" s="138"/>
      <c r="BH112" s="137"/>
      <c r="BI112" s="138"/>
      <c r="BJ112" s="1187"/>
      <c r="BK112" s="51"/>
      <c r="BL112" s="301"/>
      <c r="BM112" s="1210"/>
      <c r="BU112" s="235"/>
      <c r="BV112" s="1241"/>
      <c r="BW112" s="266"/>
      <c r="BX112" s="1210" t="s">
        <v>268</v>
      </c>
      <c r="BY112" s="1276">
        <v>29160</v>
      </c>
      <c r="BZ112" s="237"/>
      <c r="CA112" s="1210" t="s">
        <v>268</v>
      </c>
      <c r="CB112" s="1245">
        <v>210</v>
      </c>
      <c r="CC112" s="1201" t="s">
        <v>269</v>
      </c>
      <c r="CD112" s="1202" t="s">
        <v>270</v>
      </c>
      <c r="CE112" s="1201" t="s">
        <v>268</v>
      </c>
      <c r="CF112" s="1203" t="s">
        <v>275</v>
      </c>
      <c r="CG112" s="1201" t="s">
        <v>268</v>
      </c>
      <c r="CH112" s="1246">
        <v>5.8</v>
      </c>
      <c r="CI112" s="1241"/>
      <c r="CJ112" s="1188" t="s">
        <v>195</v>
      </c>
      <c r="CK112" s="1189" t="s">
        <v>268</v>
      </c>
      <c r="CL112" s="1190">
        <v>230</v>
      </c>
      <c r="CM112" s="1192" t="s">
        <v>269</v>
      </c>
      <c r="CN112" s="1194" t="s">
        <v>270</v>
      </c>
      <c r="CO112" s="1192" t="s">
        <v>268</v>
      </c>
      <c r="CP112" s="1196" t="s">
        <v>275</v>
      </c>
      <c r="CQ112" s="1192" t="s">
        <v>268</v>
      </c>
      <c r="CR112" s="1205">
        <v>2.2000000000000002</v>
      </c>
      <c r="CS112" s="1230" t="s">
        <v>277</v>
      </c>
      <c r="CT112" s="1232" t="s">
        <v>268</v>
      </c>
      <c r="CU112" s="1233">
        <v>8100</v>
      </c>
      <c r="CV112" s="1236">
        <v>8900</v>
      </c>
      <c r="CW112" s="1233">
        <v>5600</v>
      </c>
      <c r="CX112" s="1236">
        <v>5600</v>
      </c>
      <c r="CY112" s="1189" t="s">
        <v>268</v>
      </c>
      <c r="CZ112" s="238" t="s">
        <v>1162</v>
      </c>
      <c r="DA112" s="239">
        <v>12900</v>
      </c>
      <c r="DB112" s="240">
        <v>14400</v>
      </c>
      <c r="DC112" s="241">
        <v>9000</v>
      </c>
      <c r="DD112" s="242">
        <v>9000</v>
      </c>
      <c r="DE112" s="1210"/>
      <c r="DF112" s="231" t="s">
        <v>279</v>
      </c>
      <c r="DG112" s="1189" t="s">
        <v>268</v>
      </c>
      <c r="DH112" s="1239">
        <v>5100</v>
      </c>
      <c r="DI112" s="1210" t="s">
        <v>268</v>
      </c>
      <c r="DJ112" s="1242">
        <v>9010</v>
      </c>
      <c r="DK112" s="1210" t="s">
        <v>268</v>
      </c>
      <c r="DL112" s="1245">
        <v>90</v>
      </c>
      <c r="DM112" s="1201" t="s">
        <v>269</v>
      </c>
      <c r="DN112" s="1202" t="s">
        <v>270</v>
      </c>
      <c r="DO112" s="1201" t="s">
        <v>268</v>
      </c>
      <c r="DP112" s="1203" t="s">
        <v>275</v>
      </c>
      <c r="DQ112" s="1201" t="s">
        <v>268</v>
      </c>
      <c r="DR112" s="1246">
        <v>6</v>
      </c>
      <c r="DS112" s="1210"/>
      <c r="DT112" s="301"/>
      <c r="DU112" s="1210" t="s">
        <v>280</v>
      </c>
      <c r="DV112" s="1249" t="s">
        <v>1129</v>
      </c>
      <c r="DW112" s="1251" t="s">
        <v>1129</v>
      </c>
      <c r="DX112" s="1251" t="s">
        <v>1129</v>
      </c>
      <c r="DY112" s="1253" t="s">
        <v>1129</v>
      </c>
      <c r="DZ112" s="1210" t="s">
        <v>280</v>
      </c>
      <c r="EA112" s="1211">
        <v>5910</v>
      </c>
      <c r="EB112" s="1201" t="s">
        <v>268</v>
      </c>
      <c r="EC112" s="1198">
        <v>50</v>
      </c>
      <c r="ED112" s="1201" t="s">
        <v>269</v>
      </c>
      <c r="EE112" s="1202" t="s">
        <v>270</v>
      </c>
      <c r="EF112" s="1201" t="s">
        <v>268</v>
      </c>
      <c r="EG112" s="1203" t="s">
        <v>275</v>
      </c>
      <c r="EH112" s="1201" t="s">
        <v>268</v>
      </c>
      <c r="EI112" s="1204">
        <v>5.4</v>
      </c>
      <c r="EJ112" s="1207" t="s">
        <v>276</v>
      </c>
      <c r="EK112" s="1210" t="s">
        <v>280</v>
      </c>
      <c r="EL112" s="1211">
        <v>22340</v>
      </c>
      <c r="EM112" s="1201" t="s">
        <v>268</v>
      </c>
      <c r="EN112" s="1198">
        <v>220</v>
      </c>
      <c r="EO112" s="1201" t="s">
        <v>269</v>
      </c>
      <c r="EP112" s="1202" t="s">
        <v>270</v>
      </c>
      <c r="EQ112" s="1201" t="s">
        <v>268</v>
      </c>
      <c r="ER112" s="1203" t="s">
        <v>275</v>
      </c>
      <c r="ES112" s="1201" t="s">
        <v>268</v>
      </c>
      <c r="ET112" s="1204">
        <v>2.5</v>
      </c>
      <c r="EU112" s="1214" t="s">
        <v>276</v>
      </c>
      <c r="EV112" s="1207" t="s">
        <v>1168</v>
      </c>
      <c r="EW112" s="1210" t="s">
        <v>280</v>
      </c>
      <c r="EX112" s="244"/>
      <c r="EY112" s="1210" t="s">
        <v>280</v>
      </c>
      <c r="EZ112" s="1261"/>
      <c r="FA112" s="1210"/>
      <c r="FB112" s="1264"/>
      <c r="FC112" s="298"/>
      <c r="FD112" s="1267"/>
      <c r="FE112" s="441"/>
      <c r="FF112" s="422"/>
      <c r="FG112" s="422"/>
      <c r="FH112" s="422"/>
      <c r="FI112" s="422"/>
      <c r="FJ112" s="422"/>
      <c r="FK112" s="422"/>
      <c r="FL112" s="422"/>
      <c r="FM112" s="422"/>
      <c r="FN112" s="422"/>
      <c r="FO112" s="422"/>
    </row>
    <row r="113" spans="1:171" s="56" customFormat="1" ht="15.6" customHeight="1">
      <c r="A113" s="56" t="s">
        <v>399</v>
      </c>
      <c r="B113" s="56" t="s">
        <v>1807</v>
      </c>
      <c r="C113" s="1256"/>
      <c r="D113" s="1349"/>
      <c r="E113" s="1185"/>
      <c r="F113" s="299" t="s">
        <v>43</v>
      </c>
      <c r="G113" s="205"/>
      <c r="H113" s="246">
        <v>140210</v>
      </c>
      <c r="I113" s="247">
        <v>214510</v>
      </c>
      <c r="J113" s="246">
        <v>115320</v>
      </c>
      <c r="K113" s="247">
        <v>189620</v>
      </c>
      <c r="L113" s="175" t="s">
        <v>268</v>
      </c>
      <c r="M113" s="248">
        <v>1370</v>
      </c>
      <c r="N113" s="249">
        <v>2020</v>
      </c>
      <c r="O113" s="250" t="s">
        <v>269</v>
      </c>
      <c r="P113" s="251" t="s">
        <v>270</v>
      </c>
      <c r="Q113" s="252" t="s">
        <v>274</v>
      </c>
      <c r="R113" s="251" t="s">
        <v>271</v>
      </c>
      <c r="S113" s="252" t="s">
        <v>268</v>
      </c>
      <c r="T113" s="253">
        <v>3</v>
      </c>
      <c r="U113" s="254">
        <v>2.9</v>
      </c>
      <c r="V113" s="248">
        <v>1120</v>
      </c>
      <c r="W113" s="249">
        <v>1770</v>
      </c>
      <c r="X113" s="250" t="s">
        <v>269</v>
      </c>
      <c r="Y113" s="251" t="s">
        <v>270</v>
      </c>
      <c r="Z113" s="252" t="s">
        <v>274</v>
      </c>
      <c r="AA113" s="251" t="s">
        <v>271</v>
      </c>
      <c r="AB113" s="252" t="s">
        <v>268</v>
      </c>
      <c r="AC113" s="253">
        <v>3</v>
      </c>
      <c r="AD113" s="255">
        <v>2.9</v>
      </c>
      <c r="AE113" s="175" t="s">
        <v>268</v>
      </c>
      <c r="AF113" s="223">
        <v>9300</v>
      </c>
      <c r="AG113" s="224" t="s">
        <v>274</v>
      </c>
      <c r="AH113" s="256">
        <v>90</v>
      </c>
      <c r="AI113" s="257" t="s">
        <v>269</v>
      </c>
      <c r="AJ113" s="197" t="s">
        <v>270</v>
      </c>
      <c r="AK113" s="198" t="s">
        <v>268</v>
      </c>
      <c r="AL113" s="258" t="s">
        <v>271</v>
      </c>
      <c r="AM113" s="259" t="s">
        <v>268</v>
      </c>
      <c r="AN113" s="260">
        <v>2.5</v>
      </c>
      <c r="AO113" s="261"/>
      <c r="AP113" s="51"/>
      <c r="AQ113" s="233"/>
      <c r="AS113" s="233"/>
      <c r="AT113" s="262"/>
      <c r="AU113" s="263"/>
      <c r="AV113" s="262"/>
      <c r="AW113" s="263"/>
      <c r="AX113" s="262"/>
      <c r="AY113" s="263"/>
      <c r="AZ113" s="51"/>
      <c r="BC113" s="264"/>
      <c r="BD113" s="265"/>
      <c r="BF113" s="265"/>
      <c r="BH113" s="265"/>
      <c r="BJ113" s="1187"/>
      <c r="BK113" s="51"/>
      <c r="BL113" s="301"/>
      <c r="BM113" s="1210"/>
      <c r="BU113" s="235"/>
      <c r="BV113" s="1241"/>
      <c r="BW113" s="266"/>
      <c r="BX113" s="1210"/>
      <c r="BY113" s="1343"/>
      <c r="BZ113" s="267">
        <v>27220</v>
      </c>
      <c r="CA113" s="1210"/>
      <c r="CB113" s="1190"/>
      <c r="CC113" s="1192"/>
      <c r="CD113" s="1194"/>
      <c r="CE113" s="1192"/>
      <c r="CF113" s="1196"/>
      <c r="CG113" s="1192"/>
      <c r="CH113" s="1247"/>
      <c r="CI113" s="1241"/>
      <c r="CJ113" s="1188"/>
      <c r="CK113" s="1189"/>
      <c r="CL113" s="1190"/>
      <c r="CM113" s="1192"/>
      <c r="CN113" s="1194"/>
      <c r="CO113" s="1192"/>
      <c r="CP113" s="1196"/>
      <c r="CQ113" s="1192"/>
      <c r="CR113" s="1205"/>
      <c r="CS113" s="1230"/>
      <c r="CT113" s="1232"/>
      <c r="CU113" s="1234"/>
      <c r="CV113" s="1237"/>
      <c r="CW113" s="1234"/>
      <c r="CX113" s="1237"/>
      <c r="CY113" s="1189"/>
      <c r="CZ113" s="167" t="s">
        <v>1164</v>
      </c>
      <c r="DA113" s="268">
        <v>7100</v>
      </c>
      <c r="DB113" s="269">
        <v>7900</v>
      </c>
      <c r="DC113" s="270">
        <v>5000</v>
      </c>
      <c r="DD113" s="271">
        <v>5000</v>
      </c>
      <c r="DE113" s="1210"/>
      <c r="DF113" s="231">
        <v>40500</v>
      </c>
      <c r="DG113" s="1189"/>
      <c r="DH113" s="1240"/>
      <c r="DI113" s="1210"/>
      <c r="DJ113" s="1243"/>
      <c r="DK113" s="1210"/>
      <c r="DL113" s="1190"/>
      <c r="DM113" s="1192"/>
      <c r="DN113" s="1194"/>
      <c r="DO113" s="1192"/>
      <c r="DP113" s="1196"/>
      <c r="DQ113" s="1192"/>
      <c r="DR113" s="1247"/>
      <c r="DS113" s="1210"/>
      <c r="DT113" s="301"/>
      <c r="DU113" s="1210"/>
      <c r="DV113" s="1250"/>
      <c r="DW113" s="1252"/>
      <c r="DX113" s="1252"/>
      <c r="DY113" s="1254"/>
      <c r="DZ113" s="1210"/>
      <c r="EA113" s="1212"/>
      <c r="EB113" s="1192"/>
      <c r="EC113" s="1199"/>
      <c r="ED113" s="1192"/>
      <c r="EE113" s="1194"/>
      <c r="EF113" s="1192"/>
      <c r="EG113" s="1196"/>
      <c r="EH113" s="1192"/>
      <c r="EI113" s="1205"/>
      <c r="EJ113" s="1208"/>
      <c r="EK113" s="1210"/>
      <c r="EL113" s="1212"/>
      <c r="EM113" s="1192"/>
      <c r="EN113" s="1199"/>
      <c r="EO113" s="1192"/>
      <c r="EP113" s="1194"/>
      <c r="EQ113" s="1192"/>
      <c r="ER113" s="1196"/>
      <c r="ES113" s="1192"/>
      <c r="ET113" s="1205"/>
      <c r="EU113" s="1215"/>
      <c r="EV113" s="1208"/>
      <c r="EW113" s="1210"/>
      <c r="EX113" s="272">
        <v>14960</v>
      </c>
      <c r="EY113" s="1210"/>
      <c r="EZ113" s="1261"/>
      <c r="FA113" s="1210"/>
      <c r="FB113" s="1264"/>
      <c r="FC113" s="298"/>
      <c r="FD113" s="1267"/>
      <c r="FE113" s="441"/>
      <c r="FF113" s="422"/>
      <c r="FG113" s="422"/>
      <c r="FH113" s="422"/>
      <c r="FI113" s="422"/>
      <c r="FJ113" s="422"/>
      <c r="FK113" s="422"/>
      <c r="FL113" s="422"/>
      <c r="FM113" s="422"/>
      <c r="FN113" s="422"/>
      <c r="FO113" s="422"/>
    </row>
    <row r="114" spans="1:171" s="56" customFormat="1" ht="15.6" customHeight="1">
      <c r="A114" s="56" t="s">
        <v>1275</v>
      </c>
      <c r="B114" s="56" t="s">
        <v>1808</v>
      </c>
      <c r="C114" s="1256"/>
      <c r="D114" s="1349"/>
      <c r="E114" s="1217" t="s">
        <v>1165</v>
      </c>
      <c r="F114" s="299" t="s">
        <v>44</v>
      </c>
      <c r="G114" s="205"/>
      <c r="H114" s="246">
        <v>214510</v>
      </c>
      <c r="I114" s="247">
        <v>307600</v>
      </c>
      <c r="J114" s="246">
        <v>189620</v>
      </c>
      <c r="K114" s="247">
        <v>282710</v>
      </c>
      <c r="L114" s="175" t="s">
        <v>268</v>
      </c>
      <c r="M114" s="248">
        <v>2020</v>
      </c>
      <c r="N114" s="249">
        <v>2950</v>
      </c>
      <c r="O114" s="250" t="s">
        <v>269</v>
      </c>
      <c r="P114" s="251" t="s">
        <v>270</v>
      </c>
      <c r="Q114" s="252" t="s">
        <v>274</v>
      </c>
      <c r="R114" s="251" t="s">
        <v>271</v>
      </c>
      <c r="S114" s="252" t="s">
        <v>268</v>
      </c>
      <c r="T114" s="253">
        <v>2.9</v>
      </c>
      <c r="U114" s="254">
        <v>2.8</v>
      </c>
      <c r="V114" s="248">
        <v>1770</v>
      </c>
      <c r="W114" s="249">
        <v>2700</v>
      </c>
      <c r="X114" s="250" t="s">
        <v>269</v>
      </c>
      <c r="Y114" s="251" t="s">
        <v>270</v>
      </c>
      <c r="Z114" s="252" t="s">
        <v>274</v>
      </c>
      <c r="AA114" s="251" t="s">
        <v>271</v>
      </c>
      <c r="AB114" s="252" t="s">
        <v>268</v>
      </c>
      <c r="AC114" s="253">
        <v>2.9</v>
      </c>
      <c r="AD114" s="255">
        <v>2.8</v>
      </c>
      <c r="AE114" s="55"/>
      <c r="AF114" s="133"/>
      <c r="AG114" s="133"/>
      <c r="AH114" s="273"/>
      <c r="AI114" s="137"/>
      <c r="AJ114" s="138"/>
      <c r="AK114" s="137"/>
      <c r="AL114" s="138"/>
      <c r="AM114" s="137"/>
      <c r="AN114" s="138"/>
      <c r="AO114" s="138"/>
      <c r="AP114" s="55"/>
      <c r="AQ114" s="133"/>
      <c r="AR114" s="133"/>
      <c r="AS114" s="138"/>
      <c r="AT114" s="137"/>
      <c r="AU114" s="138"/>
      <c r="AV114" s="137"/>
      <c r="AW114" s="138"/>
      <c r="AX114" s="137"/>
      <c r="AY114" s="138"/>
      <c r="AZ114" s="175" t="s">
        <v>268</v>
      </c>
      <c r="BA114" s="274">
        <v>18610</v>
      </c>
      <c r="BB114" s="175" t="s">
        <v>268</v>
      </c>
      <c r="BC114" s="225">
        <v>180</v>
      </c>
      <c r="BD114" s="226" t="s">
        <v>269</v>
      </c>
      <c r="BE114" s="227" t="s">
        <v>270</v>
      </c>
      <c r="BF114" s="228" t="s">
        <v>268</v>
      </c>
      <c r="BG114" s="229" t="s">
        <v>271</v>
      </c>
      <c r="BH114" s="226" t="s">
        <v>268</v>
      </c>
      <c r="BI114" s="230">
        <v>2.5</v>
      </c>
      <c r="BJ114" s="1187"/>
      <c r="BK114" s="51"/>
      <c r="BL114" s="301"/>
      <c r="BM114" s="1210"/>
      <c r="BU114" s="235"/>
      <c r="BV114" s="1241"/>
      <c r="BW114" s="266"/>
      <c r="BX114" s="1210" t="s">
        <v>268</v>
      </c>
      <c r="BY114" s="1278">
        <v>27220</v>
      </c>
      <c r="BZ114" s="275"/>
      <c r="CA114" s="1210"/>
      <c r="CB114" s="1190"/>
      <c r="CC114" s="1192"/>
      <c r="CD114" s="1194"/>
      <c r="CE114" s="1192"/>
      <c r="CF114" s="1196"/>
      <c r="CG114" s="1192"/>
      <c r="CH114" s="1247"/>
      <c r="CI114" s="1241"/>
      <c r="CJ114" s="1219">
        <v>23220</v>
      </c>
      <c r="CK114" s="1189"/>
      <c r="CL114" s="1190"/>
      <c r="CM114" s="1192"/>
      <c r="CN114" s="1194"/>
      <c r="CO114" s="1192"/>
      <c r="CP114" s="1196"/>
      <c r="CQ114" s="1192"/>
      <c r="CR114" s="1205"/>
      <c r="CS114" s="1230"/>
      <c r="CT114" s="1232"/>
      <c r="CU114" s="1234"/>
      <c r="CV114" s="1237"/>
      <c r="CW114" s="1234"/>
      <c r="CX114" s="1237"/>
      <c r="CY114" s="1189"/>
      <c r="CZ114" s="167" t="s">
        <v>1166</v>
      </c>
      <c r="DA114" s="268">
        <v>6200</v>
      </c>
      <c r="DB114" s="269">
        <v>6900</v>
      </c>
      <c r="DC114" s="270">
        <v>4300</v>
      </c>
      <c r="DD114" s="271">
        <v>4300</v>
      </c>
      <c r="DE114" s="1210"/>
      <c r="DF114" s="191"/>
      <c r="DG114" s="235"/>
      <c r="DH114" s="276"/>
      <c r="DI114" s="1241"/>
      <c r="DJ114" s="1243"/>
      <c r="DK114" s="1210"/>
      <c r="DL114" s="1190"/>
      <c r="DM114" s="1192"/>
      <c r="DN114" s="1194"/>
      <c r="DO114" s="1192"/>
      <c r="DP114" s="1196"/>
      <c r="DQ114" s="1192"/>
      <c r="DR114" s="1247"/>
      <c r="DS114" s="1210"/>
      <c r="DT114" s="301"/>
      <c r="DU114" s="1210"/>
      <c r="DV114" s="1221">
        <v>0.01</v>
      </c>
      <c r="DW114" s="1223">
        <v>0.02</v>
      </c>
      <c r="DX114" s="1223">
        <v>0.04</v>
      </c>
      <c r="DY114" s="1225">
        <v>0.05</v>
      </c>
      <c r="DZ114" s="1210"/>
      <c r="EA114" s="1212"/>
      <c r="EB114" s="1192"/>
      <c r="EC114" s="1199"/>
      <c r="ED114" s="1192"/>
      <c r="EE114" s="1194"/>
      <c r="EF114" s="1192"/>
      <c r="EG114" s="1196"/>
      <c r="EH114" s="1192"/>
      <c r="EI114" s="1205"/>
      <c r="EJ114" s="1208"/>
      <c r="EK114" s="1210"/>
      <c r="EL114" s="1212"/>
      <c r="EM114" s="1192"/>
      <c r="EN114" s="1199"/>
      <c r="EO114" s="1192"/>
      <c r="EP114" s="1194"/>
      <c r="EQ114" s="1192"/>
      <c r="ER114" s="1196"/>
      <c r="ES114" s="1192"/>
      <c r="ET114" s="1205"/>
      <c r="EU114" s="1215"/>
      <c r="EV114" s="1208"/>
      <c r="EW114" s="1210"/>
      <c r="EX114" s="277">
        <v>150</v>
      </c>
      <c r="EY114" s="1210"/>
      <c r="EZ114" s="1261"/>
      <c r="FA114" s="1210"/>
      <c r="FB114" s="1264"/>
      <c r="FC114" s="298"/>
      <c r="FD114" s="1267"/>
      <c r="FE114" s="441"/>
      <c r="FF114" s="422"/>
      <c r="FG114" s="422"/>
      <c r="FH114" s="422"/>
      <c r="FI114" s="422"/>
      <c r="FJ114" s="422"/>
      <c r="FK114" s="422"/>
      <c r="FL114" s="422"/>
      <c r="FM114" s="422"/>
      <c r="FN114" s="422"/>
      <c r="FO114" s="422"/>
    </row>
    <row r="115" spans="1:171" s="56" customFormat="1" ht="15.6" customHeight="1">
      <c r="A115" s="56" t="s">
        <v>1276</v>
      </c>
      <c r="B115" s="56" t="s">
        <v>1809</v>
      </c>
      <c r="C115" s="1256"/>
      <c r="D115" s="1349"/>
      <c r="E115" s="1218"/>
      <c r="F115" s="300" t="s">
        <v>45</v>
      </c>
      <c r="G115" s="205"/>
      <c r="H115" s="279">
        <v>307600</v>
      </c>
      <c r="I115" s="280"/>
      <c r="J115" s="279">
        <v>282710</v>
      </c>
      <c r="K115" s="280"/>
      <c r="L115" s="175" t="s">
        <v>268</v>
      </c>
      <c r="M115" s="223">
        <v>2950</v>
      </c>
      <c r="N115" s="281"/>
      <c r="O115" s="282" t="s">
        <v>269</v>
      </c>
      <c r="P115" s="283" t="s">
        <v>270</v>
      </c>
      <c r="Q115" s="284" t="s">
        <v>274</v>
      </c>
      <c r="R115" s="283" t="s">
        <v>271</v>
      </c>
      <c r="S115" s="284" t="s">
        <v>268</v>
      </c>
      <c r="T115" s="285">
        <v>2.8</v>
      </c>
      <c r="U115" s="286"/>
      <c r="V115" s="223">
        <v>2700</v>
      </c>
      <c r="W115" s="281"/>
      <c r="X115" s="282" t="s">
        <v>269</v>
      </c>
      <c r="Y115" s="283" t="s">
        <v>270</v>
      </c>
      <c r="Z115" s="284" t="s">
        <v>274</v>
      </c>
      <c r="AA115" s="283" t="s">
        <v>271</v>
      </c>
      <c r="AB115" s="284" t="s">
        <v>268</v>
      </c>
      <c r="AC115" s="285">
        <v>2.8</v>
      </c>
      <c r="AD115" s="287"/>
      <c r="AE115" s="55"/>
      <c r="AF115" s="133"/>
      <c r="AG115" s="133"/>
      <c r="AH115" s="288"/>
      <c r="AI115" s="137"/>
      <c r="AJ115" s="138"/>
      <c r="AK115" s="137"/>
      <c r="AL115" s="138"/>
      <c r="AM115" s="137"/>
      <c r="AN115" s="138"/>
      <c r="AO115" s="138"/>
      <c r="AP115" s="55"/>
      <c r="AQ115" s="289"/>
      <c r="AR115" s="165"/>
      <c r="AS115" s="288"/>
      <c r="AT115" s="137"/>
      <c r="AU115" s="138"/>
      <c r="AV115" s="137"/>
      <c r="AW115" s="138"/>
      <c r="AX115" s="137"/>
      <c r="AY115" s="138"/>
      <c r="BJ115" s="1187"/>
      <c r="BK115" s="51"/>
      <c r="BL115" s="301"/>
      <c r="BM115" s="1210"/>
      <c r="BU115" s="235"/>
      <c r="BV115" s="1241"/>
      <c r="BW115" s="266"/>
      <c r="BX115" s="1210"/>
      <c r="BY115" s="1279"/>
      <c r="BZ115" s="290"/>
      <c r="CA115" s="1210"/>
      <c r="CB115" s="1191"/>
      <c r="CC115" s="1193"/>
      <c r="CD115" s="1195"/>
      <c r="CE115" s="1193"/>
      <c r="CF115" s="1197"/>
      <c r="CG115" s="1193"/>
      <c r="CH115" s="1248"/>
      <c r="CI115" s="1241"/>
      <c r="CJ115" s="1219"/>
      <c r="CK115" s="1189"/>
      <c r="CL115" s="1190"/>
      <c r="CM115" s="1192"/>
      <c r="CN115" s="1194"/>
      <c r="CO115" s="1192"/>
      <c r="CP115" s="1196"/>
      <c r="CQ115" s="1192"/>
      <c r="CR115" s="1205"/>
      <c r="CS115" s="1230"/>
      <c r="CT115" s="1232"/>
      <c r="CU115" s="1235"/>
      <c r="CV115" s="1238"/>
      <c r="CW115" s="1235"/>
      <c r="CX115" s="1238"/>
      <c r="CY115" s="1189"/>
      <c r="CZ115" s="291" t="s">
        <v>1167</v>
      </c>
      <c r="DA115" s="292">
        <v>5500</v>
      </c>
      <c r="DB115" s="293">
        <v>6200</v>
      </c>
      <c r="DC115" s="294">
        <v>3900</v>
      </c>
      <c r="DD115" s="290">
        <v>3900</v>
      </c>
      <c r="DE115" s="1210"/>
      <c r="DF115" s="231" t="s">
        <v>1170</v>
      </c>
      <c r="DG115" s="235"/>
      <c r="DH115" s="165"/>
      <c r="DI115" s="1241"/>
      <c r="DJ115" s="1244"/>
      <c r="DK115" s="1210"/>
      <c r="DL115" s="1190"/>
      <c r="DM115" s="1193"/>
      <c r="DN115" s="1195"/>
      <c r="DO115" s="1193"/>
      <c r="DP115" s="1197"/>
      <c r="DQ115" s="1193"/>
      <c r="DR115" s="1248"/>
      <c r="DS115" s="1210"/>
      <c r="DT115" s="301"/>
      <c r="DU115" s="1210"/>
      <c r="DV115" s="1222"/>
      <c r="DW115" s="1224"/>
      <c r="DX115" s="1224"/>
      <c r="DY115" s="1226"/>
      <c r="DZ115" s="1210"/>
      <c r="EA115" s="1213"/>
      <c r="EB115" s="1193"/>
      <c r="EC115" s="1200"/>
      <c r="ED115" s="1193"/>
      <c r="EE115" s="1195"/>
      <c r="EF115" s="1193"/>
      <c r="EG115" s="1197"/>
      <c r="EH115" s="1193"/>
      <c r="EI115" s="1206"/>
      <c r="EJ115" s="1209"/>
      <c r="EK115" s="1210"/>
      <c r="EL115" s="1213"/>
      <c r="EM115" s="1193"/>
      <c r="EN115" s="1200"/>
      <c r="EO115" s="1193"/>
      <c r="EP115" s="1195"/>
      <c r="EQ115" s="1193"/>
      <c r="ER115" s="1197"/>
      <c r="ES115" s="1193"/>
      <c r="ET115" s="1206"/>
      <c r="EU115" s="1216"/>
      <c r="EV115" s="1209"/>
      <c r="EW115" s="1210"/>
      <c r="EX115" s="295" t="s">
        <v>1168</v>
      </c>
      <c r="EY115" s="1210"/>
      <c r="EZ115" s="1261"/>
      <c r="FA115" s="1210"/>
      <c r="FB115" s="1264"/>
      <c r="FC115" s="298"/>
      <c r="FD115" s="1267"/>
      <c r="FE115" s="441"/>
      <c r="FF115" s="422"/>
      <c r="FG115" s="422"/>
      <c r="FH115" s="422"/>
      <c r="FI115" s="422"/>
      <c r="FJ115" s="422"/>
      <c r="FK115" s="422"/>
      <c r="FL115" s="422"/>
      <c r="FM115" s="422"/>
      <c r="FN115" s="422"/>
      <c r="FO115" s="422"/>
    </row>
    <row r="116" spans="1:171" s="56" customFormat="1" ht="15.6" customHeight="1">
      <c r="A116" s="56" t="s">
        <v>400</v>
      </c>
      <c r="B116" s="56" t="s">
        <v>1810</v>
      </c>
      <c r="C116" s="1256"/>
      <c r="D116" s="1348" t="s">
        <v>295</v>
      </c>
      <c r="E116" s="1184" t="s">
        <v>1160</v>
      </c>
      <c r="F116" s="296" t="s">
        <v>42</v>
      </c>
      <c r="G116" s="205"/>
      <c r="H116" s="206">
        <v>113090</v>
      </c>
      <c r="I116" s="207">
        <v>122390</v>
      </c>
      <c r="J116" s="206">
        <v>92350</v>
      </c>
      <c r="K116" s="207">
        <v>101650</v>
      </c>
      <c r="L116" s="175" t="s">
        <v>268</v>
      </c>
      <c r="M116" s="208">
        <v>1110</v>
      </c>
      <c r="N116" s="209">
        <v>1200</v>
      </c>
      <c r="O116" s="210" t="s">
        <v>269</v>
      </c>
      <c r="P116" s="211" t="s">
        <v>270</v>
      </c>
      <c r="Q116" s="212" t="s">
        <v>268</v>
      </c>
      <c r="R116" s="213" t="s">
        <v>271</v>
      </c>
      <c r="S116" s="212" t="s">
        <v>268</v>
      </c>
      <c r="T116" s="214">
        <v>3</v>
      </c>
      <c r="U116" s="215">
        <v>3</v>
      </c>
      <c r="V116" s="208">
        <v>900</v>
      </c>
      <c r="W116" s="209">
        <v>990</v>
      </c>
      <c r="X116" s="210" t="s">
        <v>269</v>
      </c>
      <c r="Y116" s="211" t="s">
        <v>270</v>
      </c>
      <c r="Z116" s="212" t="s">
        <v>268</v>
      </c>
      <c r="AA116" s="213" t="s">
        <v>271</v>
      </c>
      <c r="AB116" s="212" t="s">
        <v>268</v>
      </c>
      <c r="AC116" s="214">
        <v>3</v>
      </c>
      <c r="AD116" s="216">
        <v>2.9</v>
      </c>
      <c r="AE116" s="175" t="s">
        <v>268</v>
      </c>
      <c r="AF116" s="217">
        <v>9300</v>
      </c>
      <c r="AG116" s="218" t="s">
        <v>274</v>
      </c>
      <c r="AH116" s="219">
        <v>90</v>
      </c>
      <c r="AI116" s="220" t="s">
        <v>269</v>
      </c>
      <c r="AJ116" s="211" t="s">
        <v>270</v>
      </c>
      <c r="AK116" s="212" t="s">
        <v>268</v>
      </c>
      <c r="AL116" s="213" t="s">
        <v>271</v>
      </c>
      <c r="AM116" s="212" t="s">
        <v>268</v>
      </c>
      <c r="AN116" s="221">
        <v>2.5</v>
      </c>
      <c r="AO116" s="222" t="s">
        <v>276</v>
      </c>
      <c r="AP116" s="175" t="s">
        <v>268</v>
      </c>
      <c r="AQ116" s="223">
        <v>3720</v>
      </c>
      <c r="AR116" s="224" t="s">
        <v>274</v>
      </c>
      <c r="AS116" s="225">
        <v>30</v>
      </c>
      <c r="AT116" s="226" t="s">
        <v>269</v>
      </c>
      <c r="AU116" s="227" t="s">
        <v>270</v>
      </c>
      <c r="AV116" s="228" t="s">
        <v>268</v>
      </c>
      <c r="AW116" s="229" t="s">
        <v>271</v>
      </c>
      <c r="AX116" s="228" t="s">
        <v>268</v>
      </c>
      <c r="AY116" s="230">
        <v>3.8</v>
      </c>
      <c r="AZ116" s="51"/>
      <c r="BB116" s="133"/>
      <c r="BC116" s="297"/>
      <c r="BD116" s="137"/>
      <c r="BE116" s="138"/>
      <c r="BF116" s="137"/>
      <c r="BG116" s="138"/>
      <c r="BH116" s="137"/>
      <c r="BI116" s="138"/>
      <c r="BJ116" s="1187"/>
      <c r="BK116" s="51"/>
      <c r="BL116" s="301"/>
      <c r="BM116" s="1210"/>
      <c r="BU116" s="235"/>
      <c r="BV116" s="1241"/>
      <c r="BW116" s="266"/>
      <c r="BX116" s="1210" t="s">
        <v>268</v>
      </c>
      <c r="BY116" s="1276">
        <v>25590</v>
      </c>
      <c r="BZ116" s="237"/>
      <c r="CA116" s="1210" t="s">
        <v>268</v>
      </c>
      <c r="CB116" s="1245">
        <v>170</v>
      </c>
      <c r="CC116" s="1201" t="s">
        <v>269</v>
      </c>
      <c r="CD116" s="1202" t="s">
        <v>270</v>
      </c>
      <c r="CE116" s="1201" t="s">
        <v>268</v>
      </c>
      <c r="CF116" s="1203" t="s">
        <v>275</v>
      </c>
      <c r="CG116" s="1201" t="s">
        <v>268</v>
      </c>
      <c r="CH116" s="1246">
        <v>6</v>
      </c>
      <c r="CI116" s="1241"/>
      <c r="CJ116" s="1188" t="s">
        <v>196</v>
      </c>
      <c r="CK116" s="1189" t="s">
        <v>268</v>
      </c>
      <c r="CL116" s="1190">
        <v>190</v>
      </c>
      <c r="CM116" s="1192" t="s">
        <v>269</v>
      </c>
      <c r="CN116" s="1194" t="s">
        <v>270</v>
      </c>
      <c r="CO116" s="1192" t="s">
        <v>268</v>
      </c>
      <c r="CP116" s="1196" t="s">
        <v>275</v>
      </c>
      <c r="CQ116" s="1192" t="s">
        <v>268</v>
      </c>
      <c r="CR116" s="1205">
        <v>2.2000000000000002</v>
      </c>
      <c r="CS116" s="1230" t="s">
        <v>277</v>
      </c>
      <c r="CT116" s="1232" t="s">
        <v>268</v>
      </c>
      <c r="CU116" s="1233">
        <v>6700</v>
      </c>
      <c r="CV116" s="1236">
        <v>7400</v>
      </c>
      <c r="CW116" s="1233">
        <v>4700</v>
      </c>
      <c r="CX116" s="1236">
        <v>4700</v>
      </c>
      <c r="CY116" s="1189" t="s">
        <v>268</v>
      </c>
      <c r="CZ116" s="238" t="s">
        <v>1162</v>
      </c>
      <c r="DA116" s="239">
        <v>10900</v>
      </c>
      <c r="DB116" s="240">
        <v>12200</v>
      </c>
      <c r="DC116" s="241">
        <v>7600</v>
      </c>
      <c r="DD116" s="242">
        <v>7600</v>
      </c>
      <c r="DE116" s="1210"/>
      <c r="DF116" s="231">
        <v>27330</v>
      </c>
      <c r="DG116" s="1189" t="s">
        <v>268</v>
      </c>
      <c r="DH116" s="1239">
        <v>5100</v>
      </c>
      <c r="DI116" s="1210" t="s">
        <v>268</v>
      </c>
      <c r="DJ116" s="1242">
        <v>7520</v>
      </c>
      <c r="DK116" s="1210" t="s">
        <v>268</v>
      </c>
      <c r="DL116" s="1245">
        <v>70</v>
      </c>
      <c r="DM116" s="1201" t="s">
        <v>269</v>
      </c>
      <c r="DN116" s="1202" t="s">
        <v>270</v>
      </c>
      <c r="DO116" s="1201" t="s">
        <v>268</v>
      </c>
      <c r="DP116" s="1203" t="s">
        <v>275</v>
      </c>
      <c r="DQ116" s="1201" t="s">
        <v>268</v>
      </c>
      <c r="DR116" s="1246">
        <v>6.5</v>
      </c>
      <c r="DS116" s="1210"/>
      <c r="DT116" s="301"/>
      <c r="DU116" s="1210" t="s">
        <v>280</v>
      </c>
      <c r="DV116" s="1249" t="s">
        <v>1129</v>
      </c>
      <c r="DW116" s="1251" t="s">
        <v>1129</v>
      </c>
      <c r="DX116" s="1251" t="s">
        <v>1129</v>
      </c>
      <c r="DY116" s="1253" t="s">
        <v>1129</v>
      </c>
      <c r="DZ116" s="1210" t="s">
        <v>280</v>
      </c>
      <c r="EA116" s="1211">
        <v>4920</v>
      </c>
      <c r="EB116" s="1201" t="s">
        <v>268</v>
      </c>
      <c r="EC116" s="1198">
        <v>40</v>
      </c>
      <c r="ED116" s="1201" t="s">
        <v>269</v>
      </c>
      <c r="EE116" s="1202" t="s">
        <v>270</v>
      </c>
      <c r="EF116" s="1201" t="s">
        <v>268</v>
      </c>
      <c r="EG116" s="1203" t="s">
        <v>275</v>
      </c>
      <c r="EH116" s="1201" t="s">
        <v>268</v>
      </c>
      <c r="EI116" s="1204">
        <v>5.7</v>
      </c>
      <c r="EJ116" s="1207" t="s">
        <v>276</v>
      </c>
      <c r="EK116" s="1210" t="s">
        <v>280</v>
      </c>
      <c r="EL116" s="1211">
        <v>18610</v>
      </c>
      <c r="EM116" s="1201" t="s">
        <v>268</v>
      </c>
      <c r="EN116" s="1198">
        <v>180</v>
      </c>
      <c r="EO116" s="1201" t="s">
        <v>269</v>
      </c>
      <c r="EP116" s="1202" t="s">
        <v>270</v>
      </c>
      <c r="EQ116" s="1201" t="s">
        <v>268</v>
      </c>
      <c r="ER116" s="1203" t="s">
        <v>275</v>
      </c>
      <c r="ES116" s="1201" t="s">
        <v>268</v>
      </c>
      <c r="ET116" s="1204">
        <v>2.5</v>
      </c>
      <c r="EU116" s="1214" t="s">
        <v>276</v>
      </c>
      <c r="EV116" s="1207" t="s">
        <v>1168</v>
      </c>
      <c r="EW116" s="1210" t="s">
        <v>280</v>
      </c>
      <c r="EX116" s="244"/>
      <c r="EY116" s="1210" t="s">
        <v>280</v>
      </c>
      <c r="EZ116" s="1261"/>
      <c r="FA116" s="1210"/>
      <c r="FB116" s="1264"/>
      <c r="FC116" s="298"/>
      <c r="FD116" s="1267"/>
      <c r="FE116" s="441"/>
      <c r="FF116" s="422"/>
      <c r="FG116" s="422"/>
      <c r="FH116" s="422"/>
      <c r="FI116" s="422"/>
      <c r="FJ116" s="422"/>
      <c r="FK116" s="422"/>
      <c r="FL116" s="422"/>
      <c r="FM116" s="422"/>
      <c r="FN116" s="422"/>
      <c r="FO116" s="422"/>
    </row>
    <row r="117" spans="1:171" s="56" customFormat="1" ht="15.6" customHeight="1">
      <c r="A117" s="56" t="s">
        <v>401</v>
      </c>
      <c r="B117" s="56" t="s">
        <v>1811</v>
      </c>
      <c r="C117" s="1256"/>
      <c r="D117" s="1349"/>
      <c r="E117" s="1185"/>
      <c r="F117" s="299" t="s">
        <v>43</v>
      </c>
      <c r="G117" s="205"/>
      <c r="H117" s="246">
        <v>122390</v>
      </c>
      <c r="I117" s="247">
        <v>196690</v>
      </c>
      <c r="J117" s="246">
        <v>101650</v>
      </c>
      <c r="K117" s="247">
        <v>175950</v>
      </c>
      <c r="L117" s="175" t="s">
        <v>268</v>
      </c>
      <c r="M117" s="248">
        <v>1200</v>
      </c>
      <c r="N117" s="249">
        <v>1840</v>
      </c>
      <c r="O117" s="250" t="s">
        <v>269</v>
      </c>
      <c r="P117" s="251" t="s">
        <v>270</v>
      </c>
      <c r="Q117" s="252" t="s">
        <v>274</v>
      </c>
      <c r="R117" s="251" t="s">
        <v>271</v>
      </c>
      <c r="S117" s="252" t="s">
        <v>268</v>
      </c>
      <c r="T117" s="253">
        <v>3</v>
      </c>
      <c r="U117" s="254">
        <v>2.9</v>
      </c>
      <c r="V117" s="248">
        <v>990</v>
      </c>
      <c r="W117" s="249">
        <v>1630</v>
      </c>
      <c r="X117" s="250" t="s">
        <v>269</v>
      </c>
      <c r="Y117" s="251" t="s">
        <v>270</v>
      </c>
      <c r="Z117" s="252" t="s">
        <v>274</v>
      </c>
      <c r="AA117" s="251" t="s">
        <v>271</v>
      </c>
      <c r="AB117" s="252" t="s">
        <v>268</v>
      </c>
      <c r="AC117" s="253">
        <v>2.9</v>
      </c>
      <c r="AD117" s="255">
        <v>2.8</v>
      </c>
      <c r="AE117" s="175" t="s">
        <v>268</v>
      </c>
      <c r="AF117" s="223">
        <v>9300</v>
      </c>
      <c r="AG117" s="224" t="s">
        <v>274</v>
      </c>
      <c r="AH117" s="256">
        <v>90</v>
      </c>
      <c r="AI117" s="257" t="s">
        <v>269</v>
      </c>
      <c r="AJ117" s="197" t="s">
        <v>270</v>
      </c>
      <c r="AK117" s="198" t="s">
        <v>268</v>
      </c>
      <c r="AL117" s="258" t="s">
        <v>271</v>
      </c>
      <c r="AM117" s="259" t="s">
        <v>268</v>
      </c>
      <c r="AN117" s="260">
        <v>2.5</v>
      </c>
      <c r="AO117" s="261"/>
      <c r="AP117" s="51"/>
      <c r="AQ117" s="233"/>
      <c r="AS117" s="233"/>
      <c r="AT117" s="262"/>
      <c r="AU117" s="263"/>
      <c r="AV117" s="262"/>
      <c r="AW117" s="263"/>
      <c r="AX117" s="262"/>
      <c r="AY117" s="263"/>
      <c r="AZ117" s="51"/>
      <c r="BC117" s="264"/>
      <c r="BD117" s="265"/>
      <c r="BF117" s="265"/>
      <c r="BH117" s="265"/>
      <c r="BJ117" s="1187"/>
      <c r="BK117" s="51"/>
      <c r="BL117" s="301"/>
      <c r="BM117" s="1210"/>
      <c r="BU117" s="235"/>
      <c r="BV117" s="1241"/>
      <c r="BW117" s="266"/>
      <c r="BX117" s="1210"/>
      <c r="BY117" s="1277"/>
      <c r="BZ117" s="267">
        <v>23650</v>
      </c>
      <c r="CA117" s="1210"/>
      <c r="CB117" s="1190"/>
      <c r="CC117" s="1192"/>
      <c r="CD117" s="1194"/>
      <c r="CE117" s="1192"/>
      <c r="CF117" s="1196"/>
      <c r="CG117" s="1192"/>
      <c r="CH117" s="1247"/>
      <c r="CI117" s="1241"/>
      <c r="CJ117" s="1188"/>
      <c r="CK117" s="1189"/>
      <c r="CL117" s="1190"/>
      <c r="CM117" s="1192"/>
      <c r="CN117" s="1194"/>
      <c r="CO117" s="1192"/>
      <c r="CP117" s="1196"/>
      <c r="CQ117" s="1192"/>
      <c r="CR117" s="1205"/>
      <c r="CS117" s="1230"/>
      <c r="CT117" s="1232"/>
      <c r="CU117" s="1234"/>
      <c r="CV117" s="1237"/>
      <c r="CW117" s="1234"/>
      <c r="CX117" s="1237"/>
      <c r="CY117" s="1189"/>
      <c r="CZ117" s="167" t="s">
        <v>1164</v>
      </c>
      <c r="DA117" s="268">
        <v>6000</v>
      </c>
      <c r="DB117" s="269">
        <v>6700</v>
      </c>
      <c r="DC117" s="270">
        <v>4200</v>
      </c>
      <c r="DD117" s="271">
        <v>4200</v>
      </c>
      <c r="DE117" s="1210"/>
      <c r="DF117" s="302"/>
      <c r="DG117" s="1189"/>
      <c r="DH117" s="1240"/>
      <c r="DI117" s="1210"/>
      <c r="DJ117" s="1243"/>
      <c r="DK117" s="1210"/>
      <c r="DL117" s="1190"/>
      <c r="DM117" s="1192"/>
      <c r="DN117" s="1194"/>
      <c r="DO117" s="1192"/>
      <c r="DP117" s="1196"/>
      <c r="DQ117" s="1192"/>
      <c r="DR117" s="1247"/>
      <c r="DS117" s="1210"/>
      <c r="DT117" s="1229"/>
      <c r="DU117" s="1210"/>
      <c r="DV117" s="1250"/>
      <c r="DW117" s="1252"/>
      <c r="DX117" s="1252"/>
      <c r="DY117" s="1254"/>
      <c r="DZ117" s="1210"/>
      <c r="EA117" s="1212"/>
      <c r="EB117" s="1192"/>
      <c r="EC117" s="1199"/>
      <c r="ED117" s="1192"/>
      <c r="EE117" s="1194"/>
      <c r="EF117" s="1192"/>
      <c r="EG117" s="1196"/>
      <c r="EH117" s="1192"/>
      <c r="EI117" s="1205"/>
      <c r="EJ117" s="1208"/>
      <c r="EK117" s="1210"/>
      <c r="EL117" s="1212"/>
      <c r="EM117" s="1192"/>
      <c r="EN117" s="1199"/>
      <c r="EO117" s="1192"/>
      <c r="EP117" s="1194"/>
      <c r="EQ117" s="1192"/>
      <c r="ER117" s="1196"/>
      <c r="ES117" s="1192"/>
      <c r="ET117" s="1205"/>
      <c r="EU117" s="1215"/>
      <c r="EV117" s="1208"/>
      <c r="EW117" s="1210"/>
      <c r="EX117" s="272">
        <v>12470</v>
      </c>
      <c r="EY117" s="1210"/>
      <c r="EZ117" s="1261"/>
      <c r="FA117" s="1210"/>
      <c r="FB117" s="1264"/>
      <c r="FC117" s="298"/>
      <c r="FD117" s="1267"/>
      <c r="FE117" s="441"/>
      <c r="FF117" s="422"/>
      <c r="FG117" s="422"/>
      <c r="FH117" s="422"/>
      <c r="FI117" s="422"/>
      <c r="FJ117" s="422"/>
      <c r="FK117" s="422"/>
      <c r="FL117" s="422"/>
      <c r="FM117" s="422"/>
      <c r="FN117" s="422"/>
      <c r="FO117" s="422"/>
    </row>
    <row r="118" spans="1:171" s="56" customFormat="1" ht="15.6" customHeight="1">
      <c r="A118" s="56" t="s">
        <v>1277</v>
      </c>
      <c r="B118" s="56" t="s">
        <v>1812</v>
      </c>
      <c r="C118" s="1256"/>
      <c r="D118" s="1349"/>
      <c r="E118" s="1217" t="s">
        <v>1165</v>
      </c>
      <c r="F118" s="299" t="s">
        <v>44</v>
      </c>
      <c r="G118" s="205"/>
      <c r="H118" s="246">
        <v>196690</v>
      </c>
      <c r="I118" s="247">
        <v>289780</v>
      </c>
      <c r="J118" s="246">
        <v>175950</v>
      </c>
      <c r="K118" s="247">
        <v>269040</v>
      </c>
      <c r="L118" s="175" t="s">
        <v>268</v>
      </c>
      <c r="M118" s="248">
        <v>1840</v>
      </c>
      <c r="N118" s="249">
        <v>2770</v>
      </c>
      <c r="O118" s="250" t="s">
        <v>269</v>
      </c>
      <c r="P118" s="251" t="s">
        <v>270</v>
      </c>
      <c r="Q118" s="252" t="s">
        <v>274</v>
      </c>
      <c r="R118" s="251" t="s">
        <v>271</v>
      </c>
      <c r="S118" s="252" t="s">
        <v>268</v>
      </c>
      <c r="T118" s="253">
        <v>2.9</v>
      </c>
      <c r="U118" s="254">
        <v>2.8</v>
      </c>
      <c r="V118" s="248">
        <v>1630</v>
      </c>
      <c r="W118" s="249">
        <v>2560</v>
      </c>
      <c r="X118" s="250" t="s">
        <v>269</v>
      </c>
      <c r="Y118" s="251" t="s">
        <v>270</v>
      </c>
      <c r="Z118" s="252" t="s">
        <v>274</v>
      </c>
      <c r="AA118" s="251" t="s">
        <v>271</v>
      </c>
      <c r="AB118" s="252" t="s">
        <v>268</v>
      </c>
      <c r="AC118" s="253">
        <v>2.8</v>
      </c>
      <c r="AD118" s="255">
        <v>2.8</v>
      </c>
      <c r="AE118" s="55"/>
      <c r="AF118" s="133"/>
      <c r="AG118" s="133"/>
      <c r="AH118" s="273"/>
      <c r="AI118" s="137"/>
      <c r="AJ118" s="138"/>
      <c r="AK118" s="137"/>
      <c r="AL118" s="138"/>
      <c r="AM118" s="137"/>
      <c r="AN118" s="138"/>
      <c r="AO118" s="138"/>
      <c r="AP118" s="55"/>
      <c r="AQ118" s="133"/>
      <c r="AR118" s="133"/>
      <c r="AS118" s="138"/>
      <c r="AT118" s="137"/>
      <c r="AU118" s="138"/>
      <c r="AV118" s="137"/>
      <c r="AW118" s="138"/>
      <c r="AX118" s="137"/>
      <c r="AY118" s="138"/>
      <c r="AZ118" s="175" t="s">
        <v>268</v>
      </c>
      <c r="BA118" s="274">
        <v>18610</v>
      </c>
      <c r="BB118" s="175" t="s">
        <v>268</v>
      </c>
      <c r="BC118" s="225">
        <v>180</v>
      </c>
      <c r="BD118" s="226" t="s">
        <v>269</v>
      </c>
      <c r="BE118" s="227" t="s">
        <v>270</v>
      </c>
      <c r="BF118" s="228" t="s">
        <v>268</v>
      </c>
      <c r="BG118" s="229" t="s">
        <v>271</v>
      </c>
      <c r="BH118" s="226" t="s">
        <v>268</v>
      </c>
      <c r="BI118" s="230">
        <v>2.5</v>
      </c>
      <c r="BJ118" s="1187"/>
      <c r="BK118" s="51"/>
      <c r="BL118" s="301"/>
      <c r="BM118" s="1210"/>
      <c r="BU118" s="235"/>
      <c r="BV118" s="1241"/>
      <c r="BW118" s="266"/>
      <c r="BX118" s="1210" t="s">
        <v>268</v>
      </c>
      <c r="BY118" s="1278">
        <v>23650</v>
      </c>
      <c r="BZ118" s="275"/>
      <c r="CA118" s="1210"/>
      <c r="CB118" s="1190">
        <v>0</v>
      </c>
      <c r="CC118" s="1192"/>
      <c r="CD118" s="1194"/>
      <c r="CE118" s="1192"/>
      <c r="CF118" s="1196"/>
      <c r="CG118" s="1192"/>
      <c r="CH118" s="1247"/>
      <c r="CI118" s="1241"/>
      <c r="CJ118" s="1219">
        <v>19350</v>
      </c>
      <c r="CK118" s="1189"/>
      <c r="CL118" s="1190"/>
      <c r="CM118" s="1192"/>
      <c r="CN118" s="1194"/>
      <c r="CO118" s="1192"/>
      <c r="CP118" s="1196"/>
      <c r="CQ118" s="1192"/>
      <c r="CR118" s="1205"/>
      <c r="CS118" s="1230"/>
      <c r="CT118" s="1232"/>
      <c r="CU118" s="1234"/>
      <c r="CV118" s="1237"/>
      <c r="CW118" s="1234"/>
      <c r="CX118" s="1237"/>
      <c r="CY118" s="1189"/>
      <c r="CZ118" s="167" t="s">
        <v>1166</v>
      </c>
      <c r="DA118" s="268">
        <v>5200</v>
      </c>
      <c r="DB118" s="269">
        <v>5800</v>
      </c>
      <c r="DC118" s="270">
        <v>3600</v>
      </c>
      <c r="DD118" s="271">
        <v>3600</v>
      </c>
      <c r="DE118" s="1210"/>
      <c r="DF118" s="231" t="s">
        <v>1171</v>
      </c>
      <c r="DG118" s="235"/>
      <c r="DH118" s="276"/>
      <c r="DI118" s="1241"/>
      <c r="DJ118" s="1243"/>
      <c r="DK118" s="1210"/>
      <c r="DL118" s="1190"/>
      <c r="DM118" s="1192"/>
      <c r="DN118" s="1194"/>
      <c r="DO118" s="1192"/>
      <c r="DP118" s="1196"/>
      <c r="DQ118" s="1192"/>
      <c r="DR118" s="1247"/>
      <c r="DS118" s="1210"/>
      <c r="DT118" s="1229"/>
      <c r="DU118" s="1210"/>
      <c r="DV118" s="1221">
        <v>0.01</v>
      </c>
      <c r="DW118" s="1223">
        <v>0.03</v>
      </c>
      <c r="DX118" s="1223">
        <v>0.04</v>
      </c>
      <c r="DY118" s="1225">
        <v>0.05</v>
      </c>
      <c r="DZ118" s="1210"/>
      <c r="EA118" s="1212"/>
      <c r="EB118" s="1192"/>
      <c r="EC118" s="1199"/>
      <c r="ED118" s="1192"/>
      <c r="EE118" s="1194"/>
      <c r="EF118" s="1192"/>
      <c r="EG118" s="1196"/>
      <c r="EH118" s="1192"/>
      <c r="EI118" s="1205"/>
      <c r="EJ118" s="1208"/>
      <c r="EK118" s="1210"/>
      <c r="EL118" s="1212"/>
      <c r="EM118" s="1192"/>
      <c r="EN118" s="1199"/>
      <c r="EO118" s="1192"/>
      <c r="EP118" s="1194"/>
      <c r="EQ118" s="1192"/>
      <c r="ER118" s="1196"/>
      <c r="ES118" s="1192"/>
      <c r="ET118" s="1205"/>
      <c r="EU118" s="1215"/>
      <c r="EV118" s="1208"/>
      <c r="EW118" s="1210"/>
      <c r="EX118" s="277">
        <v>120</v>
      </c>
      <c r="EY118" s="1210"/>
      <c r="EZ118" s="1261"/>
      <c r="FA118" s="1210"/>
      <c r="FB118" s="1264"/>
      <c r="FC118" s="298"/>
      <c r="FD118" s="1267"/>
      <c r="FE118" s="441"/>
      <c r="FF118" s="422"/>
      <c r="FG118" s="422"/>
      <c r="FH118" s="422"/>
      <c r="FI118" s="422"/>
      <c r="FJ118" s="422"/>
      <c r="FK118" s="422"/>
      <c r="FL118" s="422"/>
      <c r="FM118" s="422"/>
      <c r="FN118" s="422"/>
      <c r="FO118" s="422"/>
    </row>
    <row r="119" spans="1:171" s="56" customFormat="1" ht="15.6" customHeight="1">
      <c r="A119" s="56" t="s">
        <v>1278</v>
      </c>
      <c r="B119" s="56" t="s">
        <v>1813</v>
      </c>
      <c r="C119" s="1256"/>
      <c r="D119" s="1349"/>
      <c r="E119" s="1218"/>
      <c r="F119" s="300" t="s">
        <v>45</v>
      </c>
      <c r="G119" s="205"/>
      <c r="H119" s="279">
        <v>289780</v>
      </c>
      <c r="I119" s="280"/>
      <c r="J119" s="279">
        <v>269040</v>
      </c>
      <c r="K119" s="280"/>
      <c r="L119" s="175" t="s">
        <v>268</v>
      </c>
      <c r="M119" s="223">
        <v>2770</v>
      </c>
      <c r="N119" s="281"/>
      <c r="O119" s="282" t="s">
        <v>269</v>
      </c>
      <c r="P119" s="283" t="s">
        <v>270</v>
      </c>
      <c r="Q119" s="284" t="s">
        <v>274</v>
      </c>
      <c r="R119" s="283" t="s">
        <v>271</v>
      </c>
      <c r="S119" s="284" t="s">
        <v>268</v>
      </c>
      <c r="T119" s="285">
        <v>2.8</v>
      </c>
      <c r="U119" s="286"/>
      <c r="V119" s="223">
        <v>2560</v>
      </c>
      <c r="W119" s="281"/>
      <c r="X119" s="282" t="s">
        <v>269</v>
      </c>
      <c r="Y119" s="283" t="s">
        <v>270</v>
      </c>
      <c r="Z119" s="284" t="s">
        <v>274</v>
      </c>
      <c r="AA119" s="283" t="s">
        <v>271</v>
      </c>
      <c r="AB119" s="284" t="s">
        <v>268</v>
      </c>
      <c r="AC119" s="285">
        <v>2.8</v>
      </c>
      <c r="AD119" s="287"/>
      <c r="AE119" s="55"/>
      <c r="AF119" s="133"/>
      <c r="AG119" s="133"/>
      <c r="AH119" s="288"/>
      <c r="AI119" s="137"/>
      <c r="AJ119" s="138"/>
      <c r="AK119" s="137"/>
      <c r="AL119" s="138"/>
      <c r="AM119" s="137"/>
      <c r="AN119" s="138"/>
      <c r="AO119" s="138"/>
      <c r="AP119" s="55"/>
      <c r="AQ119" s="289"/>
      <c r="AR119" s="165"/>
      <c r="AS119" s="288"/>
      <c r="AT119" s="137"/>
      <c r="AU119" s="138"/>
      <c r="AV119" s="137"/>
      <c r="AW119" s="138"/>
      <c r="AX119" s="137"/>
      <c r="AY119" s="138"/>
      <c r="BJ119" s="1187"/>
      <c r="BK119" s="51"/>
      <c r="BL119" s="301"/>
      <c r="BM119" s="1210"/>
      <c r="BU119" s="235"/>
      <c r="BV119" s="1241"/>
      <c r="BW119" s="266"/>
      <c r="BX119" s="1210"/>
      <c r="BY119" s="1279"/>
      <c r="BZ119" s="290"/>
      <c r="CA119" s="1210"/>
      <c r="CB119" s="1191"/>
      <c r="CC119" s="1193"/>
      <c r="CD119" s="1195"/>
      <c r="CE119" s="1193"/>
      <c r="CF119" s="1197"/>
      <c r="CG119" s="1193"/>
      <c r="CH119" s="1248"/>
      <c r="CI119" s="1241"/>
      <c r="CJ119" s="1219"/>
      <c r="CK119" s="1189"/>
      <c r="CL119" s="1190"/>
      <c r="CM119" s="1192"/>
      <c r="CN119" s="1194"/>
      <c r="CO119" s="1192"/>
      <c r="CP119" s="1196"/>
      <c r="CQ119" s="1192"/>
      <c r="CR119" s="1205"/>
      <c r="CS119" s="1230"/>
      <c r="CT119" s="1232"/>
      <c r="CU119" s="1235"/>
      <c r="CV119" s="1238"/>
      <c r="CW119" s="1235"/>
      <c r="CX119" s="1238"/>
      <c r="CY119" s="1189"/>
      <c r="CZ119" s="291" t="s">
        <v>1167</v>
      </c>
      <c r="DA119" s="292">
        <v>4700</v>
      </c>
      <c r="DB119" s="293">
        <v>5200</v>
      </c>
      <c r="DC119" s="294">
        <v>3300</v>
      </c>
      <c r="DD119" s="290">
        <v>3300</v>
      </c>
      <c r="DE119" s="1210"/>
      <c r="DF119" s="231">
        <v>20750</v>
      </c>
      <c r="DG119" s="235"/>
      <c r="DH119" s="165"/>
      <c r="DI119" s="1241"/>
      <c r="DJ119" s="1244"/>
      <c r="DK119" s="1210"/>
      <c r="DL119" s="1190"/>
      <c r="DM119" s="1193"/>
      <c r="DN119" s="1195"/>
      <c r="DO119" s="1193"/>
      <c r="DP119" s="1197"/>
      <c r="DQ119" s="1193"/>
      <c r="DR119" s="1248"/>
      <c r="DS119" s="1210"/>
      <c r="DT119" s="1229"/>
      <c r="DU119" s="1210"/>
      <c r="DV119" s="1222"/>
      <c r="DW119" s="1224"/>
      <c r="DX119" s="1224"/>
      <c r="DY119" s="1226"/>
      <c r="DZ119" s="1210"/>
      <c r="EA119" s="1213"/>
      <c r="EB119" s="1193"/>
      <c r="EC119" s="1200"/>
      <c r="ED119" s="1193"/>
      <c r="EE119" s="1195"/>
      <c r="EF119" s="1193"/>
      <c r="EG119" s="1197"/>
      <c r="EH119" s="1193"/>
      <c r="EI119" s="1206"/>
      <c r="EJ119" s="1209"/>
      <c r="EK119" s="1210"/>
      <c r="EL119" s="1213"/>
      <c r="EM119" s="1193"/>
      <c r="EN119" s="1200"/>
      <c r="EO119" s="1193"/>
      <c r="EP119" s="1195"/>
      <c r="EQ119" s="1193"/>
      <c r="ER119" s="1197"/>
      <c r="ES119" s="1193"/>
      <c r="ET119" s="1206"/>
      <c r="EU119" s="1216"/>
      <c r="EV119" s="1209"/>
      <c r="EW119" s="1210"/>
      <c r="EX119" s="295" t="s">
        <v>1168</v>
      </c>
      <c r="EY119" s="1210"/>
      <c r="EZ119" s="1261"/>
      <c r="FA119" s="1210"/>
      <c r="FB119" s="1264"/>
      <c r="FC119" s="298"/>
      <c r="FD119" s="1267"/>
      <c r="FE119" s="441"/>
      <c r="FF119" s="422"/>
      <c r="FG119" s="422"/>
      <c r="FH119" s="422"/>
      <c r="FI119" s="422"/>
      <c r="FJ119" s="422"/>
      <c r="FK119" s="422"/>
      <c r="FL119" s="422"/>
      <c r="FM119" s="422"/>
      <c r="FN119" s="422"/>
      <c r="FO119" s="422"/>
    </row>
    <row r="120" spans="1:171" s="56" customFormat="1" ht="15.6" customHeight="1">
      <c r="A120" s="56" t="s">
        <v>402</v>
      </c>
      <c r="B120" s="56" t="s">
        <v>1814</v>
      </c>
      <c r="C120" s="1256"/>
      <c r="D120" s="1348" t="s">
        <v>297</v>
      </c>
      <c r="E120" s="1184" t="s">
        <v>1160</v>
      </c>
      <c r="F120" s="296" t="s">
        <v>42</v>
      </c>
      <c r="G120" s="205"/>
      <c r="H120" s="206">
        <v>99820</v>
      </c>
      <c r="I120" s="207">
        <v>109120</v>
      </c>
      <c r="J120" s="206">
        <v>82040</v>
      </c>
      <c r="K120" s="207">
        <v>91340</v>
      </c>
      <c r="L120" s="175" t="s">
        <v>268</v>
      </c>
      <c r="M120" s="208">
        <v>970</v>
      </c>
      <c r="N120" s="209">
        <v>1060</v>
      </c>
      <c r="O120" s="210" t="s">
        <v>269</v>
      </c>
      <c r="P120" s="211" t="s">
        <v>270</v>
      </c>
      <c r="Q120" s="212" t="s">
        <v>268</v>
      </c>
      <c r="R120" s="213" t="s">
        <v>271</v>
      </c>
      <c r="S120" s="212" t="s">
        <v>268</v>
      </c>
      <c r="T120" s="214">
        <v>2.9</v>
      </c>
      <c r="U120" s="215">
        <v>2.9</v>
      </c>
      <c r="V120" s="208">
        <v>790</v>
      </c>
      <c r="W120" s="209">
        <v>880</v>
      </c>
      <c r="X120" s="210" t="s">
        <v>269</v>
      </c>
      <c r="Y120" s="211" t="s">
        <v>270</v>
      </c>
      <c r="Z120" s="212" t="s">
        <v>268</v>
      </c>
      <c r="AA120" s="213" t="s">
        <v>271</v>
      </c>
      <c r="AB120" s="212" t="s">
        <v>268</v>
      </c>
      <c r="AC120" s="214">
        <v>2.9</v>
      </c>
      <c r="AD120" s="216">
        <v>2.8</v>
      </c>
      <c r="AE120" s="175" t="s">
        <v>268</v>
      </c>
      <c r="AF120" s="217">
        <v>9300</v>
      </c>
      <c r="AG120" s="218" t="s">
        <v>274</v>
      </c>
      <c r="AH120" s="219">
        <v>90</v>
      </c>
      <c r="AI120" s="220" t="s">
        <v>269</v>
      </c>
      <c r="AJ120" s="211" t="s">
        <v>270</v>
      </c>
      <c r="AK120" s="212" t="s">
        <v>268</v>
      </c>
      <c r="AL120" s="213" t="s">
        <v>271</v>
      </c>
      <c r="AM120" s="212" t="s">
        <v>268</v>
      </c>
      <c r="AN120" s="221">
        <v>2.5</v>
      </c>
      <c r="AO120" s="222" t="s">
        <v>276</v>
      </c>
      <c r="AP120" s="175" t="s">
        <v>268</v>
      </c>
      <c r="AQ120" s="223">
        <v>3720</v>
      </c>
      <c r="AR120" s="224" t="s">
        <v>274</v>
      </c>
      <c r="AS120" s="225">
        <v>30</v>
      </c>
      <c r="AT120" s="226" t="s">
        <v>269</v>
      </c>
      <c r="AU120" s="227" t="s">
        <v>270</v>
      </c>
      <c r="AV120" s="228" t="s">
        <v>268</v>
      </c>
      <c r="AW120" s="229" t="s">
        <v>271</v>
      </c>
      <c r="AX120" s="228" t="s">
        <v>268</v>
      </c>
      <c r="AY120" s="230">
        <v>3.8</v>
      </c>
      <c r="AZ120" s="51"/>
      <c r="BB120" s="133"/>
      <c r="BC120" s="297"/>
      <c r="BD120" s="137"/>
      <c r="BE120" s="138"/>
      <c r="BF120" s="137"/>
      <c r="BG120" s="138"/>
      <c r="BH120" s="137"/>
      <c r="BI120" s="138"/>
      <c r="BJ120" s="1187"/>
      <c r="BK120" s="51"/>
      <c r="BL120" s="301"/>
      <c r="BM120" s="1210"/>
      <c r="BU120" s="235"/>
      <c r="BV120" s="1241"/>
      <c r="BW120" s="266"/>
      <c r="BX120" s="1210" t="s">
        <v>268</v>
      </c>
      <c r="BY120" s="1276">
        <v>23040</v>
      </c>
      <c r="BZ120" s="237"/>
      <c r="CA120" s="1210" t="s">
        <v>268</v>
      </c>
      <c r="CB120" s="1245">
        <v>150</v>
      </c>
      <c r="CC120" s="1201" t="s">
        <v>269</v>
      </c>
      <c r="CD120" s="1202" t="s">
        <v>270</v>
      </c>
      <c r="CE120" s="1201" t="s">
        <v>268</v>
      </c>
      <c r="CF120" s="1203" t="s">
        <v>275</v>
      </c>
      <c r="CG120" s="1201" t="s">
        <v>268</v>
      </c>
      <c r="CH120" s="1246">
        <v>5.8</v>
      </c>
      <c r="CI120" s="1241"/>
      <c r="CJ120" s="1188" t="s">
        <v>197</v>
      </c>
      <c r="CK120" s="1189" t="s">
        <v>268</v>
      </c>
      <c r="CL120" s="1190">
        <v>160</v>
      </c>
      <c r="CM120" s="1192" t="s">
        <v>269</v>
      </c>
      <c r="CN120" s="1194" t="s">
        <v>270</v>
      </c>
      <c r="CO120" s="1192" t="s">
        <v>268</v>
      </c>
      <c r="CP120" s="1196" t="s">
        <v>275</v>
      </c>
      <c r="CQ120" s="1192" t="s">
        <v>268</v>
      </c>
      <c r="CR120" s="1205">
        <v>2.2999999999999998</v>
      </c>
      <c r="CS120" s="1230" t="s">
        <v>277</v>
      </c>
      <c r="CT120" s="1232" t="s">
        <v>268</v>
      </c>
      <c r="CU120" s="1233">
        <v>6700</v>
      </c>
      <c r="CV120" s="1236">
        <v>7300</v>
      </c>
      <c r="CW120" s="1233">
        <v>4700</v>
      </c>
      <c r="CX120" s="1236">
        <v>4700</v>
      </c>
      <c r="CY120" s="1189" t="s">
        <v>268</v>
      </c>
      <c r="CZ120" s="238" t="s">
        <v>1162</v>
      </c>
      <c r="DA120" s="239">
        <v>10200</v>
      </c>
      <c r="DB120" s="240">
        <v>11400</v>
      </c>
      <c r="DC120" s="241">
        <v>7100</v>
      </c>
      <c r="DD120" s="242">
        <v>7100</v>
      </c>
      <c r="DE120" s="1210"/>
      <c r="DF120" s="231"/>
      <c r="DG120" s="1189" t="s">
        <v>268</v>
      </c>
      <c r="DH120" s="1239">
        <v>5100</v>
      </c>
      <c r="DI120" s="1210" t="s">
        <v>268</v>
      </c>
      <c r="DJ120" s="1242">
        <v>6440</v>
      </c>
      <c r="DK120" s="1210" t="s">
        <v>268</v>
      </c>
      <c r="DL120" s="1245">
        <v>60</v>
      </c>
      <c r="DM120" s="1201" t="s">
        <v>269</v>
      </c>
      <c r="DN120" s="1202" t="s">
        <v>270</v>
      </c>
      <c r="DO120" s="1201" t="s">
        <v>268</v>
      </c>
      <c r="DP120" s="1203" t="s">
        <v>275</v>
      </c>
      <c r="DQ120" s="1201" t="s">
        <v>268</v>
      </c>
      <c r="DR120" s="1246">
        <v>6.5</v>
      </c>
      <c r="DS120" s="1210"/>
      <c r="DT120" s="191"/>
      <c r="DU120" s="1210" t="s">
        <v>280</v>
      </c>
      <c r="DV120" s="1249" t="s">
        <v>1129</v>
      </c>
      <c r="DW120" s="1251" t="s">
        <v>1129</v>
      </c>
      <c r="DX120" s="1251" t="s">
        <v>1129</v>
      </c>
      <c r="DY120" s="1253" t="s">
        <v>1129</v>
      </c>
      <c r="DZ120" s="1210" t="s">
        <v>280</v>
      </c>
      <c r="EA120" s="1211">
        <v>4220</v>
      </c>
      <c r="EB120" s="1201" t="s">
        <v>268</v>
      </c>
      <c r="EC120" s="1198">
        <v>40</v>
      </c>
      <c r="ED120" s="1201" t="s">
        <v>269</v>
      </c>
      <c r="EE120" s="1202" t="s">
        <v>270</v>
      </c>
      <c r="EF120" s="1201" t="s">
        <v>268</v>
      </c>
      <c r="EG120" s="1203" t="s">
        <v>275</v>
      </c>
      <c r="EH120" s="1201" t="s">
        <v>268</v>
      </c>
      <c r="EI120" s="1204">
        <v>4.9000000000000004</v>
      </c>
      <c r="EJ120" s="1207" t="s">
        <v>276</v>
      </c>
      <c r="EK120" s="1210" t="s">
        <v>280</v>
      </c>
      <c r="EL120" s="1211">
        <v>15950</v>
      </c>
      <c r="EM120" s="1201" t="s">
        <v>268</v>
      </c>
      <c r="EN120" s="1198">
        <v>160</v>
      </c>
      <c r="EO120" s="1201" t="s">
        <v>269</v>
      </c>
      <c r="EP120" s="1202" t="s">
        <v>270</v>
      </c>
      <c r="EQ120" s="1201" t="s">
        <v>268</v>
      </c>
      <c r="ER120" s="1203" t="s">
        <v>275</v>
      </c>
      <c r="ES120" s="1201" t="s">
        <v>268</v>
      </c>
      <c r="ET120" s="1204">
        <v>2.4</v>
      </c>
      <c r="EU120" s="1214" t="s">
        <v>276</v>
      </c>
      <c r="EV120" s="1207" t="s">
        <v>1168</v>
      </c>
      <c r="EW120" s="1210" t="s">
        <v>280</v>
      </c>
      <c r="EX120" s="244"/>
      <c r="EY120" s="1210" t="s">
        <v>280</v>
      </c>
      <c r="EZ120" s="1261"/>
      <c r="FA120" s="1210"/>
      <c r="FB120" s="1264"/>
      <c r="FC120" s="298"/>
      <c r="FD120" s="1267"/>
      <c r="FE120" s="441"/>
      <c r="FF120" s="422"/>
      <c r="FG120" s="422"/>
      <c r="FH120" s="422"/>
      <c r="FI120" s="422"/>
      <c r="FJ120" s="422"/>
      <c r="FK120" s="422"/>
      <c r="FL120" s="422"/>
      <c r="FM120" s="422"/>
      <c r="FN120" s="422"/>
      <c r="FO120" s="422"/>
    </row>
    <row r="121" spans="1:171" s="56" customFormat="1" ht="15.6" customHeight="1">
      <c r="A121" s="56" t="s">
        <v>403</v>
      </c>
      <c r="B121" s="56" t="s">
        <v>1815</v>
      </c>
      <c r="C121" s="1256"/>
      <c r="D121" s="1349"/>
      <c r="E121" s="1185"/>
      <c r="F121" s="299" t="s">
        <v>43</v>
      </c>
      <c r="G121" s="205"/>
      <c r="H121" s="246">
        <v>109120</v>
      </c>
      <c r="I121" s="247">
        <v>183420</v>
      </c>
      <c r="J121" s="246">
        <v>91340</v>
      </c>
      <c r="K121" s="247">
        <v>165640</v>
      </c>
      <c r="L121" s="175" t="s">
        <v>268</v>
      </c>
      <c r="M121" s="248">
        <v>1060</v>
      </c>
      <c r="N121" s="249">
        <v>1710</v>
      </c>
      <c r="O121" s="250" t="s">
        <v>269</v>
      </c>
      <c r="P121" s="251" t="s">
        <v>270</v>
      </c>
      <c r="Q121" s="252" t="s">
        <v>274</v>
      </c>
      <c r="R121" s="251" t="s">
        <v>271</v>
      </c>
      <c r="S121" s="252" t="s">
        <v>268</v>
      </c>
      <c r="T121" s="253">
        <v>2.9</v>
      </c>
      <c r="U121" s="254">
        <v>2.8</v>
      </c>
      <c r="V121" s="248">
        <v>880</v>
      </c>
      <c r="W121" s="249">
        <v>1530</v>
      </c>
      <c r="X121" s="250" t="s">
        <v>269</v>
      </c>
      <c r="Y121" s="251" t="s">
        <v>270</v>
      </c>
      <c r="Z121" s="252" t="s">
        <v>274</v>
      </c>
      <c r="AA121" s="251" t="s">
        <v>271</v>
      </c>
      <c r="AB121" s="252" t="s">
        <v>268</v>
      </c>
      <c r="AC121" s="253">
        <v>2.8</v>
      </c>
      <c r="AD121" s="255">
        <v>2.8</v>
      </c>
      <c r="AE121" s="175" t="s">
        <v>268</v>
      </c>
      <c r="AF121" s="223">
        <v>9300</v>
      </c>
      <c r="AG121" s="224" t="s">
        <v>274</v>
      </c>
      <c r="AH121" s="256">
        <v>90</v>
      </c>
      <c r="AI121" s="257" t="s">
        <v>269</v>
      </c>
      <c r="AJ121" s="197" t="s">
        <v>270</v>
      </c>
      <c r="AK121" s="198" t="s">
        <v>268</v>
      </c>
      <c r="AL121" s="258" t="s">
        <v>271</v>
      </c>
      <c r="AM121" s="259" t="s">
        <v>268</v>
      </c>
      <c r="AN121" s="260">
        <v>2.5</v>
      </c>
      <c r="AO121" s="261"/>
      <c r="AP121" s="51"/>
      <c r="AQ121" s="233"/>
      <c r="AS121" s="233"/>
      <c r="AT121" s="262"/>
      <c r="AU121" s="263"/>
      <c r="AV121" s="262"/>
      <c r="AW121" s="263"/>
      <c r="AX121" s="262"/>
      <c r="AY121" s="263"/>
      <c r="AZ121" s="51"/>
      <c r="BC121" s="264"/>
      <c r="BD121" s="265"/>
      <c r="BF121" s="265"/>
      <c r="BH121" s="265"/>
      <c r="BJ121" s="1187"/>
      <c r="BK121" s="51"/>
      <c r="BL121" s="301"/>
      <c r="BM121" s="1210"/>
      <c r="BU121" s="235"/>
      <c r="BV121" s="1241"/>
      <c r="BW121" s="266"/>
      <c r="BX121" s="1210"/>
      <c r="BY121" s="1277"/>
      <c r="BZ121" s="267">
        <v>21100</v>
      </c>
      <c r="CA121" s="1210"/>
      <c r="CB121" s="1190"/>
      <c r="CC121" s="1192"/>
      <c r="CD121" s="1194"/>
      <c r="CE121" s="1192"/>
      <c r="CF121" s="1196"/>
      <c r="CG121" s="1192"/>
      <c r="CH121" s="1247"/>
      <c r="CI121" s="1241"/>
      <c r="CJ121" s="1188"/>
      <c r="CK121" s="1189"/>
      <c r="CL121" s="1190"/>
      <c r="CM121" s="1192"/>
      <c r="CN121" s="1194"/>
      <c r="CO121" s="1192"/>
      <c r="CP121" s="1196"/>
      <c r="CQ121" s="1192"/>
      <c r="CR121" s="1205"/>
      <c r="CS121" s="1230"/>
      <c r="CT121" s="1232"/>
      <c r="CU121" s="1234"/>
      <c r="CV121" s="1237"/>
      <c r="CW121" s="1234"/>
      <c r="CX121" s="1237"/>
      <c r="CY121" s="1189"/>
      <c r="CZ121" s="167" t="s">
        <v>1164</v>
      </c>
      <c r="DA121" s="268">
        <v>5600</v>
      </c>
      <c r="DB121" s="269">
        <v>6200</v>
      </c>
      <c r="DC121" s="270">
        <v>3900</v>
      </c>
      <c r="DD121" s="271">
        <v>3900</v>
      </c>
      <c r="DE121" s="1210"/>
      <c r="DF121" s="231" t="s">
        <v>294</v>
      </c>
      <c r="DG121" s="1189"/>
      <c r="DH121" s="1240"/>
      <c r="DI121" s="1210"/>
      <c r="DJ121" s="1243"/>
      <c r="DK121" s="1210"/>
      <c r="DL121" s="1190"/>
      <c r="DM121" s="1192"/>
      <c r="DN121" s="1194"/>
      <c r="DO121" s="1192"/>
      <c r="DP121" s="1196"/>
      <c r="DQ121" s="1192"/>
      <c r="DR121" s="1247"/>
      <c r="DS121" s="1210"/>
      <c r="DT121" s="191"/>
      <c r="DU121" s="1210"/>
      <c r="DV121" s="1250"/>
      <c r="DW121" s="1252"/>
      <c r="DX121" s="1252"/>
      <c r="DY121" s="1254"/>
      <c r="DZ121" s="1210"/>
      <c r="EA121" s="1212"/>
      <c r="EB121" s="1192"/>
      <c r="EC121" s="1199"/>
      <c r="ED121" s="1192"/>
      <c r="EE121" s="1194"/>
      <c r="EF121" s="1192"/>
      <c r="EG121" s="1196"/>
      <c r="EH121" s="1192"/>
      <c r="EI121" s="1205"/>
      <c r="EJ121" s="1208"/>
      <c r="EK121" s="1210"/>
      <c r="EL121" s="1212"/>
      <c r="EM121" s="1192"/>
      <c r="EN121" s="1199"/>
      <c r="EO121" s="1192"/>
      <c r="EP121" s="1194"/>
      <c r="EQ121" s="1192"/>
      <c r="ER121" s="1196"/>
      <c r="ES121" s="1192"/>
      <c r="ET121" s="1205"/>
      <c r="EU121" s="1215"/>
      <c r="EV121" s="1208"/>
      <c r="EW121" s="1210"/>
      <c r="EX121" s="272">
        <v>10690</v>
      </c>
      <c r="EY121" s="1210"/>
      <c r="EZ121" s="1261"/>
      <c r="FA121" s="1210"/>
      <c r="FB121" s="1264"/>
      <c r="FC121" s="298"/>
      <c r="FD121" s="1267"/>
      <c r="FE121" s="441"/>
      <c r="FF121" s="422"/>
      <c r="FG121" s="422"/>
      <c r="FH121" s="422"/>
      <c r="FI121" s="422"/>
      <c r="FJ121" s="422"/>
      <c r="FK121" s="422"/>
      <c r="FL121" s="422"/>
      <c r="FM121" s="422"/>
      <c r="FN121" s="422"/>
      <c r="FO121" s="422"/>
    </row>
    <row r="122" spans="1:171" s="56" customFormat="1" ht="15.6" customHeight="1">
      <c r="A122" s="56" t="s">
        <v>1279</v>
      </c>
      <c r="B122" s="56" t="s">
        <v>1816</v>
      </c>
      <c r="C122" s="1256"/>
      <c r="D122" s="1349"/>
      <c r="E122" s="1217" t="s">
        <v>1165</v>
      </c>
      <c r="F122" s="299" t="s">
        <v>44</v>
      </c>
      <c r="G122" s="205"/>
      <c r="H122" s="246">
        <v>183420</v>
      </c>
      <c r="I122" s="247">
        <v>276510</v>
      </c>
      <c r="J122" s="246">
        <v>165640</v>
      </c>
      <c r="K122" s="247">
        <v>258730</v>
      </c>
      <c r="L122" s="175" t="s">
        <v>268</v>
      </c>
      <c r="M122" s="248">
        <v>1710</v>
      </c>
      <c r="N122" s="249">
        <v>2640</v>
      </c>
      <c r="O122" s="250" t="s">
        <v>269</v>
      </c>
      <c r="P122" s="251" t="s">
        <v>270</v>
      </c>
      <c r="Q122" s="252" t="s">
        <v>274</v>
      </c>
      <c r="R122" s="251" t="s">
        <v>271</v>
      </c>
      <c r="S122" s="252" t="s">
        <v>268</v>
      </c>
      <c r="T122" s="253">
        <v>2.8</v>
      </c>
      <c r="U122" s="254">
        <v>2.7</v>
      </c>
      <c r="V122" s="248">
        <v>1530</v>
      </c>
      <c r="W122" s="249">
        <v>2460</v>
      </c>
      <c r="X122" s="250" t="s">
        <v>269</v>
      </c>
      <c r="Y122" s="251" t="s">
        <v>270</v>
      </c>
      <c r="Z122" s="252" t="s">
        <v>274</v>
      </c>
      <c r="AA122" s="251" t="s">
        <v>271</v>
      </c>
      <c r="AB122" s="252" t="s">
        <v>268</v>
      </c>
      <c r="AC122" s="253">
        <v>2.8</v>
      </c>
      <c r="AD122" s="255">
        <v>2.7</v>
      </c>
      <c r="AE122" s="55"/>
      <c r="AF122" s="133"/>
      <c r="AG122" s="133"/>
      <c r="AH122" s="273"/>
      <c r="AI122" s="137"/>
      <c r="AJ122" s="138"/>
      <c r="AK122" s="137"/>
      <c r="AL122" s="138"/>
      <c r="AM122" s="137"/>
      <c r="AN122" s="138"/>
      <c r="AO122" s="138"/>
      <c r="AP122" s="55"/>
      <c r="AQ122" s="133"/>
      <c r="AR122" s="133"/>
      <c r="AS122" s="138"/>
      <c r="AT122" s="137"/>
      <c r="AU122" s="138"/>
      <c r="AV122" s="137"/>
      <c r="AW122" s="138"/>
      <c r="AX122" s="137"/>
      <c r="AY122" s="138"/>
      <c r="AZ122" s="175" t="s">
        <v>268</v>
      </c>
      <c r="BA122" s="274">
        <v>18610</v>
      </c>
      <c r="BB122" s="175" t="s">
        <v>268</v>
      </c>
      <c r="BC122" s="225">
        <v>180</v>
      </c>
      <c r="BD122" s="226" t="s">
        <v>269</v>
      </c>
      <c r="BE122" s="227" t="s">
        <v>270</v>
      </c>
      <c r="BF122" s="228" t="s">
        <v>268</v>
      </c>
      <c r="BG122" s="229" t="s">
        <v>271</v>
      </c>
      <c r="BH122" s="226" t="s">
        <v>268</v>
      </c>
      <c r="BI122" s="230">
        <v>2.5</v>
      </c>
      <c r="BJ122" s="1187"/>
      <c r="BK122" s="51"/>
      <c r="BL122" s="301"/>
      <c r="BM122" s="1210"/>
      <c r="BU122" s="235"/>
      <c r="BV122" s="1241"/>
      <c r="BW122" s="266"/>
      <c r="BX122" s="1210" t="s">
        <v>268</v>
      </c>
      <c r="BY122" s="1278">
        <v>21100</v>
      </c>
      <c r="BZ122" s="275"/>
      <c r="CA122" s="1210"/>
      <c r="CB122" s="1190">
        <v>0</v>
      </c>
      <c r="CC122" s="1192"/>
      <c r="CD122" s="1194"/>
      <c r="CE122" s="1192"/>
      <c r="CF122" s="1196"/>
      <c r="CG122" s="1192"/>
      <c r="CH122" s="1247"/>
      <c r="CI122" s="1241"/>
      <c r="CJ122" s="1219">
        <v>16590</v>
      </c>
      <c r="CK122" s="1189"/>
      <c r="CL122" s="1190"/>
      <c r="CM122" s="1192"/>
      <c r="CN122" s="1194"/>
      <c r="CO122" s="1192"/>
      <c r="CP122" s="1196"/>
      <c r="CQ122" s="1192"/>
      <c r="CR122" s="1205"/>
      <c r="CS122" s="1230"/>
      <c r="CT122" s="1232"/>
      <c r="CU122" s="1234"/>
      <c r="CV122" s="1237"/>
      <c r="CW122" s="1234"/>
      <c r="CX122" s="1237"/>
      <c r="CY122" s="1189"/>
      <c r="CZ122" s="167" t="s">
        <v>1166</v>
      </c>
      <c r="DA122" s="268">
        <v>4900</v>
      </c>
      <c r="DB122" s="269">
        <v>5400</v>
      </c>
      <c r="DC122" s="270">
        <v>3400</v>
      </c>
      <c r="DD122" s="271">
        <v>3400</v>
      </c>
      <c r="DE122" s="1210"/>
      <c r="DF122" s="231">
        <v>16800</v>
      </c>
      <c r="DG122" s="235"/>
      <c r="DH122" s="276"/>
      <c r="DI122" s="1241"/>
      <c r="DJ122" s="1243"/>
      <c r="DK122" s="1210"/>
      <c r="DL122" s="1190"/>
      <c r="DM122" s="1192"/>
      <c r="DN122" s="1194"/>
      <c r="DO122" s="1192"/>
      <c r="DP122" s="1196"/>
      <c r="DQ122" s="1192"/>
      <c r="DR122" s="1247"/>
      <c r="DS122" s="1210"/>
      <c r="DT122" s="191"/>
      <c r="DU122" s="1210"/>
      <c r="DV122" s="1221">
        <v>0.01</v>
      </c>
      <c r="DW122" s="1223">
        <v>0.03</v>
      </c>
      <c r="DX122" s="1223">
        <v>0.04</v>
      </c>
      <c r="DY122" s="1225">
        <v>0.05</v>
      </c>
      <c r="DZ122" s="1210"/>
      <c r="EA122" s="1212"/>
      <c r="EB122" s="1192"/>
      <c r="EC122" s="1199"/>
      <c r="ED122" s="1192"/>
      <c r="EE122" s="1194"/>
      <c r="EF122" s="1192"/>
      <c r="EG122" s="1196"/>
      <c r="EH122" s="1192"/>
      <c r="EI122" s="1205"/>
      <c r="EJ122" s="1208"/>
      <c r="EK122" s="1210"/>
      <c r="EL122" s="1212"/>
      <c r="EM122" s="1192"/>
      <c r="EN122" s="1199"/>
      <c r="EO122" s="1192"/>
      <c r="EP122" s="1194"/>
      <c r="EQ122" s="1192"/>
      <c r="ER122" s="1196"/>
      <c r="ES122" s="1192"/>
      <c r="ET122" s="1205"/>
      <c r="EU122" s="1215"/>
      <c r="EV122" s="1208"/>
      <c r="EW122" s="1210"/>
      <c r="EX122" s="277">
        <v>100</v>
      </c>
      <c r="EY122" s="1210"/>
      <c r="EZ122" s="1261"/>
      <c r="FA122" s="1210"/>
      <c r="FB122" s="1264"/>
      <c r="FC122" s="298"/>
      <c r="FD122" s="1267"/>
      <c r="FE122" s="441"/>
      <c r="FF122" s="422"/>
      <c r="FG122" s="422"/>
      <c r="FH122" s="422"/>
      <c r="FI122" s="422"/>
      <c r="FJ122" s="422"/>
      <c r="FK122" s="422"/>
      <c r="FL122" s="422"/>
      <c r="FM122" s="422"/>
      <c r="FN122" s="422"/>
      <c r="FO122" s="422"/>
    </row>
    <row r="123" spans="1:171" s="56" customFormat="1" ht="15.6" customHeight="1">
      <c r="A123" s="56" t="s">
        <v>1280</v>
      </c>
      <c r="B123" s="56" t="s">
        <v>1817</v>
      </c>
      <c r="C123" s="1256"/>
      <c r="D123" s="1349"/>
      <c r="E123" s="1218"/>
      <c r="F123" s="300" t="s">
        <v>45</v>
      </c>
      <c r="G123" s="205"/>
      <c r="H123" s="279">
        <v>276510</v>
      </c>
      <c r="I123" s="280"/>
      <c r="J123" s="279">
        <v>258730</v>
      </c>
      <c r="K123" s="280"/>
      <c r="L123" s="175" t="s">
        <v>268</v>
      </c>
      <c r="M123" s="223">
        <v>2640</v>
      </c>
      <c r="N123" s="281"/>
      <c r="O123" s="282" t="s">
        <v>269</v>
      </c>
      <c r="P123" s="283" t="s">
        <v>270</v>
      </c>
      <c r="Q123" s="284" t="s">
        <v>274</v>
      </c>
      <c r="R123" s="283" t="s">
        <v>271</v>
      </c>
      <c r="S123" s="284" t="s">
        <v>268</v>
      </c>
      <c r="T123" s="285">
        <v>2.7</v>
      </c>
      <c r="U123" s="286"/>
      <c r="V123" s="223">
        <v>2460</v>
      </c>
      <c r="W123" s="281"/>
      <c r="X123" s="282" t="s">
        <v>269</v>
      </c>
      <c r="Y123" s="283" t="s">
        <v>270</v>
      </c>
      <c r="Z123" s="284" t="s">
        <v>274</v>
      </c>
      <c r="AA123" s="283" t="s">
        <v>271</v>
      </c>
      <c r="AB123" s="284" t="s">
        <v>268</v>
      </c>
      <c r="AC123" s="285">
        <v>2.7</v>
      </c>
      <c r="AD123" s="287"/>
      <c r="AE123" s="55"/>
      <c r="AF123" s="133"/>
      <c r="AG123" s="133"/>
      <c r="AH123" s="288"/>
      <c r="AI123" s="137"/>
      <c r="AJ123" s="138"/>
      <c r="AK123" s="137"/>
      <c r="AL123" s="138"/>
      <c r="AM123" s="137"/>
      <c r="AN123" s="138"/>
      <c r="AO123" s="138"/>
      <c r="AP123" s="55"/>
      <c r="AQ123" s="289"/>
      <c r="AR123" s="165"/>
      <c r="AS123" s="288"/>
      <c r="AT123" s="137"/>
      <c r="AU123" s="138"/>
      <c r="AV123" s="137"/>
      <c r="AW123" s="138"/>
      <c r="AX123" s="137"/>
      <c r="AY123" s="138"/>
      <c r="BJ123" s="1187"/>
      <c r="BK123" s="51"/>
      <c r="BL123" s="301"/>
      <c r="BM123" s="1210"/>
      <c r="BU123" s="235"/>
      <c r="BV123" s="1241"/>
      <c r="BW123" s="266"/>
      <c r="BX123" s="1210"/>
      <c r="BY123" s="1279"/>
      <c r="BZ123" s="290"/>
      <c r="CA123" s="1210"/>
      <c r="CB123" s="1191"/>
      <c r="CC123" s="1193"/>
      <c r="CD123" s="1195"/>
      <c r="CE123" s="1193"/>
      <c r="CF123" s="1197"/>
      <c r="CG123" s="1193"/>
      <c r="CH123" s="1248"/>
      <c r="CI123" s="1241"/>
      <c r="CJ123" s="1219"/>
      <c r="CK123" s="1189"/>
      <c r="CL123" s="1190"/>
      <c r="CM123" s="1192"/>
      <c r="CN123" s="1194"/>
      <c r="CO123" s="1192"/>
      <c r="CP123" s="1196"/>
      <c r="CQ123" s="1192"/>
      <c r="CR123" s="1205"/>
      <c r="CS123" s="1230"/>
      <c r="CT123" s="1232"/>
      <c r="CU123" s="1235"/>
      <c r="CV123" s="1238"/>
      <c r="CW123" s="1235"/>
      <c r="CX123" s="1238"/>
      <c r="CY123" s="1189"/>
      <c r="CZ123" s="291" t="s">
        <v>1167</v>
      </c>
      <c r="DA123" s="292">
        <v>4400</v>
      </c>
      <c r="DB123" s="293">
        <v>4900</v>
      </c>
      <c r="DC123" s="294">
        <v>3000</v>
      </c>
      <c r="DD123" s="290">
        <v>3000</v>
      </c>
      <c r="DE123" s="1210"/>
      <c r="DF123" s="231"/>
      <c r="DG123" s="235"/>
      <c r="DH123" s="165"/>
      <c r="DI123" s="1241"/>
      <c r="DJ123" s="1244"/>
      <c r="DK123" s="1210"/>
      <c r="DL123" s="1190"/>
      <c r="DM123" s="1193"/>
      <c r="DN123" s="1195"/>
      <c r="DO123" s="1193"/>
      <c r="DP123" s="1197"/>
      <c r="DQ123" s="1193"/>
      <c r="DR123" s="1248"/>
      <c r="DS123" s="1210"/>
      <c r="DT123" s="191"/>
      <c r="DU123" s="1210"/>
      <c r="DV123" s="1222"/>
      <c r="DW123" s="1224"/>
      <c r="DX123" s="1224"/>
      <c r="DY123" s="1226"/>
      <c r="DZ123" s="1210"/>
      <c r="EA123" s="1213"/>
      <c r="EB123" s="1193"/>
      <c r="EC123" s="1200"/>
      <c r="ED123" s="1193"/>
      <c r="EE123" s="1195"/>
      <c r="EF123" s="1193"/>
      <c r="EG123" s="1197"/>
      <c r="EH123" s="1193"/>
      <c r="EI123" s="1206"/>
      <c r="EJ123" s="1209"/>
      <c r="EK123" s="1210"/>
      <c r="EL123" s="1213"/>
      <c r="EM123" s="1193"/>
      <c r="EN123" s="1200"/>
      <c r="EO123" s="1193"/>
      <c r="EP123" s="1195"/>
      <c r="EQ123" s="1193"/>
      <c r="ER123" s="1197"/>
      <c r="ES123" s="1193"/>
      <c r="ET123" s="1206"/>
      <c r="EU123" s="1216"/>
      <c r="EV123" s="1209"/>
      <c r="EW123" s="1210"/>
      <c r="EX123" s="295" t="s">
        <v>1168</v>
      </c>
      <c r="EY123" s="1210"/>
      <c r="EZ123" s="1261"/>
      <c r="FA123" s="1210"/>
      <c r="FB123" s="1264"/>
      <c r="FC123" s="298"/>
      <c r="FD123" s="1267"/>
      <c r="FE123" s="441"/>
      <c r="FF123" s="422"/>
      <c r="FG123" s="422"/>
      <c r="FH123" s="422"/>
      <c r="FI123" s="422"/>
      <c r="FJ123" s="422"/>
      <c r="FK123" s="422"/>
      <c r="FL123" s="422"/>
      <c r="FM123" s="422"/>
      <c r="FN123" s="422"/>
      <c r="FO123" s="422"/>
    </row>
    <row r="124" spans="1:171" ht="15.6" customHeight="1">
      <c r="A124" s="56" t="s">
        <v>404</v>
      </c>
      <c r="B124" s="56" t="s">
        <v>1818</v>
      </c>
      <c r="C124" s="1256"/>
      <c r="D124" s="1348" t="s">
        <v>299</v>
      </c>
      <c r="E124" s="1184" t="s">
        <v>1160</v>
      </c>
      <c r="F124" s="296" t="s">
        <v>42</v>
      </c>
      <c r="G124" s="205"/>
      <c r="H124" s="206">
        <v>91260</v>
      </c>
      <c r="I124" s="207">
        <v>100560</v>
      </c>
      <c r="J124" s="206">
        <v>75710</v>
      </c>
      <c r="K124" s="207">
        <v>85010</v>
      </c>
      <c r="L124" s="175" t="s">
        <v>268</v>
      </c>
      <c r="M124" s="208">
        <v>890</v>
      </c>
      <c r="N124" s="209">
        <v>980</v>
      </c>
      <c r="O124" s="210" t="s">
        <v>269</v>
      </c>
      <c r="P124" s="211" t="s">
        <v>270</v>
      </c>
      <c r="Q124" s="212" t="s">
        <v>268</v>
      </c>
      <c r="R124" s="213" t="s">
        <v>271</v>
      </c>
      <c r="S124" s="212" t="s">
        <v>268</v>
      </c>
      <c r="T124" s="214">
        <v>2.9</v>
      </c>
      <c r="U124" s="215">
        <v>2.9</v>
      </c>
      <c r="V124" s="208">
        <v>730</v>
      </c>
      <c r="W124" s="209">
        <v>820</v>
      </c>
      <c r="X124" s="210" t="s">
        <v>269</v>
      </c>
      <c r="Y124" s="211" t="s">
        <v>270</v>
      </c>
      <c r="Z124" s="212" t="s">
        <v>268</v>
      </c>
      <c r="AA124" s="213" t="s">
        <v>271</v>
      </c>
      <c r="AB124" s="212" t="s">
        <v>268</v>
      </c>
      <c r="AC124" s="214">
        <v>2.9</v>
      </c>
      <c r="AD124" s="216">
        <v>2.8</v>
      </c>
      <c r="AE124" s="175" t="s">
        <v>268</v>
      </c>
      <c r="AF124" s="217">
        <v>9300</v>
      </c>
      <c r="AG124" s="218" t="s">
        <v>274</v>
      </c>
      <c r="AH124" s="219">
        <v>90</v>
      </c>
      <c r="AI124" s="220" t="s">
        <v>269</v>
      </c>
      <c r="AJ124" s="211" t="s">
        <v>270</v>
      </c>
      <c r="AK124" s="212" t="s">
        <v>268</v>
      </c>
      <c r="AL124" s="213" t="s">
        <v>271</v>
      </c>
      <c r="AM124" s="212" t="s">
        <v>268</v>
      </c>
      <c r="AN124" s="221">
        <v>2.5</v>
      </c>
      <c r="AO124" s="222" t="s">
        <v>276</v>
      </c>
      <c r="AP124" s="175" t="s">
        <v>268</v>
      </c>
      <c r="AQ124" s="223">
        <v>3720</v>
      </c>
      <c r="AR124" s="224" t="s">
        <v>274</v>
      </c>
      <c r="AS124" s="225">
        <v>30</v>
      </c>
      <c r="AT124" s="226" t="s">
        <v>269</v>
      </c>
      <c r="AU124" s="227" t="s">
        <v>270</v>
      </c>
      <c r="AV124" s="228" t="s">
        <v>268</v>
      </c>
      <c r="AW124" s="229" t="s">
        <v>271</v>
      </c>
      <c r="AX124" s="228" t="s">
        <v>268</v>
      </c>
      <c r="AY124" s="230">
        <v>3.8</v>
      </c>
      <c r="BA124" s="56"/>
      <c r="BJ124" s="1187"/>
      <c r="BL124" s="301"/>
      <c r="BM124" s="1210"/>
      <c r="BN124" s="56"/>
      <c r="BO124" s="56"/>
      <c r="BP124" s="56"/>
      <c r="BQ124" s="56"/>
      <c r="BR124" s="56"/>
      <c r="BS124" s="56"/>
      <c r="BT124" s="56"/>
      <c r="BU124" s="154"/>
      <c r="BV124" s="1241"/>
      <c r="BW124" s="191"/>
      <c r="BX124" s="1210" t="s">
        <v>268</v>
      </c>
      <c r="BY124" s="1276">
        <v>21130</v>
      </c>
      <c r="BZ124" s="237"/>
      <c r="CA124" s="1210" t="s">
        <v>268</v>
      </c>
      <c r="CB124" s="1245">
        <v>130</v>
      </c>
      <c r="CC124" s="1201" t="s">
        <v>269</v>
      </c>
      <c r="CD124" s="1202" t="s">
        <v>270</v>
      </c>
      <c r="CE124" s="1201" t="s">
        <v>268</v>
      </c>
      <c r="CF124" s="1203" t="s">
        <v>275</v>
      </c>
      <c r="CG124" s="1201" t="s">
        <v>268</v>
      </c>
      <c r="CH124" s="1246">
        <v>5.9</v>
      </c>
      <c r="CI124" s="1241"/>
      <c r="CJ124" s="1188" t="s">
        <v>198</v>
      </c>
      <c r="CK124" s="1189" t="s">
        <v>268</v>
      </c>
      <c r="CL124" s="1190">
        <v>140</v>
      </c>
      <c r="CM124" s="1192" t="s">
        <v>269</v>
      </c>
      <c r="CN124" s="1194" t="s">
        <v>270</v>
      </c>
      <c r="CO124" s="1192" t="s">
        <v>268</v>
      </c>
      <c r="CP124" s="1196" t="s">
        <v>275</v>
      </c>
      <c r="CQ124" s="1192" t="s">
        <v>268</v>
      </c>
      <c r="CR124" s="1205">
        <v>2.2999999999999998</v>
      </c>
      <c r="CS124" s="1230" t="s">
        <v>277</v>
      </c>
      <c r="CT124" s="1232" t="s">
        <v>268</v>
      </c>
      <c r="CU124" s="1233">
        <v>5800</v>
      </c>
      <c r="CV124" s="1236">
        <v>6400</v>
      </c>
      <c r="CW124" s="1233">
        <v>4100</v>
      </c>
      <c r="CX124" s="1236">
        <v>4100</v>
      </c>
      <c r="CY124" s="1189" t="s">
        <v>268</v>
      </c>
      <c r="CZ124" s="238" t="s">
        <v>1162</v>
      </c>
      <c r="DA124" s="239">
        <v>9800</v>
      </c>
      <c r="DB124" s="240">
        <v>10900</v>
      </c>
      <c r="DC124" s="241">
        <v>6800</v>
      </c>
      <c r="DD124" s="242">
        <v>6800</v>
      </c>
      <c r="DE124" s="1210"/>
      <c r="DF124" s="231" t="s">
        <v>296</v>
      </c>
      <c r="DG124" s="1189" t="s">
        <v>268</v>
      </c>
      <c r="DH124" s="1239">
        <v>5100</v>
      </c>
      <c r="DI124" s="1210" t="s">
        <v>268</v>
      </c>
      <c r="DJ124" s="1242">
        <v>5630</v>
      </c>
      <c r="DK124" s="1210" t="s">
        <v>268</v>
      </c>
      <c r="DL124" s="1245">
        <v>50</v>
      </c>
      <c r="DM124" s="1201" t="s">
        <v>269</v>
      </c>
      <c r="DN124" s="1202" t="s">
        <v>270</v>
      </c>
      <c r="DO124" s="1201" t="s">
        <v>268</v>
      </c>
      <c r="DP124" s="1203" t="s">
        <v>275</v>
      </c>
      <c r="DQ124" s="1201" t="s">
        <v>268</v>
      </c>
      <c r="DR124" s="1246">
        <v>6.8</v>
      </c>
      <c r="DS124" s="1210"/>
      <c r="DT124" s="231"/>
      <c r="DU124" s="1210" t="s">
        <v>280</v>
      </c>
      <c r="DV124" s="1249" t="s">
        <v>1129</v>
      </c>
      <c r="DW124" s="1251" t="s">
        <v>1129</v>
      </c>
      <c r="DX124" s="1251" t="s">
        <v>1129</v>
      </c>
      <c r="DY124" s="1253" t="s">
        <v>1129</v>
      </c>
      <c r="DZ124" s="1210" t="s">
        <v>280</v>
      </c>
      <c r="EA124" s="1211">
        <v>3690</v>
      </c>
      <c r="EB124" s="1201" t="s">
        <v>268</v>
      </c>
      <c r="EC124" s="1198">
        <v>30</v>
      </c>
      <c r="ED124" s="1201" t="s">
        <v>269</v>
      </c>
      <c r="EE124" s="1202" t="s">
        <v>270</v>
      </c>
      <c r="EF124" s="1201" t="s">
        <v>268</v>
      </c>
      <c r="EG124" s="1203" t="s">
        <v>275</v>
      </c>
      <c r="EH124" s="1201" t="s">
        <v>268</v>
      </c>
      <c r="EI124" s="1204">
        <v>5.7</v>
      </c>
      <c r="EJ124" s="1207" t="s">
        <v>276</v>
      </c>
      <c r="EK124" s="1210" t="s">
        <v>280</v>
      </c>
      <c r="EL124" s="1211">
        <v>13960</v>
      </c>
      <c r="EM124" s="1201" t="s">
        <v>268</v>
      </c>
      <c r="EN124" s="1198">
        <v>140</v>
      </c>
      <c r="EO124" s="1201" t="s">
        <v>269</v>
      </c>
      <c r="EP124" s="1202" t="s">
        <v>270</v>
      </c>
      <c r="EQ124" s="1201" t="s">
        <v>268</v>
      </c>
      <c r="ER124" s="1203" t="s">
        <v>275</v>
      </c>
      <c r="ES124" s="1201" t="s">
        <v>268</v>
      </c>
      <c r="ET124" s="1204">
        <v>2.4</v>
      </c>
      <c r="EU124" s="1214" t="s">
        <v>276</v>
      </c>
      <c r="EV124" s="1207" t="s">
        <v>1168</v>
      </c>
      <c r="EW124" s="1210" t="s">
        <v>280</v>
      </c>
      <c r="EX124" s="244"/>
      <c r="EY124" s="1210" t="s">
        <v>280</v>
      </c>
      <c r="EZ124" s="1261"/>
      <c r="FA124" s="1210"/>
      <c r="FB124" s="1264"/>
      <c r="FC124" s="298"/>
      <c r="FD124" s="1267"/>
      <c r="FE124" s="441"/>
      <c r="FL124" s="422"/>
      <c r="FM124" s="422"/>
      <c r="FN124" s="422"/>
      <c r="FO124" s="422"/>
    </row>
    <row r="125" spans="1:171" ht="15.6" customHeight="1">
      <c r="A125" s="56" t="s">
        <v>405</v>
      </c>
      <c r="B125" s="56" t="s">
        <v>1819</v>
      </c>
      <c r="C125" s="1256"/>
      <c r="D125" s="1349"/>
      <c r="E125" s="1185"/>
      <c r="F125" s="299" t="s">
        <v>43</v>
      </c>
      <c r="G125" s="205"/>
      <c r="H125" s="246">
        <v>100560</v>
      </c>
      <c r="I125" s="247">
        <v>174860</v>
      </c>
      <c r="J125" s="246">
        <v>85010</v>
      </c>
      <c r="K125" s="247">
        <v>159310</v>
      </c>
      <c r="L125" s="175" t="s">
        <v>268</v>
      </c>
      <c r="M125" s="248">
        <v>980</v>
      </c>
      <c r="N125" s="249">
        <v>1620</v>
      </c>
      <c r="O125" s="250" t="s">
        <v>269</v>
      </c>
      <c r="P125" s="251" t="s">
        <v>270</v>
      </c>
      <c r="Q125" s="252" t="s">
        <v>274</v>
      </c>
      <c r="R125" s="251" t="s">
        <v>271</v>
      </c>
      <c r="S125" s="252" t="s">
        <v>268</v>
      </c>
      <c r="T125" s="253">
        <v>2.9</v>
      </c>
      <c r="U125" s="254">
        <v>2.8</v>
      </c>
      <c r="V125" s="248">
        <v>820</v>
      </c>
      <c r="W125" s="249">
        <v>1460</v>
      </c>
      <c r="X125" s="250" t="s">
        <v>269</v>
      </c>
      <c r="Y125" s="251" t="s">
        <v>270</v>
      </c>
      <c r="Z125" s="252" t="s">
        <v>274</v>
      </c>
      <c r="AA125" s="251" t="s">
        <v>271</v>
      </c>
      <c r="AB125" s="252" t="s">
        <v>268</v>
      </c>
      <c r="AC125" s="253">
        <v>2.8</v>
      </c>
      <c r="AD125" s="255">
        <v>2.7</v>
      </c>
      <c r="AE125" s="175" t="s">
        <v>268</v>
      </c>
      <c r="AF125" s="223">
        <v>9300</v>
      </c>
      <c r="AG125" s="224" t="s">
        <v>274</v>
      </c>
      <c r="AH125" s="256">
        <v>90</v>
      </c>
      <c r="AI125" s="257" t="s">
        <v>269</v>
      </c>
      <c r="AJ125" s="197" t="s">
        <v>270</v>
      </c>
      <c r="AK125" s="198" t="s">
        <v>268</v>
      </c>
      <c r="AL125" s="258" t="s">
        <v>271</v>
      </c>
      <c r="AM125" s="259" t="s">
        <v>268</v>
      </c>
      <c r="AN125" s="260">
        <v>2.5</v>
      </c>
      <c r="AO125" s="261"/>
      <c r="AQ125" s="233"/>
      <c r="AR125" s="56"/>
      <c r="AS125" s="233"/>
      <c r="AT125" s="262"/>
      <c r="AU125" s="263"/>
      <c r="AV125" s="262"/>
      <c r="AW125" s="263"/>
      <c r="AX125" s="262"/>
      <c r="AY125" s="263"/>
      <c r="BA125" s="56"/>
      <c r="BB125" s="56"/>
      <c r="BC125" s="264"/>
      <c r="BD125" s="265"/>
      <c r="BE125" s="56"/>
      <c r="BF125" s="265"/>
      <c r="BG125" s="56"/>
      <c r="BH125" s="265"/>
      <c r="BI125" s="56"/>
      <c r="BJ125" s="1187"/>
      <c r="BL125" s="301"/>
      <c r="BM125" s="1210"/>
      <c r="BN125" s="56"/>
      <c r="BO125" s="56"/>
      <c r="BP125" s="56"/>
      <c r="BQ125" s="56"/>
      <c r="BR125" s="56"/>
      <c r="BS125" s="56"/>
      <c r="BT125" s="56"/>
      <c r="BU125" s="154"/>
      <c r="BV125" s="1241"/>
      <c r="BW125" s="191"/>
      <c r="BX125" s="1210"/>
      <c r="BY125" s="1277"/>
      <c r="BZ125" s="267">
        <v>19190</v>
      </c>
      <c r="CA125" s="1210"/>
      <c r="CB125" s="1190"/>
      <c r="CC125" s="1192"/>
      <c r="CD125" s="1194"/>
      <c r="CE125" s="1192"/>
      <c r="CF125" s="1196"/>
      <c r="CG125" s="1192"/>
      <c r="CH125" s="1247"/>
      <c r="CI125" s="1241"/>
      <c r="CJ125" s="1188"/>
      <c r="CK125" s="1189"/>
      <c r="CL125" s="1190"/>
      <c r="CM125" s="1192"/>
      <c r="CN125" s="1194"/>
      <c r="CO125" s="1192"/>
      <c r="CP125" s="1196"/>
      <c r="CQ125" s="1192"/>
      <c r="CR125" s="1205"/>
      <c r="CS125" s="1230"/>
      <c r="CT125" s="1232"/>
      <c r="CU125" s="1234"/>
      <c r="CV125" s="1237"/>
      <c r="CW125" s="1234"/>
      <c r="CX125" s="1237"/>
      <c r="CY125" s="1189"/>
      <c r="CZ125" s="167" t="s">
        <v>1164</v>
      </c>
      <c r="DA125" s="268">
        <v>5400</v>
      </c>
      <c r="DB125" s="269">
        <v>6000</v>
      </c>
      <c r="DC125" s="270">
        <v>3700</v>
      </c>
      <c r="DD125" s="271">
        <v>3700</v>
      </c>
      <c r="DE125" s="1210"/>
      <c r="DF125" s="231">
        <v>14160</v>
      </c>
      <c r="DG125" s="1189"/>
      <c r="DH125" s="1240"/>
      <c r="DI125" s="1210"/>
      <c r="DJ125" s="1243"/>
      <c r="DK125" s="1210"/>
      <c r="DL125" s="1190"/>
      <c r="DM125" s="1192"/>
      <c r="DN125" s="1194"/>
      <c r="DO125" s="1192"/>
      <c r="DP125" s="1196"/>
      <c r="DQ125" s="1192"/>
      <c r="DR125" s="1247"/>
      <c r="DS125" s="1210"/>
      <c r="DT125" s="231"/>
      <c r="DU125" s="1210"/>
      <c r="DV125" s="1250"/>
      <c r="DW125" s="1252"/>
      <c r="DX125" s="1252"/>
      <c r="DY125" s="1254"/>
      <c r="DZ125" s="1210"/>
      <c r="EA125" s="1212"/>
      <c r="EB125" s="1192"/>
      <c r="EC125" s="1199"/>
      <c r="ED125" s="1192"/>
      <c r="EE125" s="1194"/>
      <c r="EF125" s="1192"/>
      <c r="EG125" s="1196"/>
      <c r="EH125" s="1192"/>
      <c r="EI125" s="1205"/>
      <c r="EJ125" s="1208"/>
      <c r="EK125" s="1210"/>
      <c r="EL125" s="1212"/>
      <c r="EM125" s="1192"/>
      <c r="EN125" s="1199"/>
      <c r="EO125" s="1192"/>
      <c r="EP125" s="1194"/>
      <c r="EQ125" s="1192"/>
      <c r="ER125" s="1196"/>
      <c r="ES125" s="1192"/>
      <c r="ET125" s="1205"/>
      <c r="EU125" s="1215"/>
      <c r="EV125" s="1208"/>
      <c r="EW125" s="1210"/>
      <c r="EX125" s="272">
        <v>9350</v>
      </c>
      <c r="EY125" s="1210"/>
      <c r="EZ125" s="1261"/>
      <c r="FA125" s="1210"/>
      <c r="FB125" s="1264"/>
      <c r="FC125" s="298"/>
      <c r="FD125" s="1267"/>
      <c r="FE125" s="441"/>
      <c r="FL125" s="422"/>
      <c r="FM125" s="422"/>
      <c r="FN125" s="422"/>
      <c r="FO125" s="422"/>
    </row>
    <row r="126" spans="1:171" ht="15.6" customHeight="1">
      <c r="A126" s="56" t="s">
        <v>1281</v>
      </c>
      <c r="B126" s="56" t="s">
        <v>1820</v>
      </c>
      <c r="C126" s="1256"/>
      <c r="D126" s="1349"/>
      <c r="E126" s="1217" t="s">
        <v>1165</v>
      </c>
      <c r="F126" s="299" t="s">
        <v>44</v>
      </c>
      <c r="G126" s="205"/>
      <c r="H126" s="246">
        <v>174860</v>
      </c>
      <c r="I126" s="247">
        <v>267950</v>
      </c>
      <c r="J126" s="246">
        <v>159310</v>
      </c>
      <c r="K126" s="247">
        <v>252400</v>
      </c>
      <c r="L126" s="175" t="s">
        <v>268</v>
      </c>
      <c r="M126" s="248">
        <v>1620</v>
      </c>
      <c r="N126" s="249">
        <v>2550</v>
      </c>
      <c r="O126" s="250" t="s">
        <v>269</v>
      </c>
      <c r="P126" s="251" t="s">
        <v>270</v>
      </c>
      <c r="Q126" s="252" t="s">
        <v>274</v>
      </c>
      <c r="R126" s="251" t="s">
        <v>271</v>
      </c>
      <c r="S126" s="252" t="s">
        <v>268</v>
      </c>
      <c r="T126" s="253">
        <v>2.8</v>
      </c>
      <c r="U126" s="254">
        <v>2.7</v>
      </c>
      <c r="V126" s="248">
        <v>1460</v>
      </c>
      <c r="W126" s="249">
        <v>2390</v>
      </c>
      <c r="X126" s="250" t="s">
        <v>269</v>
      </c>
      <c r="Y126" s="251" t="s">
        <v>270</v>
      </c>
      <c r="Z126" s="252" t="s">
        <v>274</v>
      </c>
      <c r="AA126" s="251" t="s">
        <v>271</v>
      </c>
      <c r="AB126" s="252" t="s">
        <v>268</v>
      </c>
      <c r="AC126" s="253">
        <v>2.7</v>
      </c>
      <c r="AD126" s="255">
        <v>2.7</v>
      </c>
      <c r="AE126" s="55"/>
      <c r="AH126" s="273"/>
      <c r="AP126" s="55"/>
      <c r="AZ126" s="175" t="s">
        <v>268</v>
      </c>
      <c r="BA126" s="274">
        <v>18610</v>
      </c>
      <c r="BB126" s="175" t="s">
        <v>268</v>
      </c>
      <c r="BC126" s="225">
        <v>180</v>
      </c>
      <c r="BD126" s="226" t="s">
        <v>269</v>
      </c>
      <c r="BE126" s="227" t="s">
        <v>270</v>
      </c>
      <c r="BF126" s="228" t="s">
        <v>268</v>
      </c>
      <c r="BG126" s="229" t="s">
        <v>271</v>
      </c>
      <c r="BH126" s="226" t="s">
        <v>268</v>
      </c>
      <c r="BI126" s="230">
        <v>2.5</v>
      </c>
      <c r="BJ126" s="1187"/>
      <c r="BL126" s="301"/>
      <c r="BM126" s="1210"/>
      <c r="BN126" s="56"/>
      <c r="BO126" s="56"/>
      <c r="BP126" s="56"/>
      <c r="BQ126" s="56"/>
      <c r="BR126" s="56"/>
      <c r="BS126" s="56"/>
      <c r="BT126" s="56"/>
      <c r="BU126" s="154"/>
      <c r="BV126" s="1241"/>
      <c r="BW126" s="191"/>
      <c r="BX126" s="1210" t="s">
        <v>268</v>
      </c>
      <c r="BY126" s="1278">
        <v>19190</v>
      </c>
      <c r="BZ126" s="275"/>
      <c r="CA126" s="1210"/>
      <c r="CB126" s="1190">
        <v>0</v>
      </c>
      <c r="CC126" s="1192"/>
      <c r="CD126" s="1194"/>
      <c r="CE126" s="1192"/>
      <c r="CF126" s="1196"/>
      <c r="CG126" s="1192"/>
      <c r="CH126" s="1247"/>
      <c r="CI126" s="1241"/>
      <c r="CJ126" s="1219">
        <v>14510</v>
      </c>
      <c r="CK126" s="1189"/>
      <c r="CL126" s="1190"/>
      <c r="CM126" s="1192"/>
      <c r="CN126" s="1194"/>
      <c r="CO126" s="1192"/>
      <c r="CP126" s="1196"/>
      <c r="CQ126" s="1192"/>
      <c r="CR126" s="1205"/>
      <c r="CS126" s="1230"/>
      <c r="CT126" s="1232"/>
      <c r="CU126" s="1234"/>
      <c r="CV126" s="1237"/>
      <c r="CW126" s="1234"/>
      <c r="CX126" s="1237"/>
      <c r="CY126" s="1189"/>
      <c r="CZ126" s="167" t="s">
        <v>1166</v>
      </c>
      <c r="DA126" s="268">
        <v>4700</v>
      </c>
      <c r="DB126" s="269">
        <v>5200</v>
      </c>
      <c r="DC126" s="270">
        <v>3300</v>
      </c>
      <c r="DD126" s="271">
        <v>3300</v>
      </c>
      <c r="DE126" s="1210"/>
      <c r="DF126" s="231"/>
      <c r="DG126" s="235"/>
      <c r="DH126" s="276"/>
      <c r="DI126" s="1241"/>
      <c r="DJ126" s="1243"/>
      <c r="DK126" s="1210"/>
      <c r="DL126" s="1190"/>
      <c r="DM126" s="1192"/>
      <c r="DN126" s="1194"/>
      <c r="DO126" s="1192"/>
      <c r="DP126" s="1196"/>
      <c r="DQ126" s="1192"/>
      <c r="DR126" s="1247"/>
      <c r="DS126" s="1210"/>
      <c r="DT126" s="302"/>
      <c r="DU126" s="1210"/>
      <c r="DV126" s="1221">
        <v>0.01</v>
      </c>
      <c r="DW126" s="1223">
        <v>0.03</v>
      </c>
      <c r="DX126" s="1223">
        <v>0.04</v>
      </c>
      <c r="DY126" s="1225">
        <v>0.05</v>
      </c>
      <c r="DZ126" s="1210"/>
      <c r="EA126" s="1212"/>
      <c r="EB126" s="1192"/>
      <c r="EC126" s="1199"/>
      <c r="ED126" s="1192"/>
      <c r="EE126" s="1194"/>
      <c r="EF126" s="1192"/>
      <c r="EG126" s="1196"/>
      <c r="EH126" s="1192"/>
      <c r="EI126" s="1205"/>
      <c r="EJ126" s="1208"/>
      <c r="EK126" s="1210"/>
      <c r="EL126" s="1212"/>
      <c r="EM126" s="1192"/>
      <c r="EN126" s="1199"/>
      <c r="EO126" s="1192"/>
      <c r="EP126" s="1194"/>
      <c r="EQ126" s="1192"/>
      <c r="ER126" s="1196"/>
      <c r="ES126" s="1192"/>
      <c r="ET126" s="1205"/>
      <c r="EU126" s="1215"/>
      <c r="EV126" s="1208"/>
      <c r="EW126" s="1210"/>
      <c r="EX126" s="277">
        <v>90</v>
      </c>
      <c r="EY126" s="1210"/>
      <c r="EZ126" s="1261"/>
      <c r="FA126" s="1210"/>
      <c r="FB126" s="1264"/>
      <c r="FC126" s="298"/>
      <c r="FD126" s="1267"/>
      <c r="FE126" s="441"/>
      <c r="FL126" s="422"/>
      <c r="FM126" s="422"/>
      <c r="FN126" s="422"/>
      <c r="FO126" s="422"/>
    </row>
    <row r="127" spans="1:171" ht="15.6" customHeight="1">
      <c r="A127" s="56" t="s">
        <v>1282</v>
      </c>
      <c r="B127" s="56" t="s">
        <v>1821</v>
      </c>
      <c r="C127" s="1256"/>
      <c r="D127" s="1349"/>
      <c r="E127" s="1218"/>
      <c r="F127" s="300" t="s">
        <v>45</v>
      </c>
      <c r="G127" s="205"/>
      <c r="H127" s="279">
        <v>267950</v>
      </c>
      <c r="I127" s="280"/>
      <c r="J127" s="279">
        <v>252400</v>
      </c>
      <c r="K127" s="280"/>
      <c r="L127" s="175" t="s">
        <v>268</v>
      </c>
      <c r="M127" s="223">
        <v>2550</v>
      </c>
      <c r="N127" s="281"/>
      <c r="O127" s="282" t="s">
        <v>269</v>
      </c>
      <c r="P127" s="283" t="s">
        <v>270</v>
      </c>
      <c r="Q127" s="284" t="s">
        <v>274</v>
      </c>
      <c r="R127" s="283" t="s">
        <v>271</v>
      </c>
      <c r="S127" s="284" t="s">
        <v>268</v>
      </c>
      <c r="T127" s="285">
        <v>2.7</v>
      </c>
      <c r="U127" s="286"/>
      <c r="V127" s="223">
        <v>2390</v>
      </c>
      <c r="W127" s="281"/>
      <c r="X127" s="282" t="s">
        <v>269</v>
      </c>
      <c r="Y127" s="283" t="s">
        <v>270</v>
      </c>
      <c r="Z127" s="284" t="s">
        <v>274</v>
      </c>
      <c r="AA127" s="283" t="s">
        <v>271</v>
      </c>
      <c r="AB127" s="284" t="s">
        <v>268</v>
      </c>
      <c r="AC127" s="285">
        <v>2.7</v>
      </c>
      <c r="AD127" s="287"/>
      <c r="AE127" s="55"/>
      <c r="AH127" s="288"/>
      <c r="AP127" s="55"/>
      <c r="AQ127" s="289"/>
      <c r="AR127" s="165"/>
      <c r="AS127" s="288"/>
      <c r="AZ127" s="56"/>
      <c r="BA127" s="56"/>
      <c r="BB127" s="56"/>
      <c r="BC127" s="56"/>
      <c r="BD127" s="56"/>
      <c r="BE127" s="56"/>
      <c r="BF127" s="56"/>
      <c r="BG127" s="56"/>
      <c r="BH127" s="56"/>
      <c r="BI127" s="56"/>
      <c r="BJ127" s="1187"/>
      <c r="BL127" s="1229" t="s">
        <v>1172</v>
      </c>
      <c r="BM127" s="1210"/>
      <c r="BN127" s="1270" t="s">
        <v>1172</v>
      </c>
      <c r="BO127" s="1271"/>
      <c r="BP127" s="1271"/>
      <c r="BQ127" s="1271"/>
      <c r="BR127" s="1271"/>
      <c r="BS127" s="1271"/>
      <c r="BT127" s="1272"/>
      <c r="BU127" s="179"/>
      <c r="BV127" s="1241"/>
      <c r="BW127" s="231"/>
      <c r="BX127" s="1210"/>
      <c r="BY127" s="1279"/>
      <c r="BZ127" s="290"/>
      <c r="CA127" s="1210"/>
      <c r="CB127" s="1191"/>
      <c r="CC127" s="1193"/>
      <c r="CD127" s="1195"/>
      <c r="CE127" s="1193"/>
      <c r="CF127" s="1197"/>
      <c r="CG127" s="1193"/>
      <c r="CH127" s="1248"/>
      <c r="CI127" s="1241"/>
      <c r="CJ127" s="1219"/>
      <c r="CK127" s="1189"/>
      <c r="CL127" s="1190"/>
      <c r="CM127" s="1192"/>
      <c r="CN127" s="1194"/>
      <c r="CO127" s="1192"/>
      <c r="CP127" s="1196"/>
      <c r="CQ127" s="1192"/>
      <c r="CR127" s="1205"/>
      <c r="CS127" s="1230"/>
      <c r="CT127" s="1232"/>
      <c r="CU127" s="1235"/>
      <c r="CV127" s="1238"/>
      <c r="CW127" s="1235"/>
      <c r="CX127" s="1238"/>
      <c r="CY127" s="1189"/>
      <c r="CZ127" s="291" t="s">
        <v>1167</v>
      </c>
      <c r="DA127" s="292">
        <v>4200</v>
      </c>
      <c r="DB127" s="293">
        <v>4600</v>
      </c>
      <c r="DC127" s="294">
        <v>2900</v>
      </c>
      <c r="DD127" s="290">
        <v>2900</v>
      </c>
      <c r="DE127" s="1210"/>
      <c r="DF127" s="231" t="s">
        <v>298</v>
      </c>
      <c r="DG127" s="235"/>
      <c r="DH127" s="165"/>
      <c r="DI127" s="1241"/>
      <c r="DJ127" s="1244"/>
      <c r="DK127" s="1210"/>
      <c r="DL127" s="1190"/>
      <c r="DM127" s="1193"/>
      <c r="DN127" s="1195"/>
      <c r="DO127" s="1193"/>
      <c r="DP127" s="1197"/>
      <c r="DQ127" s="1193"/>
      <c r="DR127" s="1248"/>
      <c r="DS127" s="1210"/>
      <c r="DT127" s="231"/>
      <c r="DU127" s="1210"/>
      <c r="DV127" s="1222"/>
      <c r="DW127" s="1224"/>
      <c r="DX127" s="1224"/>
      <c r="DY127" s="1226"/>
      <c r="DZ127" s="1210"/>
      <c r="EA127" s="1213"/>
      <c r="EB127" s="1193"/>
      <c r="EC127" s="1200"/>
      <c r="ED127" s="1193"/>
      <c r="EE127" s="1195"/>
      <c r="EF127" s="1193"/>
      <c r="EG127" s="1197"/>
      <c r="EH127" s="1193"/>
      <c r="EI127" s="1206"/>
      <c r="EJ127" s="1209"/>
      <c r="EK127" s="1210"/>
      <c r="EL127" s="1213"/>
      <c r="EM127" s="1193"/>
      <c r="EN127" s="1200"/>
      <c r="EO127" s="1193"/>
      <c r="EP127" s="1195"/>
      <c r="EQ127" s="1193"/>
      <c r="ER127" s="1197"/>
      <c r="ES127" s="1193"/>
      <c r="ET127" s="1206"/>
      <c r="EU127" s="1216"/>
      <c r="EV127" s="1209"/>
      <c r="EW127" s="1210"/>
      <c r="EX127" s="295" t="s">
        <v>1168</v>
      </c>
      <c r="EY127" s="1210"/>
      <c r="EZ127" s="1261"/>
      <c r="FA127" s="1210"/>
      <c r="FB127" s="1264"/>
      <c r="FC127" s="298"/>
      <c r="FD127" s="1267"/>
      <c r="FE127" s="441"/>
      <c r="FL127" s="422"/>
      <c r="FM127" s="422"/>
      <c r="FN127" s="422"/>
      <c r="FO127" s="422"/>
    </row>
    <row r="128" spans="1:171" ht="15.6" customHeight="1">
      <c r="A128" s="144" t="s">
        <v>406</v>
      </c>
      <c r="B128" s="144" t="s">
        <v>1822</v>
      </c>
      <c r="C128" s="1256"/>
      <c r="D128" s="1348" t="s">
        <v>302</v>
      </c>
      <c r="E128" s="1184" t="s">
        <v>1160</v>
      </c>
      <c r="F128" s="296" t="s">
        <v>42</v>
      </c>
      <c r="G128" s="205"/>
      <c r="H128" s="206">
        <v>92070</v>
      </c>
      <c r="I128" s="207">
        <v>101370</v>
      </c>
      <c r="J128" s="206">
        <v>78240</v>
      </c>
      <c r="K128" s="207">
        <v>87540</v>
      </c>
      <c r="L128" s="175" t="s">
        <v>268</v>
      </c>
      <c r="M128" s="208">
        <v>900</v>
      </c>
      <c r="N128" s="209">
        <v>990</v>
      </c>
      <c r="O128" s="210" t="s">
        <v>269</v>
      </c>
      <c r="P128" s="211" t="s">
        <v>270</v>
      </c>
      <c r="Q128" s="212" t="s">
        <v>268</v>
      </c>
      <c r="R128" s="213" t="s">
        <v>271</v>
      </c>
      <c r="S128" s="212" t="s">
        <v>268</v>
      </c>
      <c r="T128" s="214">
        <v>2.8</v>
      </c>
      <c r="U128" s="215">
        <v>2.8</v>
      </c>
      <c r="V128" s="208">
        <v>760</v>
      </c>
      <c r="W128" s="209">
        <v>850</v>
      </c>
      <c r="X128" s="210" t="s">
        <v>269</v>
      </c>
      <c r="Y128" s="211" t="s">
        <v>270</v>
      </c>
      <c r="Z128" s="212" t="s">
        <v>268</v>
      </c>
      <c r="AA128" s="213" t="s">
        <v>271</v>
      </c>
      <c r="AB128" s="212" t="s">
        <v>268</v>
      </c>
      <c r="AC128" s="214">
        <v>2.8</v>
      </c>
      <c r="AD128" s="216">
        <v>2.7</v>
      </c>
      <c r="AE128" s="175" t="s">
        <v>268</v>
      </c>
      <c r="AF128" s="217">
        <v>9300</v>
      </c>
      <c r="AG128" s="218" t="s">
        <v>274</v>
      </c>
      <c r="AH128" s="219">
        <v>90</v>
      </c>
      <c r="AI128" s="220" t="s">
        <v>269</v>
      </c>
      <c r="AJ128" s="211" t="s">
        <v>270</v>
      </c>
      <c r="AK128" s="212" t="s">
        <v>268</v>
      </c>
      <c r="AL128" s="213" t="s">
        <v>271</v>
      </c>
      <c r="AM128" s="212" t="s">
        <v>268</v>
      </c>
      <c r="AN128" s="221">
        <v>2.5</v>
      </c>
      <c r="AO128" s="222" t="s">
        <v>276</v>
      </c>
      <c r="AP128" s="175" t="s">
        <v>268</v>
      </c>
      <c r="AQ128" s="223">
        <v>3720</v>
      </c>
      <c r="AR128" s="224" t="s">
        <v>274</v>
      </c>
      <c r="AS128" s="225">
        <v>30</v>
      </c>
      <c r="AT128" s="226" t="s">
        <v>269</v>
      </c>
      <c r="AU128" s="227" t="s">
        <v>270</v>
      </c>
      <c r="AV128" s="228" t="s">
        <v>268</v>
      </c>
      <c r="AW128" s="229" t="s">
        <v>271</v>
      </c>
      <c r="AX128" s="228" t="s">
        <v>268</v>
      </c>
      <c r="AY128" s="230">
        <v>3.8</v>
      </c>
      <c r="BA128" s="56"/>
      <c r="BJ128" s="1187"/>
      <c r="BL128" s="1229"/>
      <c r="BM128" s="1210"/>
      <c r="BN128" s="1270"/>
      <c r="BO128" s="1271"/>
      <c r="BP128" s="1271"/>
      <c r="BQ128" s="1271"/>
      <c r="BR128" s="1271"/>
      <c r="BS128" s="1271"/>
      <c r="BT128" s="1272"/>
      <c r="BU128" s="179"/>
      <c r="BV128" s="1241"/>
      <c r="BW128" s="231"/>
      <c r="BX128" s="1210" t="s">
        <v>268</v>
      </c>
      <c r="BY128" s="1276">
        <v>19640</v>
      </c>
      <c r="BZ128" s="237"/>
      <c r="CA128" s="1210" t="s">
        <v>268</v>
      </c>
      <c r="CB128" s="1245">
        <v>110</v>
      </c>
      <c r="CC128" s="1201" t="s">
        <v>269</v>
      </c>
      <c r="CD128" s="1202" t="s">
        <v>270</v>
      </c>
      <c r="CE128" s="1201" t="s">
        <v>268</v>
      </c>
      <c r="CF128" s="1203" t="s">
        <v>275</v>
      </c>
      <c r="CG128" s="1201" t="s">
        <v>268</v>
      </c>
      <c r="CH128" s="1246">
        <v>6.2</v>
      </c>
      <c r="CI128" s="1241"/>
      <c r="CJ128" s="1188" t="s">
        <v>199</v>
      </c>
      <c r="CK128" s="1189" t="s">
        <v>268</v>
      </c>
      <c r="CL128" s="1190">
        <v>120</v>
      </c>
      <c r="CM128" s="1192" t="s">
        <v>269</v>
      </c>
      <c r="CN128" s="1194" t="s">
        <v>270</v>
      </c>
      <c r="CO128" s="1192" t="s">
        <v>268</v>
      </c>
      <c r="CP128" s="1196" t="s">
        <v>275</v>
      </c>
      <c r="CQ128" s="1192" t="s">
        <v>268</v>
      </c>
      <c r="CR128" s="1205">
        <v>2.4</v>
      </c>
      <c r="CS128" s="1230" t="s">
        <v>277</v>
      </c>
      <c r="CT128" s="1232" t="s">
        <v>268</v>
      </c>
      <c r="CU128" s="1233">
        <v>5900</v>
      </c>
      <c r="CV128" s="1236">
        <v>6500</v>
      </c>
      <c r="CW128" s="1233">
        <v>4100</v>
      </c>
      <c r="CX128" s="1236">
        <v>4100</v>
      </c>
      <c r="CY128" s="1189" t="s">
        <v>268</v>
      </c>
      <c r="CZ128" s="238" t="s">
        <v>1162</v>
      </c>
      <c r="DA128" s="239">
        <v>9200</v>
      </c>
      <c r="DB128" s="240">
        <v>10300</v>
      </c>
      <c r="DC128" s="241">
        <v>6400</v>
      </c>
      <c r="DD128" s="242">
        <v>6400</v>
      </c>
      <c r="DE128" s="1210"/>
      <c r="DF128" s="231">
        <v>12280</v>
      </c>
      <c r="DG128" s="1189" t="s">
        <v>268</v>
      </c>
      <c r="DH128" s="1239">
        <v>5100</v>
      </c>
      <c r="DI128" s="1210" t="s">
        <v>268</v>
      </c>
      <c r="DJ128" s="1242">
        <v>5010</v>
      </c>
      <c r="DK128" s="1210" t="s">
        <v>268</v>
      </c>
      <c r="DL128" s="1245">
        <v>50</v>
      </c>
      <c r="DM128" s="1201" t="s">
        <v>269</v>
      </c>
      <c r="DN128" s="1202" t="s">
        <v>270</v>
      </c>
      <c r="DO128" s="1201" t="s">
        <v>268</v>
      </c>
      <c r="DP128" s="1203" t="s">
        <v>275</v>
      </c>
      <c r="DQ128" s="1201" t="s">
        <v>268</v>
      </c>
      <c r="DR128" s="1246">
        <v>6</v>
      </c>
      <c r="DS128" s="1210"/>
      <c r="DT128" s="231"/>
      <c r="DU128" s="1210" t="s">
        <v>280</v>
      </c>
      <c r="DV128" s="1249" t="s">
        <v>1129</v>
      </c>
      <c r="DW128" s="1251" t="s">
        <v>1129</v>
      </c>
      <c r="DX128" s="1251" t="s">
        <v>1129</v>
      </c>
      <c r="DY128" s="1253" t="s">
        <v>1129</v>
      </c>
      <c r="DZ128" s="1210" t="s">
        <v>280</v>
      </c>
      <c r="EA128" s="1211">
        <v>3280</v>
      </c>
      <c r="EB128" s="1201" t="s">
        <v>268</v>
      </c>
      <c r="EC128" s="1198">
        <v>30</v>
      </c>
      <c r="ED128" s="1201" t="s">
        <v>269</v>
      </c>
      <c r="EE128" s="1202" t="s">
        <v>270</v>
      </c>
      <c r="EF128" s="1201" t="s">
        <v>268</v>
      </c>
      <c r="EG128" s="1203" t="s">
        <v>275</v>
      </c>
      <c r="EH128" s="1201" t="s">
        <v>268</v>
      </c>
      <c r="EI128" s="1204">
        <v>5</v>
      </c>
      <c r="EJ128" s="1207" t="s">
        <v>276</v>
      </c>
      <c r="EK128" s="1210" t="s">
        <v>280</v>
      </c>
      <c r="EL128" s="1211">
        <v>12410</v>
      </c>
      <c r="EM128" s="1201" t="s">
        <v>268</v>
      </c>
      <c r="EN128" s="1198">
        <v>120</v>
      </c>
      <c r="EO128" s="1201" t="s">
        <v>269</v>
      </c>
      <c r="EP128" s="1202" t="s">
        <v>270</v>
      </c>
      <c r="EQ128" s="1201" t="s">
        <v>268</v>
      </c>
      <c r="ER128" s="1203" t="s">
        <v>275</v>
      </c>
      <c r="ES128" s="1201" t="s">
        <v>268</v>
      </c>
      <c r="ET128" s="1204">
        <v>2.5</v>
      </c>
      <c r="EU128" s="1214" t="s">
        <v>276</v>
      </c>
      <c r="EV128" s="1207" t="s">
        <v>1168</v>
      </c>
      <c r="EW128" s="1210" t="s">
        <v>280</v>
      </c>
      <c r="EX128" s="244"/>
      <c r="EY128" s="1210" t="s">
        <v>280</v>
      </c>
      <c r="EZ128" s="1261"/>
      <c r="FA128" s="1210"/>
      <c r="FB128" s="1264"/>
      <c r="FC128" s="298"/>
      <c r="FD128" s="1267"/>
      <c r="FE128" s="441"/>
      <c r="FL128" s="422"/>
      <c r="FM128" s="422"/>
      <c r="FN128" s="422"/>
      <c r="FO128" s="422"/>
    </row>
    <row r="129" spans="1:171" ht="15.6" customHeight="1">
      <c r="A129" s="144" t="s">
        <v>407</v>
      </c>
      <c r="B129" s="144" t="s">
        <v>1823</v>
      </c>
      <c r="C129" s="1256"/>
      <c r="D129" s="1349"/>
      <c r="E129" s="1185"/>
      <c r="F129" s="299" t="s">
        <v>43</v>
      </c>
      <c r="G129" s="205"/>
      <c r="H129" s="246">
        <v>101370</v>
      </c>
      <c r="I129" s="247">
        <v>175670</v>
      </c>
      <c r="J129" s="246">
        <v>87540</v>
      </c>
      <c r="K129" s="247">
        <v>161840</v>
      </c>
      <c r="L129" s="175" t="s">
        <v>268</v>
      </c>
      <c r="M129" s="248">
        <v>990</v>
      </c>
      <c r="N129" s="249">
        <v>1630</v>
      </c>
      <c r="O129" s="250" t="s">
        <v>269</v>
      </c>
      <c r="P129" s="251" t="s">
        <v>270</v>
      </c>
      <c r="Q129" s="252" t="s">
        <v>274</v>
      </c>
      <c r="R129" s="251" t="s">
        <v>271</v>
      </c>
      <c r="S129" s="252" t="s">
        <v>268</v>
      </c>
      <c r="T129" s="253">
        <v>2.8</v>
      </c>
      <c r="U129" s="254">
        <v>2.7</v>
      </c>
      <c r="V129" s="248">
        <v>850</v>
      </c>
      <c r="W129" s="249">
        <v>1490</v>
      </c>
      <c r="X129" s="250" t="s">
        <v>269</v>
      </c>
      <c r="Y129" s="251" t="s">
        <v>270</v>
      </c>
      <c r="Z129" s="252" t="s">
        <v>274</v>
      </c>
      <c r="AA129" s="251" t="s">
        <v>271</v>
      </c>
      <c r="AB129" s="252" t="s">
        <v>268</v>
      </c>
      <c r="AC129" s="253">
        <v>2.7</v>
      </c>
      <c r="AD129" s="255">
        <v>2.7</v>
      </c>
      <c r="AE129" s="175" t="s">
        <v>268</v>
      </c>
      <c r="AF129" s="223">
        <v>9300</v>
      </c>
      <c r="AG129" s="224" t="s">
        <v>274</v>
      </c>
      <c r="AH129" s="256">
        <v>90</v>
      </c>
      <c r="AI129" s="257" t="s">
        <v>269</v>
      </c>
      <c r="AJ129" s="197" t="s">
        <v>270</v>
      </c>
      <c r="AK129" s="198" t="s">
        <v>268</v>
      </c>
      <c r="AL129" s="258" t="s">
        <v>271</v>
      </c>
      <c r="AM129" s="259" t="s">
        <v>268</v>
      </c>
      <c r="AN129" s="260">
        <v>2.5</v>
      </c>
      <c r="AO129" s="261"/>
      <c r="AQ129" s="233"/>
      <c r="AR129" s="56"/>
      <c r="AS129" s="233"/>
      <c r="AT129" s="262"/>
      <c r="AU129" s="263"/>
      <c r="AV129" s="262"/>
      <c r="AW129" s="263"/>
      <c r="AX129" s="262"/>
      <c r="AY129" s="263"/>
      <c r="BA129" s="56"/>
      <c r="BB129" s="56"/>
      <c r="BC129" s="264"/>
      <c r="BD129" s="265"/>
      <c r="BE129" s="56"/>
      <c r="BF129" s="265"/>
      <c r="BG129" s="56"/>
      <c r="BH129" s="265"/>
      <c r="BI129" s="56"/>
      <c r="BJ129" s="1187"/>
      <c r="BL129" s="1229"/>
      <c r="BM129" s="1210"/>
      <c r="BN129" s="1270"/>
      <c r="BO129" s="1271"/>
      <c r="BP129" s="1271"/>
      <c r="BQ129" s="1271"/>
      <c r="BR129" s="1271"/>
      <c r="BS129" s="1271"/>
      <c r="BT129" s="1272"/>
      <c r="BU129" s="179"/>
      <c r="BV129" s="1241"/>
      <c r="BW129" s="231"/>
      <c r="BX129" s="1210"/>
      <c r="BY129" s="1277"/>
      <c r="BZ129" s="267">
        <v>17700</v>
      </c>
      <c r="CA129" s="1210"/>
      <c r="CB129" s="1190"/>
      <c r="CC129" s="1192"/>
      <c r="CD129" s="1194"/>
      <c r="CE129" s="1192"/>
      <c r="CF129" s="1196"/>
      <c r="CG129" s="1192"/>
      <c r="CH129" s="1247"/>
      <c r="CI129" s="1241"/>
      <c r="CJ129" s="1188"/>
      <c r="CK129" s="1189"/>
      <c r="CL129" s="1190"/>
      <c r="CM129" s="1192"/>
      <c r="CN129" s="1194"/>
      <c r="CO129" s="1192"/>
      <c r="CP129" s="1196"/>
      <c r="CQ129" s="1192"/>
      <c r="CR129" s="1205"/>
      <c r="CS129" s="1230"/>
      <c r="CT129" s="1232"/>
      <c r="CU129" s="1234"/>
      <c r="CV129" s="1237"/>
      <c r="CW129" s="1234"/>
      <c r="CX129" s="1237"/>
      <c r="CY129" s="1189"/>
      <c r="CZ129" s="167" t="s">
        <v>1164</v>
      </c>
      <c r="DA129" s="268">
        <v>5100</v>
      </c>
      <c r="DB129" s="269">
        <v>5600</v>
      </c>
      <c r="DC129" s="270">
        <v>3500</v>
      </c>
      <c r="DD129" s="271">
        <v>3500</v>
      </c>
      <c r="DE129" s="1210"/>
      <c r="DF129" s="231"/>
      <c r="DG129" s="1189"/>
      <c r="DH129" s="1240"/>
      <c r="DI129" s="1210"/>
      <c r="DJ129" s="1243"/>
      <c r="DK129" s="1210"/>
      <c r="DL129" s="1190"/>
      <c r="DM129" s="1192"/>
      <c r="DN129" s="1194"/>
      <c r="DO129" s="1192"/>
      <c r="DP129" s="1196"/>
      <c r="DQ129" s="1192"/>
      <c r="DR129" s="1247"/>
      <c r="DS129" s="1210"/>
      <c r="DT129" s="231"/>
      <c r="DU129" s="1210"/>
      <c r="DV129" s="1250"/>
      <c r="DW129" s="1252"/>
      <c r="DX129" s="1252"/>
      <c r="DY129" s="1254"/>
      <c r="DZ129" s="1210"/>
      <c r="EA129" s="1212"/>
      <c r="EB129" s="1192"/>
      <c r="EC129" s="1199"/>
      <c r="ED129" s="1192"/>
      <c r="EE129" s="1194"/>
      <c r="EF129" s="1192"/>
      <c r="EG129" s="1196"/>
      <c r="EH129" s="1192"/>
      <c r="EI129" s="1205"/>
      <c r="EJ129" s="1208"/>
      <c r="EK129" s="1210"/>
      <c r="EL129" s="1212"/>
      <c r="EM129" s="1192"/>
      <c r="EN129" s="1199"/>
      <c r="EO129" s="1192"/>
      <c r="EP129" s="1194"/>
      <c r="EQ129" s="1192"/>
      <c r="ER129" s="1196"/>
      <c r="ES129" s="1192"/>
      <c r="ET129" s="1205"/>
      <c r="EU129" s="1215"/>
      <c r="EV129" s="1208"/>
      <c r="EW129" s="1210"/>
      <c r="EX129" s="272">
        <v>8310</v>
      </c>
      <c r="EY129" s="1210"/>
      <c r="EZ129" s="1261"/>
      <c r="FA129" s="1210"/>
      <c r="FB129" s="1264"/>
      <c r="FC129" s="298"/>
      <c r="FD129" s="1267"/>
      <c r="FE129" s="441"/>
      <c r="FL129" s="422"/>
      <c r="FM129" s="422"/>
      <c r="FN129" s="422"/>
      <c r="FO129" s="422"/>
    </row>
    <row r="130" spans="1:171" ht="15.6" customHeight="1">
      <c r="A130" s="144" t="s">
        <v>1283</v>
      </c>
      <c r="B130" s="144" t="s">
        <v>1824</v>
      </c>
      <c r="C130" s="1256"/>
      <c r="D130" s="1349"/>
      <c r="E130" s="1217" t="s">
        <v>1165</v>
      </c>
      <c r="F130" s="299" t="s">
        <v>44</v>
      </c>
      <c r="G130" s="205"/>
      <c r="H130" s="246">
        <v>175670</v>
      </c>
      <c r="I130" s="247">
        <v>268760</v>
      </c>
      <c r="J130" s="246">
        <v>161840</v>
      </c>
      <c r="K130" s="247">
        <v>254930</v>
      </c>
      <c r="L130" s="175" t="s">
        <v>268</v>
      </c>
      <c r="M130" s="248">
        <v>1630</v>
      </c>
      <c r="N130" s="249">
        <v>2560</v>
      </c>
      <c r="O130" s="250" t="s">
        <v>269</v>
      </c>
      <c r="P130" s="251" t="s">
        <v>270</v>
      </c>
      <c r="Q130" s="252" t="s">
        <v>274</v>
      </c>
      <c r="R130" s="251" t="s">
        <v>271</v>
      </c>
      <c r="S130" s="252" t="s">
        <v>268</v>
      </c>
      <c r="T130" s="253">
        <v>2.7</v>
      </c>
      <c r="U130" s="254">
        <v>2.7</v>
      </c>
      <c r="V130" s="248">
        <v>1490</v>
      </c>
      <c r="W130" s="249">
        <v>2420</v>
      </c>
      <c r="X130" s="250" t="s">
        <v>269</v>
      </c>
      <c r="Y130" s="251" t="s">
        <v>270</v>
      </c>
      <c r="Z130" s="252" t="s">
        <v>274</v>
      </c>
      <c r="AA130" s="251" t="s">
        <v>271</v>
      </c>
      <c r="AB130" s="252" t="s">
        <v>268</v>
      </c>
      <c r="AC130" s="253">
        <v>2.7</v>
      </c>
      <c r="AD130" s="255">
        <v>2.7</v>
      </c>
      <c r="AE130" s="55"/>
      <c r="AH130" s="273"/>
      <c r="AP130" s="55"/>
      <c r="AZ130" s="175" t="s">
        <v>268</v>
      </c>
      <c r="BA130" s="274">
        <v>18610</v>
      </c>
      <c r="BB130" s="175" t="s">
        <v>268</v>
      </c>
      <c r="BC130" s="225">
        <v>180</v>
      </c>
      <c r="BD130" s="226" t="s">
        <v>269</v>
      </c>
      <c r="BE130" s="227" t="s">
        <v>270</v>
      </c>
      <c r="BF130" s="228" t="s">
        <v>268</v>
      </c>
      <c r="BG130" s="229" t="s">
        <v>271</v>
      </c>
      <c r="BH130" s="226" t="s">
        <v>268</v>
      </c>
      <c r="BI130" s="230">
        <v>2.5</v>
      </c>
      <c r="BJ130" s="1187"/>
      <c r="BL130" s="231" t="s">
        <v>1173</v>
      </c>
      <c r="BM130" s="1210"/>
      <c r="BN130" s="1273" t="s">
        <v>1173</v>
      </c>
      <c r="BO130" s="1274"/>
      <c r="BP130" s="1274"/>
      <c r="BQ130" s="56"/>
      <c r="BR130" s="56"/>
      <c r="BS130" s="56"/>
      <c r="BT130" s="56"/>
      <c r="BU130" s="179"/>
      <c r="BV130" s="1241"/>
      <c r="BW130" s="231"/>
      <c r="BX130" s="1210" t="s">
        <v>268</v>
      </c>
      <c r="BY130" s="1278">
        <v>17700</v>
      </c>
      <c r="BZ130" s="275"/>
      <c r="CA130" s="1210"/>
      <c r="CB130" s="1190">
        <v>0</v>
      </c>
      <c r="CC130" s="1192"/>
      <c r="CD130" s="1194"/>
      <c r="CE130" s="1192"/>
      <c r="CF130" s="1196"/>
      <c r="CG130" s="1192"/>
      <c r="CH130" s="1247"/>
      <c r="CI130" s="1241"/>
      <c r="CJ130" s="1219">
        <v>12900</v>
      </c>
      <c r="CK130" s="1189"/>
      <c r="CL130" s="1190"/>
      <c r="CM130" s="1192"/>
      <c r="CN130" s="1194"/>
      <c r="CO130" s="1192"/>
      <c r="CP130" s="1196"/>
      <c r="CQ130" s="1192"/>
      <c r="CR130" s="1205"/>
      <c r="CS130" s="1230"/>
      <c r="CT130" s="1232"/>
      <c r="CU130" s="1234"/>
      <c r="CV130" s="1237"/>
      <c r="CW130" s="1234"/>
      <c r="CX130" s="1237"/>
      <c r="CY130" s="1189"/>
      <c r="CZ130" s="167" t="s">
        <v>1166</v>
      </c>
      <c r="DA130" s="268">
        <v>4400</v>
      </c>
      <c r="DB130" s="269">
        <v>4900</v>
      </c>
      <c r="DC130" s="270">
        <v>3100</v>
      </c>
      <c r="DD130" s="271">
        <v>3100</v>
      </c>
      <c r="DE130" s="1210"/>
      <c r="DF130" s="231" t="s">
        <v>301</v>
      </c>
      <c r="DG130" s="235"/>
      <c r="DH130" s="276"/>
      <c r="DI130" s="1241"/>
      <c r="DJ130" s="1243"/>
      <c r="DK130" s="1210"/>
      <c r="DL130" s="1190"/>
      <c r="DM130" s="1192"/>
      <c r="DN130" s="1194"/>
      <c r="DO130" s="1192"/>
      <c r="DP130" s="1196"/>
      <c r="DQ130" s="1192"/>
      <c r="DR130" s="1247"/>
      <c r="DS130" s="1210"/>
      <c r="DT130" s="231"/>
      <c r="DU130" s="1210"/>
      <c r="DV130" s="1221">
        <v>0.01</v>
      </c>
      <c r="DW130" s="1223">
        <v>0.03</v>
      </c>
      <c r="DX130" s="1223">
        <v>0.04</v>
      </c>
      <c r="DY130" s="1225">
        <v>0.05</v>
      </c>
      <c r="DZ130" s="1210"/>
      <c r="EA130" s="1212"/>
      <c r="EB130" s="1192"/>
      <c r="EC130" s="1199"/>
      <c r="ED130" s="1192"/>
      <c r="EE130" s="1194"/>
      <c r="EF130" s="1192"/>
      <c r="EG130" s="1196"/>
      <c r="EH130" s="1192"/>
      <c r="EI130" s="1205"/>
      <c r="EJ130" s="1208"/>
      <c r="EK130" s="1210"/>
      <c r="EL130" s="1212"/>
      <c r="EM130" s="1192"/>
      <c r="EN130" s="1199"/>
      <c r="EO130" s="1192"/>
      <c r="EP130" s="1194"/>
      <c r="EQ130" s="1192"/>
      <c r="ER130" s="1196"/>
      <c r="ES130" s="1192"/>
      <c r="ET130" s="1205"/>
      <c r="EU130" s="1215"/>
      <c r="EV130" s="1208"/>
      <c r="EW130" s="1210"/>
      <c r="EX130" s="277">
        <v>80</v>
      </c>
      <c r="EY130" s="1210"/>
      <c r="EZ130" s="1261"/>
      <c r="FA130" s="1210"/>
      <c r="FB130" s="1264"/>
      <c r="FC130" s="298"/>
      <c r="FD130" s="1267"/>
      <c r="FE130" s="441"/>
      <c r="FL130" s="422"/>
      <c r="FM130" s="422"/>
      <c r="FN130" s="422"/>
      <c r="FO130" s="422"/>
    </row>
    <row r="131" spans="1:171" ht="15.6" customHeight="1">
      <c r="A131" s="144" t="s">
        <v>1284</v>
      </c>
      <c r="B131" s="144" t="s">
        <v>1825</v>
      </c>
      <c r="C131" s="1256"/>
      <c r="D131" s="1349"/>
      <c r="E131" s="1218"/>
      <c r="F131" s="300" t="s">
        <v>45</v>
      </c>
      <c r="G131" s="205"/>
      <c r="H131" s="279">
        <v>268760</v>
      </c>
      <c r="I131" s="280"/>
      <c r="J131" s="279">
        <v>254930</v>
      </c>
      <c r="K131" s="280"/>
      <c r="L131" s="175" t="s">
        <v>268</v>
      </c>
      <c r="M131" s="223">
        <v>2560</v>
      </c>
      <c r="N131" s="281"/>
      <c r="O131" s="282" t="s">
        <v>269</v>
      </c>
      <c r="P131" s="283" t="s">
        <v>270</v>
      </c>
      <c r="Q131" s="284" t="s">
        <v>274</v>
      </c>
      <c r="R131" s="283" t="s">
        <v>271</v>
      </c>
      <c r="S131" s="284" t="s">
        <v>268</v>
      </c>
      <c r="T131" s="285">
        <v>2.7</v>
      </c>
      <c r="U131" s="286"/>
      <c r="V131" s="223">
        <v>2420</v>
      </c>
      <c r="W131" s="281"/>
      <c r="X131" s="282" t="s">
        <v>269</v>
      </c>
      <c r="Y131" s="283" t="s">
        <v>270</v>
      </c>
      <c r="Z131" s="284" t="s">
        <v>274</v>
      </c>
      <c r="AA131" s="283" t="s">
        <v>271</v>
      </c>
      <c r="AB131" s="284" t="s">
        <v>268</v>
      </c>
      <c r="AC131" s="285">
        <v>2.7</v>
      </c>
      <c r="AD131" s="287"/>
      <c r="AE131" s="55"/>
      <c r="AH131" s="288"/>
      <c r="AP131" s="55"/>
      <c r="AQ131" s="289"/>
      <c r="AR131" s="165"/>
      <c r="AS131" s="288"/>
      <c r="AZ131" s="56"/>
      <c r="BA131" s="56"/>
      <c r="BB131" s="56"/>
      <c r="BC131" s="56"/>
      <c r="BD131" s="56"/>
      <c r="BE131" s="56"/>
      <c r="BF131" s="56"/>
      <c r="BG131" s="56"/>
      <c r="BH131" s="56"/>
      <c r="BI131" s="56"/>
      <c r="BJ131" s="1187"/>
      <c r="BL131" s="231">
        <v>308100</v>
      </c>
      <c r="BM131" s="1210"/>
      <c r="BN131" s="149">
        <v>3080</v>
      </c>
      <c r="BO131" s="138" t="s">
        <v>272</v>
      </c>
      <c r="BP131" s="166" t="s">
        <v>270</v>
      </c>
      <c r="BQ131" s="161" t="s">
        <v>268</v>
      </c>
      <c r="BR131" s="303" t="s">
        <v>271</v>
      </c>
      <c r="BS131" s="182" t="s">
        <v>268</v>
      </c>
      <c r="BT131" s="304">
        <v>1.8</v>
      </c>
      <c r="BU131" s="179"/>
      <c r="BV131" s="1241"/>
      <c r="BW131" s="231"/>
      <c r="BX131" s="1210"/>
      <c r="BY131" s="1279"/>
      <c r="BZ131" s="290"/>
      <c r="CA131" s="1210"/>
      <c r="CB131" s="1191"/>
      <c r="CC131" s="1193"/>
      <c r="CD131" s="1195"/>
      <c r="CE131" s="1193"/>
      <c r="CF131" s="1197"/>
      <c r="CG131" s="1193"/>
      <c r="CH131" s="1248"/>
      <c r="CI131" s="1241"/>
      <c r="CJ131" s="1219"/>
      <c r="CK131" s="1189"/>
      <c r="CL131" s="1190"/>
      <c r="CM131" s="1192"/>
      <c r="CN131" s="1194"/>
      <c r="CO131" s="1192"/>
      <c r="CP131" s="1196"/>
      <c r="CQ131" s="1192"/>
      <c r="CR131" s="1205"/>
      <c r="CS131" s="1230"/>
      <c r="CT131" s="1232"/>
      <c r="CU131" s="1235"/>
      <c r="CV131" s="1238"/>
      <c r="CW131" s="1235"/>
      <c r="CX131" s="1238"/>
      <c r="CY131" s="1189"/>
      <c r="CZ131" s="291" t="s">
        <v>1167</v>
      </c>
      <c r="DA131" s="292">
        <v>3900</v>
      </c>
      <c r="DB131" s="293">
        <v>4400</v>
      </c>
      <c r="DC131" s="294">
        <v>2700</v>
      </c>
      <c r="DD131" s="290">
        <v>2700</v>
      </c>
      <c r="DE131" s="1210"/>
      <c r="DF131" s="231">
        <v>10870</v>
      </c>
      <c r="DG131" s="235"/>
      <c r="DH131" s="165"/>
      <c r="DI131" s="1241"/>
      <c r="DJ131" s="1244"/>
      <c r="DK131" s="1210"/>
      <c r="DL131" s="1190"/>
      <c r="DM131" s="1193"/>
      <c r="DN131" s="1195"/>
      <c r="DO131" s="1193"/>
      <c r="DP131" s="1197"/>
      <c r="DQ131" s="1193"/>
      <c r="DR131" s="1248"/>
      <c r="DS131" s="1210"/>
      <c r="DT131" s="231"/>
      <c r="DU131" s="1210"/>
      <c r="DV131" s="1222"/>
      <c r="DW131" s="1224"/>
      <c r="DX131" s="1224"/>
      <c r="DY131" s="1226"/>
      <c r="DZ131" s="1210"/>
      <c r="EA131" s="1213"/>
      <c r="EB131" s="1193"/>
      <c r="EC131" s="1200"/>
      <c r="ED131" s="1193"/>
      <c r="EE131" s="1195"/>
      <c r="EF131" s="1193"/>
      <c r="EG131" s="1197"/>
      <c r="EH131" s="1193"/>
      <c r="EI131" s="1206"/>
      <c r="EJ131" s="1209"/>
      <c r="EK131" s="1210"/>
      <c r="EL131" s="1213"/>
      <c r="EM131" s="1193"/>
      <c r="EN131" s="1200"/>
      <c r="EO131" s="1193"/>
      <c r="EP131" s="1195"/>
      <c r="EQ131" s="1193"/>
      <c r="ER131" s="1197"/>
      <c r="ES131" s="1193"/>
      <c r="ET131" s="1206"/>
      <c r="EU131" s="1216"/>
      <c r="EV131" s="1209"/>
      <c r="EW131" s="1210"/>
      <c r="EX131" s="295" t="s">
        <v>1168</v>
      </c>
      <c r="EY131" s="1210"/>
      <c r="EZ131" s="1261"/>
      <c r="FA131" s="1210"/>
      <c r="FB131" s="1264"/>
      <c r="FC131" s="298"/>
      <c r="FD131" s="1267"/>
      <c r="FE131" s="441"/>
      <c r="FL131" s="422"/>
      <c r="FM131" s="422"/>
      <c r="FN131" s="422"/>
      <c r="FO131" s="422"/>
    </row>
    <row r="132" spans="1:171" ht="15.6" customHeight="1">
      <c r="A132" s="144" t="s">
        <v>408</v>
      </c>
      <c r="B132" s="144" t="s">
        <v>1826</v>
      </c>
      <c r="C132" s="1256"/>
      <c r="D132" s="1348" t="s">
        <v>304</v>
      </c>
      <c r="E132" s="1184" t="s">
        <v>1160</v>
      </c>
      <c r="F132" s="296" t="s">
        <v>42</v>
      </c>
      <c r="G132" s="205"/>
      <c r="H132" s="206">
        <v>84040</v>
      </c>
      <c r="I132" s="207">
        <v>93340</v>
      </c>
      <c r="J132" s="206">
        <v>71600</v>
      </c>
      <c r="K132" s="207">
        <v>80900</v>
      </c>
      <c r="L132" s="175" t="s">
        <v>268</v>
      </c>
      <c r="M132" s="208">
        <v>810</v>
      </c>
      <c r="N132" s="209">
        <v>900</v>
      </c>
      <c r="O132" s="210" t="s">
        <v>269</v>
      </c>
      <c r="P132" s="211" t="s">
        <v>270</v>
      </c>
      <c r="Q132" s="212" t="s">
        <v>268</v>
      </c>
      <c r="R132" s="213" t="s">
        <v>271</v>
      </c>
      <c r="S132" s="212" t="s">
        <v>268</v>
      </c>
      <c r="T132" s="214">
        <v>2.8</v>
      </c>
      <c r="U132" s="215">
        <v>2.8</v>
      </c>
      <c r="V132" s="208">
        <v>690</v>
      </c>
      <c r="W132" s="209">
        <v>780</v>
      </c>
      <c r="X132" s="210" t="s">
        <v>269</v>
      </c>
      <c r="Y132" s="211" t="s">
        <v>270</v>
      </c>
      <c r="Z132" s="212" t="s">
        <v>268</v>
      </c>
      <c r="AA132" s="213" t="s">
        <v>271</v>
      </c>
      <c r="AB132" s="212" t="s">
        <v>268</v>
      </c>
      <c r="AC132" s="214">
        <v>2.8</v>
      </c>
      <c r="AD132" s="216">
        <v>2.8</v>
      </c>
      <c r="AE132" s="175" t="s">
        <v>268</v>
      </c>
      <c r="AF132" s="217">
        <v>9300</v>
      </c>
      <c r="AG132" s="218" t="s">
        <v>274</v>
      </c>
      <c r="AH132" s="219">
        <v>90</v>
      </c>
      <c r="AI132" s="220" t="s">
        <v>269</v>
      </c>
      <c r="AJ132" s="211" t="s">
        <v>270</v>
      </c>
      <c r="AK132" s="212" t="s">
        <v>268</v>
      </c>
      <c r="AL132" s="213" t="s">
        <v>271</v>
      </c>
      <c r="AM132" s="212" t="s">
        <v>268</v>
      </c>
      <c r="AN132" s="221">
        <v>2.5</v>
      </c>
      <c r="AO132" s="222" t="s">
        <v>276</v>
      </c>
      <c r="AP132" s="175" t="s">
        <v>268</v>
      </c>
      <c r="AQ132" s="223">
        <v>3720</v>
      </c>
      <c r="AR132" s="224" t="s">
        <v>274</v>
      </c>
      <c r="AS132" s="225">
        <v>30</v>
      </c>
      <c r="AT132" s="226" t="s">
        <v>269</v>
      </c>
      <c r="AU132" s="227" t="s">
        <v>270</v>
      </c>
      <c r="AV132" s="228" t="s">
        <v>268</v>
      </c>
      <c r="AW132" s="229" t="s">
        <v>271</v>
      </c>
      <c r="AX132" s="228" t="s">
        <v>268</v>
      </c>
      <c r="AY132" s="230">
        <v>3.8</v>
      </c>
      <c r="BA132" s="56"/>
      <c r="BJ132" s="1187"/>
      <c r="BL132" s="301"/>
      <c r="BM132" s="1210"/>
      <c r="BN132" s="144"/>
      <c r="BO132" s="202"/>
      <c r="BP132" s="202"/>
      <c r="BQ132" s="202"/>
      <c r="BR132" s="202"/>
      <c r="BS132" s="202"/>
      <c r="BT132" s="305"/>
      <c r="BU132" s="235"/>
      <c r="BV132" s="1241"/>
      <c r="BW132" s="266"/>
      <c r="BX132" s="1210" t="s">
        <v>268</v>
      </c>
      <c r="BY132" s="1276">
        <v>18460</v>
      </c>
      <c r="BZ132" s="237"/>
      <c r="CA132" s="1210" t="s">
        <v>268</v>
      </c>
      <c r="CB132" s="1245">
        <v>100</v>
      </c>
      <c r="CC132" s="1201" t="s">
        <v>269</v>
      </c>
      <c r="CD132" s="1202" t="s">
        <v>270</v>
      </c>
      <c r="CE132" s="1201" t="s">
        <v>268</v>
      </c>
      <c r="CF132" s="1203" t="s">
        <v>275</v>
      </c>
      <c r="CG132" s="1201" t="s">
        <v>268</v>
      </c>
      <c r="CH132" s="1246">
        <v>6.1</v>
      </c>
      <c r="CI132" s="1241"/>
      <c r="CJ132" s="1188" t="s">
        <v>200</v>
      </c>
      <c r="CK132" s="1189" t="s">
        <v>268</v>
      </c>
      <c r="CL132" s="1190">
        <v>110</v>
      </c>
      <c r="CM132" s="1192" t="s">
        <v>269</v>
      </c>
      <c r="CN132" s="1194" t="s">
        <v>270</v>
      </c>
      <c r="CO132" s="1192" t="s">
        <v>268</v>
      </c>
      <c r="CP132" s="1196" t="s">
        <v>275</v>
      </c>
      <c r="CQ132" s="1192" t="s">
        <v>268</v>
      </c>
      <c r="CR132" s="1205">
        <v>2.2999999999999998</v>
      </c>
      <c r="CS132" s="1230" t="s">
        <v>277</v>
      </c>
      <c r="CT132" s="1232" t="s">
        <v>268</v>
      </c>
      <c r="CU132" s="1233">
        <v>5300</v>
      </c>
      <c r="CV132" s="1236">
        <v>5900</v>
      </c>
      <c r="CW132" s="1233">
        <v>3700</v>
      </c>
      <c r="CX132" s="1236">
        <v>3700</v>
      </c>
      <c r="CY132" s="1189" t="s">
        <v>268</v>
      </c>
      <c r="CZ132" s="238" t="s">
        <v>1162</v>
      </c>
      <c r="DA132" s="239">
        <v>8800</v>
      </c>
      <c r="DB132" s="240">
        <v>9800</v>
      </c>
      <c r="DC132" s="241">
        <v>6100</v>
      </c>
      <c r="DD132" s="242">
        <v>6100</v>
      </c>
      <c r="DE132" s="1210"/>
      <c r="DF132" s="144"/>
      <c r="DG132" s="1189" t="s">
        <v>268</v>
      </c>
      <c r="DH132" s="1239">
        <v>5100</v>
      </c>
      <c r="DI132" s="1210" t="s">
        <v>268</v>
      </c>
      <c r="DJ132" s="1242">
        <v>4510</v>
      </c>
      <c r="DK132" s="1210" t="s">
        <v>268</v>
      </c>
      <c r="DL132" s="1245">
        <v>40</v>
      </c>
      <c r="DM132" s="1201" t="s">
        <v>269</v>
      </c>
      <c r="DN132" s="1202" t="s">
        <v>270</v>
      </c>
      <c r="DO132" s="1201" t="s">
        <v>268</v>
      </c>
      <c r="DP132" s="1203" t="s">
        <v>275</v>
      </c>
      <c r="DQ132" s="1201" t="s">
        <v>268</v>
      </c>
      <c r="DR132" s="1246">
        <v>6.8</v>
      </c>
      <c r="DS132" s="1210"/>
      <c r="DT132" s="231"/>
      <c r="DU132" s="1210" t="s">
        <v>280</v>
      </c>
      <c r="DV132" s="1249" t="s">
        <v>1129</v>
      </c>
      <c r="DW132" s="1251" t="s">
        <v>1129</v>
      </c>
      <c r="DX132" s="1251" t="s">
        <v>1129</v>
      </c>
      <c r="DY132" s="1253" t="s">
        <v>1129</v>
      </c>
      <c r="DZ132" s="1210" t="s">
        <v>280</v>
      </c>
      <c r="EA132" s="1211">
        <v>2950</v>
      </c>
      <c r="EB132" s="1201" t="s">
        <v>268</v>
      </c>
      <c r="EC132" s="1198">
        <v>30</v>
      </c>
      <c r="ED132" s="1201" t="s">
        <v>269</v>
      </c>
      <c r="EE132" s="1202" t="s">
        <v>270</v>
      </c>
      <c r="EF132" s="1201" t="s">
        <v>268</v>
      </c>
      <c r="EG132" s="1203" t="s">
        <v>275</v>
      </c>
      <c r="EH132" s="1201" t="s">
        <v>268</v>
      </c>
      <c r="EI132" s="1204">
        <v>4.5</v>
      </c>
      <c r="EJ132" s="1207" t="s">
        <v>276</v>
      </c>
      <c r="EK132" s="1210" t="s">
        <v>280</v>
      </c>
      <c r="EL132" s="1211">
        <v>11170</v>
      </c>
      <c r="EM132" s="1201" t="s">
        <v>268</v>
      </c>
      <c r="EN132" s="1198">
        <v>110</v>
      </c>
      <c r="EO132" s="1201" t="s">
        <v>269</v>
      </c>
      <c r="EP132" s="1202" t="s">
        <v>270</v>
      </c>
      <c r="EQ132" s="1201" t="s">
        <v>268</v>
      </c>
      <c r="ER132" s="1203" t="s">
        <v>275</v>
      </c>
      <c r="ES132" s="1201" t="s">
        <v>268</v>
      </c>
      <c r="ET132" s="1204">
        <v>2.5</v>
      </c>
      <c r="EU132" s="1214" t="s">
        <v>276</v>
      </c>
      <c r="EV132" s="1207" t="s">
        <v>1168</v>
      </c>
      <c r="EW132" s="1210" t="s">
        <v>280</v>
      </c>
      <c r="EX132" s="244"/>
      <c r="EY132" s="1210" t="s">
        <v>280</v>
      </c>
      <c r="EZ132" s="1261"/>
      <c r="FA132" s="1210"/>
      <c r="FB132" s="1264"/>
      <c r="FC132" s="298"/>
      <c r="FD132" s="1267"/>
      <c r="FE132" s="441"/>
      <c r="FL132" s="422"/>
      <c r="FM132" s="422"/>
      <c r="FN132" s="422"/>
      <c r="FO132" s="422"/>
    </row>
    <row r="133" spans="1:171" ht="15.6" customHeight="1">
      <c r="A133" s="144" t="s">
        <v>409</v>
      </c>
      <c r="B133" s="144" t="s">
        <v>1827</v>
      </c>
      <c r="C133" s="1256"/>
      <c r="D133" s="1349"/>
      <c r="E133" s="1185"/>
      <c r="F133" s="299" t="s">
        <v>43</v>
      </c>
      <c r="G133" s="205"/>
      <c r="H133" s="246">
        <v>93340</v>
      </c>
      <c r="I133" s="247">
        <v>167640</v>
      </c>
      <c r="J133" s="246">
        <v>80900</v>
      </c>
      <c r="K133" s="247">
        <v>155200</v>
      </c>
      <c r="L133" s="175" t="s">
        <v>268</v>
      </c>
      <c r="M133" s="248">
        <v>900</v>
      </c>
      <c r="N133" s="249">
        <v>1550</v>
      </c>
      <c r="O133" s="250" t="s">
        <v>269</v>
      </c>
      <c r="P133" s="251" t="s">
        <v>270</v>
      </c>
      <c r="Q133" s="252" t="s">
        <v>274</v>
      </c>
      <c r="R133" s="251" t="s">
        <v>271</v>
      </c>
      <c r="S133" s="252" t="s">
        <v>268</v>
      </c>
      <c r="T133" s="253">
        <v>2.8</v>
      </c>
      <c r="U133" s="254">
        <v>2.7</v>
      </c>
      <c r="V133" s="248">
        <v>780</v>
      </c>
      <c r="W133" s="249">
        <v>1420</v>
      </c>
      <c r="X133" s="250" t="s">
        <v>269</v>
      </c>
      <c r="Y133" s="251" t="s">
        <v>270</v>
      </c>
      <c r="Z133" s="252" t="s">
        <v>274</v>
      </c>
      <c r="AA133" s="251" t="s">
        <v>271</v>
      </c>
      <c r="AB133" s="252" t="s">
        <v>268</v>
      </c>
      <c r="AC133" s="253">
        <v>2.8</v>
      </c>
      <c r="AD133" s="255">
        <v>2.7</v>
      </c>
      <c r="AE133" s="175" t="s">
        <v>268</v>
      </c>
      <c r="AF133" s="223">
        <v>9300</v>
      </c>
      <c r="AG133" s="224" t="s">
        <v>274</v>
      </c>
      <c r="AH133" s="256">
        <v>90</v>
      </c>
      <c r="AI133" s="257" t="s">
        <v>269</v>
      </c>
      <c r="AJ133" s="197" t="s">
        <v>270</v>
      </c>
      <c r="AK133" s="198" t="s">
        <v>268</v>
      </c>
      <c r="AL133" s="258" t="s">
        <v>271</v>
      </c>
      <c r="AM133" s="259" t="s">
        <v>268</v>
      </c>
      <c r="AN133" s="260">
        <v>2.5</v>
      </c>
      <c r="AO133" s="261"/>
      <c r="AQ133" s="233"/>
      <c r="AR133" s="56"/>
      <c r="AS133" s="233"/>
      <c r="AT133" s="262"/>
      <c r="AU133" s="263"/>
      <c r="AV133" s="262"/>
      <c r="AW133" s="263"/>
      <c r="AX133" s="262"/>
      <c r="AY133" s="263"/>
      <c r="BA133" s="56"/>
      <c r="BB133" s="56"/>
      <c r="BC133" s="264"/>
      <c r="BD133" s="265"/>
      <c r="BE133" s="56"/>
      <c r="BF133" s="265"/>
      <c r="BG133" s="56"/>
      <c r="BH133" s="265"/>
      <c r="BI133" s="56"/>
      <c r="BJ133" s="1187"/>
      <c r="BL133" s="231" t="s">
        <v>1174</v>
      </c>
      <c r="BM133" s="1210"/>
      <c r="BN133" s="1273" t="s">
        <v>1174</v>
      </c>
      <c r="BO133" s="1274"/>
      <c r="BP133" s="1274"/>
      <c r="BT133" s="306"/>
      <c r="BU133" s="307"/>
      <c r="BV133" s="1241"/>
      <c r="BW133" s="302"/>
      <c r="BX133" s="1210"/>
      <c r="BY133" s="1277"/>
      <c r="BZ133" s="267">
        <v>16520</v>
      </c>
      <c r="CA133" s="1210"/>
      <c r="CB133" s="1190"/>
      <c r="CC133" s="1192"/>
      <c r="CD133" s="1194"/>
      <c r="CE133" s="1192"/>
      <c r="CF133" s="1196"/>
      <c r="CG133" s="1192"/>
      <c r="CH133" s="1247"/>
      <c r="CI133" s="1241"/>
      <c r="CJ133" s="1188"/>
      <c r="CK133" s="1189"/>
      <c r="CL133" s="1190"/>
      <c r="CM133" s="1192"/>
      <c r="CN133" s="1194"/>
      <c r="CO133" s="1192"/>
      <c r="CP133" s="1196"/>
      <c r="CQ133" s="1192"/>
      <c r="CR133" s="1205"/>
      <c r="CS133" s="1230"/>
      <c r="CT133" s="1232"/>
      <c r="CU133" s="1234"/>
      <c r="CV133" s="1237"/>
      <c r="CW133" s="1234"/>
      <c r="CX133" s="1237"/>
      <c r="CY133" s="1189"/>
      <c r="CZ133" s="167" t="s">
        <v>1164</v>
      </c>
      <c r="DA133" s="268">
        <v>4800</v>
      </c>
      <c r="DB133" s="269">
        <v>5400</v>
      </c>
      <c r="DC133" s="270">
        <v>3400</v>
      </c>
      <c r="DD133" s="271">
        <v>3400</v>
      </c>
      <c r="DE133" s="1210"/>
      <c r="DF133" s="308" t="s">
        <v>1175</v>
      </c>
      <c r="DG133" s="1189"/>
      <c r="DH133" s="1240"/>
      <c r="DI133" s="1210"/>
      <c r="DJ133" s="1243"/>
      <c r="DK133" s="1210"/>
      <c r="DL133" s="1190"/>
      <c r="DM133" s="1192"/>
      <c r="DN133" s="1194"/>
      <c r="DO133" s="1192"/>
      <c r="DP133" s="1196"/>
      <c r="DQ133" s="1192"/>
      <c r="DR133" s="1247"/>
      <c r="DS133" s="1210"/>
      <c r="DT133" s="302"/>
      <c r="DU133" s="1210"/>
      <c r="DV133" s="1250"/>
      <c r="DW133" s="1252"/>
      <c r="DX133" s="1252"/>
      <c r="DY133" s="1254"/>
      <c r="DZ133" s="1210"/>
      <c r="EA133" s="1212"/>
      <c r="EB133" s="1192"/>
      <c r="EC133" s="1199"/>
      <c r="ED133" s="1192"/>
      <c r="EE133" s="1194"/>
      <c r="EF133" s="1192"/>
      <c r="EG133" s="1196"/>
      <c r="EH133" s="1192"/>
      <c r="EI133" s="1205"/>
      <c r="EJ133" s="1208"/>
      <c r="EK133" s="1210"/>
      <c r="EL133" s="1212"/>
      <c r="EM133" s="1192"/>
      <c r="EN133" s="1199"/>
      <c r="EO133" s="1192"/>
      <c r="EP133" s="1194"/>
      <c r="EQ133" s="1192"/>
      <c r="ER133" s="1196"/>
      <c r="ES133" s="1192"/>
      <c r="ET133" s="1205"/>
      <c r="EU133" s="1215"/>
      <c r="EV133" s="1208"/>
      <c r="EW133" s="1210"/>
      <c r="EX133" s="272">
        <v>7480</v>
      </c>
      <c r="EY133" s="1210"/>
      <c r="EZ133" s="1261"/>
      <c r="FA133" s="1210"/>
      <c r="FB133" s="1264"/>
      <c r="FC133" s="298"/>
      <c r="FD133" s="1267"/>
      <c r="FE133" s="441"/>
      <c r="FL133" s="422"/>
      <c r="FM133" s="422"/>
      <c r="FN133" s="422"/>
      <c r="FO133" s="422"/>
    </row>
    <row r="134" spans="1:171" ht="15.6" customHeight="1">
      <c r="A134" s="144" t="s">
        <v>1285</v>
      </c>
      <c r="B134" s="144" t="s">
        <v>1828</v>
      </c>
      <c r="C134" s="1256"/>
      <c r="D134" s="1349"/>
      <c r="E134" s="1217" t="s">
        <v>1165</v>
      </c>
      <c r="F134" s="299" t="s">
        <v>44</v>
      </c>
      <c r="G134" s="205"/>
      <c r="H134" s="246">
        <v>167640</v>
      </c>
      <c r="I134" s="247">
        <v>260730</v>
      </c>
      <c r="J134" s="246">
        <v>155200</v>
      </c>
      <c r="K134" s="247">
        <v>248290</v>
      </c>
      <c r="L134" s="175" t="s">
        <v>268</v>
      </c>
      <c r="M134" s="248">
        <v>1550</v>
      </c>
      <c r="N134" s="249">
        <v>2480</v>
      </c>
      <c r="O134" s="250" t="s">
        <v>269</v>
      </c>
      <c r="P134" s="251" t="s">
        <v>270</v>
      </c>
      <c r="Q134" s="252" t="s">
        <v>274</v>
      </c>
      <c r="R134" s="251" t="s">
        <v>271</v>
      </c>
      <c r="S134" s="252" t="s">
        <v>268</v>
      </c>
      <c r="T134" s="253">
        <v>2.7</v>
      </c>
      <c r="U134" s="254">
        <v>2.7</v>
      </c>
      <c r="V134" s="248">
        <v>1420</v>
      </c>
      <c r="W134" s="249">
        <v>2350</v>
      </c>
      <c r="X134" s="250" t="s">
        <v>269</v>
      </c>
      <c r="Y134" s="251" t="s">
        <v>270</v>
      </c>
      <c r="Z134" s="252" t="s">
        <v>274</v>
      </c>
      <c r="AA134" s="251" t="s">
        <v>271</v>
      </c>
      <c r="AB134" s="252" t="s">
        <v>268</v>
      </c>
      <c r="AC134" s="253">
        <v>2.7</v>
      </c>
      <c r="AD134" s="255">
        <v>2.7</v>
      </c>
      <c r="AE134" s="55"/>
      <c r="AH134" s="273"/>
      <c r="AP134" s="55"/>
      <c r="AZ134" s="175" t="s">
        <v>268</v>
      </c>
      <c r="BA134" s="274">
        <v>18610</v>
      </c>
      <c r="BB134" s="175" t="s">
        <v>268</v>
      </c>
      <c r="BC134" s="225">
        <v>180</v>
      </c>
      <c r="BD134" s="226" t="s">
        <v>269</v>
      </c>
      <c r="BE134" s="227" t="s">
        <v>270</v>
      </c>
      <c r="BF134" s="228" t="s">
        <v>268</v>
      </c>
      <c r="BG134" s="229" t="s">
        <v>271</v>
      </c>
      <c r="BH134" s="226" t="s">
        <v>268</v>
      </c>
      <c r="BI134" s="230">
        <v>2.5</v>
      </c>
      <c r="BJ134" s="1187"/>
      <c r="BL134" s="231">
        <v>330500</v>
      </c>
      <c r="BM134" s="1210"/>
      <c r="BN134" s="149">
        <v>3300</v>
      </c>
      <c r="BO134" s="138" t="s">
        <v>272</v>
      </c>
      <c r="BP134" s="166" t="s">
        <v>270</v>
      </c>
      <c r="BQ134" s="161" t="s">
        <v>268</v>
      </c>
      <c r="BR134" s="303" t="s">
        <v>271</v>
      </c>
      <c r="BS134" s="182" t="s">
        <v>268</v>
      </c>
      <c r="BT134" s="304">
        <v>1.7</v>
      </c>
      <c r="BU134" s="179"/>
      <c r="BV134" s="1241"/>
      <c r="BW134" s="231"/>
      <c r="BX134" s="1210" t="s">
        <v>268</v>
      </c>
      <c r="BY134" s="1278">
        <v>16520</v>
      </c>
      <c r="BZ134" s="275"/>
      <c r="CA134" s="1210"/>
      <c r="CB134" s="1190">
        <v>0</v>
      </c>
      <c r="CC134" s="1192"/>
      <c r="CD134" s="1194"/>
      <c r="CE134" s="1192"/>
      <c r="CF134" s="1196"/>
      <c r="CG134" s="1192"/>
      <c r="CH134" s="1247"/>
      <c r="CI134" s="1241"/>
      <c r="CJ134" s="1219">
        <v>11610</v>
      </c>
      <c r="CK134" s="1189"/>
      <c r="CL134" s="1190"/>
      <c r="CM134" s="1192"/>
      <c r="CN134" s="1194"/>
      <c r="CO134" s="1192"/>
      <c r="CP134" s="1196"/>
      <c r="CQ134" s="1192"/>
      <c r="CR134" s="1205"/>
      <c r="CS134" s="1230"/>
      <c r="CT134" s="1232"/>
      <c r="CU134" s="1234"/>
      <c r="CV134" s="1237"/>
      <c r="CW134" s="1234"/>
      <c r="CX134" s="1237"/>
      <c r="CY134" s="1189"/>
      <c r="CZ134" s="167" t="s">
        <v>1166</v>
      </c>
      <c r="DA134" s="268">
        <v>4200</v>
      </c>
      <c r="DB134" s="269">
        <v>4700</v>
      </c>
      <c r="DC134" s="270">
        <v>2900</v>
      </c>
      <c r="DD134" s="271">
        <v>2900</v>
      </c>
      <c r="DE134" s="1210"/>
      <c r="DF134" s="231">
        <v>9770</v>
      </c>
      <c r="DG134" s="235"/>
      <c r="DH134" s="276"/>
      <c r="DI134" s="1241"/>
      <c r="DJ134" s="1243"/>
      <c r="DK134" s="1210"/>
      <c r="DL134" s="1190"/>
      <c r="DM134" s="1192"/>
      <c r="DN134" s="1194"/>
      <c r="DO134" s="1192"/>
      <c r="DP134" s="1196"/>
      <c r="DQ134" s="1192"/>
      <c r="DR134" s="1247"/>
      <c r="DS134" s="1210"/>
      <c r="DT134" s="231"/>
      <c r="DU134" s="1210"/>
      <c r="DV134" s="1221">
        <v>0.01</v>
      </c>
      <c r="DW134" s="1223">
        <v>0.03</v>
      </c>
      <c r="DX134" s="1223">
        <v>0.04</v>
      </c>
      <c r="DY134" s="1225">
        <v>0.05</v>
      </c>
      <c r="DZ134" s="1210"/>
      <c r="EA134" s="1212"/>
      <c r="EB134" s="1192"/>
      <c r="EC134" s="1199"/>
      <c r="ED134" s="1192"/>
      <c r="EE134" s="1194"/>
      <c r="EF134" s="1192"/>
      <c r="EG134" s="1196"/>
      <c r="EH134" s="1192"/>
      <c r="EI134" s="1205"/>
      <c r="EJ134" s="1208"/>
      <c r="EK134" s="1210"/>
      <c r="EL134" s="1212"/>
      <c r="EM134" s="1192"/>
      <c r="EN134" s="1199"/>
      <c r="EO134" s="1192"/>
      <c r="EP134" s="1194"/>
      <c r="EQ134" s="1192"/>
      <c r="ER134" s="1196"/>
      <c r="ES134" s="1192"/>
      <c r="ET134" s="1205"/>
      <c r="EU134" s="1215"/>
      <c r="EV134" s="1208"/>
      <c r="EW134" s="1210"/>
      <c r="EX134" s="277">
        <v>70</v>
      </c>
      <c r="EY134" s="1210"/>
      <c r="EZ134" s="1261"/>
      <c r="FA134" s="1210"/>
      <c r="FB134" s="1264"/>
      <c r="FC134" s="298"/>
      <c r="FD134" s="1267"/>
      <c r="FE134" s="441"/>
      <c r="FL134" s="422"/>
      <c r="FM134" s="422"/>
      <c r="FN134" s="422"/>
      <c r="FO134" s="422"/>
    </row>
    <row r="135" spans="1:171" ht="15.6" customHeight="1">
      <c r="A135" s="144" t="s">
        <v>1286</v>
      </c>
      <c r="B135" s="144" t="s">
        <v>1829</v>
      </c>
      <c r="C135" s="1256"/>
      <c r="D135" s="1349"/>
      <c r="E135" s="1218"/>
      <c r="F135" s="300" t="s">
        <v>45</v>
      </c>
      <c r="G135" s="205"/>
      <c r="H135" s="279">
        <v>260730</v>
      </c>
      <c r="I135" s="280"/>
      <c r="J135" s="279">
        <v>248290</v>
      </c>
      <c r="K135" s="280"/>
      <c r="L135" s="175" t="s">
        <v>268</v>
      </c>
      <c r="M135" s="223">
        <v>2480</v>
      </c>
      <c r="N135" s="281"/>
      <c r="O135" s="282" t="s">
        <v>269</v>
      </c>
      <c r="P135" s="283" t="s">
        <v>270</v>
      </c>
      <c r="Q135" s="284" t="s">
        <v>274</v>
      </c>
      <c r="R135" s="283" t="s">
        <v>271</v>
      </c>
      <c r="S135" s="284" t="s">
        <v>268</v>
      </c>
      <c r="T135" s="285">
        <v>2.7</v>
      </c>
      <c r="U135" s="286"/>
      <c r="V135" s="223">
        <v>2350</v>
      </c>
      <c r="W135" s="281"/>
      <c r="X135" s="282" t="s">
        <v>269</v>
      </c>
      <c r="Y135" s="283" t="s">
        <v>270</v>
      </c>
      <c r="Z135" s="284" t="s">
        <v>274</v>
      </c>
      <c r="AA135" s="283" t="s">
        <v>271</v>
      </c>
      <c r="AB135" s="284" t="s">
        <v>268</v>
      </c>
      <c r="AC135" s="285">
        <v>2.7</v>
      </c>
      <c r="AD135" s="287"/>
      <c r="AE135" s="55"/>
      <c r="AH135" s="288"/>
      <c r="AP135" s="55"/>
      <c r="AQ135" s="289"/>
      <c r="AR135" s="165"/>
      <c r="AS135" s="288"/>
      <c r="AZ135" s="56"/>
      <c r="BA135" s="56"/>
      <c r="BB135" s="56"/>
      <c r="BC135" s="56"/>
      <c r="BD135" s="56"/>
      <c r="BE135" s="56"/>
      <c r="BF135" s="56"/>
      <c r="BG135" s="56"/>
      <c r="BH135" s="56"/>
      <c r="BI135" s="56"/>
      <c r="BJ135" s="1187"/>
      <c r="BL135" s="301"/>
      <c r="BM135" s="1210"/>
      <c r="BN135" s="144"/>
      <c r="BO135" s="202"/>
      <c r="BP135" s="202"/>
      <c r="BQ135" s="202"/>
      <c r="BR135" s="202"/>
      <c r="BS135" s="202"/>
      <c r="BT135" s="305"/>
      <c r="BU135" s="235"/>
      <c r="BV135" s="1241"/>
      <c r="BW135" s="266"/>
      <c r="BX135" s="1210"/>
      <c r="BY135" s="1279"/>
      <c r="BZ135" s="290"/>
      <c r="CA135" s="1210"/>
      <c r="CB135" s="1191"/>
      <c r="CC135" s="1193"/>
      <c r="CD135" s="1195"/>
      <c r="CE135" s="1193"/>
      <c r="CF135" s="1197"/>
      <c r="CG135" s="1193"/>
      <c r="CH135" s="1248"/>
      <c r="CI135" s="1241"/>
      <c r="CJ135" s="1219"/>
      <c r="CK135" s="1189"/>
      <c r="CL135" s="1190"/>
      <c r="CM135" s="1192"/>
      <c r="CN135" s="1194"/>
      <c r="CO135" s="1192"/>
      <c r="CP135" s="1196"/>
      <c r="CQ135" s="1192"/>
      <c r="CR135" s="1205"/>
      <c r="CS135" s="1230"/>
      <c r="CT135" s="1232"/>
      <c r="CU135" s="1235"/>
      <c r="CV135" s="1238"/>
      <c r="CW135" s="1235"/>
      <c r="CX135" s="1238"/>
      <c r="CY135" s="1189"/>
      <c r="CZ135" s="291" t="s">
        <v>1167</v>
      </c>
      <c r="DA135" s="292">
        <v>3800</v>
      </c>
      <c r="DB135" s="293">
        <v>4200</v>
      </c>
      <c r="DC135" s="294">
        <v>2600</v>
      </c>
      <c r="DD135" s="290">
        <v>2600</v>
      </c>
      <c r="DE135" s="1210"/>
      <c r="DF135" s="144"/>
      <c r="DG135" s="235"/>
      <c r="DH135" s="165"/>
      <c r="DI135" s="1241"/>
      <c r="DJ135" s="1244"/>
      <c r="DK135" s="1210"/>
      <c r="DL135" s="1190"/>
      <c r="DM135" s="1193"/>
      <c r="DN135" s="1195"/>
      <c r="DO135" s="1193"/>
      <c r="DP135" s="1197"/>
      <c r="DQ135" s="1193"/>
      <c r="DR135" s="1248"/>
      <c r="DS135" s="1210"/>
      <c r="DT135" s="231"/>
      <c r="DU135" s="1210"/>
      <c r="DV135" s="1222"/>
      <c r="DW135" s="1224"/>
      <c r="DX135" s="1224"/>
      <c r="DY135" s="1226"/>
      <c r="DZ135" s="1210"/>
      <c r="EA135" s="1213"/>
      <c r="EB135" s="1193"/>
      <c r="EC135" s="1200"/>
      <c r="ED135" s="1193"/>
      <c r="EE135" s="1195"/>
      <c r="EF135" s="1193"/>
      <c r="EG135" s="1197"/>
      <c r="EH135" s="1193"/>
      <c r="EI135" s="1206"/>
      <c r="EJ135" s="1209"/>
      <c r="EK135" s="1210"/>
      <c r="EL135" s="1213"/>
      <c r="EM135" s="1193"/>
      <c r="EN135" s="1200"/>
      <c r="EO135" s="1193"/>
      <c r="EP135" s="1195"/>
      <c r="EQ135" s="1193"/>
      <c r="ER135" s="1197"/>
      <c r="ES135" s="1193"/>
      <c r="ET135" s="1206"/>
      <c r="EU135" s="1216"/>
      <c r="EV135" s="1209"/>
      <c r="EW135" s="1210"/>
      <c r="EX135" s="295" t="s">
        <v>1168</v>
      </c>
      <c r="EY135" s="1210"/>
      <c r="EZ135" s="1261"/>
      <c r="FA135" s="1210"/>
      <c r="FB135" s="1264"/>
      <c r="FC135" s="298"/>
      <c r="FD135" s="1267"/>
      <c r="FE135" s="441"/>
      <c r="FL135" s="422"/>
      <c r="FM135" s="422"/>
      <c r="FN135" s="422"/>
      <c r="FO135" s="422"/>
    </row>
    <row r="136" spans="1:171" ht="15.6" customHeight="1">
      <c r="A136" s="144" t="s">
        <v>410</v>
      </c>
      <c r="B136" s="144" t="s">
        <v>1830</v>
      </c>
      <c r="C136" s="1256"/>
      <c r="D136" s="1348" t="s">
        <v>306</v>
      </c>
      <c r="E136" s="1184" t="s">
        <v>1160</v>
      </c>
      <c r="F136" s="296" t="s">
        <v>42</v>
      </c>
      <c r="G136" s="205"/>
      <c r="H136" s="206">
        <v>78190</v>
      </c>
      <c r="I136" s="207">
        <v>87490</v>
      </c>
      <c r="J136" s="206">
        <v>66880</v>
      </c>
      <c r="K136" s="207">
        <v>76180</v>
      </c>
      <c r="L136" s="175" t="s">
        <v>268</v>
      </c>
      <c r="M136" s="208">
        <v>760</v>
      </c>
      <c r="N136" s="209">
        <v>850</v>
      </c>
      <c r="O136" s="210" t="s">
        <v>269</v>
      </c>
      <c r="P136" s="211" t="s">
        <v>270</v>
      </c>
      <c r="Q136" s="212" t="s">
        <v>268</v>
      </c>
      <c r="R136" s="213" t="s">
        <v>271</v>
      </c>
      <c r="S136" s="212" t="s">
        <v>268</v>
      </c>
      <c r="T136" s="214">
        <v>2.8</v>
      </c>
      <c r="U136" s="215">
        <v>2.8</v>
      </c>
      <c r="V136" s="208">
        <v>640</v>
      </c>
      <c r="W136" s="209">
        <v>730</v>
      </c>
      <c r="X136" s="210" t="s">
        <v>269</v>
      </c>
      <c r="Y136" s="211" t="s">
        <v>270</v>
      </c>
      <c r="Z136" s="212" t="s">
        <v>268</v>
      </c>
      <c r="AA136" s="213" t="s">
        <v>271</v>
      </c>
      <c r="AB136" s="212" t="s">
        <v>268</v>
      </c>
      <c r="AC136" s="214">
        <v>2.8</v>
      </c>
      <c r="AD136" s="216">
        <v>2.8</v>
      </c>
      <c r="AE136" s="175" t="s">
        <v>268</v>
      </c>
      <c r="AF136" s="217">
        <v>9300</v>
      </c>
      <c r="AG136" s="218" t="s">
        <v>274</v>
      </c>
      <c r="AH136" s="219">
        <v>90</v>
      </c>
      <c r="AI136" s="220" t="s">
        <v>269</v>
      </c>
      <c r="AJ136" s="211" t="s">
        <v>270</v>
      </c>
      <c r="AK136" s="212" t="s">
        <v>268</v>
      </c>
      <c r="AL136" s="213" t="s">
        <v>271</v>
      </c>
      <c r="AM136" s="212" t="s">
        <v>268</v>
      </c>
      <c r="AN136" s="221">
        <v>2.5</v>
      </c>
      <c r="AO136" s="222" t="s">
        <v>276</v>
      </c>
      <c r="AP136" s="175" t="s">
        <v>268</v>
      </c>
      <c r="AQ136" s="223">
        <v>3720</v>
      </c>
      <c r="AR136" s="224" t="s">
        <v>274</v>
      </c>
      <c r="AS136" s="225">
        <v>30</v>
      </c>
      <c r="AT136" s="226" t="s">
        <v>269</v>
      </c>
      <c r="AU136" s="227" t="s">
        <v>270</v>
      </c>
      <c r="AV136" s="228" t="s">
        <v>268</v>
      </c>
      <c r="AW136" s="229" t="s">
        <v>271</v>
      </c>
      <c r="AX136" s="228" t="s">
        <v>268</v>
      </c>
      <c r="AY136" s="230">
        <v>3.8</v>
      </c>
      <c r="BA136" s="56"/>
      <c r="BJ136" s="1187"/>
      <c r="BL136" s="231" t="s">
        <v>1176</v>
      </c>
      <c r="BM136" s="1210"/>
      <c r="BN136" s="1227" t="s">
        <v>1176</v>
      </c>
      <c r="BO136" s="1228"/>
      <c r="BP136" s="1228"/>
      <c r="BT136" s="306"/>
      <c r="BU136" s="235"/>
      <c r="BV136" s="1241"/>
      <c r="BW136" s="266"/>
      <c r="BX136" s="1210" t="s">
        <v>268</v>
      </c>
      <c r="BY136" s="1276">
        <v>17480</v>
      </c>
      <c r="BZ136" s="237"/>
      <c r="CA136" s="1210" t="s">
        <v>268</v>
      </c>
      <c r="CB136" s="1245">
        <v>90</v>
      </c>
      <c r="CC136" s="1201" t="s">
        <v>269</v>
      </c>
      <c r="CD136" s="1202" t="s">
        <v>270</v>
      </c>
      <c r="CE136" s="1201" t="s">
        <v>268</v>
      </c>
      <c r="CF136" s="1203" t="s">
        <v>275</v>
      </c>
      <c r="CG136" s="1201" t="s">
        <v>268</v>
      </c>
      <c r="CH136" s="1246">
        <v>6.2</v>
      </c>
      <c r="CI136" s="1241"/>
      <c r="CJ136" s="1188" t="s">
        <v>201</v>
      </c>
      <c r="CK136" s="1189" t="s">
        <v>268</v>
      </c>
      <c r="CL136" s="1190">
        <v>100</v>
      </c>
      <c r="CM136" s="1192" t="s">
        <v>269</v>
      </c>
      <c r="CN136" s="1194" t="s">
        <v>270</v>
      </c>
      <c r="CO136" s="1192" t="s">
        <v>268</v>
      </c>
      <c r="CP136" s="1196" t="s">
        <v>275</v>
      </c>
      <c r="CQ136" s="1192" t="s">
        <v>268</v>
      </c>
      <c r="CR136" s="1205">
        <v>2.2999999999999998</v>
      </c>
      <c r="CS136" s="1230" t="s">
        <v>277</v>
      </c>
      <c r="CT136" s="1232" t="s">
        <v>268</v>
      </c>
      <c r="CU136" s="1233">
        <v>4800</v>
      </c>
      <c r="CV136" s="1236">
        <v>5300</v>
      </c>
      <c r="CW136" s="1233">
        <v>3400</v>
      </c>
      <c r="CX136" s="1236">
        <v>3400</v>
      </c>
      <c r="CY136" s="1189" t="s">
        <v>268</v>
      </c>
      <c r="CZ136" s="238" t="s">
        <v>1162</v>
      </c>
      <c r="DA136" s="239">
        <v>8000</v>
      </c>
      <c r="DB136" s="240">
        <v>8900</v>
      </c>
      <c r="DC136" s="241">
        <v>5600</v>
      </c>
      <c r="DD136" s="242">
        <v>5600</v>
      </c>
      <c r="DE136" s="1210"/>
      <c r="DF136" s="308" t="s">
        <v>1177</v>
      </c>
      <c r="DG136" s="1189" t="s">
        <v>268</v>
      </c>
      <c r="DH136" s="1239">
        <v>5100</v>
      </c>
      <c r="DI136" s="1210" t="s">
        <v>268</v>
      </c>
      <c r="DJ136" s="1242">
        <v>4100</v>
      </c>
      <c r="DK136" s="1210" t="s">
        <v>268</v>
      </c>
      <c r="DL136" s="1245">
        <v>40</v>
      </c>
      <c r="DM136" s="1201" t="s">
        <v>269</v>
      </c>
      <c r="DN136" s="1202" t="s">
        <v>270</v>
      </c>
      <c r="DO136" s="1201" t="s">
        <v>268</v>
      </c>
      <c r="DP136" s="1203" t="s">
        <v>275</v>
      </c>
      <c r="DQ136" s="1201" t="s">
        <v>268</v>
      </c>
      <c r="DR136" s="1246">
        <v>6.2</v>
      </c>
      <c r="DS136" s="1210"/>
      <c r="DT136" s="231"/>
      <c r="DU136" s="1210" t="s">
        <v>280</v>
      </c>
      <c r="DV136" s="1249" t="s">
        <v>1129</v>
      </c>
      <c r="DW136" s="1251" t="s">
        <v>1129</v>
      </c>
      <c r="DX136" s="1251" t="s">
        <v>1129</v>
      </c>
      <c r="DY136" s="1253" t="s">
        <v>1129</v>
      </c>
      <c r="DZ136" s="1210" t="s">
        <v>280</v>
      </c>
      <c r="EA136" s="1211">
        <v>2680</v>
      </c>
      <c r="EB136" s="1201" t="s">
        <v>268</v>
      </c>
      <c r="EC136" s="1198">
        <v>20</v>
      </c>
      <c r="ED136" s="1201" t="s">
        <v>269</v>
      </c>
      <c r="EE136" s="1202" t="s">
        <v>270</v>
      </c>
      <c r="EF136" s="1201" t="s">
        <v>268</v>
      </c>
      <c r="EG136" s="1203" t="s">
        <v>275</v>
      </c>
      <c r="EH136" s="1201" t="s">
        <v>268</v>
      </c>
      <c r="EI136" s="1204">
        <v>6.2</v>
      </c>
      <c r="EJ136" s="1207" t="s">
        <v>276</v>
      </c>
      <c r="EK136" s="1210" t="s">
        <v>280</v>
      </c>
      <c r="EL136" s="1211">
        <v>10150</v>
      </c>
      <c r="EM136" s="1201" t="s">
        <v>268</v>
      </c>
      <c r="EN136" s="1198">
        <v>100</v>
      </c>
      <c r="EO136" s="1201" t="s">
        <v>269</v>
      </c>
      <c r="EP136" s="1202" t="s">
        <v>270</v>
      </c>
      <c r="EQ136" s="1201" t="s">
        <v>268</v>
      </c>
      <c r="ER136" s="1203" t="s">
        <v>275</v>
      </c>
      <c r="ES136" s="1201" t="s">
        <v>268</v>
      </c>
      <c r="ET136" s="1204">
        <v>2.5</v>
      </c>
      <c r="EU136" s="1214" t="s">
        <v>276</v>
      </c>
      <c r="EV136" s="1207" t="s">
        <v>1168</v>
      </c>
      <c r="EW136" s="1210" t="s">
        <v>280</v>
      </c>
      <c r="EX136" s="244"/>
      <c r="EY136" s="1210" t="s">
        <v>280</v>
      </c>
      <c r="EZ136" s="1261"/>
      <c r="FA136" s="1210"/>
      <c r="FB136" s="1264"/>
      <c r="FC136" s="298"/>
      <c r="FD136" s="1267"/>
      <c r="FE136" s="441"/>
      <c r="FL136" s="422"/>
      <c r="FM136" s="422"/>
      <c r="FN136" s="422"/>
      <c r="FO136" s="422"/>
    </row>
    <row r="137" spans="1:171" ht="15.6" customHeight="1">
      <c r="A137" s="144" t="s">
        <v>411</v>
      </c>
      <c r="B137" s="144" t="s">
        <v>1831</v>
      </c>
      <c r="C137" s="1256"/>
      <c r="D137" s="1349"/>
      <c r="E137" s="1185"/>
      <c r="F137" s="299" t="s">
        <v>43</v>
      </c>
      <c r="G137" s="205"/>
      <c r="H137" s="246">
        <v>87490</v>
      </c>
      <c r="I137" s="247">
        <v>161790</v>
      </c>
      <c r="J137" s="246">
        <v>76180</v>
      </c>
      <c r="K137" s="247">
        <v>150480</v>
      </c>
      <c r="L137" s="175" t="s">
        <v>268</v>
      </c>
      <c r="M137" s="248">
        <v>850</v>
      </c>
      <c r="N137" s="249">
        <v>1490</v>
      </c>
      <c r="O137" s="250" t="s">
        <v>269</v>
      </c>
      <c r="P137" s="251" t="s">
        <v>270</v>
      </c>
      <c r="Q137" s="252" t="s">
        <v>274</v>
      </c>
      <c r="R137" s="251" t="s">
        <v>271</v>
      </c>
      <c r="S137" s="252" t="s">
        <v>268</v>
      </c>
      <c r="T137" s="253">
        <v>2.8</v>
      </c>
      <c r="U137" s="254">
        <v>2.7</v>
      </c>
      <c r="V137" s="248">
        <v>730</v>
      </c>
      <c r="W137" s="249">
        <v>1380</v>
      </c>
      <c r="X137" s="250" t="s">
        <v>269</v>
      </c>
      <c r="Y137" s="251" t="s">
        <v>270</v>
      </c>
      <c r="Z137" s="252" t="s">
        <v>274</v>
      </c>
      <c r="AA137" s="251" t="s">
        <v>271</v>
      </c>
      <c r="AB137" s="252" t="s">
        <v>268</v>
      </c>
      <c r="AC137" s="253">
        <v>2.8</v>
      </c>
      <c r="AD137" s="255">
        <v>2.7</v>
      </c>
      <c r="AE137" s="175" t="s">
        <v>268</v>
      </c>
      <c r="AF137" s="223">
        <v>9300</v>
      </c>
      <c r="AG137" s="224" t="s">
        <v>274</v>
      </c>
      <c r="AH137" s="256">
        <v>90</v>
      </c>
      <c r="AI137" s="257" t="s">
        <v>269</v>
      </c>
      <c r="AJ137" s="197" t="s">
        <v>270</v>
      </c>
      <c r="AK137" s="198" t="s">
        <v>268</v>
      </c>
      <c r="AL137" s="258" t="s">
        <v>271</v>
      </c>
      <c r="AM137" s="259" t="s">
        <v>268</v>
      </c>
      <c r="AN137" s="260">
        <v>2.5</v>
      </c>
      <c r="AO137" s="261"/>
      <c r="AQ137" s="233"/>
      <c r="AR137" s="56"/>
      <c r="AS137" s="233"/>
      <c r="AT137" s="262"/>
      <c r="AU137" s="263"/>
      <c r="AV137" s="262"/>
      <c r="AW137" s="263"/>
      <c r="AX137" s="262"/>
      <c r="AY137" s="263"/>
      <c r="BA137" s="56"/>
      <c r="BB137" s="56"/>
      <c r="BC137" s="264"/>
      <c r="BD137" s="265"/>
      <c r="BE137" s="56"/>
      <c r="BF137" s="265"/>
      <c r="BG137" s="56"/>
      <c r="BH137" s="265"/>
      <c r="BI137" s="56"/>
      <c r="BJ137" s="1187"/>
      <c r="BL137" s="231">
        <v>375400</v>
      </c>
      <c r="BM137" s="1210"/>
      <c r="BN137" s="149">
        <v>3750</v>
      </c>
      <c r="BO137" s="138" t="s">
        <v>272</v>
      </c>
      <c r="BP137" s="166" t="s">
        <v>270</v>
      </c>
      <c r="BQ137" s="161" t="s">
        <v>268</v>
      </c>
      <c r="BR137" s="303" t="s">
        <v>271</v>
      </c>
      <c r="BS137" s="182" t="s">
        <v>268</v>
      </c>
      <c r="BT137" s="304">
        <v>1.8</v>
      </c>
      <c r="BU137" s="235"/>
      <c r="BV137" s="1241"/>
      <c r="BW137" s="266"/>
      <c r="BX137" s="1210"/>
      <c r="BY137" s="1277"/>
      <c r="BZ137" s="267">
        <v>15540</v>
      </c>
      <c r="CA137" s="1210"/>
      <c r="CB137" s="1190"/>
      <c r="CC137" s="1192"/>
      <c r="CD137" s="1194"/>
      <c r="CE137" s="1192"/>
      <c r="CF137" s="1196"/>
      <c r="CG137" s="1192"/>
      <c r="CH137" s="1247"/>
      <c r="CI137" s="1241"/>
      <c r="CJ137" s="1188"/>
      <c r="CK137" s="1189"/>
      <c r="CL137" s="1190"/>
      <c r="CM137" s="1192"/>
      <c r="CN137" s="1194"/>
      <c r="CO137" s="1192"/>
      <c r="CP137" s="1196"/>
      <c r="CQ137" s="1192"/>
      <c r="CR137" s="1205"/>
      <c r="CS137" s="1230"/>
      <c r="CT137" s="1232"/>
      <c r="CU137" s="1234"/>
      <c r="CV137" s="1237"/>
      <c r="CW137" s="1234"/>
      <c r="CX137" s="1237"/>
      <c r="CY137" s="1189"/>
      <c r="CZ137" s="167" t="s">
        <v>1164</v>
      </c>
      <c r="DA137" s="268">
        <v>4400</v>
      </c>
      <c r="DB137" s="269">
        <v>4900</v>
      </c>
      <c r="DC137" s="270">
        <v>3000</v>
      </c>
      <c r="DD137" s="271">
        <v>3000</v>
      </c>
      <c r="DE137" s="1210"/>
      <c r="DF137" s="231">
        <v>8860</v>
      </c>
      <c r="DG137" s="1189"/>
      <c r="DH137" s="1240"/>
      <c r="DI137" s="1210"/>
      <c r="DJ137" s="1243"/>
      <c r="DK137" s="1210"/>
      <c r="DL137" s="1190"/>
      <c r="DM137" s="1192"/>
      <c r="DN137" s="1194"/>
      <c r="DO137" s="1192"/>
      <c r="DP137" s="1196"/>
      <c r="DQ137" s="1192"/>
      <c r="DR137" s="1247"/>
      <c r="DS137" s="1210"/>
      <c r="DT137" s="231"/>
      <c r="DU137" s="1210"/>
      <c r="DV137" s="1250"/>
      <c r="DW137" s="1252"/>
      <c r="DX137" s="1252"/>
      <c r="DY137" s="1254"/>
      <c r="DZ137" s="1210"/>
      <c r="EA137" s="1212"/>
      <c r="EB137" s="1192"/>
      <c r="EC137" s="1199"/>
      <c r="ED137" s="1192"/>
      <c r="EE137" s="1194"/>
      <c r="EF137" s="1192"/>
      <c r="EG137" s="1196"/>
      <c r="EH137" s="1192"/>
      <c r="EI137" s="1205"/>
      <c r="EJ137" s="1208"/>
      <c r="EK137" s="1210"/>
      <c r="EL137" s="1212"/>
      <c r="EM137" s="1192"/>
      <c r="EN137" s="1199"/>
      <c r="EO137" s="1192"/>
      <c r="EP137" s="1194"/>
      <c r="EQ137" s="1192"/>
      <c r="ER137" s="1196"/>
      <c r="ES137" s="1192"/>
      <c r="ET137" s="1205"/>
      <c r="EU137" s="1215"/>
      <c r="EV137" s="1208"/>
      <c r="EW137" s="1210"/>
      <c r="EX137" s="272">
        <v>6800</v>
      </c>
      <c r="EY137" s="1210"/>
      <c r="EZ137" s="1261"/>
      <c r="FA137" s="1210"/>
      <c r="FB137" s="1264"/>
      <c r="FC137" s="298"/>
      <c r="FD137" s="1267"/>
      <c r="FE137" s="441"/>
      <c r="FL137" s="422"/>
      <c r="FM137" s="422"/>
      <c r="FN137" s="422"/>
      <c r="FO137" s="422"/>
    </row>
    <row r="138" spans="1:171" ht="15.6" customHeight="1">
      <c r="A138" s="144" t="s">
        <v>1287</v>
      </c>
      <c r="B138" s="144" t="s">
        <v>1832</v>
      </c>
      <c r="C138" s="1256"/>
      <c r="D138" s="1349"/>
      <c r="E138" s="1217" t="s">
        <v>1165</v>
      </c>
      <c r="F138" s="299" t="s">
        <v>44</v>
      </c>
      <c r="G138" s="205"/>
      <c r="H138" s="246">
        <v>161790</v>
      </c>
      <c r="I138" s="247">
        <v>254880</v>
      </c>
      <c r="J138" s="246">
        <v>150480</v>
      </c>
      <c r="K138" s="247">
        <v>243570</v>
      </c>
      <c r="L138" s="175" t="s">
        <v>268</v>
      </c>
      <c r="M138" s="248">
        <v>1490</v>
      </c>
      <c r="N138" s="249">
        <v>2420</v>
      </c>
      <c r="O138" s="250" t="s">
        <v>269</v>
      </c>
      <c r="P138" s="251" t="s">
        <v>270</v>
      </c>
      <c r="Q138" s="252" t="s">
        <v>274</v>
      </c>
      <c r="R138" s="251" t="s">
        <v>271</v>
      </c>
      <c r="S138" s="252" t="s">
        <v>268</v>
      </c>
      <c r="T138" s="253">
        <v>2.7</v>
      </c>
      <c r="U138" s="254">
        <v>2.7</v>
      </c>
      <c r="V138" s="248">
        <v>1380</v>
      </c>
      <c r="W138" s="249">
        <v>2310</v>
      </c>
      <c r="X138" s="250" t="s">
        <v>269</v>
      </c>
      <c r="Y138" s="251" t="s">
        <v>270</v>
      </c>
      <c r="Z138" s="252" t="s">
        <v>274</v>
      </c>
      <c r="AA138" s="251" t="s">
        <v>271</v>
      </c>
      <c r="AB138" s="252" t="s">
        <v>268</v>
      </c>
      <c r="AC138" s="253">
        <v>2.7</v>
      </c>
      <c r="AD138" s="255">
        <v>2.7</v>
      </c>
      <c r="AE138" s="55"/>
      <c r="AH138" s="273"/>
      <c r="AP138" s="55"/>
      <c r="AZ138" s="175" t="s">
        <v>268</v>
      </c>
      <c r="BA138" s="274">
        <v>18610</v>
      </c>
      <c r="BB138" s="175" t="s">
        <v>268</v>
      </c>
      <c r="BC138" s="225">
        <v>180</v>
      </c>
      <c r="BD138" s="226" t="s">
        <v>269</v>
      </c>
      <c r="BE138" s="227" t="s">
        <v>270</v>
      </c>
      <c r="BF138" s="228" t="s">
        <v>268</v>
      </c>
      <c r="BG138" s="229" t="s">
        <v>271</v>
      </c>
      <c r="BH138" s="226" t="s">
        <v>268</v>
      </c>
      <c r="BI138" s="230">
        <v>2.5</v>
      </c>
      <c r="BJ138" s="1187"/>
      <c r="BL138" s="302"/>
      <c r="BM138" s="1210"/>
      <c r="BN138" s="309"/>
      <c r="BO138" s="202"/>
      <c r="BP138" s="202"/>
      <c r="BQ138" s="202"/>
      <c r="BR138" s="202"/>
      <c r="BS138" s="202"/>
      <c r="BT138" s="305"/>
      <c r="BU138" s="235"/>
      <c r="BV138" s="1241"/>
      <c r="BW138" s="266"/>
      <c r="BX138" s="1210" t="s">
        <v>268</v>
      </c>
      <c r="BY138" s="1278">
        <v>15540</v>
      </c>
      <c r="BZ138" s="275"/>
      <c r="CA138" s="1210"/>
      <c r="CB138" s="1190">
        <v>0</v>
      </c>
      <c r="CC138" s="1192"/>
      <c r="CD138" s="1194"/>
      <c r="CE138" s="1192"/>
      <c r="CF138" s="1196"/>
      <c r="CG138" s="1192"/>
      <c r="CH138" s="1247"/>
      <c r="CI138" s="1241"/>
      <c r="CJ138" s="1219">
        <v>10550</v>
      </c>
      <c r="CK138" s="1189"/>
      <c r="CL138" s="1190"/>
      <c r="CM138" s="1192"/>
      <c r="CN138" s="1194"/>
      <c r="CO138" s="1192"/>
      <c r="CP138" s="1196"/>
      <c r="CQ138" s="1192"/>
      <c r="CR138" s="1205"/>
      <c r="CS138" s="1230"/>
      <c r="CT138" s="1232"/>
      <c r="CU138" s="1234"/>
      <c r="CV138" s="1237"/>
      <c r="CW138" s="1234"/>
      <c r="CX138" s="1237"/>
      <c r="CY138" s="1189"/>
      <c r="CZ138" s="167" t="s">
        <v>1166</v>
      </c>
      <c r="DA138" s="268">
        <v>3800</v>
      </c>
      <c r="DB138" s="269">
        <v>4200</v>
      </c>
      <c r="DC138" s="270">
        <v>2600</v>
      </c>
      <c r="DD138" s="271">
        <v>2600</v>
      </c>
      <c r="DE138" s="1210"/>
      <c r="DF138" s="144"/>
      <c r="DG138" s="235"/>
      <c r="DH138" s="276"/>
      <c r="DI138" s="1241"/>
      <c r="DJ138" s="1243"/>
      <c r="DK138" s="1210"/>
      <c r="DL138" s="1190"/>
      <c r="DM138" s="1192"/>
      <c r="DN138" s="1194"/>
      <c r="DO138" s="1192"/>
      <c r="DP138" s="1196"/>
      <c r="DQ138" s="1192"/>
      <c r="DR138" s="1247"/>
      <c r="DS138" s="1210"/>
      <c r="DT138" s="231"/>
      <c r="DU138" s="1210"/>
      <c r="DV138" s="1221">
        <v>0.01</v>
      </c>
      <c r="DW138" s="1223">
        <v>0.03</v>
      </c>
      <c r="DX138" s="1223">
        <v>0.04</v>
      </c>
      <c r="DY138" s="1225">
        <v>0.05</v>
      </c>
      <c r="DZ138" s="1210"/>
      <c r="EA138" s="1212"/>
      <c r="EB138" s="1192"/>
      <c r="EC138" s="1199"/>
      <c r="ED138" s="1192"/>
      <c r="EE138" s="1194"/>
      <c r="EF138" s="1192"/>
      <c r="EG138" s="1196"/>
      <c r="EH138" s="1192"/>
      <c r="EI138" s="1205"/>
      <c r="EJ138" s="1208"/>
      <c r="EK138" s="1210"/>
      <c r="EL138" s="1212"/>
      <c r="EM138" s="1192"/>
      <c r="EN138" s="1199"/>
      <c r="EO138" s="1192"/>
      <c r="EP138" s="1194"/>
      <c r="EQ138" s="1192"/>
      <c r="ER138" s="1196"/>
      <c r="ES138" s="1192"/>
      <c r="ET138" s="1205"/>
      <c r="EU138" s="1215"/>
      <c r="EV138" s="1208"/>
      <c r="EW138" s="1210"/>
      <c r="EX138" s="277">
        <v>60</v>
      </c>
      <c r="EY138" s="1210"/>
      <c r="EZ138" s="1261"/>
      <c r="FA138" s="1210"/>
      <c r="FB138" s="1264"/>
      <c r="FC138" s="298"/>
      <c r="FD138" s="1267"/>
      <c r="FE138" s="441"/>
      <c r="FL138" s="422"/>
      <c r="FM138" s="422"/>
      <c r="FN138" s="422"/>
      <c r="FO138" s="422"/>
    </row>
    <row r="139" spans="1:171" ht="15.6" customHeight="1">
      <c r="A139" s="144" t="s">
        <v>1288</v>
      </c>
      <c r="B139" s="144" t="s">
        <v>1833</v>
      </c>
      <c r="C139" s="1256"/>
      <c r="D139" s="1349"/>
      <c r="E139" s="1218"/>
      <c r="F139" s="300" t="s">
        <v>45</v>
      </c>
      <c r="G139" s="205"/>
      <c r="H139" s="279">
        <v>254880</v>
      </c>
      <c r="I139" s="280"/>
      <c r="J139" s="279">
        <v>243570</v>
      </c>
      <c r="K139" s="280"/>
      <c r="L139" s="175" t="s">
        <v>268</v>
      </c>
      <c r="M139" s="223">
        <v>2420</v>
      </c>
      <c r="N139" s="281"/>
      <c r="O139" s="282" t="s">
        <v>269</v>
      </c>
      <c r="P139" s="283" t="s">
        <v>270</v>
      </c>
      <c r="Q139" s="284" t="s">
        <v>274</v>
      </c>
      <c r="R139" s="283" t="s">
        <v>271</v>
      </c>
      <c r="S139" s="284" t="s">
        <v>268</v>
      </c>
      <c r="T139" s="285">
        <v>2.7</v>
      </c>
      <c r="U139" s="286"/>
      <c r="V139" s="223">
        <v>2310</v>
      </c>
      <c r="W139" s="281"/>
      <c r="X139" s="282" t="s">
        <v>269</v>
      </c>
      <c r="Y139" s="283" t="s">
        <v>270</v>
      </c>
      <c r="Z139" s="284" t="s">
        <v>274</v>
      </c>
      <c r="AA139" s="283" t="s">
        <v>271</v>
      </c>
      <c r="AB139" s="284" t="s">
        <v>268</v>
      </c>
      <c r="AC139" s="285">
        <v>2.7</v>
      </c>
      <c r="AD139" s="287"/>
      <c r="AE139" s="55"/>
      <c r="AH139" s="288"/>
      <c r="AP139" s="55"/>
      <c r="AQ139" s="289"/>
      <c r="AR139" s="165"/>
      <c r="AS139" s="288"/>
      <c r="AZ139" s="56"/>
      <c r="BA139" s="56"/>
      <c r="BB139" s="56"/>
      <c r="BC139" s="56"/>
      <c r="BD139" s="56"/>
      <c r="BE139" s="56"/>
      <c r="BF139" s="56"/>
      <c r="BG139" s="56"/>
      <c r="BH139" s="56"/>
      <c r="BI139" s="56"/>
      <c r="BJ139" s="1187"/>
      <c r="BL139" s="231" t="s">
        <v>1178</v>
      </c>
      <c r="BM139" s="1210"/>
      <c r="BN139" s="1227" t="s">
        <v>1178</v>
      </c>
      <c r="BO139" s="1228"/>
      <c r="BP139" s="1228"/>
      <c r="BT139" s="306"/>
      <c r="BU139" s="235"/>
      <c r="BV139" s="1241"/>
      <c r="BW139" s="266"/>
      <c r="BX139" s="1210"/>
      <c r="BY139" s="1279"/>
      <c r="BZ139" s="290"/>
      <c r="CA139" s="1210"/>
      <c r="CB139" s="1191"/>
      <c r="CC139" s="1193"/>
      <c r="CD139" s="1195"/>
      <c r="CE139" s="1193"/>
      <c r="CF139" s="1197"/>
      <c r="CG139" s="1193"/>
      <c r="CH139" s="1248"/>
      <c r="CI139" s="1241"/>
      <c r="CJ139" s="1219"/>
      <c r="CK139" s="1189"/>
      <c r="CL139" s="1190"/>
      <c r="CM139" s="1192"/>
      <c r="CN139" s="1194"/>
      <c r="CO139" s="1192"/>
      <c r="CP139" s="1196"/>
      <c r="CQ139" s="1192"/>
      <c r="CR139" s="1205"/>
      <c r="CS139" s="1230"/>
      <c r="CT139" s="1232"/>
      <c r="CU139" s="1235"/>
      <c r="CV139" s="1238"/>
      <c r="CW139" s="1235"/>
      <c r="CX139" s="1238"/>
      <c r="CY139" s="1189"/>
      <c r="CZ139" s="291" t="s">
        <v>1167</v>
      </c>
      <c r="DA139" s="292">
        <v>3400</v>
      </c>
      <c r="DB139" s="293">
        <v>3800</v>
      </c>
      <c r="DC139" s="294">
        <v>2400</v>
      </c>
      <c r="DD139" s="290">
        <v>2400</v>
      </c>
      <c r="DE139" s="1210"/>
      <c r="DF139" s="308" t="s">
        <v>1179</v>
      </c>
      <c r="DG139" s="235"/>
      <c r="DH139" s="165"/>
      <c r="DI139" s="1241"/>
      <c r="DJ139" s="1244"/>
      <c r="DK139" s="1210"/>
      <c r="DL139" s="1190"/>
      <c r="DM139" s="1193"/>
      <c r="DN139" s="1195"/>
      <c r="DO139" s="1193"/>
      <c r="DP139" s="1197"/>
      <c r="DQ139" s="1193"/>
      <c r="DR139" s="1248"/>
      <c r="DS139" s="1210"/>
      <c r="DT139" s="231"/>
      <c r="DU139" s="1210"/>
      <c r="DV139" s="1222"/>
      <c r="DW139" s="1224"/>
      <c r="DX139" s="1224"/>
      <c r="DY139" s="1226"/>
      <c r="DZ139" s="1210"/>
      <c r="EA139" s="1213"/>
      <c r="EB139" s="1193"/>
      <c r="EC139" s="1200"/>
      <c r="ED139" s="1193"/>
      <c r="EE139" s="1195"/>
      <c r="EF139" s="1193"/>
      <c r="EG139" s="1197"/>
      <c r="EH139" s="1193"/>
      <c r="EI139" s="1206"/>
      <c r="EJ139" s="1209"/>
      <c r="EK139" s="1210"/>
      <c r="EL139" s="1213"/>
      <c r="EM139" s="1193"/>
      <c r="EN139" s="1200"/>
      <c r="EO139" s="1193"/>
      <c r="EP139" s="1195"/>
      <c r="EQ139" s="1193"/>
      <c r="ER139" s="1197"/>
      <c r="ES139" s="1193"/>
      <c r="ET139" s="1206"/>
      <c r="EU139" s="1216"/>
      <c r="EV139" s="1209"/>
      <c r="EW139" s="1210"/>
      <c r="EX139" s="295" t="s">
        <v>1168</v>
      </c>
      <c r="EY139" s="1210"/>
      <c r="EZ139" s="1261"/>
      <c r="FA139" s="1210"/>
      <c r="FB139" s="1264"/>
      <c r="FC139" s="298"/>
      <c r="FD139" s="1267"/>
      <c r="FE139" s="441"/>
      <c r="FL139" s="422"/>
      <c r="FM139" s="422"/>
      <c r="FN139" s="422"/>
      <c r="FO139" s="422"/>
    </row>
    <row r="140" spans="1:171" ht="15.6" customHeight="1">
      <c r="A140" s="144" t="s">
        <v>412</v>
      </c>
      <c r="B140" s="144" t="s">
        <v>1834</v>
      </c>
      <c r="C140" s="1256"/>
      <c r="D140" s="1352" t="s">
        <v>308</v>
      </c>
      <c r="E140" s="1353" t="s">
        <v>1160</v>
      </c>
      <c r="F140" s="204" t="s">
        <v>42</v>
      </c>
      <c r="G140" s="205"/>
      <c r="H140" s="206">
        <v>73500</v>
      </c>
      <c r="I140" s="207">
        <v>82800</v>
      </c>
      <c r="J140" s="206">
        <v>63130</v>
      </c>
      <c r="K140" s="207">
        <v>72430</v>
      </c>
      <c r="L140" s="175" t="s">
        <v>268</v>
      </c>
      <c r="M140" s="208">
        <v>710</v>
      </c>
      <c r="N140" s="209">
        <v>800</v>
      </c>
      <c r="O140" s="210" t="s">
        <v>269</v>
      </c>
      <c r="P140" s="211" t="s">
        <v>270</v>
      </c>
      <c r="Q140" s="212" t="s">
        <v>268</v>
      </c>
      <c r="R140" s="213" t="s">
        <v>271</v>
      </c>
      <c r="S140" s="212" t="s">
        <v>268</v>
      </c>
      <c r="T140" s="214">
        <v>2.8</v>
      </c>
      <c r="U140" s="215">
        <v>2.8</v>
      </c>
      <c r="V140" s="208">
        <v>610</v>
      </c>
      <c r="W140" s="209">
        <v>700</v>
      </c>
      <c r="X140" s="210" t="s">
        <v>269</v>
      </c>
      <c r="Y140" s="211" t="s">
        <v>270</v>
      </c>
      <c r="Z140" s="212" t="s">
        <v>268</v>
      </c>
      <c r="AA140" s="213" t="s">
        <v>271</v>
      </c>
      <c r="AB140" s="212" t="s">
        <v>268</v>
      </c>
      <c r="AC140" s="214">
        <v>2.8</v>
      </c>
      <c r="AD140" s="216">
        <v>2.7</v>
      </c>
      <c r="AE140" s="175" t="s">
        <v>268</v>
      </c>
      <c r="AF140" s="217">
        <v>9300</v>
      </c>
      <c r="AG140" s="218" t="s">
        <v>274</v>
      </c>
      <c r="AH140" s="219">
        <v>90</v>
      </c>
      <c r="AI140" s="220" t="s">
        <v>269</v>
      </c>
      <c r="AJ140" s="211" t="s">
        <v>270</v>
      </c>
      <c r="AK140" s="212" t="s">
        <v>268</v>
      </c>
      <c r="AL140" s="213" t="s">
        <v>271</v>
      </c>
      <c r="AM140" s="212" t="s">
        <v>268</v>
      </c>
      <c r="AN140" s="221">
        <v>2.5</v>
      </c>
      <c r="AO140" s="222" t="s">
        <v>276</v>
      </c>
      <c r="AP140" s="175" t="s">
        <v>268</v>
      </c>
      <c r="AQ140" s="223">
        <v>3720</v>
      </c>
      <c r="AR140" s="224" t="s">
        <v>274</v>
      </c>
      <c r="AS140" s="225">
        <v>30</v>
      </c>
      <c r="AT140" s="226" t="s">
        <v>269</v>
      </c>
      <c r="AU140" s="227" t="s">
        <v>270</v>
      </c>
      <c r="AV140" s="228" t="s">
        <v>268</v>
      </c>
      <c r="AW140" s="229" t="s">
        <v>271</v>
      </c>
      <c r="AX140" s="228" t="s">
        <v>268</v>
      </c>
      <c r="AY140" s="230">
        <v>3.8</v>
      </c>
      <c r="BA140" s="56"/>
      <c r="BJ140" s="1187"/>
      <c r="BL140" s="231">
        <v>420300</v>
      </c>
      <c r="BM140" s="1210"/>
      <c r="BN140" s="149">
        <v>4200</v>
      </c>
      <c r="BO140" s="138" t="s">
        <v>272</v>
      </c>
      <c r="BP140" s="166" t="s">
        <v>270</v>
      </c>
      <c r="BQ140" s="161" t="s">
        <v>268</v>
      </c>
      <c r="BR140" s="303" t="s">
        <v>271</v>
      </c>
      <c r="BS140" s="182" t="s">
        <v>268</v>
      </c>
      <c r="BT140" s="304">
        <v>1.9</v>
      </c>
      <c r="BU140" s="307"/>
      <c r="BV140" s="1241"/>
      <c r="BW140" s="302"/>
      <c r="BX140" s="1210" t="s">
        <v>268</v>
      </c>
      <c r="BY140" s="1276">
        <v>16670</v>
      </c>
      <c r="BZ140" s="237"/>
      <c r="CA140" s="1210" t="s">
        <v>268</v>
      </c>
      <c r="CB140" s="1245">
        <v>80</v>
      </c>
      <c r="CC140" s="1201" t="s">
        <v>269</v>
      </c>
      <c r="CD140" s="1202" t="s">
        <v>270</v>
      </c>
      <c r="CE140" s="1201" t="s">
        <v>268</v>
      </c>
      <c r="CF140" s="1203" t="s">
        <v>275</v>
      </c>
      <c r="CG140" s="1201" t="s">
        <v>268</v>
      </c>
      <c r="CH140" s="1246">
        <v>6.4</v>
      </c>
      <c r="CI140" s="1241"/>
      <c r="CJ140" s="1188" t="s">
        <v>202</v>
      </c>
      <c r="CK140" s="1189" t="s">
        <v>268</v>
      </c>
      <c r="CL140" s="1190">
        <v>90</v>
      </c>
      <c r="CM140" s="1192" t="s">
        <v>269</v>
      </c>
      <c r="CN140" s="1194" t="s">
        <v>270</v>
      </c>
      <c r="CO140" s="1192" t="s">
        <v>268</v>
      </c>
      <c r="CP140" s="1196" t="s">
        <v>275</v>
      </c>
      <c r="CQ140" s="1192" t="s">
        <v>268</v>
      </c>
      <c r="CR140" s="1205">
        <v>2.4</v>
      </c>
      <c r="CS140" s="1230" t="s">
        <v>277</v>
      </c>
      <c r="CT140" s="1232" t="s">
        <v>268</v>
      </c>
      <c r="CU140" s="1233">
        <v>4400</v>
      </c>
      <c r="CV140" s="1236">
        <v>4900</v>
      </c>
      <c r="CW140" s="1233">
        <v>3100</v>
      </c>
      <c r="CX140" s="1236">
        <v>3100</v>
      </c>
      <c r="CY140" s="1189" t="s">
        <v>268</v>
      </c>
      <c r="CZ140" s="238" t="s">
        <v>1162</v>
      </c>
      <c r="DA140" s="239">
        <v>7200</v>
      </c>
      <c r="DB140" s="240">
        <v>8100</v>
      </c>
      <c r="DC140" s="241">
        <v>5100</v>
      </c>
      <c r="DD140" s="242">
        <v>5100</v>
      </c>
      <c r="DE140" s="1210"/>
      <c r="DF140" s="231">
        <v>8120</v>
      </c>
      <c r="DG140" s="1189" t="s">
        <v>268</v>
      </c>
      <c r="DH140" s="1239">
        <v>5100</v>
      </c>
      <c r="DI140" s="1210" t="s">
        <v>268</v>
      </c>
      <c r="DJ140" s="1242">
        <v>3760</v>
      </c>
      <c r="DK140" s="1210" t="s">
        <v>268</v>
      </c>
      <c r="DL140" s="1245">
        <v>30</v>
      </c>
      <c r="DM140" s="1201" t="s">
        <v>269</v>
      </c>
      <c r="DN140" s="1202" t="s">
        <v>270</v>
      </c>
      <c r="DO140" s="1201" t="s">
        <v>268</v>
      </c>
      <c r="DP140" s="1203" t="s">
        <v>275</v>
      </c>
      <c r="DQ140" s="1201" t="s">
        <v>268</v>
      </c>
      <c r="DR140" s="1246">
        <v>7.6</v>
      </c>
      <c r="DS140" s="1210"/>
      <c r="DT140" s="302"/>
      <c r="DU140" s="1210" t="s">
        <v>280</v>
      </c>
      <c r="DV140" s="1249" t="s">
        <v>1129</v>
      </c>
      <c r="DW140" s="1251" t="s">
        <v>1129</v>
      </c>
      <c r="DX140" s="1251" t="s">
        <v>1129</v>
      </c>
      <c r="DY140" s="1253" t="s">
        <v>1129</v>
      </c>
      <c r="DZ140" s="1210" t="s">
        <v>280</v>
      </c>
      <c r="EA140" s="1211">
        <v>2460</v>
      </c>
      <c r="EB140" s="1201" t="s">
        <v>268</v>
      </c>
      <c r="EC140" s="1198">
        <v>20</v>
      </c>
      <c r="ED140" s="1201" t="s">
        <v>269</v>
      </c>
      <c r="EE140" s="1202" t="s">
        <v>270</v>
      </c>
      <c r="EF140" s="1201" t="s">
        <v>268</v>
      </c>
      <c r="EG140" s="1203" t="s">
        <v>275</v>
      </c>
      <c r="EH140" s="1201" t="s">
        <v>268</v>
      </c>
      <c r="EI140" s="1204">
        <v>5.7</v>
      </c>
      <c r="EJ140" s="1207" t="s">
        <v>276</v>
      </c>
      <c r="EK140" s="1210" t="s">
        <v>280</v>
      </c>
      <c r="EL140" s="1211">
        <v>9300</v>
      </c>
      <c r="EM140" s="1201" t="s">
        <v>268</v>
      </c>
      <c r="EN140" s="1198">
        <v>90</v>
      </c>
      <c r="EO140" s="1201" t="s">
        <v>269</v>
      </c>
      <c r="EP140" s="1202" t="s">
        <v>270</v>
      </c>
      <c r="EQ140" s="1201" t="s">
        <v>268</v>
      </c>
      <c r="ER140" s="1203" t="s">
        <v>275</v>
      </c>
      <c r="ES140" s="1201" t="s">
        <v>268</v>
      </c>
      <c r="ET140" s="1204">
        <v>2.5</v>
      </c>
      <c r="EU140" s="1214" t="s">
        <v>276</v>
      </c>
      <c r="EV140" s="1207" t="s">
        <v>1168</v>
      </c>
      <c r="EW140" s="1210" t="s">
        <v>280</v>
      </c>
      <c r="EX140" s="244"/>
      <c r="EY140" s="1210" t="s">
        <v>280</v>
      </c>
      <c r="EZ140" s="1261"/>
      <c r="FA140" s="1210"/>
      <c r="FB140" s="1264"/>
      <c r="FC140" s="298"/>
      <c r="FD140" s="1267"/>
      <c r="FE140" s="441"/>
      <c r="FL140" s="422"/>
      <c r="FM140" s="422"/>
      <c r="FN140" s="422"/>
      <c r="FO140" s="422"/>
    </row>
    <row r="141" spans="1:171" ht="15.6" customHeight="1">
      <c r="A141" s="144" t="s">
        <v>413</v>
      </c>
      <c r="B141" s="144" t="s">
        <v>1835</v>
      </c>
      <c r="C141" s="1256"/>
      <c r="D141" s="1181"/>
      <c r="E141" s="1354"/>
      <c r="F141" s="245" t="s">
        <v>43</v>
      </c>
      <c r="G141" s="205"/>
      <c r="H141" s="246">
        <v>82800</v>
      </c>
      <c r="I141" s="247">
        <v>157100</v>
      </c>
      <c r="J141" s="246">
        <v>72430</v>
      </c>
      <c r="K141" s="247">
        <v>146730</v>
      </c>
      <c r="L141" s="175" t="s">
        <v>268</v>
      </c>
      <c r="M141" s="248">
        <v>800</v>
      </c>
      <c r="N141" s="249">
        <v>1440</v>
      </c>
      <c r="O141" s="250" t="s">
        <v>269</v>
      </c>
      <c r="P141" s="251" t="s">
        <v>270</v>
      </c>
      <c r="Q141" s="252" t="s">
        <v>274</v>
      </c>
      <c r="R141" s="251" t="s">
        <v>271</v>
      </c>
      <c r="S141" s="252" t="s">
        <v>268</v>
      </c>
      <c r="T141" s="253">
        <v>2.8</v>
      </c>
      <c r="U141" s="254">
        <v>2.7</v>
      </c>
      <c r="V141" s="248">
        <v>700</v>
      </c>
      <c r="W141" s="249">
        <v>1340</v>
      </c>
      <c r="X141" s="250" t="s">
        <v>269</v>
      </c>
      <c r="Y141" s="251" t="s">
        <v>270</v>
      </c>
      <c r="Z141" s="252" t="s">
        <v>274</v>
      </c>
      <c r="AA141" s="251" t="s">
        <v>271</v>
      </c>
      <c r="AB141" s="252" t="s">
        <v>268</v>
      </c>
      <c r="AC141" s="253">
        <v>2.7</v>
      </c>
      <c r="AD141" s="255">
        <v>2.7</v>
      </c>
      <c r="AE141" s="175" t="s">
        <v>268</v>
      </c>
      <c r="AF141" s="223">
        <v>9300</v>
      </c>
      <c r="AG141" s="224" t="s">
        <v>274</v>
      </c>
      <c r="AH141" s="256">
        <v>90</v>
      </c>
      <c r="AI141" s="257" t="s">
        <v>269</v>
      </c>
      <c r="AJ141" s="197" t="s">
        <v>270</v>
      </c>
      <c r="AK141" s="198" t="s">
        <v>268</v>
      </c>
      <c r="AL141" s="258" t="s">
        <v>271</v>
      </c>
      <c r="AM141" s="259" t="s">
        <v>268</v>
      </c>
      <c r="AN141" s="260">
        <v>2.5</v>
      </c>
      <c r="AO141" s="261"/>
      <c r="AQ141" s="233"/>
      <c r="AR141" s="56"/>
      <c r="AS141" s="233"/>
      <c r="AT141" s="262"/>
      <c r="AU141" s="263"/>
      <c r="AV141" s="262"/>
      <c r="AW141" s="263"/>
      <c r="AX141" s="262"/>
      <c r="AY141" s="263"/>
      <c r="BA141" s="56"/>
      <c r="BB141" s="56"/>
      <c r="BC141" s="264"/>
      <c r="BD141" s="265"/>
      <c r="BE141" s="56"/>
      <c r="BF141" s="265"/>
      <c r="BG141" s="56"/>
      <c r="BH141" s="265"/>
      <c r="BI141" s="56"/>
      <c r="BJ141" s="1187"/>
      <c r="BL141" s="302"/>
      <c r="BM141" s="1210"/>
      <c r="BN141" s="309"/>
      <c r="BO141" s="202"/>
      <c r="BP141" s="202"/>
      <c r="BQ141" s="202"/>
      <c r="BR141" s="202"/>
      <c r="BS141" s="202"/>
      <c r="BT141" s="305"/>
      <c r="BU141" s="179"/>
      <c r="BV141" s="1241"/>
      <c r="BW141" s="231"/>
      <c r="BX141" s="1210"/>
      <c r="BY141" s="1277"/>
      <c r="BZ141" s="267">
        <v>14730</v>
      </c>
      <c r="CA141" s="1210"/>
      <c r="CB141" s="1190"/>
      <c r="CC141" s="1192"/>
      <c r="CD141" s="1194"/>
      <c r="CE141" s="1192"/>
      <c r="CF141" s="1196"/>
      <c r="CG141" s="1192"/>
      <c r="CH141" s="1247"/>
      <c r="CI141" s="1241"/>
      <c r="CJ141" s="1188"/>
      <c r="CK141" s="1189"/>
      <c r="CL141" s="1190"/>
      <c r="CM141" s="1192"/>
      <c r="CN141" s="1194"/>
      <c r="CO141" s="1192"/>
      <c r="CP141" s="1196"/>
      <c r="CQ141" s="1192"/>
      <c r="CR141" s="1205"/>
      <c r="CS141" s="1230"/>
      <c r="CT141" s="1232"/>
      <c r="CU141" s="1234"/>
      <c r="CV141" s="1237"/>
      <c r="CW141" s="1234"/>
      <c r="CX141" s="1237"/>
      <c r="CY141" s="1189"/>
      <c r="CZ141" s="167" t="s">
        <v>1164</v>
      </c>
      <c r="DA141" s="268">
        <v>4000</v>
      </c>
      <c r="DB141" s="269">
        <v>4400</v>
      </c>
      <c r="DC141" s="270">
        <v>2800</v>
      </c>
      <c r="DD141" s="271">
        <v>2800</v>
      </c>
      <c r="DE141" s="1210"/>
      <c r="DF141" s="302"/>
      <c r="DG141" s="1189"/>
      <c r="DH141" s="1240"/>
      <c r="DI141" s="1210"/>
      <c r="DJ141" s="1243"/>
      <c r="DK141" s="1210"/>
      <c r="DL141" s="1190"/>
      <c r="DM141" s="1192"/>
      <c r="DN141" s="1194"/>
      <c r="DO141" s="1192"/>
      <c r="DP141" s="1196"/>
      <c r="DQ141" s="1192"/>
      <c r="DR141" s="1247"/>
      <c r="DS141" s="1210"/>
      <c r="DT141" s="231"/>
      <c r="DU141" s="1210"/>
      <c r="DV141" s="1250"/>
      <c r="DW141" s="1252"/>
      <c r="DX141" s="1252"/>
      <c r="DY141" s="1254"/>
      <c r="DZ141" s="1210"/>
      <c r="EA141" s="1212"/>
      <c r="EB141" s="1192"/>
      <c r="EC141" s="1199"/>
      <c r="ED141" s="1192"/>
      <c r="EE141" s="1194"/>
      <c r="EF141" s="1192"/>
      <c r="EG141" s="1196"/>
      <c r="EH141" s="1192"/>
      <c r="EI141" s="1205"/>
      <c r="EJ141" s="1208"/>
      <c r="EK141" s="1210"/>
      <c r="EL141" s="1212"/>
      <c r="EM141" s="1192"/>
      <c r="EN141" s="1199"/>
      <c r="EO141" s="1192"/>
      <c r="EP141" s="1194"/>
      <c r="EQ141" s="1192"/>
      <c r="ER141" s="1196"/>
      <c r="ES141" s="1192"/>
      <c r="ET141" s="1205"/>
      <c r="EU141" s="1215"/>
      <c r="EV141" s="1208"/>
      <c r="EW141" s="1210"/>
      <c r="EX141" s="272">
        <v>6230</v>
      </c>
      <c r="EY141" s="1210"/>
      <c r="EZ141" s="1261"/>
      <c r="FA141" s="1210"/>
      <c r="FB141" s="1264"/>
      <c r="FC141" s="298"/>
      <c r="FD141" s="1267"/>
      <c r="FE141" s="441"/>
      <c r="FL141" s="422"/>
      <c r="FM141" s="422"/>
      <c r="FN141" s="422"/>
      <c r="FO141" s="422"/>
    </row>
    <row r="142" spans="1:171" ht="15.6" customHeight="1">
      <c r="A142" s="144" t="s">
        <v>1289</v>
      </c>
      <c r="B142" s="144" t="s">
        <v>1836</v>
      </c>
      <c r="C142" s="1256"/>
      <c r="D142" s="1181"/>
      <c r="E142" s="1350" t="s">
        <v>1165</v>
      </c>
      <c r="F142" s="245" t="s">
        <v>44</v>
      </c>
      <c r="G142" s="205"/>
      <c r="H142" s="246">
        <v>157100</v>
      </c>
      <c r="I142" s="247">
        <v>250190</v>
      </c>
      <c r="J142" s="246">
        <v>146730</v>
      </c>
      <c r="K142" s="247">
        <v>239820</v>
      </c>
      <c r="L142" s="175" t="s">
        <v>268</v>
      </c>
      <c r="M142" s="248">
        <v>1440</v>
      </c>
      <c r="N142" s="249">
        <v>2370</v>
      </c>
      <c r="O142" s="250" t="s">
        <v>269</v>
      </c>
      <c r="P142" s="251" t="s">
        <v>270</v>
      </c>
      <c r="Q142" s="252" t="s">
        <v>274</v>
      </c>
      <c r="R142" s="251" t="s">
        <v>271</v>
      </c>
      <c r="S142" s="252" t="s">
        <v>268</v>
      </c>
      <c r="T142" s="253">
        <v>2.7</v>
      </c>
      <c r="U142" s="254">
        <v>2.7</v>
      </c>
      <c r="V142" s="248">
        <v>1340</v>
      </c>
      <c r="W142" s="249">
        <v>2270</v>
      </c>
      <c r="X142" s="250" t="s">
        <v>269</v>
      </c>
      <c r="Y142" s="251" t="s">
        <v>270</v>
      </c>
      <c r="Z142" s="252" t="s">
        <v>274</v>
      </c>
      <c r="AA142" s="251" t="s">
        <v>271</v>
      </c>
      <c r="AB142" s="252" t="s">
        <v>268</v>
      </c>
      <c r="AC142" s="253">
        <v>2.7</v>
      </c>
      <c r="AD142" s="255">
        <v>2.7</v>
      </c>
      <c r="AE142" s="55"/>
      <c r="AH142" s="273"/>
      <c r="AP142" s="55"/>
      <c r="AZ142" s="175" t="s">
        <v>268</v>
      </c>
      <c r="BA142" s="274">
        <v>18610</v>
      </c>
      <c r="BB142" s="175" t="s">
        <v>268</v>
      </c>
      <c r="BC142" s="225">
        <v>180</v>
      </c>
      <c r="BD142" s="226" t="s">
        <v>269</v>
      </c>
      <c r="BE142" s="227" t="s">
        <v>270</v>
      </c>
      <c r="BF142" s="228" t="s">
        <v>268</v>
      </c>
      <c r="BG142" s="229" t="s">
        <v>271</v>
      </c>
      <c r="BH142" s="226" t="s">
        <v>268</v>
      </c>
      <c r="BI142" s="230">
        <v>2.5</v>
      </c>
      <c r="BJ142" s="1187"/>
      <c r="BL142" s="231" t="s">
        <v>1180</v>
      </c>
      <c r="BM142" s="1210"/>
      <c r="BN142" s="1227" t="s">
        <v>1180</v>
      </c>
      <c r="BO142" s="1228"/>
      <c r="BP142" s="1228"/>
      <c r="BT142" s="306"/>
      <c r="BU142" s="235"/>
      <c r="BV142" s="1241"/>
      <c r="BW142" s="266"/>
      <c r="BX142" s="1210" t="s">
        <v>268</v>
      </c>
      <c r="BY142" s="1278">
        <v>14730</v>
      </c>
      <c r="BZ142" s="275"/>
      <c r="CA142" s="1210"/>
      <c r="CB142" s="1190">
        <v>0</v>
      </c>
      <c r="CC142" s="1192"/>
      <c r="CD142" s="1194"/>
      <c r="CE142" s="1192"/>
      <c r="CF142" s="1196"/>
      <c r="CG142" s="1192"/>
      <c r="CH142" s="1247"/>
      <c r="CI142" s="1241"/>
      <c r="CJ142" s="1219">
        <v>9670</v>
      </c>
      <c r="CK142" s="1189"/>
      <c r="CL142" s="1190"/>
      <c r="CM142" s="1192"/>
      <c r="CN142" s="1194"/>
      <c r="CO142" s="1192"/>
      <c r="CP142" s="1196"/>
      <c r="CQ142" s="1192"/>
      <c r="CR142" s="1205"/>
      <c r="CS142" s="1230"/>
      <c r="CT142" s="1232"/>
      <c r="CU142" s="1234"/>
      <c r="CV142" s="1237"/>
      <c r="CW142" s="1234"/>
      <c r="CX142" s="1237"/>
      <c r="CY142" s="1189"/>
      <c r="CZ142" s="167" t="s">
        <v>1166</v>
      </c>
      <c r="DA142" s="268">
        <v>3500</v>
      </c>
      <c r="DB142" s="269">
        <v>3800</v>
      </c>
      <c r="DC142" s="270">
        <v>2400</v>
      </c>
      <c r="DD142" s="271">
        <v>2400</v>
      </c>
      <c r="DE142" s="1210"/>
      <c r="DF142" s="231" t="s">
        <v>309</v>
      </c>
      <c r="DG142" s="235"/>
      <c r="DH142" s="276"/>
      <c r="DI142" s="1241"/>
      <c r="DJ142" s="1243"/>
      <c r="DK142" s="1210"/>
      <c r="DL142" s="1190"/>
      <c r="DM142" s="1192"/>
      <c r="DN142" s="1194"/>
      <c r="DO142" s="1192"/>
      <c r="DP142" s="1196"/>
      <c r="DQ142" s="1192"/>
      <c r="DR142" s="1247"/>
      <c r="DS142" s="1210"/>
      <c r="DT142" s="231"/>
      <c r="DU142" s="1210"/>
      <c r="DV142" s="1221">
        <v>0.01</v>
      </c>
      <c r="DW142" s="1223">
        <v>0.03</v>
      </c>
      <c r="DX142" s="1223">
        <v>0.04</v>
      </c>
      <c r="DY142" s="1225">
        <v>0.05</v>
      </c>
      <c r="DZ142" s="1210"/>
      <c r="EA142" s="1212"/>
      <c r="EB142" s="1192"/>
      <c r="EC142" s="1199"/>
      <c r="ED142" s="1192"/>
      <c r="EE142" s="1194"/>
      <c r="EF142" s="1192"/>
      <c r="EG142" s="1196"/>
      <c r="EH142" s="1192"/>
      <c r="EI142" s="1205"/>
      <c r="EJ142" s="1208"/>
      <c r="EK142" s="1210"/>
      <c r="EL142" s="1212"/>
      <c r="EM142" s="1192"/>
      <c r="EN142" s="1199"/>
      <c r="EO142" s="1192"/>
      <c r="EP142" s="1194"/>
      <c r="EQ142" s="1192"/>
      <c r="ER142" s="1196"/>
      <c r="ES142" s="1192"/>
      <c r="ET142" s="1205"/>
      <c r="EU142" s="1215"/>
      <c r="EV142" s="1208"/>
      <c r="EW142" s="1210"/>
      <c r="EX142" s="277">
        <v>60</v>
      </c>
      <c r="EY142" s="1210"/>
      <c r="EZ142" s="1261"/>
      <c r="FA142" s="1210"/>
      <c r="FB142" s="1264"/>
      <c r="FC142" s="298"/>
      <c r="FD142" s="1267"/>
      <c r="FE142" s="441"/>
      <c r="FL142" s="422"/>
      <c r="FM142" s="422"/>
      <c r="FN142" s="422"/>
      <c r="FO142" s="422"/>
    </row>
    <row r="143" spans="1:171" ht="15.6" customHeight="1">
      <c r="A143" s="144" t="s">
        <v>1290</v>
      </c>
      <c r="B143" s="144" t="s">
        <v>1837</v>
      </c>
      <c r="C143" s="1256"/>
      <c r="D143" s="1181"/>
      <c r="E143" s="1351"/>
      <c r="F143" s="278" t="s">
        <v>45</v>
      </c>
      <c r="G143" s="205"/>
      <c r="H143" s="279">
        <v>250190</v>
      </c>
      <c r="I143" s="280"/>
      <c r="J143" s="279">
        <v>239820</v>
      </c>
      <c r="K143" s="280"/>
      <c r="L143" s="175" t="s">
        <v>268</v>
      </c>
      <c r="M143" s="223">
        <v>2370</v>
      </c>
      <c r="N143" s="281"/>
      <c r="O143" s="282" t="s">
        <v>269</v>
      </c>
      <c r="P143" s="283" t="s">
        <v>270</v>
      </c>
      <c r="Q143" s="284" t="s">
        <v>274</v>
      </c>
      <c r="R143" s="283" t="s">
        <v>271</v>
      </c>
      <c r="S143" s="284" t="s">
        <v>268</v>
      </c>
      <c r="T143" s="285">
        <v>2.7</v>
      </c>
      <c r="U143" s="286"/>
      <c r="V143" s="223">
        <v>2270</v>
      </c>
      <c r="W143" s="281"/>
      <c r="X143" s="282" t="s">
        <v>269</v>
      </c>
      <c r="Y143" s="283" t="s">
        <v>270</v>
      </c>
      <c r="Z143" s="284" t="s">
        <v>274</v>
      </c>
      <c r="AA143" s="283" t="s">
        <v>271</v>
      </c>
      <c r="AB143" s="284" t="s">
        <v>268</v>
      </c>
      <c r="AC143" s="285">
        <v>2.7</v>
      </c>
      <c r="AD143" s="287"/>
      <c r="AE143" s="55"/>
      <c r="AH143" s="288"/>
      <c r="AP143" s="55"/>
      <c r="AQ143" s="289"/>
      <c r="AR143" s="165"/>
      <c r="AS143" s="288"/>
      <c r="AZ143" s="56"/>
      <c r="BA143" s="56"/>
      <c r="BB143" s="56"/>
      <c r="BC143" s="56"/>
      <c r="BD143" s="56"/>
      <c r="BE143" s="56"/>
      <c r="BF143" s="56"/>
      <c r="BG143" s="56"/>
      <c r="BH143" s="56"/>
      <c r="BI143" s="56"/>
      <c r="BJ143" s="1187"/>
      <c r="BL143" s="231">
        <v>465300</v>
      </c>
      <c r="BM143" s="1210"/>
      <c r="BN143" s="149">
        <v>4650</v>
      </c>
      <c r="BO143" s="138" t="s">
        <v>272</v>
      </c>
      <c r="BP143" s="166" t="s">
        <v>270</v>
      </c>
      <c r="BQ143" s="161" t="s">
        <v>268</v>
      </c>
      <c r="BR143" s="303" t="s">
        <v>271</v>
      </c>
      <c r="BS143" s="182" t="s">
        <v>268</v>
      </c>
      <c r="BT143" s="304">
        <v>2</v>
      </c>
      <c r="BU143" s="307"/>
      <c r="BV143" s="1241"/>
      <c r="BW143" s="302"/>
      <c r="BX143" s="1210"/>
      <c r="BY143" s="1279"/>
      <c r="BZ143" s="290"/>
      <c r="CA143" s="1210"/>
      <c r="CB143" s="1191"/>
      <c r="CC143" s="1193"/>
      <c r="CD143" s="1195"/>
      <c r="CE143" s="1193"/>
      <c r="CF143" s="1197"/>
      <c r="CG143" s="1193"/>
      <c r="CH143" s="1248"/>
      <c r="CI143" s="1241"/>
      <c r="CJ143" s="1219"/>
      <c r="CK143" s="1189"/>
      <c r="CL143" s="1190"/>
      <c r="CM143" s="1192"/>
      <c r="CN143" s="1194"/>
      <c r="CO143" s="1192"/>
      <c r="CP143" s="1196"/>
      <c r="CQ143" s="1192"/>
      <c r="CR143" s="1205"/>
      <c r="CS143" s="1230"/>
      <c r="CT143" s="1232"/>
      <c r="CU143" s="1235"/>
      <c r="CV143" s="1238"/>
      <c r="CW143" s="1235"/>
      <c r="CX143" s="1238"/>
      <c r="CY143" s="1189"/>
      <c r="CZ143" s="291" t="s">
        <v>1167</v>
      </c>
      <c r="DA143" s="292">
        <v>3100</v>
      </c>
      <c r="DB143" s="293">
        <v>3400</v>
      </c>
      <c r="DC143" s="294">
        <v>2100</v>
      </c>
      <c r="DD143" s="290">
        <v>2100</v>
      </c>
      <c r="DE143" s="1210"/>
      <c r="DF143" s="231">
        <v>7500</v>
      </c>
      <c r="DG143" s="235"/>
      <c r="DH143" s="165"/>
      <c r="DI143" s="1241"/>
      <c r="DJ143" s="1244"/>
      <c r="DK143" s="1210"/>
      <c r="DL143" s="1190"/>
      <c r="DM143" s="1193"/>
      <c r="DN143" s="1195"/>
      <c r="DO143" s="1193"/>
      <c r="DP143" s="1197"/>
      <c r="DQ143" s="1193"/>
      <c r="DR143" s="1248"/>
      <c r="DS143" s="1210"/>
      <c r="DT143" s="302"/>
      <c r="DU143" s="1210"/>
      <c r="DV143" s="1222"/>
      <c r="DW143" s="1224"/>
      <c r="DX143" s="1224"/>
      <c r="DY143" s="1226"/>
      <c r="DZ143" s="1210"/>
      <c r="EA143" s="1213"/>
      <c r="EB143" s="1193"/>
      <c r="EC143" s="1200"/>
      <c r="ED143" s="1193"/>
      <c r="EE143" s="1195"/>
      <c r="EF143" s="1193"/>
      <c r="EG143" s="1197"/>
      <c r="EH143" s="1193"/>
      <c r="EI143" s="1206"/>
      <c r="EJ143" s="1209"/>
      <c r="EK143" s="1210"/>
      <c r="EL143" s="1213"/>
      <c r="EM143" s="1193"/>
      <c r="EN143" s="1200"/>
      <c r="EO143" s="1193"/>
      <c r="EP143" s="1195"/>
      <c r="EQ143" s="1193"/>
      <c r="ER143" s="1197"/>
      <c r="ES143" s="1193"/>
      <c r="ET143" s="1206"/>
      <c r="EU143" s="1216"/>
      <c r="EV143" s="1209"/>
      <c r="EW143" s="1210"/>
      <c r="EX143" s="295" t="s">
        <v>1168</v>
      </c>
      <c r="EY143" s="1210"/>
      <c r="EZ143" s="1261"/>
      <c r="FA143" s="1210"/>
      <c r="FB143" s="1264"/>
      <c r="FC143" s="298"/>
      <c r="FD143" s="1267"/>
      <c r="FE143" s="441"/>
      <c r="FL143" s="422"/>
      <c r="FM143" s="422"/>
      <c r="FN143" s="422"/>
      <c r="FO143" s="422"/>
    </row>
    <row r="144" spans="1:171" ht="15.6" customHeight="1">
      <c r="A144" s="144" t="s">
        <v>414</v>
      </c>
      <c r="B144" s="144" t="s">
        <v>1838</v>
      </c>
      <c r="C144" s="1256"/>
      <c r="D144" s="1355" t="s">
        <v>1181</v>
      </c>
      <c r="E144" s="1184" t="s">
        <v>1160</v>
      </c>
      <c r="F144" s="296" t="s">
        <v>42</v>
      </c>
      <c r="G144" s="205"/>
      <c r="H144" s="206">
        <v>66050</v>
      </c>
      <c r="I144" s="207">
        <v>75350</v>
      </c>
      <c r="J144" s="206">
        <v>57160</v>
      </c>
      <c r="K144" s="207">
        <v>66460</v>
      </c>
      <c r="L144" s="175" t="s">
        <v>268</v>
      </c>
      <c r="M144" s="208">
        <v>640</v>
      </c>
      <c r="N144" s="209">
        <v>730</v>
      </c>
      <c r="O144" s="210" t="s">
        <v>269</v>
      </c>
      <c r="P144" s="211" t="s">
        <v>270</v>
      </c>
      <c r="Q144" s="212" t="s">
        <v>268</v>
      </c>
      <c r="R144" s="213" t="s">
        <v>271</v>
      </c>
      <c r="S144" s="212" t="s">
        <v>268</v>
      </c>
      <c r="T144" s="214">
        <v>2.8</v>
      </c>
      <c r="U144" s="215">
        <v>2.8</v>
      </c>
      <c r="V144" s="208">
        <v>550</v>
      </c>
      <c r="W144" s="209">
        <v>640</v>
      </c>
      <c r="X144" s="210" t="s">
        <v>269</v>
      </c>
      <c r="Y144" s="211" t="s">
        <v>270</v>
      </c>
      <c r="Z144" s="212" t="s">
        <v>268</v>
      </c>
      <c r="AA144" s="213" t="s">
        <v>271</v>
      </c>
      <c r="AB144" s="212" t="s">
        <v>268</v>
      </c>
      <c r="AC144" s="214">
        <v>2.7</v>
      </c>
      <c r="AD144" s="216">
        <v>2.7</v>
      </c>
      <c r="AE144" s="175" t="s">
        <v>268</v>
      </c>
      <c r="AF144" s="217">
        <v>9300</v>
      </c>
      <c r="AG144" s="218" t="s">
        <v>274</v>
      </c>
      <c r="AH144" s="219">
        <v>90</v>
      </c>
      <c r="AI144" s="220" t="s">
        <v>269</v>
      </c>
      <c r="AJ144" s="211" t="s">
        <v>270</v>
      </c>
      <c r="AK144" s="212" t="s">
        <v>268</v>
      </c>
      <c r="AL144" s="213" t="s">
        <v>271</v>
      </c>
      <c r="AM144" s="212" t="s">
        <v>268</v>
      </c>
      <c r="AN144" s="221">
        <v>2.5</v>
      </c>
      <c r="AO144" s="222" t="s">
        <v>276</v>
      </c>
      <c r="AP144" s="175" t="s">
        <v>268</v>
      </c>
      <c r="AQ144" s="223">
        <v>3720</v>
      </c>
      <c r="AR144" s="224" t="s">
        <v>274</v>
      </c>
      <c r="AS144" s="225">
        <v>30</v>
      </c>
      <c r="AT144" s="226" t="s">
        <v>269</v>
      </c>
      <c r="AU144" s="227" t="s">
        <v>270</v>
      </c>
      <c r="AV144" s="228" t="s">
        <v>268</v>
      </c>
      <c r="AW144" s="229" t="s">
        <v>271</v>
      </c>
      <c r="AX144" s="228" t="s">
        <v>268</v>
      </c>
      <c r="AY144" s="230">
        <v>3.8</v>
      </c>
      <c r="BA144" s="56"/>
      <c r="BJ144" s="1187"/>
      <c r="BL144" s="302"/>
      <c r="BM144" s="1210"/>
      <c r="BN144" s="309"/>
      <c r="BO144" s="202"/>
      <c r="BP144" s="202"/>
      <c r="BQ144" s="202"/>
      <c r="BR144" s="202"/>
      <c r="BS144" s="202"/>
      <c r="BT144" s="305"/>
      <c r="BU144" s="179"/>
      <c r="BV144" s="1241"/>
      <c r="BW144" s="231"/>
      <c r="BX144" s="1210" t="s">
        <v>268</v>
      </c>
      <c r="BY144" s="1276">
        <v>15400</v>
      </c>
      <c r="BZ144" s="237"/>
      <c r="CA144" s="1210" t="s">
        <v>268</v>
      </c>
      <c r="CB144" s="1245">
        <v>70</v>
      </c>
      <c r="CC144" s="1201" t="s">
        <v>269</v>
      </c>
      <c r="CD144" s="1202" t="s">
        <v>270</v>
      </c>
      <c r="CE144" s="1201" t="s">
        <v>268</v>
      </c>
      <c r="CF144" s="1203" t="s">
        <v>275</v>
      </c>
      <c r="CG144" s="1201" t="s">
        <v>268</v>
      </c>
      <c r="CH144" s="1246">
        <v>5.5</v>
      </c>
      <c r="CI144" s="1241"/>
      <c r="CJ144" s="1188" t="s">
        <v>167</v>
      </c>
      <c r="CK144" s="1189" t="s">
        <v>268</v>
      </c>
      <c r="CL144" s="1190">
        <v>70</v>
      </c>
      <c r="CM144" s="1192" t="s">
        <v>269</v>
      </c>
      <c r="CN144" s="1194" t="s">
        <v>270</v>
      </c>
      <c r="CO144" s="1192" t="s">
        <v>268</v>
      </c>
      <c r="CP144" s="1196" t="s">
        <v>275</v>
      </c>
      <c r="CQ144" s="1192" t="s">
        <v>268</v>
      </c>
      <c r="CR144" s="1205">
        <v>2.4</v>
      </c>
      <c r="CS144" s="1230" t="s">
        <v>277</v>
      </c>
      <c r="CT144" s="1232" t="s">
        <v>268</v>
      </c>
      <c r="CU144" s="1233">
        <v>3800</v>
      </c>
      <c r="CV144" s="1236">
        <v>4200</v>
      </c>
      <c r="CW144" s="1233">
        <v>2600</v>
      </c>
      <c r="CX144" s="1236">
        <v>2600</v>
      </c>
      <c r="CY144" s="1189" t="s">
        <v>268</v>
      </c>
      <c r="CZ144" s="238" t="s">
        <v>1162</v>
      </c>
      <c r="DA144" s="239">
        <v>6300</v>
      </c>
      <c r="DB144" s="240">
        <v>7100</v>
      </c>
      <c r="DC144" s="241">
        <v>4400</v>
      </c>
      <c r="DD144" s="242">
        <v>4400</v>
      </c>
      <c r="DE144" s="1210"/>
      <c r="DF144" s="302"/>
      <c r="DG144" s="1189" t="s">
        <v>268</v>
      </c>
      <c r="DH144" s="1239">
        <v>5100</v>
      </c>
      <c r="DI144" s="1210" t="s">
        <v>268</v>
      </c>
      <c r="DJ144" s="1242">
        <v>3220</v>
      </c>
      <c r="DK144" s="1210" t="s">
        <v>268</v>
      </c>
      <c r="DL144" s="1245">
        <v>30</v>
      </c>
      <c r="DM144" s="1201" t="s">
        <v>269</v>
      </c>
      <c r="DN144" s="1202" t="s">
        <v>270</v>
      </c>
      <c r="DO144" s="1201" t="s">
        <v>268</v>
      </c>
      <c r="DP144" s="1203" t="s">
        <v>275</v>
      </c>
      <c r="DQ144" s="1201" t="s">
        <v>268</v>
      </c>
      <c r="DR144" s="1246">
        <v>6.5</v>
      </c>
      <c r="DS144" s="1210"/>
      <c r="DT144" s="1229" t="s">
        <v>1182</v>
      </c>
      <c r="DU144" s="1210" t="s">
        <v>280</v>
      </c>
      <c r="DV144" s="1249" t="s">
        <v>1129</v>
      </c>
      <c r="DW144" s="1251" t="s">
        <v>1129</v>
      </c>
      <c r="DX144" s="1251" t="s">
        <v>1129</v>
      </c>
      <c r="DY144" s="1253" t="s">
        <v>1129</v>
      </c>
      <c r="DZ144" s="1210" t="s">
        <v>280</v>
      </c>
      <c r="EA144" s="1211">
        <v>2110</v>
      </c>
      <c r="EB144" s="1201" t="s">
        <v>268</v>
      </c>
      <c r="EC144" s="1198">
        <v>20</v>
      </c>
      <c r="ED144" s="1201" t="s">
        <v>269</v>
      </c>
      <c r="EE144" s="1202" t="s">
        <v>270</v>
      </c>
      <c r="EF144" s="1201" t="s">
        <v>268</v>
      </c>
      <c r="EG144" s="1203" t="s">
        <v>275</v>
      </c>
      <c r="EH144" s="1201" t="s">
        <v>268</v>
      </c>
      <c r="EI144" s="1204">
        <v>4.9000000000000004</v>
      </c>
      <c r="EJ144" s="1207" t="s">
        <v>276</v>
      </c>
      <c r="EK144" s="1210" t="s">
        <v>280</v>
      </c>
      <c r="EL144" s="1211">
        <v>7970</v>
      </c>
      <c r="EM144" s="1201" t="s">
        <v>268</v>
      </c>
      <c r="EN144" s="1198">
        <v>80</v>
      </c>
      <c r="EO144" s="1201" t="s">
        <v>269</v>
      </c>
      <c r="EP144" s="1202" t="s">
        <v>270</v>
      </c>
      <c r="EQ144" s="1201" t="s">
        <v>268</v>
      </c>
      <c r="ER144" s="1203" t="s">
        <v>275</v>
      </c>
      <c r="ES144" s="1201" t="s">
        <v>268</v>
      </c>
      <c r="ET144" s="1204">
        <v>2.4</v>
      </c>
      <c r="EU144" s="1214" t="s">
        <v>276</v>
      </c>
      <c r="EV144" s="1207" t="s">
        <v>1168</v>
      </c>
      <c r="EW144" s="1210" t="s">
        <v>280</v>
      </c>
      <c r="EX144" s="244"/>
      <c r="EY144" s="1210" t="s">
        <v>280</v>
      </c>
      <c r="EZ144" s="1261"/>
      <c r="FA144" s="1210"/>
      <c r="FB144" s="1264"/>
      <c r="FC144" s="298"/>
      <c r="FD144" s="1267"/>
      <c r="FE144" s="441"/>
      <c r="FL144" s="422"/>
      <c r="FM144" s="422"/>
      <c r="FN144" s="422"/>
      <c r="FO144" s="422"/>
    </row>
    <row r="145" spans="1:171" ht="15.6" customHeight="1">
      <c r="A145" s="144" t="s">
        <v>415</v>
      </c>
      <c r="B145" s="144" t="s">
        <v>1839</v>
      </c>
      <c r="C145" s="1256"/>
      <c r="D145" s="1349"/>
      <c r="E145" s="1185"/>
      <c r="F145" s="299" t="s">
        <v>43</v>
      </c>
      <c r="G145" s="205"/>
      <c r="H145" s="246">
        <v>75350</v>
      </c>
      <c r="I145" s="247">
        <v>149650</v>
      </c>
      <c r="J145" s="246">
        <v>66460</v>
      </c>
      <c r="K145" s="247">
        <v>140760</v>
      </c>
      <c r="L145" s="175" t="s">
        <v>268</v>
      </c>
      <c r="M145" s="248">
        <v>730</v>
      </c>
      <c r="N145" s="249">
        <v>1370</v>
      </c>
      <c r="O145" s="250" t="s">
        <v>269</v>
      </c>
      <c r="P145" s="251" t="s">
        <v>270</v>
      </c>
      <c r="Q145" s="252" t="s">
        <v>274</v>
      </c>
      <c r="R145" s="251" t="s">
        <v>271</v>
      </c>
      <c r="S145" s="252" t="s">
        <v>268</v>
      </c>
      <c r="T145" s="253">
        <v>2.8</v>
      </c>
      <c r="U145" s="254">
        <v>2.7</v>
      </c>
      <c r="V145" s="248">
        <v>640</v>
      </c>
      <c r="W145" s="249">
        <v>1280</v>
      </c>
      <c r="X145" s="250" t="s">
        <v>269</v>
      </c>
      <c r="Y145" s="251" t="s">
        <v>270</v>
      </c>
      <c r="Z145" s="252" t="s">
        <v>274</v>
      </c>
      <c r="AA145" s="251" t="s">
        <v>271</v>
      </c>
      <c r="AB145" s="252" t="s">
        <v>268</v>
      </c>
      <c r="AC145" s="253">
        <v>2.7</v>
      </c>
      <c r="AD145" s="255">
        <v>2.7</v>
      </c>
      <c r="AE145" s="175" t="s">
        <v>268</v>
      </c>
      <c r="AF145" s="223">
        <v>9300</v>
      </c>
      <c r="AG145" s="224" t="s">
        <v>274</v>
      </c>
      <c r="AH145" s="256">
        <v>90</v>
      </c>
      <c r="AI145" s="257" t="s">
        <v>269</v>
      </c>
      <c r="AJ145" s="197" t="s">
        <v>270</v>
      </c>
      <c r="AK145" s="198" t="s">
        <v>268</v>
      </c>
      <c r="AL145" s="258" t="s">
        <v>271</v>
      </c>
      <c r="AM145" s="259" t="s">
        <v>268</v>
      </c>
      <c r="AN145" s="260">
        <v>2.5</v>
      </c>
      <c r="AO145" s="261"/>
      <c r="AQ145" s="233"/>
      <c r="AR145" s="56"/>
      <c r="AS145" s="233"/>
      <c r="AT145" s="262"/>
      <c r="AU145" s="263"/>
      <c r="AV145" s="262"/>
      <c r="AW145" s="263"/>
      <c r="AX145" s="262"/>
      <c r="AY145" s="263"/>
      <c r="BA145" s="56"/>
      <c r="BB145" s="56"/>
      <c r="BC145" s="264"/>
      <c r="BD145" s="265"/>
      <c r="BE145" s="56"/>
      <c r="BF145" s="265"/>
      <c r="BG145" s="56"/>
      <c r="BH145" s="265"/>
      <c r="BI145" s="56"/>
      <c r="BJ145" s="1187"/>
      <c r="BL145" s="231" t="s">
        <v>1183</v>
      </c>
      <c r="BM145" s="1210"/>
      <c r="BN145" s="1227" t="s">
        <v>1183</v>
      </c>
      <c r="BO145" s="1228"/>
      <c r="BP145" s="1228"/>
      <c r="BT145" s="306"/>
      <c r="BU145" s="235"/>
      <c r="BV145" s="1241"/>
      <c r="BW145" s="231" t="s">
        <v>1184</v>
      </c>
      <c r="BX145" s="1210"/>
      <c r="BY145" s="1277"/>
      <c r="BZ145" s="267">
        <v>13460</v>
      </c>
      <c r="CA145" s="1210"/>
      <c r="CB145" s="1190"/>
      <c r="CC145" s="1192"/>
      <c r="CD145" s="1194"/>
      <c r="CE145" s="1192"/>
      <c r="CF145" s="1196"/>
      <c r="CG145" s="1192"/>
      <c r="CH145" s="1247"/>
      <c r="CI145" s="1241"/>
      <c r="CJ145" s="1188"/>
      <c r="CK145" s="1189"/>
      <c r="CL145" s="1190"/>
      <c r="CM145" s="1192"/>
      <c r="CN145" s="1194"/>
      <c r="CO145" s="1192"/>
      <c r="CP145" s="1196"/>
      <c r="CQ145" s="1192"/>
      <c r="CR145" s="1205"/>
      <c r="CS145" s="1230"/>
      <c r="CT145" s="1232"/>
      <c r="CU145" s="1234"/>
      <c r="CV145" s="1237"/>
      <c r="CW145" s="1234"/>
      <c r="CX145" s="1237"/>
      <c r="CY145" s="1189"/>
      <c r="CZ145" s="167" t="s">
        <v>1164</v>
      </c>
      <c r="DA145" s="268">
        <v>3500</v>
      </c>
      <c r="DB145" s="269">
        <v>3900</v>
      </c>
      <c r="DC145" s="270">
        <v>2400</v>
      </c>
      <c r="DD145" s="271">
        <v>2400</v>
      </c>
      <c r="DE145" s="1210"/>
      <c r="DF145" s="231" t="s">
        <v>311</v>
      </c>
      <c r="DG145" s="1189"/>
      <c r="DH145" s="1240"/>
      <c r="DI145" s="1210"/>
      <c r="DJ145" s="1243"/>
      <c r="DK145" s="1210"/>
      <c r="DL145" s="1190"/>
      <c r="DM145" s="1192"/>
      <c r="DN145" s="1194"/>
      <c r="DO145" s="1192"/>
      <c r="DP145" s="1196"/>
      <c r="DQ145" s="1192"/>
      <c r="DR145" s="1247"/>
      <c r="DS145" s="1210"/>
      <c r="DT145" s="1229"/>
      <c r="DU145" s="1210"/>
      <c r="DV145" s="1250"/>
      <c r="DW145" s="1252"/>
      <c r="DX145" s="1252"/>
      <c r="DY145" s="1254"/>
      <c r="DZ145" s="1210"/>
      <c r="EA145" s="1212"/>
      <c r="EB145" s="1192"/>
      <c r="EC145" s="1199"/>
      <c r="ED145" s="1192"/>
      <c r="EE145" s="1194"/>
      <c r="EF145" s="1192"/>
      <c r="EG145" s="1196"/>
      <c r="EH145" s="1192"/>
      <c r="EI145" s="1205"/>
      <c r="EJ145" s="1208"/>
      <c r="EK145" s="1210"/>
      <c r="EL145" s="1212"/>
      <c r="EM145" s="1192"/>
      <c r="EN145" s="1199"/>
      <c r="EO145" s="1192"/>
      <c r="EP145" s="1194"/>
      <c r="EQ145" s="1192"/>
      <c r="ER145" s="1196"/>
      <c r="ES145" s="1192"/>
      <c r="ET145" s="1205"/>
      <c r="EU145" s="1215"/>
      <c r="EV145" s="1208"/>
      <c r="EW145" s="1210"/>
      <c r="EX145" s="272">
        <v>5340</v>
      </c>
      <c r="EY145" s="1210"/>
      <c r="EZ145" s="1261"/>
      <c r="FA145" s="1210"/>
      <c r="FB145" s="1264"/>
      <c r="FC145" s="298"/>
      <c r="FD145" s="1267"/>
      <c r="FE145" s="441"/>
      <c r="FL145" s="422"/>
      <c r="FM145" s="422"/>
      <c r="FN145" s="422"/>
      <c r="FO145" s="422"/>
    </row>
    <row r="146" spans="1:171" ht="15.6" customHeight="1">
      <c r="A146" s="144" t="s">
        <v>1291</v>
      </c>
      <c r="B146" s="144" t="s">
        <v>1840</v>
      </c>
      <c r="C146" s="1256"/>
      <c r="D146" s="1349"/>
      <c r="E146" s="1217" t="s">
        <v>1165</v>
      </c>
      <c r="F146" s="299" t="s">
        <v>44</v>
      </c>
      <c r="G146" s="205"/>
      <c r="H146" s="246">
        <v>149650</v>
      </c>
      <c r="I146" s="247">
        <v>242740</v>
      </c>
      <c r="J146" s="246">
        <v>140760</v>
      </c>
      <c r="K146" s="247">
        <v>233850</v>
      </c>
      <c r="L146" s="175" t="s">
        <v>268</v>
      </c>
      <c r="M146" s="248">
        <v>1370</v>
      </c>
      <c r="N146" s="249">
        <v>2300</v>
      </c>
      <c r="O146" s="250" t="s">
        <v>269</v>
      </c>
      <c r="P146" s="251" t="s">
        <v>270</v>
      </c>
      <c r="Q146" s="252" t="s">
        <v>274</v>
      </c>
      <c r="R146" s="251" t="s">
        <v>271</v>
      </c>
      <c r="S146" s="252" t="s">
        <v>268</v>
      </c>
      <c r="T146" s="253">
        <v>2.7</v>
      </c>
      <c r="U146" s="254">
        <v>2.7</v>
      </c>
      <c r="V146" s="248">
        <v>1280</v>
      </c>
      <c r="W146" s="249">
        <v>2210</v>
      </c>
      <c r="X146" s="250" t="s">
        <v>269</v>
      </c>
      <c r="Y146" s="251" t="s">
        <v>270</v>
      </c>
      <c r="Z146" s="252" t="s">
        <v>274</v>
      </c>
      <c r="AA146" s="251" t="s">
        <v>271</v>
      </c>
      <c r="AB146" s="252" t="s">
        <v>268</v>
      </c>
      <c r="AC146" s="253">
        <v>2.7</v>
      </c>
      <c r="AD146" s="255">
        <v>2.7</v>
      </c>
      <c r="AE146" s="55"/>
      <c r="AH146" s="273"/>
      <c r="AP146" s="55"/>
      <c r="AZ146" s="175" t="s">
        <v>268</v>
      </c>
      <c r="BA146" s="274">
        <v>18610</v>
      </c>
      <c r="BB146" s="175" t="s">
        <v>268</v>
      </c>
      <c r="BC146" s="225">
        <v>180</v>
      </c>
      <c r="BD146" s="226" t="s">
        <v>269</v>
      </c>
      <c r="BE146" s="227" t="s">
        <v>270</v>
      </c>
      <c r="BF146" s="228" t="s">
        <v>268</v>
      </c>
      <c r="BG146" s="229" t="s">
        <v>271</v>
      </c>
      <c r="BH146" s="226" t="s">
        <v>268</v>
      </c>
      <c r="BI146" s="230">
        <v>2.5</v>
      </c>
      <c r="BJ146" s="1187"/>
      <c r="BL146" s="231">
        <v>510200</v>
      </c>
      <c r="BM146" s="1210"/>
      <c r="BN146" s="149">
        <v>5100</v>
      </c>
      <c r="BO146" s="138" t="s">
        <v>272</v>
      </c>
      <c r="BP146" s="166" t="s">
        <v>270</v>
      </c>
      <c r="BQ146" s="161" t="s">
        <v>268</v>
      </c>
      <c r="BR146" s="303" t="s">
        <v>271</v>
      </c>
      <c r="BS146" s="182" t="s">
        <v>268</v>
      </c>
      <c r="BT146" s="304">
        <v>1.8</v>
      </c>
      <c r="BU146" s="307"/>
      <c r="BV146" s="1241"/>
      <c r="BW146" s="310" t="s">
        <v>1185</v>
      </c>
      <c r="BX146" s="1210" t="s">
        <v>268</v>
      </c>
      <c r="BY146" s="1278">
        <v>13460</v>
      </c>
      <c r="BZ146" s="275"/>
      <c r="CA146" s="1210"/>
      <c r="CB146" s="1190">
        <v>0</v>
      </c>
      <c r="CC146" s="1192"/>
      <c r="CD146" s="1194"/>
      <c r="CE146" s="1192"/>
      <c r="CF146" s="1196"/>
      <c r="CG146" s="1192"/>
      <c r="CH146" s="1247"/>
      <c r="CI146" s="1241"/>
      <c r="CJ146" s="1219">
        <v>7740</v>
      </c>
      <c r="CK146" s="1189"/>
      <c r="CL146" s="1190"/>
      <c r="CM146" s="1192"/>
      <c r="CN146" s="1194"/>
      <c r="CO146" s="1192"/>
      <c r="CP146" s="1196"/>
      <c r="CQ146" s="1192"/>
      <c r="CR146" s="1205"/>
      <c r="CS146" s="1230"/>
      <c r="CT146" s="1232"/>
      <c r="CU146" s="1234"/>
      <c r="CV146" s="1237"/>
      <c r="CW146" s="1234"/>
      <c r="CX146" s="1237"/>
      <c r="CY146" s="1189"/>
      <c r="CZ146" s="167" t="s">
        <v>1166</v>
      </c>
      <c r="DA146" s="268">
        <v>3000</v>
      </c>
      <c r="DB146" s="269">
        <v>3400</v>
      </c>
      <c r="DC146" s="270">
        <v>2100</v>
      </c>
      <c r="DD146" s="271">
        <v>2100</v>
      </c>
      <c r="DE146" s="1210"/>
      <c r="DF146" s="231">
        <v>6130</v>
      </c>
      <c r="DG146" s="235"/>
      <c r="DH146" s="276"/>
      <c r="DI146" s="1241"/>
      <c r="DJ146" s="1243"/>
      <c r="DK146" s="1210"/>
      <c r="DL146" s="1190"/>
      <c r="DM146" s="1192"/>
      <c r="DN146" s="1194"/>
      <c r="DO146" s="1192"/>
      <c r="DP146" s="1196"/>
      <c r="DQ146" s="1192"/>
      <c r="DR146" s="1247"/>
      <c r="DS146" s="1210"/>
      <c r="DT146" s="1275">
        <v>0.1</v>
      </c>
      <c r="DU146" s="1210"/>
      <c r="DV146" s="1221">
        <v>0.01</v>
      </c>
      <c r="DW146" s="1223">
        <v>0.03</v>
      </c>
      <c r="DX146" s="1223">
        <v>0.04</v>
      </c>
      <c r="DY146" s="1225">
        <v>0.05</v>
      </c>
      <c r="DZ146" s="1210"/>
      <c r="EA146" s="1212"/>
      <c r="EB146" s="1192"/>
      <c r="EC146" s="1199"/>
      <c r="ED146" s="1192"/>
      <c r="EE146" s="1194"/>
      <c r="EF146" s="1192"/>
      <c r="EG146" s="1196"/>
      <c r="EH146" s="1192"/>
      <c r="EI146" s="1205"/>
      <c r="EJ146" s="1208"/>
      <c r="EK146" s="1210"/>
      <c r="EL146" s="1212"/>
      <c r="EM146" s="1192"/>
      <c r="EN146" s="1199"/>
      <c r="EO146" s="1192"/>
      <c r="EP146" s="1194"/>
      <c r="EQ146" s="1192"/>
      <c r="ER146" s="1196"/>
      <c r="ES146" s="1192"/>
      <c r="ET146" s="1205"/>
      <c r="EU146" s="1215"/>
      <c r="EV146" s="1208"/>
      <c r="EW146" s="1210"/>
      <c r="EX146" s="277">
        <v>50</v>
      </c>
      <c r="EY146" s="1210"/>
      <c r="EZ146" s="1261"/>
      <c r="FA146" s="1210"/>
      <c r="FB146" s="1264"/>
      <c r="FC146" s="298"/>
      <c r="FD146" s="1267"/>
      <c r="FE146" s="441"/>
      <c r="FL146" s="422"/>
      <c r="FM146" s="422"/>
      <c r="FN146" s="422"/>
      <c r="FO146" s="422"/>
    </row>
    <row r="147" spans="1:171" ht="15.6" customHeight="1">
      <c r="A147" s="144" t="s">
        <v>1292</v>
      </c>
      <c r="B147" s="144" t="s">
        <v>1841</v>
      </c>
      <c r="C147" s="1256"/>
      <c r="D147" s="1349"/>
      <c r="E147" s="1218"/>
      <c r="F147" s="300" t="s">
        <v>45</v>
      </c>
      <c r="G147" s="205"/>
      <c r="H147" s="279">
        <v>242740</v>
      </c>
      <c r="I147" s="280"/>
      <c r="J147" s="279">
        <v>233850</v>
      </c>
      <c r="K147" s="280"/>
      <c r="L147" s="175" t="s">
        <v>268</v>
      </c>
      <c r="M147" s="223">
        <v>2300</v>
      </c>
      <c r="N147" s="281"/>
      <c r="O147" s="282" t="s">
        <v>269</v>
      </c>
      <c r="P147" s="283" t="s">
        <v>270</v>
      </c>
      <c r="Q147" s="284" t="s">
        <v>274</v>
      </c>
      <c r="R147" s="283" t="s">
        <v>271</v>
      </c>
      <c r="S147" s="284" t="s">
        <v>268</v>
      </c>
      <c r="T147" s="285">
        <v>2.7</v>
      </c>
      <c r="U147" s="286"/>
      <c r="V147" s="223">
        <v>2210</v>
      </c>
      <c r="W147" s="281"/>
      <c r="X147" s="282" t="s">
        <v>269</v>
      </c>
      <c r="Y147" s="283" t="s">
        <v>270</v>
      </c>
      <c r="Z147" s="284" t="s">
        <v>274</v>
      </c>
      <c r="AA147" s="283" t="s">
        <v>271</v>
      </c>
      <c r="AB147" s="284" t="s">
        <v>268</v>
      </c>
      <c r="AC147" s="285">
        <v>2.7</v>
      </c>
      <c r="AD147" s="287"/>
      <c r="AE147" s="55"/>
      <c r="AH147" s="288"/>
      <c r="AP147" s="55"/>
      <c r="AQ147" s="289"/>
      <c r="AR147" s="165"/>
      <c r="AS147" s="288"/>
      <c r="AZ147" s="56"/>
      <c r="BA147" s="56"/>
      <c r="BB147" s="56"/>
      <c r="BC147" s="56"/>
      <c r="BD147" s="56"/>
      <c r="BE147" s="56"/>
      <c r="BF147" s="56"/>
      <c r="BG147" s="56"/>
      <c r="BH147" s="56"/>
      <c r="BI147" s="56"/>
      <c r="BJ147" s="1187"/>
      <c r="BL147" s="302"/>
      <c r="BM147" s="1210"/>
      <c r="BN147" s="309"/>
      <c r="BO147" s="202"/>
      <c r="BP147" s="202"/>
      <c r="BQ147" s="202"/>
      <c r="BR147" s="202"/>
      <c r="BS147" s="202"/>
      <c r="BT147" s="305"/>
      <c r="BU147" s="179"/>
      <c r="BV147" s="1241"/>
      <c r="BW147" s="231"/>
      <c r="BX147" s="1210"/>
      <c r="BY147" s="1279"/>
      <c r="BZ147" s="290"/>
      <c r="CA147" s="1210"/>
      <c r="CB147" s="1191"/>
      <c r="CC147" s="1193"/>
      <c r="CD147" s="1195"/>
      <c r="CE147" s="1193"/>
      <c r="CF147" s="1197"/>
      <c r="CG147" s="1193"/>
      <c r="CH147" s="1248"/>
      <c r="CI147" s="1241"/>
      <c r="CJ147" s="1219"/>
      <c r="CK147" s="1189"/>
      <c r="CL147" s="1190"/>
      <c r="CM147" s="1192"/>
      <c r="CN147" s="1194"/>
      <c r="CO147" s="1192"/>
      <c r="CP147" s="1196"/>
      <c r="CQ147" s="1192"/>
      <c r="CR147" s="1205"/>
      <c r="CS147" s="1230"/>
      <c r="CT147" s="1232"/>
      <c r="CU147" s="1235"/>
      <c r="CV147" s="1238"/>
      <c r="CW147" s="1235"/>
      <c r="CX147" s="1238"/>
      <c r="CY147" s="1189"/>
      <c r="CZ147" s="291" t="s">
        <v>1167</v>
      </c>
      <c r="DA147" s="292">
        <v>2700</v>
      </c>
      <c r="DB147" s="293">
        <v>3000</v>
      </c>
      <c r="DC147" s="294">
        <v>1900</v>
      </c>
      <c r="DD147" s="290">
        <v>1900</v>
      </c>
      <c r="DE147" s="1210"/>
      <c r="DF147" s="302"/>
      <c r="DG147" s="235"/>
      <c r="DH147" s="165"/>
      <c r="DI147" s="1241"/>
      <c r="DJ147" s="1244"/>
      <c r="DK147" s="1210"/>
      <c r="DL147" s="1190"/>
      <c r="DM147" s="1193"/>
      <c r="DN147" s="1195"/>
      <c r="DO147" s="1193"/>
      <c r="DP147" s="1197"/>
      <c r="DQ147" s="1193"/>
      <c r="DR147" s="1248"/>
      <c r="DS147" s="1210"/>
      <c r="DT147" s="1275"/>
      <c r="DU147" s="1210"/>
      <c r="DV147" s="1222"/>
      <c r="DW147" s="1224"/>
      <c r="DX147" s="1224"/>
      <c r="DY147" s="1226"/>
      <c r="DZ147" s="1210"/>
      <c r="EA147" s="1213"/>
      <c r="EB147" s="1193"/>
      <c r="EC147" s="1200"/>
      <c r="ED147" s="1193"/>
      <c r="EE147" s="1195"/>
      <c r="EF147" s="1193"/>
      <c r="EG147" s="1197"/>
      <c r="EH147" s="1193"/>
      <c r="EI147" s="1206"/>
      <c r="EJ147" s="1209"/>
      <c r="EK147" s="1210"/>
      <c r="EL147" s="1213"/>
      <c r="EM147" s="1193"/>
      <c r="EN147" s="1200"/>
      <c r="EO147" s="1193"/>
      <c r="EP147" s="1195"/>
      <c r="EQ147" s="1193"/>
      <c r="ER147" s="1197"/>
      <c r="ES147" s="1193"/>
      <c r="ET147" s="1206"/>
      <c r="EU147" s="1216"/>
      <c r="EV147" s="1209"/>
      <c r="EW147" s="1210"/>
      <c r="EX147" s="295" t="s">
        <v>1168</v>
      </c>
      <c r="EY147" s="1210"/>
      <c r="EZ147" s="1261"/>
      <c r="FA147" s="1210"/>
      <c r="FB147" s="1264"/>
      <c r="FC147" s="298"/>
      <c r="FD147" s="1267"/>
      <c r="FE147" s="441"/>
      <c r="FL147" s="422"/>
      <c r="FM147" s="422"/>
      <c r="FN147" s="422"/>
      <c r="FO147" s="422"/>
    </row>
    <row r="148" spans="1:171" ht="15.6" customHeight="1">
      <c r="A148" s="144" t="s">
        <v>1293</v>
      </c>
      <c r="B148" s="144" t="s">
        <v>1842</v>
      </c>
      <c r="C148" s="1256"/>
      <c r="D148" s="1352" t="s">
        <v>1186</v>
      </c>
      <c r="E148" s="1184" t="s">
        <v>1160</v>
      </c>
      <c r="F148" s="296" t="s">
        <v>42</v>
      </c>
      <c r="G148" s="205"/>
      <c r="H148" s="206">
        <v>60530</v>
      </c>
      <c r="I148" s="207">
        <v>69830</v>
      </c>
      <c r="J148" s="206">
        <v>52750</v>
      </c>
      <c r="K148" s="207">
        <v>62050</v>
      </c>
      <c r="L148" s="175" t="s">
        <v>268</v>
      </c>
      <c r="M148" s="208">
        <v>580</v>
      </c>
      <c r="N148" s="209">
        <v>670</v>
      </c>
      <c r="O148" s="210" t="s">
        <v>269</v>
      </c>
      <c r="P148" s="211" t="s">
        <v>270</v>
      </c>
      <c r="Q148" s="212" t="s">
        <v>268</v>
      </c>
      <c r="R148" s="213" t="s">
        <v>271</v>
      </c>
      <c r="S148" s="212" t="s">
        <v>268</v>
      </c>
      <c r="T148" s="214">
        <v>2.8</v>
      </c>
      <c r="U148" s="215">
        <v>2.8</v>
      </c>
      <c r="V148" s="208">
        <v>500</v>
      </c>
      <c r="W148" s="209">
        <v>590</v>
      </c>
      <c r="X148" s="210" t="s">
        <v>269</v>
      </c>
      <c r="Y148" s="211" t="s">
        <v>270</v>
      </c>
      <c r="Z148" s="212" t="s">
        <v>268</v>
      </c>
      <c r="AA148" s="213" t="s">
        <v>271</v>
      </c>
      <c r="AB148" s="212" t="s">
        <v>268</v>
      </c>
      <c r="AC148" s="214">
        <v>2.8</v>
      </c>
      <c r="AD148" s="216">
        <v>2.7</v>
      </c>
      <c r="AE148" s="175" t="s">
        <v>268</v>
      </c>
      <c r="AF148" s="217">
        <v>9300</v>
      </c>
      <c r="AG148" s="218" t="s">
        <v>274</v>
      </c>
      <c r="AH148" s="219">
        <v>90</v>
      </c>
      <c r="AI148" s="220" t="s">
        <v>269</v>
      </c>
      <c r="AJ148" s="211" t="s">
        <v>270</v>
      </c>
      <c r="AK148" s="212" t="s">
        <v>268</v>
      </c>
      <c r="AL148" s="213" t="s">
        <v>271</v>
      </c>
      <c r="AM148" s="212" t="s">
        <v>268</v>
      </c>
      <c r="AN148" s="221">
        <v>2.5</v>
      </c>
      <c r="AO148" s="222" t="s">
        <v>276</v>
      </c>
      <c r="AP148" s="175" t="s">
        <v>268</v>
      </c>
      <c r="AQ148" s="223">
        <v>3720</v>
      </c>
      <c r="AR148" s="224" t="s">
        <v>274</v>
      </c>
      <c r="AS148" s="225">
        <v>30</v>
      </c>
      <c r="AT148" s="226" t="s">
        <v>269</v>
      </c>
      <c r="AU148" s="227" t="s">
        <v>270</v>
      </c>
      <c r="AV148" s="228" t="s">
        <v>268</v>
      </c>
      <c r="AW148" s="229" t="s">
        <v>271</v>
      </c>
      <c r="AX148" s="228" t="s">
        <v>268</v>
      </c>
      <c r="AY148" s="230">
        <v>3.8</v>
      </c>
      <c r="BA148" s="56"/>
      <c r="BJ148" s="1187"/>
      <c r="BL148" s="231" t="s">
        <v>1187</v>
      </c>
      <c r="BM148" s="1210"/>
      <c r="BN148" s="1227" t="s">
        <v>1187</v>
      </c>
      <c r="BO148" s="1228"/>
      <c r="BP148" s="1228"/>
      <c r="BT148" s="306"/>
      <c r="BU148" s="235"/>
      <c r="BV148" s="1241"/>
      <c r="BW148" s="266"/>
      <c r="BX148" s="1210" t="s">
        <v>268</v>
      </c>
      <c r="BY148" s="1276">
        <v>14440</v>
      </c>
      <c r="BZ148" s="237"/>
      <c r="CA148" s="1210" t="s">
        <v>268</v>
      </c>
      <c r="CB148" s="1245">
        <v>60</v>
      </c>
      <c r="CC148" s="1201" t="s">
        <v>269</v>
      </c>
      <c r="CD148" s="1202" t="s">
        <v>270</v>
      </c>
      <c r="CE148" s="1201" t="s">
        <v>268</v>
      </c>
      <c r="CF148" s="1203" t="s">
        <v>275</v>
      </c>
      <c r="CG148" s="1201" t="s">
        <v>268</v>
      </c>
      <c r="CH148" s="1246">
        <v>6.4</v>
      </c>
      <c r="CI148" s="1241"/>
      <c r="CJ148" s="1188" t="s">
        <v>168</v>
      </c>
      <c r="CK148" s="1189" t="s">
        <v>268</v>
      </c>
      <c r="CL148" s="1190">
        <v>60</v>
      </c>
      <c r="CM148" s="1192" t="s">
        <v>269</v>
      </c>
      <c r="CN148" s="1194" t="s">
        <v>270</v>
      </c>
      <c r="CO148" s="1192" t="s">
        <v>268</v>
      </c>
      <c r="CP148" s="1196" t="s">
        <v>275</v>
      </c>
      <c r="CQ148" s="1192" t="s">
        <v>268</v>
      </c>
      <c r="CR148" s="1205">
        <v>2.4</v>
      </c>
      <c r="CS148" s="1230" t="s">
        <v>277</v>
      </c>
      <c r="CT148" s="1232" t="s">
        <v>268</v>
      </c>
      <c r="CU148" s="1233">
        <v>4300</v>
      </c>
      <c r="CV148" s="1236">
        <v>4700</v>
      </c>
      <c r="CW148" s="1233">
        <v>3000</v>
      </c>
      <c r="CX148" s="1236">
        <v>3000</v>
      </c>
      <c r="CY148" s="1189" t="s">
        <v>268</v>
      </c>
      <c r="CZ148" s="238" t="s">
        <v>1162</v>
      </c>
      <c r="DA148" s="239">
        <v>7100</v>
      </c>
      <c r="DB148" s="240">
        <v>7900</v>
      </c>
      <c r="DC148" s="241">
        <v>4900</v>
      </c>
      <c r="DD148" s="242">
        <v>4900</v>
      </c>
      <c r="DE148" s="1210"/>
      <c r="DF148" s="231" t="s">
        <v>313</v>
      </c>
      <c r="DG148" s="1189" t="s">
        <v>268</v>
      </c>
      <c r="DH148" s="1239">
        <v>5100</v>
      </c>
      <c r="DI148" s="1210" t="s">
        <v>268</v>
      </c>
      <c r="DJ148" s="1242">
        <v>2810</v>
      </c>
      <c r="DK148" s="1210" t="s">
        <v>268</v>
      </c>
      <c r="DL148" s="1245">
        <v>20</v>
      </c>
      <c r="DM148" s="1201" t="s">
        <v>269</v>
      </c>
      <c r="DN148" s="1202" t="s">
        <v>270</v>
      </c>
      <c r="DO148" s="1201" t="s">
        <v>268</v>
      </c>
      <c r="DP148" s="1203" t="s">
        <v>275</v>
      </c>
      <c r="DQ148" s="1201" t="s">
        <v>268</v>
      </c>
      <c r="DR148" s="1246">
        <v>8.5</v>
      </c>
      <c r="DS148" s="1210"/>
      <c r="DT148" s="231"/>
      <c r="DU148" s="1210" t="s">
        <v>280</v>
      </c>
      <c r="DV148" s="1249" t="s">
        <v>1129</v>
      </c>
      <c r="DW148" s="1251" t="s">
        <v>1129</v>
      </c>
      <c r="DX148" s="1251" t="s">
        <v>1129</v>
      </c>
      <c r="DY148" s="1253" t="s">
        <v>1129</v>
      </c>
      <c r="DZ148" s="1210" t="s">
        <v>280</v>
      </c>
      <c r="EA148" s="1211">
        <v>1840</v>
      </c>
      <c r="EB148" s="1201" t="s">
        <v>268</v>
      </c>
      <c r="EC148" s="1198">
        <v>10</v>
      </c>
      <c r="ED148" s="1201" t="s">
        <v>269</v>
      </c>
      <c r="EE148" s="1202" t="s">
        <v>270</v>
      </c>
      <c r="EF148" s="1201" t="s">
        <v>268</v>
      </c>
      <c r="EG148" s="1203" t="s">
        <v>275</v>
      </c>
      <c r="EH148" s="1201" t="s">
        <v>268</v>
      </c>
      <c r="EI148" s="1204">
        <v>8.5</v>
      </c>
      <c r="EJ148" s="1207" t="s">
        <v>276</v>
      </c>
      <c r="EK148" s="1210" t="s">
        <v>280</v>
      </c>
      <c r="EL148" s="1211">
        <v>6980</v>
      </c>
      <c r="EM148" s="1201" t="s">
        <v>268</v>
      </c>
      <c r="EN148" s="1198">
        <v>70</v>
      </c>
      <c r="EO148" s="1201" t="s">
        <v>269</v>
      </c>
      <c r="EP148" s="1202" t="s">
        <v>270</v>
      </c>
      <c r="EQ148" s="1201" t="s">
        <v>268</v>
      </c>
      <c r="ER148" s="1203" t="s">
        <v>275</v>
      </c>
      <c r="ES148" s="1201" t="s">
        <v>268</v>
      </c>
      <c r="ET148" s="1204">
        <v>2.4</v>
      </c>
      <c r="EU148" s="1214" t="s">
        <v>276</v>
      </c>
      <c r="EV148" s="1207" t="s">
        <v>1168</v>
      </c>
      <c r="EW148" s="1210" t="s">
        <v>280</v>
      </c>
      <c r="EX148" s="244"/>
      <c r="EY148" s="1210" t="s">
        <v>280</v>
      </c>
      <c r="EZ148" s="1261"/>
      <c r="FA148" s="1210"/>
      <c r="FB148" s="1264"/>
      <c r="FC148" s="298"/>
      <c r="FD148" s="1267"/>
      <c r="FE148" s="441"/>
      <c r="FL148" s="422"/>
      <c r="FM148" s="422"/>
      <c r="FN148" s="422"/>
      <c r="FO148" s="422"/>
    </row>
    <row r="149" spans="1:171" ht="15.6" customHeight="1">
      <c r="A149" s="144" t="s">
        <v>1294</v>
      </c>
      <c r="B149" s="144" t="s">
        <v>1843</v>
      </c>
      <c r="C149" s="1256"/>
      <c r="D149" s="1182"/>
      <c r="E149" s="1185"/>
      <c r="F149" s="299" t="s">
        <v>43</v>
      </c>
      <c r="G149" s="205"/>
      <c r="H149" s="246">
        <v>69830</v>
      </c>
      <c r="I149" s="247">
        <v>144130</v>
      </c>
      <c r="J149" s="246">
        <v>62050</v>
      </c>
      <c r="K149" s="247">
        <v>136350</v>
      </c>
      <c r="L149" s="175" t="s">
        <v>268</v>
      </c>
      <c r="M149" s="248">
        <v>670</v>
      </c>
      <c r="N149" s="249">
        <v>1310</v>
      </c>
      <c r="O149" s="250" t="s">
        <v>269</v>
      </c>
      <c r="P149" s="251" t="s">
        <v>270</v>
      </c>
      <c r="Q149" s="252" t="s">
        <v>274</v>
      </c>
      <c r="R149" s="251" t="s">
        <v>271</v>
      </c>
      <c r="S149" s="252" t="s">
        <v>268</v>
      </c>
      <c r="T149" s="253">
        <v>2.8</v>
      </c>
      <c r="U149" s="254">
        <v>2.7</v>
      </c>
      <c r="V149" s="248">
        <v>590</v>
      </c>
      <c r="W149" s="249">
        <v>1240</v>
      </c>
      <c r="X149" s="250" t="s">
        <v>269</v>
      </c>
      <c r="Y149" s="251" t="s">
        <v>270</v>
      </c>
      <c r="Z149" s="252" t="s">
        <v>274</v>
      </c>
      <c r="AA149" s="251" t="s">
        <v>271</v>
      </c>
      <c r="AB149" s="252" t="s">
        <v>268</v>
      </c>
      <c r="AC149" s="253">
        <v>2.7</v>
      </c>
      <c r="AD149" s="255">
        <v>2.7</v>
      </c>
      <c r="AE149" s="175" t="s">
        <v>268</v>
      </c>
      <c r="AF149" s="223">
        <v>9300</v>
      </c>
      <c r="AG149" s="224" t="s">
        <v>274</v>
      </c>
      <c r="AH149" s="256">
        <v>90</v>
      </c>
      <c r="AI149" s="257" t="s">
        <v>269</v>
      </c>
      <c r="AJ149" s="197" t="s">
        <v>270</v>
      </c>
      <c r="AK149" s="198" t="s">
        <v>268</v>
      </c>
      <c r="AL149" s="258" t="s">
        <v>271</v>
      </c>
      <c r="AM149" s="259" t="s">
        <v>268</v>
      </c>
      <c r="AN149" s="260">
        <v>2.5</v>
      </c>
      <c r="AO149" s="261"/>
      <c r="AQ149" s="233"/>
      <c r="AR149" s="56"/>
      <c r="AS149" s="233"/>
      <c r="AT149" s="262"/>
      <c r="AU149" s="263"/>
      <c r="AV149" s="262"/>
      <c r="AW149" s="263"/>
      <c r="AX149" s="262"/>
      <c r="AY149" s="263"/>
      <c r="BA149" s="56"/>
      <c r="BB149" s="56"/>
      <c r="BC149" s="264"/>
      <c r="BD149" s="265"/>
      <c r="BE149" s="56"/>
      <c r="BF149" s="265"/>
      <c r="BG149" s="56"/>
      <c r="BH149" s="265"/>
      <c r="BI149" s="56"/>
      <c r="BJ149" s="1187"/>
      <c r="BL149" s="231">
        <v>555100</v>
      </c>
      <c r="BM149" s="1210"/>
      <c r="BN149" s="149">
        <v>5550</v>
      </c>
      <c r="BO149" s="138" t="s">
        <v>272</v>
      </c>
      <c r="BP149" s="166" t="s">
        <v>270</v>
      </c>
      <c r="BQ149" s="161" t="s">
        <v>268</v>
      </c>
      <c r="BR149" s="303" t="s">
        <v>271</v>
      </c>
      <c r="BS149" s="182" t="s">
        <v>268</v>
      </c>
      <c r="BT149" s="304">
        <v>1.8</v>
      </c>
      <c r="BU149" s="307"/>
      <c r="BV149" s="1241"/>
      <c r="BW149" s="302"/>
      <c r="BX149" s="1210"/>
      <c r="BY149" s="1277"/>
      <c r="BZ149" s="267">
        <v>12500</v>
      </c>
      <c r="CA149" s="1210"/>
      <c r="CB149" s="1190"/>
      <c r="CC149" s="1192"/>
      <c r="CD149" s="1194"/>
      <c r="CE149" s="1192"/>
      <c r="CF149" s="1196"/>
      <c r="CG149" s="1192"/>
      <c r="CH149" s="1247"/>
      <c r="CI149" s="1241"/>
      <c r="CJ149" s="1188"/>
      <c r="CK149" s="1189"/>
      <c r="CL149" s="1190"/>
      <c r="CM149" s="1192"/>
      <c r="CN149" s="1194"/>
      <c r="CO149" s="1192"/>
      <c r="CP149" s="1196"/>
      <c r="CQ149" s="1192"/>
      <c r="CR149" s="1205"/>
      <c r="CS149" s="1230"/>
      <c r="CT149" s="1232"/>
      <c r="CU149" s="1234"/>
      <c r="CV149" s="1237"/>
      <c r="CW149" s="1234"/>
      <c r="CX149" s="1237"/>
      <c r="CY149" s="1189"/>
      <c r="CZ149" s="167" t="s">
        <v>1164</v>
      </c>
      <c r="DA149" s="268">
        <v>3900</v>
      </c>
      <c r="DB149" s="269">
        <v>4300</v>
      </c>
      <c r="DC149" s="270">
        <v>2700</v>
      </c>
      <c r="DD149" s="271">
        <v>2700</v>
      </c>
      <c r="DE149" s="1210"/>
      <c r="DF149" s="231">
        <v>5220</v>
      </c>
      <c r="DG149" s="1189"/>
      <c r="DH149" s="1240"/>
      <c r="DI149" s="1210"/>
      <c r="DJ149" s="1243"/>
      <c r="DK149" s="1210"/>
      <c r="DL149" s="1190"/>
      <c r="DM149" s="1192"/>
      <c r="DN149" s="1194"/>
      <c r="DO149" s="1192"/>
      <c r="DP149" s="1196"/>
      <c r="DQ149" s="1192"/>
      <c r="DR149" s="1247"/>
      <c r="DS149" s="1210"/>
      <c r="DT149" s="302"/>
      <c r="DU149" s="1210"/>
      <c r="DV149" s="1250"/>
      <c r="DW149" s="1252"/>
      <c r="DX149" s="1252"/>
      <c r="DY149" s="1254"/>
      <c r="DZ149" s="1210"/>
      <c r="EA149" s="1212"/>
      <c r="EB149" s="1192"/>
      <c r="EC149" s="1199"/>
      <c r="ED149" s="1192"/>
      <c r="EE149" s="1194"/>
      <c r="EF149" s="1192"/>
      <c r="EG149" s="1196"/>
      <c r="EH149" s="1192"/>
      <c r="EI149" s="1205"/>
      <c r="EJ149" s="1208"/>
      <c r="EK149" s="1210"/>
      <c r="EL149" s="1212"/>
      <c r="EM149" s="1192"/>
      <c r="EN149" s="1199"/>
      <c r="EO149" s="1192"/>
      <c r="EP149" s="1194"/>
      <c r="EQ149" s="1192"/>
      <c r="ER149" s="1196"/>
      <c r="ES149" s="1192"/>
      <c r="ET149" s="1205"/>
      <c r="EU149" s="1215"/>
      <c r="EV149" s="1208"/>
      <c r="EW149" s="1210"/>
      <c r="EX149" s="272">
        <v>4670</v>
      </c>
      <c r="EY149" s="1210"/>
      <c r="EZ149" s="1261"/>
      <c r="FA149" s="1210"/>
      <c r="FB149" s="1264"/>
      <c r="FC149" s="298"/>
      <c r="FD149" s="1267"/>
      <c r="FE149" s="441"/>
      <c r="FL149" s="422"/>
      <c r="FM149" s="422"/>
      <c r="FN149" s="422"/>
      <c r="FO149" s="422"/>
    </row>
    <row r="150" spans="1:171" ht="15.6" customHeight="1">
      <c r="A150" s="144" t="s">
        <v>1295</v>
      </c>
      <c r="B150" s="144" t="s">
        <v>1844</v>
      </c>
      <c r="C150" s="1256"/>
      <c r="D150" s="1182"/>
      <c r="E150" s="1217" t="s">
        <v>1165</v>
      </c>
      <c r="F150" s="299" t="s">
        <v>44</v>
      </c>
      <c r="G150" s="205"/>
      <c r="H150" s="246">
        <v>144130</v>
      </c>
      <c r="I150" s="247">
        <v>237220</v>
      </c>
      <c r="J150" s="246">
        <v>136350</v>
      </c>
      <c r="K150" s="247">
        <v>229440</v>
      </c>
      <c r="L150" s="175" t="s">
        <v>268</v>
      </c>
      <c r="M150" s="248">
        <v>1310</v>
      </c>
      <c r="N150" s="249">
        <v>2240</v>
      </c>
      <c r="O150" s="250" t="s">
        <v>269</v>
      </c>
      <c r="P150" s="251" t="s">
        <v>270</v>
      </c>
      <c r="Q150" s="252" t="s">
        <v>274</v>
      </c>
      <c r="R150" s="251" t="s">
        <v>271</v>
      </c>
      <c r="S150" s="252" t="s">
        <v>268</v>
      </c>
      <c r="T150" s="253">
        <v>2.7</v>
      </c>
      <c r="U150" s="254">
        <v>2.7</v>
      </c>
      <c r="V150" s="248">
        <v>1240</v>
      </c>
      <c r="W150" s="249">
        <v>2170</v>
      </c>
      <c r="X150" s="250" t="s">
        <v>269</v>
      </c>
      <c r="Y150" s="251" t="s">
        <v>270</v>
      </c>
      <c r="Z150" s="252" t="s">
        <v>274</v>
      </c>
      <c r="AA150" s="251" t="s">
        <v>271</v>
      </c>
      <c r="AB150" s="252" t="s">
        <v>268</v>
      </c>
      <c r="AC150" s="253">
        <v>2.7</v>
      </c>
      <c r="AD150" s="255">
        <v>2.7</v>
      </c>
      <c r="AE150" s="55"/>
      <c r="AH150" s="273"/>
      <c r="AP150" s="55"/>
      <c r="AZ150" s="175" t="s">
        <v>268</v>
      </c>
      <c r="BA150" s="274">
        <v>18610</v>
      </c>
      <c r="BB150" s="175" t="s">
        <v>268</v>
      </c>
      <c r="BC150" s="225">
        <v>180</v>
      </c>
      <c r="BD150" s="226" t="s">
        <v>269</v>
      </c>
      <c r="BE150" s="227" t="s">
        <v>270</v>
      </c>
      <c r="BF150" s="228" t="s">
        <v>268</v>
      </c>
      <c r="BG150" s="229" t="s">
        <v>271</v>
      </c>
      <c r="BH150" s="226" t="s">
        <v>268</v>
      </c>
      <c r="BI150" s="230">
        <v>2.5</v>
      </c>
      <c r="BJ150" s="1187"/>
      <c r="BL150" s="302"/>
      <c r="BM150" s="1210"/>
      <c r="BN150" s="309"/>
      <c r="BO150" s="202"/>
      <c r="BP150" s="202"/>
      <c r="BQ150" s="202"/>
      <c r="BR150" s="202"/>
      <c r="BS150" s="202"/>
      <c r="BT150" s="305"/>
      <c r="BU150" s="179"/>
      <c r="BV150" s="1241"/>
      <c r="BW150" s="231"/>
      <c r="BX150" s="1210" t="s">
        <v>268</v>
      </c>
      <c r="BY150" s="1278">
        <v>12500</v>
      </c>
      <c r="BZ150" s="275"/>
      <c r="CA150" s="1210"/>
      <c r="CB150" s="1190">
        <v>0</v>
      </c>
      <c r="CC150" s="1192"/>
      <c r="CD150" s="1194"/>
      <c r="CE150" s="1192"/>
      <c r="CF150" s="1196"/>
      <c r="CG150" s="1192"/>
      <c r="CH150" s="1247"/>
      <c r="CI150" s="1241"/>
      <c r="CJ150" s="1219">
        <v>6450</v>
      </c>
      <c r="CK150" s="1189"/>
      <c r="CL150" s="1190"/>
      <c r="CM150" s="1192"/>
      <c r="CN150" s="1194"/>
      <c r="CO150" s="1192"/>
      <c r="CP150" s="1196"/>
      <c r="CQ150" s="1192"/>
      <c r="CR150" s="1205"/>
      <c r="CS150" s="1230"/>
      <c r="CT150" s="1232"/>
      <c r="CU150" s="1234"/>
      <c r="CV150" s="1237"/>
      <c r="CW150" s="1234"/>
      <c r="CX150" s="1237"/>
      <c r="CY150" s="1189"/>
      <c r="CZ150" s="167" t="s">
        <v>1166</v>
      </c>
      <c r="DA150" s="268">
        <v>3400</v>
      </c>
      <c r="DB150" s="269">
        <v>3800</v>
      </c>
      <c r="DC150" s="270">
        <v>2300</v>
      </c>
      <c r="DD150" s="271">
        <v>2300</v>
      </c>
      <c r="DE150" s="1210"/>
      <c r="DF150" s="302"/>
      <c r="DG150" s="235"/>
      <c r="DH150" s="276"/>
      <c r="DI150" s="1241"/>
      <c r="DJ150" s="1243"/>
      <c r="DK150" s="1210"/>
      <c r="DL150" s="1190"/>
      <c r="DM150" s="1192"/>
      <c r="DN150" s="1194"/>
      <c r="DO150" s="1192"/>
      <c r="DP150" s="1196"/>
      <c r="DQ150" s="1192"/>
      <c r="DR150" s="1247"/>
      <c r="DS150" s="1210"/>
      <c r="DT150" s="231"/>
      <c r="DU150" s="1210"/>
      <c r="DV150" s="1221">
        <v>0.01</v>
      </c>
      <c r="DW150" s="1223">
        <v>0.03</v>
      </c>
      <c r="DX150" s="1223">
        <v>0.04</v>
      </c>
      <c r="DY150" s="1225">
        <v>0.05</v>
      </c>
      <c r="DZ150" s="1210"/>
      <c r="EA150" s="1212"/>
      <c r="EB150" s="1192"/>
      <c r="EC150" s="1199"/>
      <c r="ED150" s="1192"/>
      <c r="EE150" s="1194"/>
      <c r="EF150" s="1192"/>
      <c r="EG150" s="1196"/>
      <c r="EH150" s="1192"/>
      <c r="EI150" s="1205"/>
      <c r="EJ150" s="1208"/>
      <c r="EK150" s="1210"/>
      <c r="EL150" s="1212"/>
      <c r="EM150" s="1192"/>
      <c r="EN150" s="1199"/>
      <c r="EO150" s="1192"/>
      <c r="EP150" s="1194"/>
      <c r="EQ150" s="1192"/>
      <c r="ER150" s="1196"/>
      <c r="ES150" s="1192"/>
      <c r="ET150" s="1205"/>
      <c r="EU150" s="1215"/>
      <c r="EV150" s="1208"/>
      <c r="EW150" s="1210"/>
      <c r="EX150" s="277">
        <v>40</v>
      </c>
      <c r="EY150" s="1210"/>
      <c r="EZ150" s="1261"/>
      <c r="FA150" s="1210"/>
      <c r="FB150" s="1264"/>
      <c r="FC150" s="298"/>
      <c r="FD150" s="1267"/>
      <c r="FE150" s="441"/>
      <c r="FL150" s="422"/>
      <c r="FM150" s="422"/>
      <c r="FN150" s="422"/>
      <c r="FO150" s="422"/>
    </row>
    <row r="151" spans="1:171" ht="15.6" customHeight="1">
      <c r="A151" s="144" t="s">
        <v>1296</v>
      </c>
      <c r="B151" s="144" t="s">
        <v>1845</v>
      </c>
      <c r="C151" s="1256"/>
      <c r="D151" s="1182"/>
      <c r="E151" s="1218"/>
      <c r="F151" s="300" t="s">
        <v>45</v>
      </c>
      <c r="G151" s="205"/>
      <c r="H151" s="279">
        <v>237220</v>
      </c>
      <c r="I151" s="280"/>
      <c r="J151" s="279">
        <v>229440</v>
      </c>
      <c r="K151" s="280"/>
      <c r="L151" s="175" t="s">
        <v>268</v>
      </c>
      <c r="M151" s="223">
        <v>2240</v>
      </c>
      <c r="N151" s="281"/>
      <c r="O151" s="282" t="s">
        <v>269</v>
      </c>
      <c r="P151" s="283" t="s">
        <v>270</v>
      </c>
      <c r="Q151" s="284" t="s">
        <v>274</v>
      </c>
      <c r="R151" s="283" t="s">
        <v>271</v>
      </c>
      <c r="S151" s="284" t="s">
        <v>268</v>
      </c>
      <c r="T151" s="285">
        <v>2.7</v>
      </c>
      <c r="U151" s="286"/>
      <c r="V151" s="223">
        <v>2170</v>
      </c>
      <c r="W151" s="281"/>
      <c r="X151" s="282" t="s">
        <v>269</v>
      </c>
      <c r="Y151" s="283" t="s">
        <v>270</v>
      </c>
      <c r="Z151" s="284" t="s">
        <v>274</v>
      </c>
      <c r="AA151" s="283" t="s">
        <v>271</v>
      </c>
      <c r="AB151" s="284" t="s">
        <v>268</v>
      </c>
      <c r="AC151" s="285">
        <v>2.7</v>
      </c>
      <c r="AD151" s="287"/>
      <c r="AE151" s="55"/>
      <c r="AH151" s="288"/>
      <c r="AP151" s="55"/>
      <c r="AQ151" s="289"/>
      <c r="AR151" s="165"/>
      <c r="AS151" s="288"/>
      <c r="AZ151" s="56"/>
      <c r="BA151" s="56"/>
      <c r="BB151" s="56"/>
      <c r="BC151" s="56"/>
      <c r="BD151" s="56"/>
      <c r="BE151" s="56"/>
      <c r="BF151" s="56"/>
      <c r="BG151" s="56"/>
      <c r="BH151" s="56"/>
      <c r="BI151" s="56"/>
      <c r="BJ151" s="1187"/>
      <c r="BL151" s="231" t="s">
        <v>1188</v>
      </c>
      <c r="BM151" s="1210"/>
      <c r="BN151" s="1227" t="s">
        <v>1188</v>
      </c>
      <c r="BO151" s="1228"/>
      <c r="BP151" s="1228"/>
      <c r="BT151" s="306"/>
      <c r="BU151" s="235"/>
      <c r="BV151" s="1241"/>
      <c r="BW151" s="266"/>
      <c r="BX151" s="1210"/>
      <c r="BY151" s="1279"/>
      <c r="BZ151" s="290"/>
      <c r="CA151" s="1210"/>
      <c r="CB151" s="1191"/>
      <c r="CC151" s="1193"/>
      <c r="CD151" s="1195"/>
      <c r="CE151" s="1193"/>
      <c r="CF151" s="1197"/>
      <c r="CG151" s="1193"/>
      <c r="CH151" s="1248"/>
      <c r="CI151" s="1241"/>
      <c r="CJ151" s="1219"/>
      <c r="CK151" s="1189"/>
      <c r="CL151" s="1190"/>
      <c r="CM151" s="1192"/>
      <c r="CN151" s="1194"/>
      <c r="CO151" s="1192"/>
      <c r="CP151" s="1196"/>
      <c r="CQ151" s="1192"/>
      <c r="CR151" s="1205"/>
      <c r="CS151" s="1230"/>
      <c r="CT151" s="1232"/>
      <c r="CU151" s="1235"/>
      <c r="CV151" s="1238"/>
      <c r="CW151" s="1235"/>
      <c r="CX151" s="1238"/>
      <c r="CY151" s="1189"/>
      <c r="CZ151" s="291" t="s">
        <v>1167</v>
      </c>
      <c r="DA151" s="292">
        <v>3000</v>
      </c>
      <c r="DB151" s="293">
        <v>3400</v>
      </c>
      <c r="DC151" s="294">
        <v>2100</v>
      </c>
      <c r="DD151" s="290">
        <v>2100</v>
      </c>
      <c r="DE151" s="1210"/>
      <c r="DF151" s="231" t="s">
        <v>315</v>
      </c>
      <c r="DG151" s="235"/>
      <c r="DH151" s="165"/>
      <c r="DI151" s="1241"/>
      <c r="DJ151" s="1244"/>
      <c r="DK151" s="1210"/>
      <c r="DL151" s="1190"/>
      <c r="DM151" s="1193"/>
      <c r="DN151" s="1195"/>
      <c r="DO151" s="1193"/>
      <c r="DP151" s="1197"/>
      <c r="DQ151" s="1193"/>
      <c r="DR151" s="1248"/>
      <c r="DS151" s="1210"/>
      <c r="DT151" s="231"/>
      <c r="DU151" s="1210"/>
      <c r="DV151" s="1222"/>
      <c r="DW151" s="1224"/>
      <c r="DX151" s="1224"/>
      <c r="DY151" s="1226"/>
      <c r="DZ151" s="1210"/>
      <c r="EA151" s="1213"/>
      <c r="EB151" s="1193"/>
      <c r="EC151" s="1200"/>
      <c r="ED151" s="1193"/>
      <c r="EE151" s="1195"/>
      <c r="EF151" s="1193"/>
      <c r="EG151" s="1197"/>
      <c r="EH151" s="1193"/>
      <c r="EI151" s="1206"/>
      <c r="EJ151" s="1209"/>
      <c r="EK151" s="1210"/>
      <c r="EL151" s="1213"/>
      <c r="EM151" s="1193"/>
      <c r="EN151" s="1200"/>
      <c r="EO151" s="1193"/>
      <c r="EP151" s="1195"/>
      <c r="EQ151" s="1193"/>
      <c r="ER151" s="1197"/>
      <c r="ES151" s="1193"/>
      <c r="ET151" s="1206"/>
      <c r="EU151" s="1216"/>
      <c r="EV151" s="1209"/>
      <c r="EW151" s="1210"/>
      <c r="EX151" s="295" t="s">
        <v>1168</v>
      </c>
      <c r="EY151" s="1210"/>
      <c r="EZ151" s="1261"/>
      <c r="FA151" s="1210"/>
      <c r="FB151" s="1264"/>
      <c r="FC151" s="298"/>
      <c r="FD151" s="1267"/>
      <c r="FE151" s="441"/>
      <c r="FL151" s="422"/>
      <c r="FM151" s="422"/>
      <c r="FN151" s="422"/>
      <c r="FO151" s="422"/>
    </row>
    <row r="152" spans="1:171" ht="15.6" customHeight="1">
      <c r="A152" s="144" t="s">
        <v>1297</v>
      </c>
      <c r="B152" s="144" t="s">
        <v>1846</v>
      </c>
      <c r="C152" s="1256"/>
      <c r="D152" s="1352" t="s">
        <v>1189</v>
      </c>
      <c r="E152" s="1184" t="s">
        <v>1160</v>
      </c>
      <c r="F152" s="296" t="s">
        <v>42</v>
      </c>
      <c r="G152" s="205"/>
      <c r="H152" s="206">
        <v>56170</v>
      </c>
      <c r="I152" s="207">
        <v>65470</v>
      </c>
      <c r="J152" s="206">
        <v>49260</v>
      </c>
      <c r="K152" s="207">
        <v>58560</v>
      </c>
      <c r="L152" s="175" t="s">
        <v>268</v>
      </c>
      <c r="M152" s="208">
        <v>540</v>
      </c>
      <c r="N152" s="209">
        <v>630</v>
      </c>
      <c r="O152" s="210" t="s">
        <v>269</v>
      </c>
      <c r="P152" s="211" t="s">
        <v>270</v>
      </c>
      <c r="Q152" s="212" t="s">
        <v>268</v>
      </c>
      <c r="R152" s="213" t="s">
        <v>271</v>
      </c>
      <c r="S152" s="212" t="s">
        <v>268</v>
      </c>
      <c r="T152" s="214">
        <v>2.8</v>
      </c>
      <c r="U152" s="215">
        <v>2.7</v>
      </c>
      <c r="V152" s="208">
        <v>470</v>
      </c>
      <c r="W152" s="209">
        <v>560</v>
      </c>
      <c r="X152" s="210" t="s">
        <v>269</v>
      </c>
      <c r="Y152" s="211" t="s">
        <v>270</v>
      </c>
      <c r="Z152" s="212" t="s">
        <v>268</v>
      </c>
      <c r="AA152" s="213" t="s">
        <v>271</v>
      </c>
      <c r="AB152" s="212" t="s">
        <v>268</v>
      </c>
      <c r="AC152" s="214">
        <v>2.7</v>
      </c>
      <c r="AD152" s="216">
        <v>2.7</v>
      </c>
      <c r="AE152" s="175" t="s">
        <v>268</v>
      </c>
      <c r="AF152" s="217">
        <v>9300</v>
      </c>
      <c r="AG152" s="218" t="s">
        <v>274</v>
      </c>
      <c r="AH152" s="219">
        <v>90</v>
      </c>
      <c r="AI152" s="220" t="s">
        <v>269</v>
      </c>
      <c r="AJ152" s="211" t="s">
        <v>270</v>
      </c>
      <c r="AK152" s="212" t="s">
        <v>268</v>
      </c>
      <c r="AL152" s="213" t="s">
        <v>271</v>
      </c>
      <c r="AM152" s="212" t="s">
        <v>268</v>
      </c>
      <c r="AN152" s="221">
        <v>2.5</v>
      </c>
      <c r="AO152" s="222" t="s">
        <v>276</v>
      </c>
      <c r="AP152" s="175" t="s">
        <v>268</v>
      </c>
      <c r="AQ152" s="223">
        <v>3720</v>
      </c>
      <c r="AR152" s="224" t="s">
        <v>274</v>
      </c>
      <c r="AS152" s="225">
        <v>30</v>
      </c>
      <c r="AT152" s="226" t="s">
        <v>269</v>
      </c>
      <c r="AU152" s="227" t="s">
        <v>270</v>
      </c>
      <c r="AV152" s="228" t="s">
        <v>268</v>
      </c>
      <c r="AW152" s="229" t="s">
        <v>271</v>
      </c>
      <c r="AX152" s="228" t="s">
        <v>268</v>
      </c>
      <c r="AY152" s="230">
        <v>3.8</v>
      </c>
      <c r="BA152" s="56"/>
      <c r="BJ152" s="1187"/>
      <c r="BL152" s="231">
        <v>600000</v>
      </c>
      <c r="BM152" s="1210"/>
      <c r="BN152" s="149">
        <v>6000</v>
      </c>
      <c r="BO152" s="138" t="s">
        <v>272</v>
      </c>
      <c r="BP152" s="166" t="s">
        <v>270</v>
      </c>
      <c r="BQ152" s="161" t="s">
        <v>268</v>
      </c>
      <c r="BR152" s="303" t="s">
        <v>271</v>
      </c>
      <c r="BS152" s="182" t="s">
        <v>268</v>
      </c>
      <c r="BT152" s="304">
        <v>1.9</v>
      </c>
      <c r="BU152" s="307"/>
      <c r="BV152" s="1241"/>
      <c r="BW152" s="302"/>
      <c r="BX152" s="1210" t="s">
        <v>268</v>
      </c>
      <c r="BY152" s="1276">
        <v>13700</v>
      </c>
      <c r="BZ152" s="237"/>
      <c r="CA152" s="1210" t="s">
        <v>268</v>
      </c>
      <c r="CB152" s="1245">
        <v>50</v>
      </c>
      <c r="CC152" s="1201" t="s">
        <v>269</v>
      </c>
      <c r="CD152" s="1202" t="s">
        <v>270</v>
      </c>
      <c r="CE152" s="1201" t="s">
        <v>268</v>
      </c>
      <c r="CF152" s="1203" t="s">
        <v>275</v>
      </c>
      <c r="CG152" s="1201" t="s">
        <v>268</v>
      </c>
      <c r="CH152" s="1246">
        <v>6.8</v>
      </c>
      <c r="CI152" s="1241"/>
      <c r="CJ152" s="1188" t="s">
        <v>169</v>
      </c>
      <c r="CK152" s="1189" t="s">
        <v>268</v>
      </c>
      <c r="CL152" s="1190">
        <v>50</v>
      </c>
      <c r="CM152" s="1192" t="s">
        <v>269</v>
      </c>
      <c r="CN152" s="1194" t="s">
        <v>270</v>
      </c>
      <c r="CO152" s="1192" t="s">
        <v>268</v>
      </c>
      <c r="CP152" s="1196" t="s">
        <v>275</v>
      </c>
      <c r="CQ152" s="1192" t="s">
        <v>268</v>
      </c>
      <c r="CR152" s="1205">
        <v>2.4</v>
      </c>
      <c r="CS152" s="1230" t="s">
        <v>277</v>
      </c>
      <c r="CT152" s="1232" t="s">
        <v>268</v>
      </c>
      <c r="CU152" s="1233">
        <v>3800</v>
      </c>
      <c r="CV152" s="1236">
        <v>4200</v>
      </c>
      <c r="CW152" s="1233">
        <v>2700</v>
      </c>
      <c r="CX152" s="1236">
        <v>2700</v>
      </c>
      <c r="CY152" s="1189" t="s">
        <v>268</v>
      </c>
      <c r="CZ152" s="238" t="s">
        <v>1162</v>
      </c>
      <c r="DA152" s="239">
        <v>6300</v>
      </c>
      <c r="DB152" s="240">
        <v>7100</v>
      </c>
      <c r="DC152" s="241">
        <v>4400</v>
      </c>
      <c r="DD152" s="242">
        <v>4400</v>
      </c>
      <c r="DE152" s="1210"/>
      <c r="DF152" s="231">
        <v>4660</v>
      </c>
      <c r="DG152" s="1189" t="s">
        <v>268</v>
      </c>
      <c r="DH152" s="1239">
        <v>5100</v>
      </c>
      <c r="DI152" s="1210" t="s">
        <v>268</v>
      </c>
      <c r="DJ152" s="1242">
        <v>2500</v>
      </c>
      <c r="DK152" s="1210" t="s">
        <v>268</v>
      </c>
      <c r="DL152" s="1245">
        <v>20</v>
      </c>
      <c r="DM152" s="1201" t="s">
        <v>269</v>
      </c>
      <c r="DN152" s="1202" t="s">
        <v>270</v>
      </c>
      <c r="DO152" s="1201" t="s">
        <v>268</v>
      </c>
      <c r="DP152" s="1203" t="s">
        <v>275</v>
      </c>
      <c r="DQ152" s="1201" t="s">
        <v>268</v>
      </c>
      <c r="DR152" s="1246">
        <v>7.6</v>
      </c>
      <c r="DS152" s="1210"/>
      <c r="DT152" s="302"/>
      <c r="DU152" s="1210" t="s">
        <v>280</v>
      </c>
      <c r="DV152" s="1249" t="s">
        <v>1129</v>
      </c>
      <c r="DW152" s="1251" t="s">
        <v>1129</v>
      </c>
      <c r="DX152" s="1251" t="s">
        <v>1129</v>
      </c>
      <c r="DY152" s="1253" t="s">
        <v>1129</v>
      </c>
      <c r="DZ152" s="1210" t="s">
        <v>280</v>
      </c>
      <c r="EA152" s="1211">
        <v>1640</v>
      </c>
      <c r="EB152" s="1201" t="s">
        <v>268</v>
      </c>
      <c r="EC152" s="1198">
        <v>10</v>
      </c>
      <c r="ED152" s="1201" t="s">
        <v>269</v>
      </c>
      <c r="EE152" s="1202" t="s">
        <v>270</v>
      </c>
      <c r="EF152" s="1201" t="s">
        <v>268</v>
      </c>
      <c r="EG152" s="1203" t="s">
        <v>275</v>
      </c>
      <c r="EH152" s="1201" t="s">
        <v>268</v>
      </c>
      <c r="EI152" s="1204">
        <v>7.6</v>
      </c>
      <c r="EJ152" s="1207" t="s">
        <v>276</v>
      </c>
      <c r="EK152" s="1210" t="s">
        <v>280</v>
      </c>
      <c r="EL152" s="1211">
        <v>6200</v>
      </c>
      <c r="EM152" s="1201" t="s">
        <v>268</v>
      </c>
      <c r="EN152" s="1198">
        <v>60</v>
      </c>
      <c r="EO152" s="1201" t="s">
        <v>269</v>
      </c>
      <c r="EP152" s="1202" t="s">
        <v>270</v>
      </c>
      <c r="EQ152" s="1201" t="s">
        <v>268</v>
      </c>
      <c r="ER152" s="1203" t="s">
        <v>275</v>
      </c>
      <c r="ES152" s="1201" t="s">
        <v>268</v>
      </c>
      <c r="ET152" s="1204">
        <v>2.5</v>
      </c>
      <c r="EU152" s="1214" t="s">
        <v>276</v>
      </c>
      <c r="EV152" s="1207" t="s">
        <v>1168</v>
      </c>
      <c r="EW152" s="1210" t="s">
        <v>280</v>
      </c>
      <c r="EX152" s="244"/>
      <c r="EY152" s="1210" t="s">
        <v>280</v>
      </c>
      <c r="EZ152" s="1261"/>
      <c r="FA152" s="1210"/>
      <c r="FB152" s="1264"/>
      <c r="FC152" s="298"/>
      <c r="FD152" s="1267"/>
      <c r="FE152" s="441"/>
      <c r="FL152" s="422"/>
      <c r="FM152" s="422"/>
      <c r="FN152" s="422"/>
      <c r="FO152" s="422"/>
    </row>
    <row r="153" spans="1:171" ht="15.6" customHeight="1">
      <c r="A153" s="144" t="s">
        <v>1298</v>
      </c>
      <c r="B153" s="144" t="s">
        <v>1847</v>
      </c>
      <c r="C153" s="1256"/>
      <c r="D153" s="1182"/>
      <c r="E153" s="1185"/>
      <c r="F153" s="299" t="s">
        <v>43</v>
      </c>
      <c r="G153" s="205"/>
      <c r="H153" s="246">
        <v>65470</v>
      </c>
      <c r="I153" s="247">
        <v>139770</v>
      </c>
      <c r="J153" s="246">
        <v>58560</v>
      </c>
      <c r="K153" s="247">
        <v>132860</v>
      </c>
      <c r="L153" s="175" t="s">
        <v>268</v>
      </c>
      <c r="M153" s="248">
        <v>630</v>
      </c>
      <c r="N153" s="249">
        <v>1270</v>
      </c>
      <c r="O153" s="250" t="s">
        <v>269</v>
      </c>
      <c r="P153" s="251" t="s">
        <v>270</v>
      </c>
      <c r="Q153" s="252" t="s">
        <v>274</v>
      </c>
      <c r="R153" s="251" t="s">
        <v>271</v>
      </c>
      <c r="S153" s="252" t="s">
        <v>268</v>
      </c>
      <c r="T153" s="253">
        <v>2.7</v>
      </c>
      <c r="U153" s="254">
        <v>2.7</v>
      </c>
      <c r="V153" s="248">
        <v>560</v>
      </c>
      <c r="W153" s="249">
        <v>1200</v>
      </c>
      <c r="X153" s="250" t="s">
        <v>269</v>
      </c>
      <c r="Y153" s="251" t="s">
        <v>270</v>
      </c>
      <c r="Z153" s="252" t="s">
        <v>274</v>
      </c>
      <c r="AA153" s="251" t="s">
        <v>271</v>
      </c>
      <c r="AB153" s="252" t="s">
        <v>268</v>
      </c>
      <c r="AC153" s="253">
        <v>2.7</v>
      </c>
      <c r="AD153" s="255">
        <v>2.7</v>
      </c>
      <c r="AE153" s="175" t="s">
        <v>268</v>
      </c>
      <c r="AF153" s="223">
        <v>9300</v>
      </c>
      <c r="AG153" s="224" t="s">
        <v>274</v>
      </c>
      <c r="AH153" s="256">
        <v>90</v>
      </c>
      <c r="AI153" s="257" t="s">
        <v>269</v>
      </c>
      <c r="AJ153" s="197" t="s">
        <v>270</v>
      </c>
      <c r="AK153" s="198" t="s">
        <v>268</v>
      </c>
      <c r="AL153" s="258" t="s">
        <v>271</v>
      </c>
      <c r="AM153" s="259" t="s">
        <v>268</v>
      </c>
      <c r="AN153" s="260">
        <v>2.5</v>
      </c>
      <c r="AO153" s="261"/>
      <c r="AQ153" s="233"/>
      <c r="AR153" s="56"/>
      <c r="AS153" s="233"/>
      <c r="AT153" s="262"/>
      <c r="AU153" s="263"/>
      <c r="AV153" s="262"/>
      <c r="AW153" s="263"/>
      <c r="AX153" s="262"/>
      <c r="AY153" s="263"/>
      <c r="BA153" s="56"/>
      <c r="BB153" s="56"/>
      <c r="BC153" s="264"/>
      <c r="BD153" s="265"/>
      <c r="BE153" s="56"/>
      <c r="BF153" s="265"/>
      <c r="BG153" s="56"/>
      <c r="BH153" s="265"/>
      <c r="BI153" s="56"/>
      <c r="BJ153" s="1187"/>
      <c r="BL153" s="302"/>
      <c r="BM153" s="1210"/>
      <c r="BN153" s="309"/>
      <c r="BO153" s="202"/>
      <c r="BP153" s="202"/>
      <c r="BQ153" s="202"/>
      <c r="BR153" s="202"/>
      <c r="BS153" s="202"/>
      <c r="BT153" s="305"/>
      <c r="BU153" s="179"/>
      <c r="BV153" s="1241"/>
      <c r="BW153" s="302"/>
      <c r="BX153" s="1210"/>
      <c r="BY153" s="1277"/>
      <c r="BZ153" s="267">
        <v>11760</v>
      </c>
      <c r="CA153" s="1210"/>
      <c r="CB153" s="1190"/>
      <c r="CC153" s="1192"/>
      <c r="CD153" s="1194"/>
      <c r="CE153" s="1192"/>
      <c r="CF153" s="1196"/>
      <c r="CG153" s="1192"/>
      <c r="CH153" s="1247"/>
      <c r="CI153" s="1241"/>
      <c r="CJ153" s="1188"/>
      <c r="CK153" s="1189"/>
      <c r="CL153" s="1190"/>
      <c r="CM153" s="1192"/>
      <c r="CN153" s="1194"/>
      <c r="CO153" s="1192"/>
      <c r="CP153" s="1196"/>
      <c r="CQ153" s="1192"/>
      <c r="CR153" s="1205"/>
      <c r="CS153" s="1230"/>
      <c r="CT153" s="1232"/>
      <c r="CU153" s="1234"/>
      <c r="CV153" s="1237"/>
      <c r="CW153" s="1234"/>
      <c r="CX153" s="1237"/>
      <c r="CY153" s="1189"/>
      <c r="CZ153" s="167" t="s">
        <v>1164</v>
      </c>
      <c r="DA153" s="268">
        <v>3500</v>
      </c>
      <c r="DB153" s="269">
        <v>3900</v>
      </c>
      <c r="DC153" s="270">
        <v>2400</v>
      </c>
      <c r="DD153" s="271">
        <v>2400</v>
      </c>
      <c r="DE153" s="1210"/>
      <c r="DF153" s="302"/>
      <c r="DG153" s="1189"/>
      <c r="DH153" s="1240"/>
      <c r="DI153" s="1210"/>
      <c r="DJ153" s="1243"/>
      <c r="DK153" s="1210"/>
      <c r="DL153" s="1190"/>
      <c r="DM153" s="1192"/>
      <c r="DN153" s="1194"/>
      <c r="DO153" s="1192"/>
      <c r="DP153" s="1196"/>
      <c r="DQ153" s="1192"/>
      <c r="DR153" s="1247"/>
      <c r="DS153" s="1210"/>
      <c r="DT153" s="231"/>
      <c r="DU153" s="1210"/>
      <c r="DV153" s="1250"/>
      <c r="DW153" s="1252"/>
      <c r="DX153" s="1252"/>
      <c r="DY153" s="1254"/>
      <c r="DZ153" s="1210"/>
      <c r="EA153" s="1212"/>
      <c r="EB153" s="1192"/>
      <c r="EC153" s="1199"/>
      <c r="ED153" s="1192"/>
      <c r="EE153" s="1194"/>
      <c r="EF153" s="1192"/>
      <c r="EG153" s="1196"/>
      <c r="EH153" s="1192"/>
      <c r="EI153" s="1205"/>
      <c r="EJ153" s="1208"/>
      <c r="EK153" s="1210"/>
      <c r="EL153" s="1212"/>
      <c r="EM153" s="1192"/>
      <c r="EN153" s="1199"/>
      <c r="EO153" s="1192"/>
      <c r="EP153" s="1194"/>
      <c r="EQ153" s="1192"/>
      <c r="ER153" s="1196"/>
      <c r="ES153" s="1192"/>
      <c r="ET153" s="1205"/>
      <c r="EU153" s="1215"/>
      <c r="EV153" s="1208"/>
      <c r="EW153" s="1210"/>
      <c r="EX153" s="272">
        <v>4150</v>
      </c>
      <c r="EY153" s="1210"/>
      <c r="EZ153" s="1261"/>
      <c r="FA153" s="1210"/>
      <c r="FB153" s="1264"/>
      <c r="FC153" s="298"/>
      <c r="FD153" s="1267"/>
      <c r="FE153" s="441"/>
      <c r="FL153" s="422"/>
      <c r="FM153" s="422"/>
      <c r="FN153" s="422"/>
      <c r="FO153" s="422"/>
    </row>
    <row r="154" spans="1:171" ht="15.6" customHeight="1">
      <c r="A154" s="144" t="s">
        <v>1299</v>
      </c>
      <c r="B154" s="144" t="s">
        <v>1848</v>
      </c>
      <c r="C154" s="1256"/>
      <c r="D154" s="1182"/>
      <c r="E154" s="1217" t="s">
        <v>1165</v>
      </c>
      <c r="F154" s="299" t="s">
        <v>44</v>
      </c>
      <c r="G154" s="205"/>
      <c r="H154" s="246">
        <v>139770</v>
      </c>
      <c r="I154" s="247">
        <v>232860</v>
      </c>
      <c r="J154" s="246">
        <v>132860</v>
      </c>
      <c r="K154" s="247">
        <v>225950</v>
      </c>
      <c r="L154" s="175" t="s">
        <v>268</v>
      </c>
      <c r="M154" s="248">
        <v>1270</v>
      </c>
      <c r="N154" s="249">
        <v>2200</v>
      </c>
      <c r="O154" s="250" t="s">
        <v>269</v>
      </c>
      <c r="P154" s="251" t="s">
        <v>270</v>
      </c>
      <c r="Q154" s="252" t="s">
        <v>274</v>
      </c>
      <c r="R154" s="251" t="s">
        <v>271</v>
      </c>
      <c r="S154" s="252" t="s">
        <v>268</v>
      </c>
      <c r="T154" s="253">
        <v>2.7</v>
      </c>
      <c r="U154" s="254">
        <v>2.7</v>
      </c>
      <c r="V154" s="248">
        <v>1200</v>
      </c>
      <c r="W154" s="249">
        <v>2130</v>
      </c>
      <c r="X154" s="250" t="s">
        <v>269</v>
      </c>
      <c r="Y154" s="251" t="s">
        <v>270</v>
      </c>
      <c r="Z154" s="252" t="s">
        <v>274</v>
      </c>
      <c r="AA154" s="251" t="s">
        <v>271</v>
      </c>
      <c r="AB154" s="252" t="s">
        <v>268</v>
      </c>
      <c r="AC154" s="253">
        <v>2.7</v>
      </c>
      <c r="AD154" s="255">
        <v>2.7</v>
      </c>
      <c r="AE154" s="55"/>
      <c r="AH154" s="273"/>
      <c r="AP154" s="55"/>
      <c r="AZ154" s="175" t="s">
        <v>268</v>
      </c>
      <c r="BA154" s="274">
        <v>18610</v>
      </c>
      <c r="BB154" s="175" t="s">
        <v>268</v>
      </c>
      <c r="BC154" s="225">
        <v>180</v>
      </c>
      <c r="BD154" s="226" t="s">
        <v>269</v>
      </c>
      <c r="BE154" s="227" t="s">
        <v>270</v>
      </c>
      <c r="BF154" s="228" t="s">
        <v>268</v>
      </c>
      <c r="BG154" s="229" t="s">
        <v>271</v>
      </c>
      <c r="BH154" s="226" t="s">
        <v>268</v>
      </c>
      <c r="BI154" s="230">
        <v>2.5</v>
      </c>
      <c r="BJ154" s="1187"/>
      <c r="BL154" s="231" t="s">
        <v>1190</v>
      </c>
      <c r="BM154" s="1210"/>
      <c r="BN154" s="1227" t="s">
        <v>1190</v>
      </c>
      <c r="BO154" s="1228"/>
      <c r="BP154" s="1228"/>
      <c r="BT154" s="306"/>
      <c r="BU154" s="235"/>
      <c r="BV154" s="1241"/>
      <c r="BW154" s="302"/>
      <c r="BX154" s="1210" t="s">
        <v>268</v>
      </c>
      <c r="BY154" s="1278">
        <v>11760</v>
      </c>
      <c r="BZ154" s="275"/>
      <c r="CA154" s="1210"/>
      <c r="CB154" s="1190">
        <v>0</v>
      </c>
      <c r="CC154" s="1192"/>
      <c r="CD154" s="1194"/>
      <c r="CE154" s="1192"/>
      <c r="CF154" s="1196"/>
      <c r="CG154" s="1192"/>
      <c r="CH154" s="1247"/>
      <c r="CI154" s="1241"/>
      <c r="CJ154" s="1219">
        <v>5530</v>
      </c>
      <c r="CK154" s="1189"/>
      <c r="CL154" s="1190"/>
      <c r="CM154" s="1192"/>
      <c r="CN154" s="1194"/>
      <c r="CO154" s="1192"/>
      <c r="CP154" s="1196"/>
      <c r="CQ154" s="1192"/>
      <c r="CR154" s="1205"/>
      <c r="CS154" s="1230"/>
      <c r="CT154" s="1232"/>
      <c r="CU154" s="1234"/>
      <c r="CV154" s="1237"/>
      <c r="CW154" s="1234"/>
      <c r="CX154" s="1237"/>
      <c r="CY154" s="1189"/>
      <c r="CZ154" s="167" t="s">
        <v>1166</v>
      </c>
      <c r="DA154" s="268">
        <v>3000</v>
      </c>
      <c r="DB154" s="269">
        <v>3400</v>
      </c>
      <c r="DC154" s="270">
        <v>2100</v>
      </c>
      <c r="DD154" s="271">
        <v>2100</v>
      </c>
      <c r="DE154" s="1210"/>
      <c r="DF154" s="231" t="s">
        <v>317</v>
      </c>
      <c r="DG154" s="235"/>
      <c r="DH154" s="276"/>
      <c r="DI154" s="1241"/>
      <c r="DJ154" s="1243"/>
      <c r="DK154" s="1210"/>
      <c r="DL154" s="1190"/>
      <c r="DM154" s="1192"/>
      <c r="DN154" s="1194"/>
      <c r="DO154" s="1192"/>
      <c r="DP154" s="1196"/>
      <c r="DQ154" s="1192"/>
      <c r="DR154" s="1247"/>
      <c r="DS154" s="1210"/>
      <c r="DT154" s="302"/>
      <c r="DU154" s="1210"/>
      <c r="DV154" s="1221">
        <v>0.01</v>
      </c>
      <c r="DW154" s="1223">
        <v>0.03</v>
      </c>
      <c r="DX154" s="1223">
        <v>0.04</v>
      </c>
      <c r="DY154" s="1225">
        <v>0.05</v>
      </c>
      <c r="DZ154" s="1210"/>
      <c r="EA154" s="1212"/>
      <c r="EB154" s="1192"/>
      <c r="EC154" s="1199"/>
      <c r="ED154" s="1192"/>
      <c r="EE154" s="1194"/>
      <c r="EF154" s="1192"/>
      <c r="EG154" s="1196"/>
      <c r="EH154" s="1192"/>
      <c r="EI154" s="1205"/>
      <c r="EJ154" s="1208"/>
      <c r="EK154" s="1210"/>
      <c r="EL154" s="1212"/>
      <c r="EM154" s="1192"/>
      <c r="EN154" s="1199"/>
      <c r="EO154" s="1192"/>
      <c r="EP154" s="1194"/>
      <c r="EQ154" s="1192"/>
      <c r="ER154" s="1196"/>
      <c r="ES154" s="1192"/>
      <c r="ET154" s="1205"/>
      <c r="EU154" s="1215"/>
      <c r="EV154" s="1208"/>
      <c r="EW154" s="1210"/>
      <c r="EX154" s="277">
        <v>40</v>
      </c>
      <c r="EY154" s="1210"/>
      <c r="EZ154" s="1261"/>
      <c r="FA154" s="1210"/>
      <c r="FB154" s="1264"/>
      <c r="FC154" s="298"/>
      <c r="FD154" s="1267"/>
      <c r="FE154" s="441"/>
      <c r="FL154" s="422"/>
      <c r="FM154" s="422"/>
      <c r="FN154" s="422"/>
      <c r="FO154" s="422"/>
    </row>
    <row r="155" spans="1:171" ht="15.6" customHeight="1">
      <c r="A155" s="144" t="s">
        <v>1300</v>
      </c>
      <c r="B155" s="144" t="s">
        <v>1849</v>
      </c>
      <c r="C155" s="1256"/>
      <c r="D155" s="1182"/>
      <c r="E155" s="1218"/>
      <c r="F155" s="300" t="s">
        <v>45</v>
      </c>
      <c r="G155" s="205"/>
      <c r="H155" s="279">
        <v>232860</v>
      </c>
      <c r="I155" s="280"/>
      <c r="J155" s="279">
        <v>225950</v>
      </c>
      <c r="K155" s="280"/>
      <c r="L155" s="175" t="s">
        <v>268</v>
      </c>
      <c r="M155" s="223">
        <v>2200</v>
      </c>
      <c r="N155" s="281"/>
      <c r="O155" s="282" t="s">
        <v>269</v>
      </c>
      <c r="P155" s="283" t="s">
        <v>270</v>
      </c>
      <c r="Q155" s="284" t="s">
        <v>274</v>
      </c>
      <c r="R155" s="283" t="s">
        <v>271</v>
      </c>
      <c r="S155" s="284" t="s">
        <v>268</v>
      </c>
      <c r="T155" s="285">
        <v>2.7</v>
      </c>
      <c r="U155" s="286"/>
      <c r="V155" s="223">
        <v>2130</v>
      </c>
      <c r="W155" s="281"/>
      <c r="X155" s="282" t="s">
        <v>269</v>
      </c>
      <c r="Y155" s="283" t="s">
        <v>270</v>
      </c>
      <c r="Z155" s="284" t="s">
        <v>274</v>
      </c>
      <c r="AA155" s="283" t="s">
        <v>271</v>
      </c>
      <c r="AB155" s="284" t="s">
        <v>268</v>
      </c>
      <c r="AC155" s="285">
        <v>2.7</v>
      </c>
      <c r="AD155" s="287"/>
      <c r="AE155" s="55"/>
      <c r="AH155" s="288"/>
      <c r="AP155" s="55"/>
      <c r="AQ155" s="289"/>
      <c r="AR155" s="165"/>
      <c r="AS155" s="288"/>
      <c r="AZ155" s="56"/>
      <c r="BA155" s="56"/>
      <c r="BB155" s="56"/>
      <c r="BC155" s="56"/>
      <c r="BD155" s="56"/>
      <c r="BE155" s="56"/>
      <c r="BF155" s="56"/>
      <c r="BG155" s="56"/>
      <c r="BH155" s="56"/>
      <c r="BI155" s="56"/>
      <c r="BJ155" s="1187"/>
      <c r="BL155" s="231">
        <v>644900</v>
      </c>
      <c r="BM155" s="1210"/>
      <c r="BN155" s="149">
        <v>6440</v>
      </c>
      <c r="BO155" s="138" t="s">
        <v>272</v>
      </c>
      <c r="BP155" s="166" t="s">
        <v>270</v>
      </c>
      <c r="BQ155" s="161" t="s">
        <v>268</v>
      </c>
      <c r="BR155" s="303" t="s">
        <v>271</v>
      </c>
      <c r="BS155" s="182" t="s">
        <v>268</v>
      </c>
      <c r="BT155" s="304">
        <v>1.9</v>
      </c>
      <c r="BU155" s="307"/>
      <c r="BV155" s="1241"/>
      <c r="BW155" s="302"/>
      <c r="BX155" s="1210"/>
      <c r="BY155" s="1279"/>
      <c r="BZ155" s="290"/>
      <c r="CA155" s="1210"/>
      <c r="CB155" s="1191"/>
      <c r="CC155" s="1193"/>
      <c r="CD155" s="1195"/>
      <c r="CE155" s="1193"/>
      <c r="CF155" s="1197"/>
      <c r="CG155" s="1193"/>
      <c r="CH155" s="1248"/>
      <c r="CI155" s="1241"/>
      <c r="CJ155" s="1219"/>
      <c r="CK155" s="1189"/>
      <c r="CL155" s="1190"/>
      <c r="CM155" s="1192"/>
      <c r="CN155" s="1194"/>
      <c r="CO155" s="1192"/>
      <c r="CP155" s="1196"/>
      <c r="CQ155" s="1192"/>
      <c r="CR155" s="1205"/>
      <c r="CS155" s="1230"/>
      <c r="CT155" s="1232"/>
      <c r="CU155" s="1235"/>
      <c r="CV155" s="1238"/>
      <c r="CW155" s="1235"/>
      <c r="CX155" s="1238"/>
      <c r="CY155" s="1189"/>
      <c r="CZ155" s="291" t="s">
        <v>1167</v>
      </c>
      <c r="DA155" s="292">
        <v>2700</v>
      </c>
      <c r="DB155" s="293">
        <v>3000</v>
      </c>
      <c r="DC155" s="294">
        <v>1900</v>
      </c>
      <c r="DD155" s="290">
        <v>1900</v>
      </c>
      <c r="DE155" s="1210"/>
      <c r="DF155" s="231">
        <v>4250</v>
      </c>
      <c r="DG155" s="235"/>
      <c r="DH155" s="165"/>
      <c r="DI155" s="1241"/>
      <c r="DJ155" s="1244"/>
      <c r="DK155" s="1210"/>
      <c r="DL155" s="1190"/>
      <c r="DM155" s="1193"/>
      <c r="DN155" s="1195"/>
      <c r="DO155" s="1193"/>
      <c r="DP155" s="1197"/>
      <c r="DQ155" s="1193"/>
      <c r="DR155" s="1248"/>
      <c r="DS155" s="1210"/>
      <c r="DT155" s="302"/>
      <c r="DU155" s="1210"/>
      <c r="DV155" s="1222"/>
      <c r="DW155" s="1224"/>
      <c r="DX155" s="1224"/>
      <c r="DY155" s="1226"/>
      <c r="DZ155" s="1210"/>
      <c r="EA155" s="1213"/>
      <c r="EB155" s="1193"/>
      <c r="EC155" s="1200"/>
      <c r="ED155" s="1193"/>
      <c r="EE155" s="1195"/>
      <c r="EF155" s="1193"/>
      <c r="EG155" s="1197"/>
      <c r="EH155" s="1193"/>
      <c r="EI155" s="1206"/>
      <c r="EJ155" s="1209"/>
      <c r="EK155" s="1210"/>
      <c r="EL155" s="1213"/>
      <c r="EM155" s="1193"/>
      <c r="EN155" s="1200"/>
      <c r="EO155" s="1193"/>
      <c r="EP155" s="1195"/>
      <c r="EQ155" s="1193"/>
      <c r="ER155" s="1197"/>
      <c r="ES155" s="1193"/>
      <c r="ET155" s="1206"/>
      <c r="EU155" s="1216"/>
      <c r="EV155" s="1209"/>
      <c r="EW155" s="1210"/>
      <c r="EX155" s="295" t="s">
        <v>1168</v>
      </c>
      <c r="EY155" s="1210"/>
      <c r="EZ155" s="1261"/>
      <c r="FA155" s="1210"/>
      <c r="FB155" s="1264"/>
      <c r="FC155" s="298"/>
      <c r="FD155" s="1267"/>
      <c r="FE155" s="441"/>
      <c r="FL155" s="422"/>
      <c r="FM155" s="422"/>
      <c r="FN155" s="422"/>
      <c r="FO155" s="422"/>
    </row>
    <row r="156" spans="1:171" ht="15.6" customHeight="1">
      <c r="A156" s="144" t="s">
        <v>418</v>
      </c>
      <c r="B156" s="144" t="s">
        <v>1850</v>
      </c>
      <c r="C156" s="1256"/>
      <c r="D156" s="1352" t="s">
        <v>1191</v>
      </c>
      <c r="E156" s="1184" t="s">
        <v>1160</v>
      </c>
      <c r="F156" s="296" t="s">
        <v>42</v>
      </c>
      <c r="G156" s="205"/>
      <c r="H156" s="206">
        <v>48460</v>
      </c>
      <c r="I156" s="207">
        <v>57760</v>
      </c>
      <c r="J156" s="206">
        <v>42230</v>
      </c>
      <c r="K156" s="207">
        <v>51530</v>
      </c>
      <c r="L156" s="175" t="s">
        <v>268</v>
      </c>
      <c r="M156" s="208">
        <v>460</v>
      </c>
      <c r="N156" s="209">
        <v>550</v>
      </c>
      <c r="O156" s="210" t="s">
        <v>269</v>
      </c>
      <c r="P156" s="211" t="s">
        <v>270</v>
      </c>
      <c r="Q156" s="212" t="s">
        <v>268</v>
      </c>
      <c r="R156" s="213" t="s">
        <v>271</v>
      </c>
      <c r="S156" s="212" t="s">
        <v>268</v>
      </c>
      <c r="T156" s="214">
        <v>2.9</v>
      </c>
      <c r="U156" s="215">
        <v>2.9</v>
      </c>
      <c r="V156" s="208">
        <v>400</v>
      </c>
      <c r="W156" s="209">
        <v>490</v>
      </c>
      <c r="X156" s="210" t="s">
        <v>269</v>
      </c>
      <c r="Y156" s="211" t="s">
        <v>270</v>
      </c>
      <c r="Z156" s="212" t="s">
        <v>268</v>
      </c>
      <c r="AA156" s="213" t="s">
        <v>271</v>
      </c>
      <c r="AB156" s="212" t="s">
        <v>268</v>
      </c>
      <c r="AC156" s="214">
        <v>2.9</v>
      </c>
      <c r="AD156" s="216">
        <v>2.8</v>
      </c>
      <c r="AE156" s="175" t="s">
        <v>268</v>
      </c>
      <c r="AF156" s="217">
        <v>9300</v>
      </c>
      <c r="AG156" s="218" t="s">
        <v>274</v>
      </c>
      <c r="AH156" s="219">
        <v>90</v>
      </c>
      <c r="AI156" s="220" t="s">
        <v>269</v>
      </c>
      <c r="AJ156" s="211" t="s">
        <v>270</v>
      </c>
      <c r="AK156" s="212" t="s">
        <v>268</v>
      </c>
      <c r="AL156" s="213" t="s">
        <v>271</v>
      </c>
      <c r="AM156" s="212" t="s">
        <v>268</v>
      </c>
      <c r="AN156" s="221">
        <v>2.5</v>
      </c>
      <c r="AO156" s="222" t="s">
        <v>276</v>
      </c>
      <c r="AP156" s="175" t="s">
        <v>268</v>
      </c>
      <c r="AQ156" s="223">
        <v>3720</v>
      </c>
      <c r="AR156" s="224" t="s">
        <v>274</v>
      </c>
      <c r="AS156" s="225">
        <v>30</v>
      </c>
      <c r="AT156" s="226" t="s">
        <v>269</v>
      </c>
      <c r="AU156" s="227" t="s">
        <v>270</v>
      </c>
      <c r="AV156" s="228" t="s">
        <v>268</v>
      </c>
      <c r="AW156" s="229" t="s">
        <v>271</v>
      </c>
      <c r="AX156" s="228" t="s">
        <v>268</v>
      </c>
      <c r="AY156" s="230">
        <v>3.8</v>
      </c>
      <c r="BA156" s="56"/>
      <c r="BJ156" s="1187"/>
      <c r="BL156" s="302"/>
      <c r="BM156" s="1210"/>
      <c r="BN156" s="309"/>
      <c r="BO156" s="202"/>
      <c r="BP156" s="202"/>
      <c r="BQ156" s="202"/>
      <c r="BR156" s="202"/>
      <c r="BS156" s="202"/>
      <c r="BT156" s="305"/>
      <c r="BU156" s="179"/>
      <c r="BV156" s="1241"/>
      <c r="BW156" s="231"/>
      <c r="BX156" s="1186"/>
      <c r="BY156" s="133"/>
      <c r="BZ156" s="133"/>
      <c r="CA156" s="1187"/>
      <c r="CB156" s="311"/>
      <c r="CC156" s="312"/>
      <c r="CD156" s="311"/>
      <c r="CE156" s="312"/>
      <c r="CF156" s="311"/>
      <c r="CG156" s="312"/>
      <c r="CH156" s="311"/>
      <c r="CI156" s="1241"/>
      <c r="CJ156" s="1188" t="s">
        <v>170</v>
      </c>
      <c r="CK156" s="1189" t="s">
        <v>268</v>
      </c>
      <c r="CL156" s="1190">
        <v>40</v>
      </c>
      <c r="CM156" s="1192" t="s">
        <v>269</v>
      </c>
      <c r="CN156" s="1194" t="s">
        <v>270</v>
      </c>
      <c r="CO156" s="1192" t="s">
        <v>268</v>
      </c>
      <c r="CP156" s="1196" t="s">
        <v>275</v>
      </c>
      <c r="CQ156" s="1192" t="s">
        <v>268</v>
      </c>
      <c r="CR156" s="1205">
        <v>2.7</v>
      </c>
      <c r="CS156" s="1230" t="s">
        <v>277</v>
      </c>
      <c r="CT156" s="1232" t="s">
        <v>268</v>
      </c>
      <c r="CU156" s="1233">
        <v>3400</v>
      </c>
      <c r="CV156" s="1236">
        <v>3800</v>
      </c>
      <c r="CW156" s="1233">
        <v>2400</v>
      </c>
      <c r="CX156" s="1236">
        <v>2400</v>
      </c>
      <c r="CY156" s="1189" t="s">
        <v>268</v>
      </c>
      <c r="CZ156" s="238" t="s">
        <v>1162</v>
      </c>
      <c r="DA156" s="239">
        <v>5500</v>
      </c>
      <c r="DB156" s="240">
        <v>6200</v>
      </c>
      <c r="DC156" s="241">
        <v>3900</v>
      </c>
      <c r="DD156" s="242">
        <v>3900</v>
      </c>
      <c r="DE156" s="1210"/>
      <c r="DF156" s="302"/>
      <c r="DG156" s="1189" t="s">
        <v>268</v>
      </c>
      <c r="DH156" s="1239">
        <v>5100</v>
      </c>
      <c r="DI156" s="1210" t="s">
        <v>268</v>
      </c>
      <c r="DJ156" s="1242">
        <v>2250</v>
      </c>
      <c r="DK156" s="1210" t="s">
        <v>268</v>
      </c>
      <c r="DL156" s="1245">
        <v>20</v>
      </c>
      <c r="DM156" s="1201" t="s">
        <v>269</v>
      </c>
      <c r="DN156" s="1202" t="s">
        <v>270</v>
      </c>
      <c r="DO156" s="1201" t="s">
        <v>268</v>
      </c>
      <c r="DP156" s="1203" t="s">
        <v>275</v>
      </c>
      <c r="DQ156" s="1201" t="s">
        <v>268</v>
      </c>
      <c r="DR156" s="1246">
        <v>6.8</v>
      </c>
      <c r="DS156" s="1210"/>
      <c r="DT156" s="302"/>
      <c r="DU156" s="1210" t="s">
        <v>280</v>
      </c>
      <c r="DV156" s="1249" t="s">
        <v>1129</v>
      </c>
      <c r="DW156" s="1251" t="s">
        <v>1129</v>
      </c>
      <c r="DX156" s="1251" t="s">
        <v>1129</v>
      </c>
      <c r="DY156" s="1253" t="s">
        <v>1129</v>
      </c>
      <c r="DZ156" s="1210" t="s">
        <v>280</v>
      </c>
      <c r="EA156" s="1211">
        <v>1470</v>
      </c>
      <c r="EB156" s="1201" t="s">
        <v>268</v>
      </c>
      <c r="EC156" s="1198">
        <v>10</v>
      </c>
      <c r="ED156" s="1201" t="s">
        <v>269</v>
      </c>
      <c r="EE156" s="1202" t="s">
        <v>270</v>
      </c>
      <c r="EF156" s="1201" t="s">
        <v>268</v>
      </c>
      <c r="EG156" s="1203" t="s">
        <v>275</v>
      </c>
      <c r="EH156" s="1201" t="s">
        <v>268</v>
      </c>
      <c r="EI156" s="1204">
        <v>6.8</v>
      </c>
      <c r="EJ156" s="1207" t="s">
        <v>276</v>
      </c>
      <c r="EK156" s="1210" t="s">
        <v>280</v>
      </c>
      <c r="EL156" s="1211">
        <v>5580</v>
      </c>
      <c r="EM156" s="1201" t="s">
        <v>268</v>
      </c>
      <c r="EN156" s="1198">
        <v>50</v>
      </c>
      <c r="EO156" s="1201" t="s">
        <v>269</v>
      </c>
      <c r="EP156" s="1202" t="s">
        <v>270</v>
      </c>
      <c r="EQ156" s="1201" t="s">
        <v>268</v>
      </c>
      <c r="ER156" s="1203" t="s">
        <v>275</v>
      </c>
      <c r="ES156" s="1201" t="s">
        <v>268</v>
      </c>
      <c r="ET156" s="1204">
        <v>2.7</v>
      </c>
      <c r="EU156" s="1214" t="s">
        <v>276</v>
      </c>
      <c r="EV156" s="1207" t="s">
        <v>1168</v>
      </c>
      <c r="EW156" s="1210" t="s">
        <v>280</v>
      </c>
      <c r="EX156" s="244"/>
      <c r="EY156" s="1210" t="s">
        <v>280</v>
      </c>
      <c r="EZ156" s="1261"/>
      <c r="FA156" s="1210"/>
      <c r="FB156" s="1264"/>
      <c r="FC156" s="298"/>
      <c r="FD156" s="1267"/>
      <c r="FE156" s="441"/>
      <c r="FL156" s="422"/>
      <c r="FM156" s="422"/>
      <c r="FN156" s="422"/>
      <c r="FO156" s="422"/>
    </row>
    <row r="157" spans="1:171" ht="15.6" customHeight="1">
      <c r="A157" s="144" t="s">
        <v>419</v>
      </c>
      <c r="B157" s="144" t="s">
        <v>1851</v>
      </c>
      <c r="C157" s="1256"/>
      <c r="D157" s="1182"/>
      <c r="E157" s="1185"/>
      <c r="F157" s="299" t="s">
        <v>43</v>
      </c>
      <c r="G157" s="205"/>
      <c r="H157" s="246">
        <v>57760</v>
      </c>
      <c r="I157" s="247">
        <v>132060</v>
      </c>
      <c r="J157" s="246">
        <v>51530</v>
      </c>
      <c r="K157" s="247">
        <v>125830</v>
      </c>
      <c r="L157" s="175" t="s">
        <v>268</v>
      </c>
      <c r="M157" s="248">
        <v>550</v>
      </c>
      <c r="N157" s="249">
        <v>1190</v>
      </c>
      <c r="O157" s="250" t="s">
        <v>269</v>
      </c>
      <c r="P157" s="251" t="s">
        <v>270</v>
      </c>
      <c r="Q157" s="252" t="s">
        <v>274</v>
      </c>
      <c r="R157" s="251" t="s">
        <v>271</v>
      </c>
      <c r="S157" s="252" t="s">
        <v>268</v>
      </c>
      <c r="T157" s="253">
        <v>2.9</v>
      </c>
      <c r="U157" s="254">
        <v>2.8</v>
      </c>
      <c r="V157" s="248">
        <v>490</v>
      </c>
      <c r="W157" s="249">
        <v>1130</v>
      </c>
      <c r="X157" s="250" t="s">
        <v>269</v>
      </c>
      <c r="Y157" s="251" t="s">
        <v>270</v>
      </c>
      <c r="Z157" s="252" t="s">
        <v>274</v>
      </c>
      <c r="AA157" s="251" t="s">
        <v>271</v>
      </c>
      <c r="AB157" s="252" t="s">
        <v>268</v>
      </c>
      <c r="AC157" s="253">
        <v>2.8</v>
      </c>
      <c r="AD157" s="255">
        <v>2.7</v>
      </c>
      <c r="AE157" s="175" t="s">
        <v>268</v>
      </c>
      <c r="AF157" s="223">
        <v>9300</v>
      </c>
      <c r="AG157" s="224" t="s">
        <v>274</v>
      </c>
      <c r="AH157" s="256">
        <v>90</v>
      </c>
      <c r="AI157" s="257" t="s">
        <v>269</v>
      </c>
      <c r="AJ157" s="197" t="s">
        <v>270</v>
      </c>
      <c r="AK157" s="198" t="s">
        <v>268</v>
      </c>
      <c r="AL157" s="258" t="s">
        <v>271</v>
      </c>
      <c r="AM157" s="259" t="s">
        <v>268</v>
      </c>
      <c r="AN157" s="260">
        <v>2.5</v>
      </c>
      <c r="AO157" s="261"/>
      <c r="AQ157" s="233"/>
      <c r="AR157" s="56"/>
      <c r="AS157" s="233"/>
      <c r="AT157" s="262"/>
      <c r="AU157" s="263"/>
      <c r="AV157" s="262"/>
      <c r="AW157" s="263"/>
      <c r="AX157" s="262"/>
      <c r="AY157" s="263"/>
      <c r="BA157" s="56"/>
      <c r="BB157" s="56"/>
      <c r="BC157" s="264"/>
      <c r="BD157" s="265"/>
      <c r="BE157" s="56"/>
      <c r="BF157" s="265"/>
      <c r="BG157" s="56"/>
      <c r="BH157" s="265"/>
      <c r="BI157" s="56"/>
      <c r="BJ157" s="1187"/>
      <c r="BL157" s="231" t="s">
        <v>1192</v>
      </c>
      <c r="BM157" s="1210"/>
      <c r="BN157" s="1227" t="s">
        <v>1192</v>
      </c>
      <c r="BO157" s="1228"/>
      <c r="BP157" s="1228"/>
      <c r="BT157" s="306"/>
      <c r="BU157" s="235"/>
      <c r="BV157" s="1241"/>
      <c r="BW157" s="266"/>
      <c r="BX157" s="1186"/>
      <c r="BY157" s="133"/>
      <c r="BZ157" s="133"/>
      <c r="CA157" s="1187"/>
      <c r="CB157" s="311"/>
      <c r="CC157" s="312"/>
      <c r="CD157" s="311"/>
      <c r="CE157" s="312"/>
      <c r="CF157" s="311"/>
      <c r="CG157" s="312"/>
      <c r="CH157" s="311"/>
      <c r="CI157" s="1241"/>
      <c r="CJ157" s="1188"/>
      <c r="CK157" s="1189"/>
      <c r="CL157" s="1190"/>
      <c r="CM157" s="1192"/>
      <c r="CN157" s="1194"/>
      <c r="CO157" s="1192"/>
      <c r="CP157" s="1196"/>
      <c r="CQ157" s="1192"/>
      <c r="CR157" s="1205"/>
      <c r="CS157" s="1230"/>
      <c r="CT157" s="1232"/>
      <c r="CU157" s="1234"/>
      <c r="CV157" s="1237"/>
      <c r="CW157" s="1234"/>
      <c r="CX157" s="1237"/>
      <c r="CY157" s="1189"/>
      <c r="CZ157" s="167" t="s">
        <v>1164</v>
      </c>
      <c r="DA157" s="268">
        <v>3000</v>
      </c>
      <c r="DB157" s="269">
        <v>3400</v>
      </c>
      <c r="DC157" s="270">
        <v>2100</v>
      </c>
      <c r="DD157" s="271">
        <v>2100</v>
      </c>
      <c r="DE157" s="1210"/>
      <c r="DF157" s="231" t="s">
        <v>319</v>
      </c>
      <c r="DG157" s="1189"/>
      <c r="DH157" s="1240"/>
      <c r="DI157" s="1210"/>
      <c r="DJ157" s="1243"/>
      <c r="DK157" s="1210"/>
      <c r="DL157" s="1190"/>
      <c r="DM157" s="1192"/>
      <c r="DN157" s="1194"/>
      <c r="DO157" s="1192"/>
      <c r="DP157" s="1196"/>
      <c r="DQ157" s="1192"/>
      <c r="DR157" s="1247"/>
      <c r="DS157" s="1210"/>
      <c r="DT157" s="302"/>
      <c r="DU157" s="1210"/>
      <c r="DV157" s="1250"/>
      <c r="DW157" s="1252"/>
      <c r="DX157" s="1252"/>
      <c r="DY157" s="1254"/>
      <c r="DZ157" s="1210"/>
      <c r="EA157" s="1212"/>
      <c r="EB157" s="1192"/>
      <c r="EC157" s="1199"/>
      <c r="ED157" s="1192"/>
      <c r="EE157" s="1194"/>
      <c r="EF157" s="1192"/>
      <c r="EG157" s="1196"/>
      <c r="EH157" s="1192"/>
      <c r="EI157" s="1205"/>
      <c r="EJ157" s="1208"/>
      <c r="EK157" s="1210"/>
      <c r="EL157" s="1212"/>
      <c r="EM157" s="1192"/>
      <c r="EN157" s="1199"/>
      <c r="EO157" s="1192"/>
      <c r="EP157" s="1194"/>
      <c r="EQ157" s="1192"/>
      <c r="ER157" s="1196"/>
      <c r="ES157" s="1192"/>
      <c r="ET157" s="1205"/>
      <c r="EU157" s="1215"/>
      <c r="EV157" s="1208"/>
      <c r="EW157" s="1210"/>
      <c r="EX157" s="272">
        <v>3740</v>
      </c>
      <c r="EY157" s="1210"/>
      <c r="EZ157" s="1261"/>
      <c r="FA157" s="1210"/>
      <c r="FB157" s="1264"/>
      <c r="FC157" s="298"/>
      <c r="FD157" s="1267"/>
      <c r="FE157" s="441"/>
      <c r="FL157" s="422"/>
      <c r="FM157" s="422"/>
      <c r="FN157" s="422"/>
      <c r="FO157" s="422"/>
    </row>
    <row r="158" spans="1:171" ht="15.6" customHeight="1">
      <c r="A158" s="144" t="s">
        <v>1301</v>
      </c>
      <c r="B158" s="144" t="s">
        <v>1852</v>
      </c>
      <c r="C158" s="1256"/>
      <c r="D158" s="1182"/>
      <c r="E158" s="1217" t="s">
        <v>1165</v>
      </c>
      <c r="F158" s="299" t="s">
        <v>44</v>
      </c>
      <c r="G158" s="205"/>
      <c r="H158" s="246">
        <v>132060</v>
      </c>
      <c r="I158" s="247">
        <v>225150</v>
      </c>
      <c r="J158" s="246">
        <v>125830</v>
      </c>
      <c r="K158" s="247">
        <v>218920</v>
      </c>
      <c r="L158" s="175" t="s">
        <v>268</v>
      </c>
      <c r="M158" s="248">
        <v>1190</v>
      </c>
      <c r="N158" s="249">
        <v>2120</v>
      </c>
      <c r="O158" s="250" t="s">
        <v>269</v>
      </c>
      <c r="P158" s="251" t="s">
        <v>270</v>
      </c>
      <c r="Q158" s="252" t="s">
        <v>274</v>
      </c>
      <c r="R158" s="251" t="s">
        <v>271</v>
      </c>
      <c r="S158" s="252" t="s">
        <v>268</v>
      </c>
      <c r="T158" s="253">
        <v>2.8</v>
      </c>
      <c r="U158" s="254">
        <v>2.7</v>
      </c>
      <c r="V158" s="248">
        <v>1130</v>
      </c>
      <c r="W158" s="249">
        <v>2060</v>
      </c>
      <c r="X158" s="250" t="s">
        <v>269</v>
      </c>
      <c r="Y158" s="251" t="s">
        <v>270</v>
      </c>
      <c r="Z158" s="252" t="s">
        <v>274</v>
      </c>
      <c r="AA158" s="251" t="s">
        <v>271</v>
      </c>
      <c r="AB158" s="252" t="s">
        <v>268</v>
      </c>
      <c r="AC158" s="253">
        <v>2.7</v>
      </c>
      <c r="AD158" s="255">
        <v>2.7</v>
      </c>
      <c r="AE158" s="55"/>
      <c r="AH158" s="273"/>
      <c r="AP158" s="55"/>
      <c r="AZ158" s="175" t="s">
        <v>268</v>
      </c>
      <c r="BA158" s="274">
        <v>18610</v>
      </c>
      <c r="BB158" s="175" t="s">
        <v>268</v>
      </c>
      <c r="BC158" s="225">
        <v>180</v>
      </c>
      <c r="BD158" s="226" t="s">
        <v>269</v>
      </c>
      <c r="BE158" s="227" t="s">
        <v>270</v>
      </c>
      <c r="BF158" s="228" t="s">
        <v>268</v>
      </c>
      <c r="BG158" s="229" t="s">
        <v>271</v>
      </c>
      <c r="BH158" s="226" t="s">
        <v>268</v>
      </c>
      <c r="BI158" s="230">
        <v>2.5</v>
      </c>
      <c r="BJ158" s="1187"/>
      <c r="BL158" s="231">
        <v>689800</v>
      </c>
      <c r="BM158" s="1210"/>
      <c r="BN158" s="149">
        <v>6890</v>
      </c>
      <c r="BO158" s="138" t="s">
        <v>272</v>
      </c>
      <c r="BP158" s="166" t="s">
        <v>270</v>
      </c>
      <c r="BQ158" s="161" t="s">
        <v>268</v>
      </c>
      <c r="BR158" s="303" t="s">
        <v>271</v>
      </c>
      <c r="BS158" s="182" t="s">
        <v>268</v>
      </c>
      <c r="BT158" s="304">
        <v>1.8</v>
      </c>
      <c r="BU158" s="307"/>
      <c r="BV158" s="1241"/>
      <c r="BW158" s="302"/>
      <c r="BX158" s="1186"/>
      <c r="BY158" s="133"/>
      <c r="BZ158" s="133"/>
      <c r="CA158" s="1187"/>
      <c r="CB158" s="311"/>
      <c r="CC158" s="312"/>
      <c r="CD158" s="311"/>
      <c r="CE158" s="312"/>
      <c r="CF158" s="311"/>
      <c r="CG158" s="312"/>
      <c r="CH158" s="311"/>
      <c r="CI158" s="1241"/>
      <c r="CJ158" s="1219">
        <v>4830</v>
      </c>
      <c r="CK158" s="1189"/>
      <c r="CL158" s="1190"/>
      <c r="CM158" s="1192"/>
      <c r="CN158" s="1194"/>
      <c r="CO158" s="1192"/>
      <c r="CP158" s="1196"/>
      <c r="CQ158" s="1192"/>
      <c r="CR158" s="1205"/>
      <c r="CS158" s="1230"/>
      <c r="CT158" s="1232"/>
      <c r="CU158" s="1234"/>
      <c r="CV158" s="1237"/>
      <c r="CW158" s="1234"/>
      <c r="CX158" s="1237"/>
      <c r="CY158" s="1189"/>
      <c r="CZ158" s="167" t="s">
        <v>1166</v>
      </c>
      <c r="DA158" s="268">
        <v>2600</v>
      </c>
      <c r="DB158" s="269">
        <v>2900</v>
      </c>
      <c r="DC158" s="270">
        <v>1800</v>
      </c>
      <c r="DD158" s="271">
        <v>1800</v>
      </c>
      <c r="DE158" s="1210"/>
      <c r="DF158" s="231">
        <v>3920</v>
      </c>
      <c r="DG158" s="235"/>
      <c r="DH158" s="276"/>
      <c r="DI158" s="1241"/>
      <c r="DJ158" s="1243"/>
      <c r="DK158" s="1210"/>
      <c r="DL158" s="1190"/>
      <c r="DM158" s="1192"/>
      <c r="DN158" s="1194"/>
      <c r="DO158" s="1192"/>
      <c r="DP158" s="1196"/>
      <c r="DQ158" s="1192"/>
      <c r="DR158" s="1247"/>
      <c r="DS158" s="1210"/>
      <c r="DT158" s="302"/>
      <c r="DU158" s="1210"/>
      <c r="DV158" s="1221">
        <v>0.01</v>
      </c>
      <c r="DW158" s="1223">
        <v>0.03</v>
      </c>
      <c r="DX158" s="1223">
        <v>0.04</v>
      </c>
      <c r="DY158" s="1225">
        <v>0.06</v>
      </c>
      <c r="DZ158" s="1210"/>
      <c r="EA158" s="1212"/>
      <c r="EB158" s="1192"/>
      <c r="EC158" s="1199"/>
      <c r="ED158" s="1192"/>
      <c r="EE158" s="1194"/>
      <c r="EF158" s="1192"/>
      <c r="EG158" s="1196"/>
      <c r="EH158" s="1192"/>
      <c r="EI158" s="1205"/>
      <c r="EJ158" s="1208"/>
      <c r="EK158" s="1210"/>
      <c r="EL158" s="1212"/>
      <c r="EM158" s="1192"/>
      <c r="EN158" s="1199"/>
      <c r="EO158" s="1192"/>
      <c r="EP158" s="1194"/>
      <c r="EQ158" s="1192"/>
      <c r="ER158" s="1196"/>
      <c r="ES158" s="1192"/>
      <c r="ET158" s="1205"/>
      <c r="EU158" s="1215"/>
      <c r="EV158" s="1208"/>
      <c r="EW158" s="1210"/>
      <c r="EX158" s="277">
        <v>30</v>
      </c>
      <c r="EY158" s="1210"/>
      <c r="EZ158" s="1261"/>
      <c r="FA158" s="1210"/>
      <c r="FB158" s="1264"/>
      <c r="FC158" s="298"/>
      <c r="FD158" s="1267"/>
      <c r="FE158" s="441"/>
      <c r="FL158" s="422"/>
      <c r="FM158" s="422"/>
      <c r="FN158" s="422"/>
      <c r="FO158" s="422"/>
    </row>
    <row r="159" spans="1:171" ht="15.6" customHeight="1">
      <c r="A159" s="144" t="s">
        <v>1302</v>
      </c>
      <c r="B159" s="144" t="s">
        <v>1853</v>
      </c>
      <c r="C159" s="1256"/>
      <c r="D159" s="1182"/>
      <c r="E159" s="1218"/>
      <c r="F159" s="300" t="s">
        <v>45</v>
      </c>
      <c r="G159" s="205"/>
      <c r="H159" s="279">
        <v>225150</v>
      </c>
      <c r="I159" s="280"/>
      <c r="J159" s="279">
        <v>218920</v>
      </c>
      <c r="K159" s="280"/>
      <c r="L159" s="175" t="s">
        <v>268</v>
      </c>
      <c r="M159" s="223">
        <v>2120</v>
      </c>
      <c r="N159" s="281"/>
      <c r="O159" s="282" t="s">
        <v>269</v>
      </c>
      <c r="P159" s="283" t="s">
        <v>270</v>
      </c>
      <c r="Q159" s="284" t="s">
        <v>274</v>
      </c>
      <c r="R159" s="283" t="s">
        <v>271</v>
      </c>
      <c r="S159" s="284" t="s">
        <v>268</v>
      </c>
      <c r="T159" s="285">
        <v>2.7</v>
      </c>
      <c r="U159" s="286"/>
      <c r="V159" s="223">
        <v>2060</v>
      </c>
      <c r="W159" s="281"/>
      <c r="X159" s="282" t="s">
        <v>269</v>
      </c>
      <c r="Y159" s="283" t="s">
        <v>270</v>
      </c>
      <c r="Z159" s="284" t="s">
        <v>274</v>
      </c>
      <c r="AA159" s="283" t="s">
        <v>271</v>
      </c>
      <c r="AB159" s="284" t="s">
        <v>268</v>
      </c>
      <c r="AC159" s="285">
        <v>2.7</v>
      </c>
      <c r="AD159" s="287"/>
      <c r="AE159" s="55"/>
      <c r="AH159" s="288"/>
      <c r="AP159" s="55"/>
      <c r="AQ159" s="289"/>
      <c r="AR159" s="165"/>
      <c r="AS159" s="288"/>
      <c r="AZ159" s="56"/>
      <c r="BA159" s="56"/>
      <c r="BB159" s="56"/>
      <c r="BC159" s="56"/>
      <c r="BD159" s="56"/>
      <c r="BE159" s="56"/>
      <c r="BF159" s="56"/>
      <c r="BG159" s="56"/>
      <c r="BH159" s="56"/>
      <c r="BI159" s="56"/>
      <c r="BJ159" s="1187"/>
      <c r="BL159" s="302"/>
      <c r="BM159" s="1210"/>
      <c r="BN159" s="309"/>
      <c r="BO159" s="202"/>
      <c r="BP159" s="202"/>
      <c r="BQ159" s="202"/>
      <c r="BR159" s="202"/>
      <c r="BS159" s="202"/>
      <c r="BT159" s="305"/>
      <c r="BU159" s="179"/>
      <c r="BV159" s="1241"/>
      <c r="BW159" s="231"/>
      <c r="BX159" s="1186"/>
      <c r="BY159" s="133"/>
      <c r="BZ159" s="133"/>
      <c r="CA159" s="1187"/>
      <c r="CB159" s="311"/>
      <c r="CC159" s="312"/>
      <c r="CD159" s="311"/>
      <c r="CE159" s="312"/>
      <c r="CF159" s="311"/>
      <c r="CG159" s="312"/>
      <c r="CH159" s="311"/>
      <c r="CI159" s="1241"/>
      <c r="CJ159" s="1219"/>
      <c r="CK159" s="1189"/>
      <c r="CL159" s="1190"/>
      <c r="CM159" s="1192"/>
      <c r="CN159" s="1194"/>
      <c r="CO159" s="1192"/>
      <c r="CP159" s="1196"/>
      <c r="CQ159" s="1192"/>
      <c r="CR159" s="1205"/>
      <c r="CS159" s="1230"/>
      <c r="CT159" s="1232"/>
      <c r="CU159" s="1235"/>
      <c r="CV159" s="1238"/>
      <c r="CW159" s="1235"/>
      <c r="CX159" s="1238"/>
      <c r="CY159" s="1189"/>
      <c r="CZ159" s="291" t="s">
        <v>1167</v>
      </c>
      <c r="DA159" s="292">
        <v>2400</v>
      </c>
      <c r="DB159" s="293">
        <v>2600</v>
      </c>
      <c r="DC159" s="294">
        <v>1600</v>
      </c>
      <c r="DD159" s="290">
        <v>1600</v>
      </c>
      <c r="DE159" s="1210"/>
      <c r="DF159" s="302"/>
      <c r="DG159" s="235"/>
      <c r="DH159" s="165"/>
      <c r="DI159" s="1241"/>
      <c r="DJ159" s="1244"/>
      <c r="DK159" s="1210"/>
      <c r="DL159" s="1190"/>
      <c r="DM159" s="1193"/>
      <c r="DN159" s="1195"/>
      <c r="DO159" s="1193"/>
      <c r="DP159" s="1197"/>
      <c r="DQ159" s="1193"/>
      <c r="DR159" s="1248"/>
      <c r="DS159" s="1210"/>
      <c r="DT159" s="231"/>
      <c r="DU159" s="1210"/>
      <c r="DV159" s="1222"/>
      <c r="DW159" s="1224"/>
      <c r="DX159" s="1224"/>
      <c r="DY159" s="1226"/>
      <c r="DZ159" s="1210"/>
      <c r="EA159" s="1213"/>
      <c r="EB159" s="1193"/>
      <c r="EC159" s="1200"/>
      <c r="ED159" s="1193"/>
      <c r="EE159" s="1195"/>
      <c r="EF159" s="1193"/>
      <c r="EG159" s="1197"/>
      <c r="EH159" s="1193"/>
      <c r="EI159" s="1206"/>
      <c r="EJ159" s="1209"/>
      <c r="EK159" s="1210"/>
      <c r="EL159" s="1213"/>
      <c r="EM159" s="1193"/>
      <c r="EN159" s="1200"/>
      <c r="EO159" s="1193"/>
      <c r="EP159" s="1195"/>
      <c r="EQ159" s="1193"/>
      <c r="ER159" s="1197"/>
      <c r="ES159" s="1193"/>
      <c r="ET159" s="1206"/>
      <c r="EU159" s="1216"/>
      <c r="EV159" s="1209"/>
      <c r="EW159" s="1210"/>
      <c r="EX159" s="295" t="s">
        <v>1168</v>
      </c>
      <c r="EY159" s="1210"/>
      <c r="EZ159" s="1261"/>
      <c r="FA159" s="1210"/>
      <c r="FB159" s="1264"/>
      <c r="FC159" s="298"/>
      <c r="FD159" s="1267"/>
      <c r="FE159" s="441"/>
      <c r="FL159" s="422"/>
      <c r="FM159" s="422"/>
      <c r="FN159" s="422"/>
      <c r="FO159" s="422"/>
    </row>
    <row r="160" spans="1:171" ht="15.6" customHeight="1">
      <c r="A160" s="144" t="s">
        <v>1303</v>
      </c>
      <c r="B160" s="144" t="s">
        <v>1854</v>
      </c>
      <c r="C160" s="1256"/>
      <c r="D160" s="1352" t="s">
        <v>1193</v>
      </c>
      <c r="E160" s="1184" t="s">
        <v>1160</v>
      </c>
      <c r="F160" s="296" t="s">
        <v>42</v>
      </c>
      <c r="G160" s="205"/>
      <c r="H160" s="206">
        <v>46040</v>
      </c>
      <c r="I160" s="207">
        <v>55340</v>
      </c>
      <c r="J160" s="206">
        <v>40380</v>
      </c>
      <c r="K160" s="207">
        <v>49680</v>
      </c>
      <c r="L160" s="175" t="s">
        <v>268</v>
      </c>
      <c r="M160" s="208">
        <v>430</v>
      </c>
      <c r="N160" s="209">
        <v>520</v>
      </c>
      <c r="O160" s="210" t="s">
        <v>269</v>
      </c>
      <c r="P160" s="211" t="s">
        <v>270</v>
      </c>
      <c r="Q160" s="212" t="s">
        <v>268</v>
      </c>
      <c r="R160" s="213" t="s">
        <v>271</v>
      </c>
      <c r="S160" s="212" t="s">
        <v>268</v>
      </c>
      <c r="T160" s="214">
        <v>3</v>
      </c>
      <c r="U160" s="215">
        <v>2.9</v>
      </c>
      <c r="V160" s="208">
        <v>380</v>
      </c>
      <c r="W160" s="209">
        <v>470</v>
      </c>
      <c r="X160" s="210" t="s">
        <v>269</v>
      </c>
      <c r="Y160" s="211" t="s">
        <v>270</v>
      </c>
      <c r="Z160" s="212" t="s">
        <v>268</v>
      </c>
      <c r="AA160" s="213" t="s">
        <v>271</v>
      </c>
      <c r="AB160" s="212" t="s">
        <v>268</v>
      </c>
      <c r="AC160" s="214">
        <v>2.9</v>
      </c>
      <c r="AD160" s="216">
        <v>2.8</v>
      </c>
      <c r="AE160" s="175" t="s">
        <v>268</v>
      </c>
      <c r="AF160" s="217">
        <v>9300</v>
      </c>
      <c r="AG160" s="218" t="s">
        <v>274</v>
      </c>
      <c r="AH160" s="219">
        <v>90</v>
      </c>
      <c r="AI160" s="220" t="s">
        <v>269</v>
      </c>
      <c r="AJ160" s="211" t="s">
        <v>270</v>
      </c>
      <c r="AK160" s="212" t="s">
        <v>268</v>
      </c>
      <c r="AL160" s="213" t="s">
        <v>271</v>
      </c>
      <c r="AM160" s="212" t="s">
        <v>268</v>
      </c>
      <c r="AN160" s="221">
        <v>2.5</v>
      </c>
      <c r="AO160" s="222" t="s">
        <v>276</v>
      </c>
      <c r="AP160" s="175" t="s">
        <v>268</v>
      </c>
      <c r="AQ160" s="223">
        <v>3720</v>
      </c>
      <c r="AR160" s="224" t="s">
        <v>274</v>
      </c>
      <c r="AS160" s="225">
        <v>30</v>
      </c>
      <c r="AT160" s="226" t="s">
        <v>269</v>
      </c>
      <c r="AU160" s="227" t="s">
        <v>270</v>
      </c>
      <c r="AV160" s="228" t="s">
        <v>268</v>
      </c>
      <c r="AW160" s="229" t="s">
        <v>271</v>
      </c>
      <c r="AX160" s="228" t="s">
        <v>268</v>
      </c>
      <c r="AY160" s="230">
        <v>3.8</v>
      </c>
      <c r="BA160" s="56"/>
      <c r="BJ160" s="1187"/>
      <c r="BL160" s="231" t="s">
        <v>1194</v>
      </c>
      <c r="BM160" s="1210"/>
      <c r="BN160" s="1227" t="s">
        <v>1194</v>
      </c>
      <c r="BO160" s="1228"/>
      <c r="BP160" s="1228"/>
      <c r="BT160" s="306"/>
      <c r="BU160" s="235"/>
      <c r="BV160" s="1241"/>
      <c r="BW160" s="266"/>
      <c r="BX160" s="1186"/>
      <c r="BY160" s="133"/>
      <c r="BZ160" s="133"/>
      <c r="CA160" s="1187"/>
      <c r="CB160" s="311"/>
      <c r="CC160" s="312"/>
      <c r="CD160" s="311"/>
      <c r="CE160" s="312"/>
      <c r="CF160" s="311"/>
      <c r="CG160" s="312"/>
      <c r="CH160" s="311"/>
      <c r="CI160" s="1241"/>
      <c r="CJ160" s="1188" t="s">
        <v>171</v>
      </c>
      <c r="CK160" s="1189" t="s">
        <v>268</v>
      </c>
      <c r="CL160" s="1190">
        <v>40</v>
      </c>
      <c r="CM160" s="1192" t="s">
        <v>269</v>
      </c>
      <c r="CN160" s="1194" t="s">
        <v>270</v>
      </c>
      <c r="CO160" s="1192" t="s">
        <v>268</v>
      </c>
      <c r="CP160" s="1196" t="s">
        <v>275</v>
      </c>
      <c r="CQ160" s="1192" t="s">
        <v>268</v>
      </c>
      <c r="CR160" s="1205">
        <v>2.4</v>
      </c>
      <c r="CS160" s="1230" t="s">
        <v>277</v>
      </c>
      <c r="CT160" s="1232" t="s">
        <v>268</v>
      </c>
      <c r="CU160" s="1233">
        <v>3800</v>
      </c>
      <c r="CV160" s="1236">
        <v>4100</v>
      </c>
      <c r="CW160" s="1233">
        <v>2600</v>
      </c>
      <c r="CX160" s="1236">
        <v>2600</v>
      </c>
      <c r="CY160" s="1189" t="s">
        <v>268</v>
      </c>
      <c r="CZ160" s="238" t="s">
        <v>1162</v>
      </c>
      <c r="DA160" s="239">
        <v>6100</v>
      </c>
      <c r="DB160" s="240">
        <v>6800</v>
      </c>
      <c r="DC160" s="241">
        <v>4200</v>
      </c>
      <c r="DD160" s="242">
        <v>4200</v>
      </c>
      <c r="DE160" s="1210"/>
      <c r="DF160" s="231" t="s">
        <v>321</v>
      </c>
      <c r="DG160" s="1189" t="s">
        <v>268</v>
      </c>
      <c r="DH160" s="1239">
        <v>5100</v>
      </c>
      <c r="DI160" s="1210" t="s">
        <v>268</v>
      </c>
      <c r="DJ160" s="1242">
        <v>2050</v>
      </c>
      <c r="DK160" s="1210" t="s">
        <v>268</v>
      </c>
      <c r="DL160" s="1245">
        <v>20</v>
      </c>
      <c r="DM160" s="1201" t="s">
        <v>269</v>
      </c>
      <c r="DN160" s="1202" t="s">
        <v>270</v>
      </c>
      <c r="DO160" s="1201" t="s">
        <v>268</v>
      </c>
      <c r="DP160" s="1203" t="s">
        <v>275</v>
      </c>
      <c r="DQ160" s="1201" t="s">
        <v>268</v>
      </c>
      <c r="DR160" s="1246">
        <v>6.2</v>
      </c>
      <c r="DS160" s="1210"/>
      <c r="DT160" s="231"/>
      <c r="DU160" s="1210" t="s">
        <v>280</v>
      </c>
      <c r="DV160" s="1249" t="s">
        <v>1129</v>
      </c>
      <c r="DW160" s="1251" t="s">
        <v>1129</v>
      </c>
      <c r="DX160" s="1251" t="s">
        <v>1129</v>
      </c>
      <c r="DY160" s="1253" t="s">
        <v>1129</v>
      </c>
      <c r="DZ160" s="1210" t="s">
        <v>280</v>
      </c>
      <c r="EA160" s="1211">
        <v>1340</v>
      </c>
      <c r="EB160" s="1201" t="s">
        <v>268</v>
      </c>
      <c r="EC160" s="1198">
        <v>10</v>
      </c>
      <c r="ED160" s="1201" t="s">
        <v>269</v>
      </c>
      <c r="EE160" s="1202" t="s">
        <v>270</v>
      </c>
      <c r="EF160" s="1201" t="s">
        <v>268</v>
      </c>
      <c r="EG160" s="1203" t="s">
        <v>275</v>
      </c>
      <c r="EH160" s="1201" t="s">
        <v>268</v>
      </c>
      <c r="EI160" s="1204">
        <v>6.2</v>
      </c>
      <c r="EJ160" s="1207" t="s">
        <v>276</v>
      </c>
      <c r="EK160" s="1210" t="s">
        <v>280</v>
      </c>
      <c r="EL160" s="1211">
        <v>5070</v>
      </c>
      <c r="EM160" s="1201" t="s">
        <v>268</v>
      </c>
      <c r="EN160" s="1198">
        <v>50</v>
      </c>
      <c r="EO160" s="1201" t="s">
        <v>269</v>
      </c>
      <c r="EP160" s="1202" t="s">
        <v>270</v>
      </c>
      <c r="EQ160" s="1201" t="s">
        <v>268</v>
      </c>
      <c r="ER160" s="1203" t="s">
        <v>275</v>
      </c>
      <c r="ES160" s="1201" t="s">
        <v>268</v>
      </c>
      <c r="ET160" s="1204">
        <v>2.5</v>
      </c>
      <c r="EU160" s="1214" t="s">
        <v>276</v>
      </c>
      <c r="EV160" s="1207" t="s">
        <v>1168</v>
      </c>
      <c r="EW160" s="1210" t="s">
        <v>280</v>
      </c>
      <c r="EX160" s="244"/>
      <c r="EY160" s="1210" t="s">
        <v>280</v>
      </c>
      <c r="EZ160" s="1261"/>
      <c r="FA160" s="1210"/>
      <c r="FB160" s="1264"/>
      <c r="FC160" s="298"/>
      <c r="FD160" s="1267"/>
      <c r="FE160" s="441"/>
      <c r="FL160" s="422"/>
      <c r="FM160" s="422"/>
      <c r="FN160" s="422"/>
      <c r="FO160" s="422"/>
    </row>
    <row r="161" spans="1:171" ht="15.6" customHeight="1">
      <c r="A161" s="144" t="s">
        <v>1304</v>
      </c>
      <c r="B161" s="144" t="s">
        <v>1855</v>
      </c>
      <c r="C161" s="1256"/>
      <c r="D161" s="1182"/>
      <c r="E161" s="1185"/>
      <c r="F161" s="299" t="s">
        <v>43</v>
      </c>
      <c r="G161" s="205"/>
      <c r="H161" s="246">
        <v>55340</v>
      </c>
      <c r="I161" s="247">
        <v>129640</v>
      </c>
      <c r="J161" s="246">
        <v>49680</v>
      </c>
      <c r="K161" s="247">
        <v>123980</v>
      </c>
      <c r="L161" s="175" t="s">
        <v>268</v>
      </c>
      <c r="M161" s="248">
        <v>520</v>
      </c>
      <c r="N161" s="249">
        <v>1170</v>
      </c>
      <c r="O161" s="250" t="s">
        <v>269</v>
      </c>
      <c r="P161" s="251" t="s">
        <v>270</v>
      </c>
      <c r="Q161" s="252" t="s">
        <v>274</v>
      </c>
      <c r="R161" s="251" t="s">
        <v>271</v>
      </c>
      <c r="S161" s="252" t="s">
        <v>268</v>
      </c>
      <c r="T161" s="253">
        <v>2.9</v>
      </c>
      <c r="U161" s="254">
        <v>2.7</v>
      </c>
      <c r="V161" s="248">
        <v>470</v>
      </c>
      <c r="W161" s="249">
        <v>1110</v>
      </c>
      <c r="X161" s="250" t="s">
        <v>269</v>
      </c>
      <c r="Y161" s="251" t="s">
        <v>270</v>
      </c>
      <c r="Z161" s="252" t="s">
        <v>274</v>
      </c>
      <c r="AA161" s="251" t="s">
        <v>271</v>
      </c>
      <c r="AB161" s="252" t="s">
        <v>268</v>
      </c>
      <c r="AC161" s="253">
        <v>2.8</v>
      </c>
      <c r="AD161" s="255">
        <v>2.7</v>
      </c>
      <c r="AE161" s="175" t="s">
        <v>268</v>
      </c>
      <c r="AF161" s="223">
        <v>9300</v>
      </c>
      <c r="AG161" s="224" t="s">
        <v>274</v>
      </c>
      <c r="AH161" s="256">
        <v>90</v>
      </c>
      <c r="AI161" s="257" t="s">
        <v>269</v>
      </c>
      <c r="AJ161" s="197" t="s">
        <v>270</v>
      </c>
      <c r="AK161" s="198" t="s">
        <v>268</v>
      </c>
      <c r="AL161" s="258" t="s">
        <v>271</v>
      </c>
      <c r="AM161" s="259" t="s">
        <v>268</v>
      </c>
      <c r="AN161" s="260">
        <v>2.5</v>
      </c>
      <c r="AO161" s="261"/>
      <c r="AQ161" s="233"/>
      <c r="AR161" s="56"/>
      <c r="AS161" s="233"/>
      <c r="AT161" s="262"/>
      <c r="AU161" s="263"/>
      <c r="AV161" s="262"/>
      <c r="AW161" s="263"/>
      <c r="AX161" s="262"/>
      <c r="AY161" s="263"/>
      <c r="BA161" s="56"/>
      <c r="BB161" s="56"/>
      <c r="BC161" s="264"/>
      <c r="BD161" s="265"/>
      <c r="BE161" s="56"/>
      <c r="BF161" s="265"/>
      <c r="BG161" s="56"/>
      <c r="BH161" s="265"/>
      <c r="BI161" s="56"/>
      <c r="BJ161" s="1187"/>
      <c r="BL161" s="231">
        <v>734800</v>
      </c>
      <c r="BM161" s="1210"/>
      <c r="BN161" s="149">
        <v>7340</v>
      </c>
      <c r="BO161" s="138" t="s">
        <v>272</v>
      </c>
      <c r="BP161" s="166" t="s">
        <v>270</v>
      </c>
      <c r="BQ161" s="161" t="s">
        <v>268</v>
      </c>
      <c r="BR161" s="303" t="s">
        <v>271</v>
      </c>
      <c r="BS161" s="182" t="s">
        <v>268</v>
      </c>
      <c r="BT161" s="304">
        <v>1.9</v>
      </c>
      <c r="BU161" s="307"/>
      <c r="BV161" s="1241"/>
      <c r="BW161" s="302"/>
      <c r="BX161" s="1186"/>
      <c r="BY161" s="133"/>
      <c r="BZ161" s="133"/>
      <c r="CA161" s="1187"/>
      <c r="CB161" s="311"/>
      <c r="CC161" s="312"/>
      <c r="CD161" s="311"/>
      <c r="CE161" s="312"/>
      <c r="CF161" s="311"/>
      <c r="CG161" s="312"/>
      <c r="CH161" s="311"/>
      <c r="CI161" s="1241"/>
      <c r="CJ161" s="1188"/>
      <c r="CK161" s="1189"/>
      <c r="CL161" s="1190"/>
      <c r="CM161" s="1192"/>
      <c r="CN161" s="1194"/>
      <c r="CO161" s="1192"/>
      <c r="CP161" s="1196"/>
      <c r="CQ161" s="1192"/>
      <c r="CR161" s="1205"/>
      <c r="CS161" s="1230"/>
      <c r="CT161" s="1232"/>
      <c r="CU161" s="1234"/>
      <c r="CV161" s="1237"/>
      <c r="CW161" s="1234"/>
      <c r="CX161" s="1237"/>
      <c r="CY161" s="1189"/>
      <c r="CZ161" s="167" t="s">
        <v>1164</v>
      </c>
      <c r="DA161" s="268">
        <v>3300</v>
      </c>
      <c r="DB161" s="269">
        <v>3700</v>
      </c>
      <c r="DC161" s="270">
        <v>2300</v>
      </c>
      <c r="DD161" s="271">
        <v>2300</v>
      </c>
      <c r="DE161" s="1210"/>
      <c r="DF161" s="231">
        <v>3660</v>
      </c>
      <c r="DG161" s="1189"/>
      <c r="DH161" s="1240"/>
      <c r="DI161" s="1210"/>
      <c r="DJ161" s="1243"/>
      <c r="DK161" s="1210"/>
      <c r="DL161" s="1190"/>
      <c r="DM161" s="1192"/>
      <c r="DN161" s="1194"/>
      <c r="DO161" s="1192"/>
      <c r="DP161" s="1196"/>
      <c r="DQ161" s="1192"/>
      <c r="DR161" s="1247"/>
      <c r="DS161" s="1210"/>
      <c r="DT161" s="302"/>
      <c r="DU161" s="1210"/>
      <c r="DV161" s="1250"/>
      <c r="DW161" s="1252"/>
      <c r="DX161" s="1252"/>
      <c r="DY161" s="1254"/>
      <c r="DZ161" s="1210"/>
      <c r="EA161" s="1212"/>
      <c r="EB161" s="1192"/>
      <c r="EC161" s="1199"/>
      <c r="ED161" s="1192"/>
      <c r="EE161" s="1194"/>
      <c r="EF161" s="1192"/>
      <c r="EG161" s="1196"/>
      <c r="EH161" s="1192"/>
      <c r="EI161" s="1205"/>
      <c r="EJ161" s="1208"/>
      <c r="EK161" s="1210"/>
      <c r="EL161" s="1212"/>
      <c r="EM161" s="1192"/>
      <c r="EN161" s="1199"/>
      <c r="EO161" s="1192"/>
      <c r="EP161" s="1194"/>
      <c r="EQ161" s="1192"/>
      <c r="ER161" s="1196"/>
      <c r="ES161" s="1192"/>
      <c r="ET161" s="1205"/>
      <c r="EU161" s="1215"/>
      <c r="EV161" s="1208"/>
      <c r="EW161" s="1210"/>
      <c r="EX161" s="272">
        <v>3400</v>
      </c>
      <c r="EY161" s="1210"/>
      <c r="EZ161" s="1261"/>
      <c r="FA161" s="1210"/>
      <c r="FB161" s="1264"/>
      <c r="FC161" s="298"/>
      <c r="FD161" s="1267"/>
      <c r="FE161" s="441"/>
      <c r="FL161" s="422"/>
      <c r="FM161" s="422"/>
      <c r="FN161" s="422"/>
      <c r="FO161" s="422"/>
    </row>
    <row r="162" spans="1:171" ht="15.6" customHeight="1">
      <c r="A162" s="144" t="s">
        <v>1305</v>
      </c>
      <c r="B162" s="144" t="s">
        <v>1856</v>
      </c>
      <c r="C162" s="1256"/>
      <c r="D162" s="1182"/>
      <c r="E162" s="1217" t="s">
        <v>1165</v>
      </c>
      <c r="F162" s="299" t="s">
        <v>44</v>
      </c>
      <c r="G162" s="205"/>
      <c r="H162" s="246">
        <v>129640</v>
      </c>
      <c r="I162" s="247">
        <v>222730</v>
      </c>
      <c r="J162" s="246">
        <v>123980</v>
      </c>
      <c r="K162" s="247">
        <v>217070</v>
      </c>
      <c r="L162" s="175" t="s">
        <v>268</v>
      </c>
      <c r="M162" s="248">
        <v>1170</v>
      </c>
      <c r="N162" s="249">
        <v>2100</v>
      </c>
      <c r="O162" s="250" t="s">
        <v>269</v>
      </c>
      <c r="P162" s="251" t="s">
        <v>270</v>
      </c>
      <c r="Q162" s="252" t="s">
        <v>274</v>
      </c>
      <c r="R162" s="251" t="s">
        <v>271</v>
      </c>
      <c r="S162" s="252" t="s">
        <v>268</v>
      </c>
      <c r="T162" s="253">
        <v>2.7</v>
      </c>
      <c r="U162" s="254">
        <v>2.7</v>
      </c>
      <c r="V162" s="248">
        <v>1110</v>
      </c>
      <c r="W162" s="249">
        <v>2040</v>
      </c>
      <c r="X162" s="250" t="s">
        <v>269</v>
      </c>
      <c r="Y162" s="251" t="s">
        <v>270</v>
      </c>
      <c r="Z162" s="252" t="s">
        <v>274</v>
      </c>
      <c r="AA162" s="251" t="s">
        <v>271</v>
      </c>
      <c r="AB162" s="252" t="s">
        <v>268</v>
      </c>
      <c r="AC162" s="253">
        <v>2.7</v>
      </c>
      <c r="AD162" s="255">
        <v>2.7</v>
      </c>
      <c r="AE162" s="55"/>
      <c r="AH162" s="273"/>
      <c r="AP162" s="55"/>
      <c r="AZ162" s="175" t="s">
        <v>268</v>
      </c>
      <c r="BA162" s="274">
        <v>18610</v>
      </c>
      <c r="BB162" s="175" t="s">
        <v>268</v>
      </c>
      <c r="BC162" s="225">
        <v>180</v>
      </c>
      <c r="BD162" s="226" t="s">
        <v>269</v>
      </c>
      <c r="BE162" s="227" t="s">
        <v>270</v>
      </c>
      <c r="BF162" s="228" t="s">
        <v>268</v>
      </c>
      <c r="BG162" s="229" t="s">
        <v>271</v>
      </c>
      <c r="BH162" s="226" t="s">
        <v>268</v>
      </c>
      <c r="BI162" s="230">
        <v>2.5</v>
      </c>
      <c r="BJ162" s="1187"/>
      <c r="BL162" s="302"/>
      <c r="BM162" s="1210"/>
      <c r="BN162" s="309"/>
      <c r="BO162" s="202"/>
      <c r="BP162" s="202"/>
      <c r="BQ162" s="202"/>
      <c r="BR162" s="202"/>
      <c r="BS162" s="202"/>
      <c r="BT162" s="305"/>
      <c r="BU162" s="179"/>
      <c r="BV162" s="1241"/>
      <c r="BW162" s="231"/>
      <c r="BX162" s="1186"/>
      <c r="BY162" s="133"/>
      <c r="BZ162" s="133"/>
      <c r="CA162" s="1187"/>
      <c r="CB162" s="311"/>
      <c r="CC162" s="312"/>
      <c r="CD162" s="311"/>
      <c r="CE162" s="312"/>
      <c r="CF162" s="311"/>
      <c r="CG162" s="312"/>
      <c r="CH162" s="311"/>
      <c r="CI162" s="1241"/>
      <c r="CJ162" s="1219">
        <v>4300</v>
      </c>
      <c r="CK162" s="1189"/>
      <c r="CL162" s="1190"/>
      <c r="CM162" s="1192"/>
      <c r="CN162" s="1194"/>
      <c r="CO162" s="1192"/>
      <c r="CP162" s="1196"/>
      <c r="CQ162" s="1192"/>
      <c r="CR162" s="1205"/>
      <c r="CS162" s="1230"/>
      <c r="CT162" s="1232"/>
      <c r="CU162" s="1234"/>
      <c r="CV162" s="1237"/>
      <c r="CW162" s="1234"/>
      <c r="CX162" s="1237"/>
      <c r="CY162" s="1189"/>
      <c r="CZ162" s="167" t="s">
        <v>1166</v>
      </c>
      <c r="DA162" s="268">
        <v>2900</v>
      </c>
      <c r="DB162" s="269">
        <v>3200</v>
      </c>
      <c r="DC162" s="270">
        <v>2000</v>
      </c>
      <c r="DD162" s="271">
        <v>2000</v>
      </c>
      <c r="DE162" s="1210"/>
      <c r="DF162" s="302"/>
      <c r="DG162" s="235"/>
      <c r="DH162" s="276"/>
      <c r="DI162" s="1241"/>
      <c r="DJ162" s="1243"/>
      <c r="DK162" s="1210"/>
      <c r="DL162" s="1190"/>
      <c r="DM162" s="1192"/>
      <c r="DN162" s="1194"/>
      <c r="DO162" s="1192"/>
      <c r="DP162" s="1196"/>
      <c r="DQ162" s="1192"/>
      <c r="DR162" s="1247"/>
      <c r="DS162" s="1210"/>
      <c r="DT162" s="231"/>
      <c r="DU162" s="1210"/>
      <c r="DV162" s="1221">
        <v>0.01</v>
      </c>
      <c r="DW162" s="1223">
        <v>0.03</v>
      </c>
      <c r="DX162" s="1223">
        <v>0.04</v>
      </c>
      <c r="DY162" s="1225">
        <v>0.06</v>
      </c>
      <c r="DZ162" s="1210"/>
      <c r="EA162" s="1212"/>
      <c r="EB162" s="1192"/>
      <c r="EC162" s="1199"/>
      <c r="ED162" s="1192"/>
      <c r="EE162" s="1194"/>
      <c r="EF162" s="1192"/>
      <c r="EG162" s="1196"/>
      <c r="EH162" s="1192"/>
      <c r="EI162" s="1205"/>
      <c r="EJ162" s="1208"/>
      <c r="EK162" s="1210"/>
      <c r="EL162" s="1212"/>
      <c r="EM162" s="1192"/>
      <c r="EN162" s="1199"/>
      <c r="EO162" s="1192"/>
      <c r="EP162" s="1194"/>
      <c r="EQ162" s="1192"/>
      <c r="ER162" s="1196"/>
      <c r="ES162" s="1192"/>
      <c r="ET162" s="1205"/>
      <c r="EU162" s="1215"/>
      <c r="EV162" s="1208"/>
      <c r="EW162" s="1210"/>
      <c r="EX162" s="277">
        <v>30</v>
      </c>
      <c r="EY162" s="1210"/>
      <c r="EZ162" s="1261"/>
      <c r="FA162" s="1210"/>
      <c r="FB162" s="1264"/>
      <c r="FC162" s="298"/>
      <c r="FD162" s="1267"/>
      <c r="FE162" s="441"/>
      <c r="FL162" s="422"/>
      <c r="FM162" s="422"/>
      <c r="FN162" s="422"/>
      <c r="FO162" s="422"/>
    </row>
    <row r="163" spans="1:171" ht="15.6" customHeight="1">
      <c r="A163" s="144" t="s">
        <v>1306</v>
      </c>
      <c r="B163" s="144" t="s">
        <v>1857</v>
      </c>
      <c r="C163" s="1256"/>
      <c r="D163" s="1182"/>
      <c r="E163" s="1218"/>
      <c r="F163" s="300" t="s">
        <v>45</v>
      </c>
      <c r="G163" s="205"/>
      <c r="H163" s="279">
        <v>222730</v>
      </c>
      <c r="I163" s="280"/>
      <c r="J163" s="279">
        <v>217070</v>
      </c>
      <c r="K163" s="280"/>
      <c r="L163" s="175" t="s">
        <v>268</v>
      </c>
      <c r="M163" s="223">
        <v>2100</v>
      </c>
      <c r="N163" s="281"/>
      <c r="O163" s="282" t="s">
        <v>269</v>
      </c>
      <c r="P163" s="283" t="s">
        <v>270</v>
      </c>
      <c r="Q163" s="284" t="s">
        <v>274</v>
      </c>
      <c r="R163" s="283" t="s">
        <v>271</v>
      </c>
      <c r="S163" s="284" t="s">
        <v>268</v>
      </c>
      <c r="T163" s="285">
        <v>2.7</v>
      </c>
      <c r="U163" s="286"/>
      <c r="V163" s="223">
        <v>2040</v>
      </c>
      <c r="W163" s="281"/>
      <c r="X163" s="282" t="s">
        <v>269</v>
      </c>
      <c r="Y163" s="283" t="s">
        <v>270</v>
      </c>
      <c r="Z163" s="284" t="s">
        <v>274</v>
      </c>
      <c r="AA163" s="283" t="s">
        <v>271</v>
      </c>
      <c r="AB163" s="284" t="s">
        <v>268</v>
      </c>
      <c r="AC163" s="285">
        <v>2.7</v>
      </c>
      <c r="AD163" s="287"/>
      <c r="AE163" s="55"/>
      <c r="AH163" s="288"/>
      <c r="AP163" s="55"/>
      <c r="AQ163" s="289"/>
      <c r="AR163" s="165"/>
      <c r="AS163" s="288"/>
      <c r="AZ163" s="56"/>
      <c r="BA163" s="56"/>
      <c r="BB163" s="56"/>
      <c r="BC163" s="56"/>
      <c r="BD163" s="56"/>
      <c r="BE163" s="56"/>
      <c r="BF163" s="56"/>
      <c r="BG163" s="56"/>
      <c r="BH163" s="56"/>
      <c r="BI163" s="56"/>
      <c r="BJ163" s="1187"/>
      <c r="BL163" s="231" t="s">
        <v>1195</v>
      </c>
      <c r="BM163" s="1210"/>
      <c r="BN163" s="1227" t="s">
        <v>1195</v>
      </c>
      <c r="BO163" s="1228"/>
      <c r="BP163" s="1228"/>
      <c r="BT163" s="306"/>
      <c r="BU163" s="235"/>
      <c r="BV163" s="1241"/>
      <c r="BW163" s="266"/>
      <c r="BX163" s="1186"/>
      <c r="BY163" s="133"/>
      <c r="BZ163" s="133"/>
      <c r="CA163" s="1187"/>
      <c r="CB163" s="311"/>
      <c r="CC163" s="312"/>
      <c r="CD163" s="311"/>
      <c r="CE163" s="312"/>
      <c r="CF163" s="311"/>
      <c r="CG163" s="312"/>
      <c r="CH163" s="311"/>
      <c r="CI163" s="1241"/>
      <c r="CJ163" s="1219"/>
      <c r="CK163" s="1189"/>
      <c r="CL163" s="1190"/>
      <c r="CM163" s="1192"/>
      <c r="CN163" s="1194"/>
      <c r="CO163" s="1192"/>
      <c r="CP163" s="1196"/>
      <c r="CQ163" s="1192"/>
      <c r="CR163" s="1205"/>
      <c r="CS163" s="1230"/>
      <c r="CT163" s="1232"/>
      <c r="CU163" s="1235"/>
      <c r="CV163" s="1238"/>
      <c r="CW163" s="1235"/>
      <c r="CX163" s="1238"/>
      <c r="CY163" s="1189"/>
      <c r="CZ163" s="291" t="s">
        <v>1167</v>
      </c>
      <c r="DA163" s="292">
        <v>2600</v>
      </c>
      <c r="DB163" s="293">
        <v>2900</v>
      </c>
      <c r="DC163" s="294">
        <v>1800</v>
      </c>
      <c r="DD163" s="290">
        <v>1800</v>
      </c>
      <c r="DE163" s="1210"/>
      <c r="DF163" s="231" t="s">
        <v>323</v>
      </c>
      <c r="DG163" s="235"/>
      <c r="DH163" s="165"/>
      <c r="DI163" s="1241"/>
      <c r="DJ163" s="1244"/>
      <c r="DK163" s="1210"/>
      <c r="DL163" s="1190"/>
      <c r="DM163" s="1193"/>
      <c r="DN163" s="1195"/>
      <c r="DO163" s="1193"/>
      <c r="DP163" s="1197"/>
      <c r="DQ163" s="1193"/>
      <c r="DR163" s="1248"/>
      <c r="DS163" s="1210"/>
      <c r="DT163" s="231"/>
      <c r="DU163" s="1210"/>
      <c r="DV163" s="1222"/>
      <c r="DW163" s="1224"/>
      <c r="DX163" s="1224"/>
      <c r="DY163" s="1226"/>
      <c r="DZ163" s="1210"/>
      <c r="EA163" s="1213"/>
      <c r="EB163" s="1193"/>
      <c r="EC163" s="1200"/>
      <c r="ED163" s="1193"/>
      <c r="EE163" s="1195"/>
      <c r="EF163" s="1193"/>
      <c r="EG163" s="1197"/>
      <c r="EH163" s="1193"/>
      <c r="EI163" s="1206"/>
      <c r="EJ163" s="1209"/>
      <c r="EK163" s="1210"/>
      <c r="EL163" s="1213"/>
      <c r="EM163" s="1193"/>
      <c r="EN163" s="1200"/>
      <c r="EO163" s="1193"/>
      <c r="EP163" s="1195"/>
      <c r="EQ163" s="1193"/>
      <c r="ER163" s="1197"/>
      <c r="ES163" s="1193"/>
      <c r="ET163" s="1206"/>
      <c r="EU163" s="1216"/>
      <c r="EV163" s="1209"/>
      <c r="EW163" s="1210"/>
      <c r="EX163" s="295" t="s">
        <v>1168</v>
      </c>
      <c r="EY163" s="1210"/>
      <c r="EZ163" s="1261"/>
      <c r="FA163" s="1210"/>
      <c r="FB163" s="1264"/>
      <c r="FC163" s="298"/>
      <c r="FD163" s="1267"/>
      <c r="FE163" s="441"/>
      <c r="FL163" s="422"/>
      <c r="FM163" s="422"/>
      <c r="FN163" s="422"/>
      <c r="FO163" s="422"/>
    </row>
    <row r="164" spans="1:171" ht="15.6" customHeight="1">
      <c r="A164" s="144" t="s">
        <v>1307</v>
      </c>
      <c r="B164" s="144" t="s">
        <v>1858</v>
      </c>
      <c r="C164" s="1256"/>
      <c r="D164" s="1356" t="s">
        <v>1196</v>
      </c>
      <c r="E164" s="1184" t="s">
        <v>1160</v>
      </c>
      <c r="F164" s="296" t="s">
        <v>42</v>
      </c>
      <c r="G164" s="205"/>
      <c r="H164" s="206">
        <v>43980</v>
      </c>
      <c r="I164" s="207">
        <v>53280</v>
      </c>
      <c r="J164" s="206">
        <v>38800</v>
      </c>
      <c r="K164" s="207">
        <v>48100</v>
      </c>
      <c r="L164" s="175" t="s">
        <v>268</v>
      </c>
      <c r="M164" s="208">
        <v>410</v>
      </c>
      <c r="N164" s="209">
        <v>500</v>
      </c>
      <c r="O164" s="210" t="s">
        <v>269</v>
      </c>
      <c r="P164" s="211" t="s">
        <v>270</v>
      </c>
      <c r="Q164" s="212" t="s">
        <v>268</v>
      </c>
      <c r="R164" s="213" t="s">
        <v>271</v>
      </c>
      <c r="S164" s="212" t="s">
        <v>268</v>
      </c>
      <c r="T164" s="214">
        <v>3</v>
      </c>
      <c r="U164" s="215">
        <v>2.9</v>
      </c>
      <c r="V164" s="208">
        <v>360</v>
      </c>
      <c r="W164" s="209">
        <v>450</v>
      </c>
      <c r="X164" s="210" t="s">
        <v>269</v>
      </c>
      <c r="Y164" s="211" t="s">
        <v>270</v>
      </c>
      <c r="Z164" s="212" t="s">
        <v>268</v>
      </c>
      <c r="AA164" s="213" t="s">
        <v>271</v>
      </c>
      <c r="AB164" s="212" t="s">
        <v>268</v>
      </c>
      <c r="AC164" s="214">
        <v>2.9</v>
      </c>
      <c r="AD164" s="216">
        <v>2.8</v>
      </c>
      <c r="AE164" s="175" t="s">
        <v>268</v>
      </c>
      <c r="AF164" s="217">
        <v>9300</v>
      </c>
      <c r="AG164" s="218" t="s">
        <v>274</v>
      </c>
      <c r="AH164" s="219">
        <v>90</v>
      </c>
      <c r="AI164" s="220" t="s">
        <v>269</v>
      </c>
      <c r="AJ164" s="211" t="s">
        <v>270</v>
      </c>
      <c r="AK164" s="212" t="s">
        <v>268</v>
      </c>
      <c r="AL164" s="213" t="s">
        <v>271</v>
      </c>
      <c r="AM164" s="212" t="s">
        <v>268</v>
      </c>
      <c r="AN164" s="221">
        <v>2.5</v>
      </c>
      <c r="AO164" s="222" t="s">
        <v>276</v>
      </c>
      <c r="AP164" s="175" t="s">
        <v>268</v>
      </c>
      <c r="AQ164" s="223">
        <v>3720</v>
      </c>
      <c r="AR164" s="224" t="s">
        <v>274</v>
      </c>
      <c r="AS164" s="225">
        <v>30</v>
      </c>
      <c r="AT164" s="226" t="s">
        <v>269</v>
      </c>
      <c r="AU164" s="227" t="s">
        <v>270</v>
      </c>
      <c r="AV164" s="228" t="s">
        <v>268</v>
      </c>
      <c r="AW164" s="229" t="s">
        <v>271</v>
      </c>
      <c r="AX164" s="228" t="s">
        <v>268</v>
      </c>
      <c r="AY164" s="230">
        <v>3.8</v>
      </c>
      <c r="BA164" s="56"/>
      <c r="BJ164" s="1187"/>
      <c r="BL164" s="231">
        <v>779700</v>
      </c>
      <c r="BM164" s="1210"/>
      <c r="BN164" s="149">
        <v>7790</v>
      </c>
      <c r="BO164" s="138" t="s">
        <v>272</v>
      </c>
      <c r="BP164" s="166" t="s">
        <v>270</v>
      </c>
      <c r="BQ164" s="161" t="s">
        <v>268</v>
      </c>
      <c r="BR164" s="303" t="s">
        <v>271</v>
      </c>
      <c r="BS164" s="182" t="s">
        <v>268</v>
      </c>
      <c r="BT164" s="304">
        <v>1.9</v>
      </c>
      <c r="BU164" s="307"/>
      <c r="BV164" s="1241"/>
      <c r="BW164" s="302"/>
      <c r="BX164" s="1186"/>
      <c r="BY164" s="133"/>
      <c r="BZ164" s="133"/>
      <c r="CA164" s="1187"/>
      <c r="CB164" s="311"/>
      <c r="CC164" s="312"/>
      <c r="CD164" s="311"/>
      <c r="CE164" s="312"/>
      <c r="CF164" s="311"/>
      <c r="CG164" s="312"/>
      <c r="CH164" s="311"/>
      <c r="CI164" s="1241"/>
      <c r="CJ164" s="1188" t="s">
        <v>172</v>
      </c>
      <c r="CK164" s="1189" t="s">
        <v>268</v>
      </c>
      <c r="CL164" s="1190">
        <v>30</v>
      </c>
      <c r="CM164" s="1192" t="s">
        <v>269</v>
      </c>
      <c r="CN164" s="1194" t="s">
        <v>270</v>
      </c>
      <c r="CO164" s="1192" t="s">
        <v>268</v>
      </c>
      <c r="CP164" s="1196" t="s">
        <v>275</v>
      </c>
      <c r="CQ164" s="1192" t="s">
        <v>268</v>
      </c>
      <c r="CR164" s="1205">
        <v>2.8</v>
      </c>
      <c r="CS164" s="1230" t="s">
        <v>277</v>
      </c>
      <c r="CT164" s="1232" t="s">
        <v>268</v>
      </c>
      <c r="CU164" s="1233">
        <v>3400</v>
      </c>
      <c r="CV164" s="1236">
        <v>3800</v>
      </c>
      <c r="CW164" s="1233">
        <v>2400</v>
      </c>
      <c r="CX164" s="1236">
        <v>2400</v>
      </c>
      <c r="CY164" s="1189" t="s">
        <v>268</v>
      </c>
      <c r="CZ164" s="238" t="s">
        <v>1162</v>
      </c>
      <c r="DA164" s="239">
        <v>5500</v>
      </c>
      <c r="DB164" s="240">
        <v>6200</v>
      </c>
      <c r="DC164" s="241">
        <v>3900</v>
      </c>
      <c r="DD164" s="242">
        <v>3900</v>
      </c>
      <c r="DE164" s="1210"/>
      <c r="DF164" s="231">
        <v>3160</v>
      </c>
      <c r="DG164" s="1189" t="s">
        <v>268</v>
      </c>
      <c r="DH164" s="1239">
        <v>5100</v>
      </c>
      <c r="DI164" s="1210" t="s">
        <v>268</v>
      </c>
      <c r="DJ164" s="1242">
        <v>1870</v>
      </c>
      <c r="DK164" s="1210" t="s">
        <v>268</v>
      </c>
      <c r="DL164" s="1245">
        <v>10</v>
      </c>
      <c r="DM164" s="1201" t="s">
        <v>269</v>
      </c>
      <c r="DN164" s="1202" t="s">
        <v>270</v>
      </c>
      <c r="DO164" s="1201" t="s">
        <v>268</v>
      </c>
      <c r="DP164" s="1203" t="s">
        <v>275</v>
      </c>
      <c r="DQ164" s="1201" t="s">
        <v>268</v>
      </c>
      <c r="DR164" s="1246">
        <v>11.3</v>
      </c>
      <c r="DS164" s="1210"/>
      <c r="DT164" s="302"/>
      <c r="DU164" s="1210" t="s">
        <v>280</v>
      </c>
      <c r="DV164" s="1249" t="s">
        <v>1129</v>
      </c>
      <c r="DW164" s="1251" t="s">
        <v>1129</v>
      </c>
      <c r="DX164" s="1251" t="s">
        <v>1129</v>
      </c>
      <c r="DY164" s="1253" t="s">
        <v>1129</v>
      </c>
      <c r="DZ164" s="1210" t="s">
        <v>280</v>
      </c>
      <c r="EA164" s="1211">
        <v>1230</v>
      </c>
      <c r="EB164" s="1201" t="s">
        <v>268</v>
      </c>
      <c r="EC164" s="1198">
        <v>10</v>
      </c>
      <c r="ED164" s="1201" t="s">
        <v>269</v>
      </c>
      <c r="EE164" s="1202" t="s">
        <v>270</v>
      </c>
      <c r="EF164" s="1201" t="s">
        <v>268</v>
      </c>
      <c r="EG164" s="1203" t="s">
        <v>275</v>
      </c>
      <c r="EH164" s="1201" t="s">
        <v>268</v>
      </c>
      <c r="EI164" s="1204">
        <v>5.7</v>
      </c>
      <c r="EJ164" s="1207" t="s">
        <v>276</v>
      </c>
      <c r="EK164" s="1210" t="s">
        <v>280</v>
      </c>
      <c r="EL164" s="1211">
        <v>4650</v>
      </c>
      <c r="EM164" s="1201" t="s">
        <v>268</v>
      </c>
      <c r="EN164" s="1198">
        <v>40</v>
      </c>
      <c r="EO164" s="1201" t="s">
        <v>269</v>
      </c>
      <c r="EP164" s="1202" t="s">
        <v>270</v>
      </c>
      <c r="EQ164" s="1201" t="s">
        <v>268</v>
      </c>
      <c r="ER164" s="1203" t="s">
        <v>275</v>
      </c>
      <c r="ES164" s="1201" t="s">
        <v>268</v>
      </c>
      <c r="ET164" s="1204">
        <v>2.8</v>
      </c>
      <c r="EU164" s="1214" t="s">
        <v>276</v>
      </c>
      <c r="EV164" s="1207" t="s">
        <v>1168</v>
      </c>
      <c r="EW164" s="1210" t="s">
        <v>280</v>
      </c>
      <c r="EX164" s="244"/>
      <c r="EY164" s="1210" t="s">
        <v>280</v>
      </c>
      <c r="EZ164" s="1261"/>
      <c r="FA164" s="1210"/>
      <c r="FB164" s="1264"/>
      <c r="FC164" s="298"/>
      <c r="FD164" s="1267"/>
      <c r="FE164" s="441"/>
      <c r="FL164" s="422"/>
      <c r="FM164" s="422"/>
      <c r="FN164" s="422"/>
      <c r="FO164" s="422"/>
    </row>
    <row r="165" spans="1:171" ht="15.6" customHeight="1">
      <c r="A165" s="144" t="s">
        <v>1308</v>
      </c>
      <c r="B165" s="144" t="s">
        <v>1859</v>
      </c>
      <c r="C165" s="1256"/>
      <c r="D165" s="1357"/>
      <c r="E165" s="1185"/>
      <c r="F165" s="299" t="s">
        <v>43</v>
      </c>
      <c r="G165" s="205"/>
      <c r="H165" s="246">
        <v>53280</v>
      </c>
      <c r="I165" s="247">
        <v>127580</v>
      </c>
      <c r="J165" s="246">
        <v>48100</v>
      </c>
      <c r="K165" s="247">
        <v>122400</v>
      </c>
      <c r="L165" s="175" t="s">
        <v>268</v>
      </c>
      <c r="M165" s="248">
        <v>500</v>
      </c>
      <c r="N165" s="249">
        <v>1150</v>
      </c>
      <c r="O165" s="250" t="s">
        <v>269</v>
      </c>
      <c r="P165" s="251" t="s">
        <v>270</v>
      </c>
      <c r="Q165" s="252" t="s">
        <v>274</v>
      </c>
      <c r="R165" s="251" t="s">
        <v>271</v>
      </c>
      <c r="S165" s="252" t="s">
        <v>268</v>
      </c>
      <c r="T165" s="253">
        <v>2.9</v>
      </c>
      <c r="U165" s="254">
        <v>2.7</v>
      </c>
      <c r="V165" s="248">
        <v>450</v>
      </c>
      <c r="W165" s="249">
        <v>1100</v>
      </c>
      <c r="X165" s="250" t="s">
        <v>269</v>
      </c>
      <c r="Y165" s="251" t="s">
        <v>270</v>
      </c>
      <c r="Z165" s="252" t="s">
        <v>274</v>
      </c>
      <c r="AA165" s="251" t="s">
        <v>271</v>
      </c>
      <c r="AB165" s="252" t="s">
        <v>268</v>
      </c>
      <c r="AC165" s="253">
        <v>2.8</v>
      </c>
      <c r="AD165" s="255">
        <v>2.7</v>
      </c>
      <c r="AE165" s="175" t="s">
        <v>268</v>
      </c>
      <c r="AF165" s="223">
        <v>9300</v>
      </c>
      <c r="AG165" s="224" t="s">
        <v>274</v>
      </c>
      <c r="AH165" s="256">
        <v>90</v>
      </c>
      <c r="AI165" s="257" t="s">
        <v>269</v>
      </c>
      <c r="AJ165" s="197" t="s">
        <v>270</v>
      </c>
      <c r="AK165" s="198" t="s">
        <v>268</v>
      </c>
      <c r="AL165" s="258" t="s">
        <v>271</v>
      </c>
      <c r="AM165" s="259" t="s">
        <v>268</v>
      </c>
      <c r="AN165" s="260">
        <v>2.5</v>
      </c>
      <c r="AO165" s="261"/>
      <c r="AQ165" s="233"/>
      <c r="AR165" s="56"/>
      <c r="AS165" s="233"/>
      <c r="AT165" s="262"/>
      <c r="AU165" s="263"/>
      <c r="AV165" s="262"/>
      <c r="AW165" s="263"/>
      <c r="AX165" s="262"/>
      <c r="AY165" s="263"/>
      <c r="BA165" s="56"/>
      <c r="BB165" s="56"/>
      <c r="BC165" s="264"/>
      <c r="BD165" s="265"/>
      <c r="BE165" s="56"/>
      <c r="BF165" s="265"/>
      <c r="BG165" s="56"/>
      <c r="BH165" s="265"/>
      <c r="BI165" s="56"/>
      <c r="BJ165" s="1187"/>
      <c r="BL165" s="302"/>
      <c r="BM165" s="1210"/>
      <c r="BN165" s="309"/>
      <c r="BO165" s="202"/>
      <c r="BP165" s="202"/>
      <c r="BQ165" s="202"/>
      <c r="BR165" s="202"/>
      <c r="BS165" s="202"/>
      <c r="BT165" s="305"/>
      <c r="BU165" s="179"/>
      <c r="BV165" s="1241"/>
      <c r="BW165" s="231"/>
      <c r="BX165" s="1186"/>
      <c r="BY165" s="133"/>
      <c r="BZ165" s="133"/>
      <c r="CA165" s="1187"/>
      <c r="CB165" s="311"/>
      <c r="CC165" s="312"/>
      <c r="CD165" s="311"/>
      <c r="CE165" s="312"/>
      <c r="CF165" s="311"/>
      <c r="CG165" s="312"/>
      <c r="CH165" s="311"/>
      <c r="CI165" s="1241"/>
      <c r="CJ165" s="1188"/>
      <c r="CK165" s="1189"/>
      <c r="CL165" s="1190"/>
      <c r="CM165" s="1192"/>
      <c r="CN165" s="1194"/>
      <c r="CO165" s="1192"/>
      <c r="CP165" s="1196"/>
      <c r="CQ165" s="1192"/>
      <c r="CR165" s="1205"/>
      <c r="CS165" s="1230"/>
      <c r="CT165" s="1232"/>
      <c r="CU165" s="1234"/>
      <c r="CV165" s="1237"/>
      <c r="CW165" s="1234"/>
      <c r="CX165" s="1237"/>
      <c r="CY165" s="1189"/>
      <c r="CZ165" s="167" t="s">
        <v>1164</v>
      </c>
      <c r="DA165" s="268">
        <v>3000</v>
      </c>
      <c r="DB165" s="269">
        <v>3400</v>
      </c>
      <c r="DC165" s="270">
        <v>2100</v>
      </c>
      <c r="DD165" s="271">
        <v>2100</v>
      </c>
      <c r="DE165" s="1210"/>
      <c r="DF165" s="302"/>
      <c r="DG165" s="1189"/>
      <c r="DH165" s="1240"/>
      <c r="DI165" s="1210"/>
      <c r="DJ165" s="1243"/>
      <c r="DK165" s="1210"/>
      <c r="DL165" s="1190"/>
      <c r="DM165" s="1192"/>
      <c r="DN165" s="1194"/>
      <c r="DO165" s="1192"/>
      <c r="DP165" s="1196"/>
      <c r="DQ165" s="1192"/>
      <c r="DR165" s="1247"/>
      <c r="DS165" s="1210"/>
      <c r="DT165" s="231"/>
      <c r="DU165" s="1210"/>
      <c r="DV165" s="1250"/>
      <c r="DW165" s="1252"/>
      <c r="DX165" s="1252"/>
      <c r="DY165" s="1254"/>
      <c r="DZ165" s="1210"/>
      <c r="EA165" s="1212"/>
      <c r="EB165" s="1192"/>
      <c r="EC165" s="1199"/>
      <c r="ED165" s="1192"/>
      <c r="EE165" s="1194"/>
      <c r="EF165" s="1192"/>
      <c r="EG165" s="1196"/>
      <c r="EH165" s="1192"/>
      <c r="EI165" s="1205"/>
      <c r="EJ165" s="1208"/>
      <c r="EK165" s="1210"/>
      <c r="EL165" s="1212"/>
      <c r="EM165" s="1192"/>
      <c r="EN165" s="1199"/>
      <c r="EO165" s="1192"/>
      <c r="EP165" s="1194"/>
      <c r="EQ165" s="1192"/>
      <c r="ER165" s="1196"/>
      <c r="ES165" s="1192"/>
      <c r="ET165" s="1205"/>
      <c r="EU165" s="1215"/>
      <c r="EV165" s="1208"/>
      <c r="EW165" s="1210"/>
      <c r="EX165" s="272">
        <v>3110</v>
      </c>
      <c r="EY165" s="1210"/>
      <c r="EZ165" s="1261"/>
      <c r="FA165" s="1210"/>
      <c r="FB165" s="1264"/>
      <c r="FC165" s="298"/>
      <c r="FD165" s="1267"/>
      <c r="FE165" s="441"/>
      <c r="FL165" s="422"/>
      <c r="FM165" s="422"/>
      <c r="FN165" s="422"/>
      <c r="FO165" s="422"/>
    </row>
    <row r="166" spans="1:171" ht="15.6" customHeight="1">
      <c r="A166" s="144" t="s">
        <v>1309</v>
      </c>
      <c r="B166" s="144" t="s">
        <v>1860</v>
      </c>
      <c r="C166" s="1256"/>
      <c r="D166" s="1357"/>
      <c r="E166" s="1217" t="s">
        <v>1165</v>
      </c>
      <c r="F166" s="299" t="s">
        <v>44</v>
      </c>
      <c r="G166" s="205"/>
      <c r="H166" s="246">
        <v>127580</v>
      </c>
      <c r="I166" s="247">
        <v>220670</v>
      </c>
      <c r="J166" s="246">
        <v>122400</v>
      </c>
      <c r="K166" s="247">
        <v>215490</v>
      </c>
      <c r="L166" s="175" t="s">
        <v>268</v>
      </c>
      <c r="M166" s="248">
        <v>1150</v>
      </c>
      <c r="N166" s="249">
        <v>2080</v>
      </c>
      <c r="O166" s="250" t="s">
        <v>269</v>
      </c>
      <c r="P166" s="251" t="s">
        <v>270</v>
      </c>
      <c r="Q166" s="252" t="s">
        <v>274</v>
      </c>
      <c r="R166" s="251" t="s">
        <v>271</v>
      </c>
      <c r="S166" s="252" t="s">
        <v>268</v>
      </c>
      <c r="T166" s="253">
        <v>2.7</v>
      </c>
      <c r="U166" s="254">
        <v>2.7</v>
      </c>
      <c r="V166" s="248">
        <v>1100</v>
      </c>
      <c r="W166" s="249">
        <v>2030</v>
      </c>
      <c r="X166" s="250" t="s">
        <v>269</v>
      </c>
      <c r="Y166" s="251" t="s">
        <v>270</v>
      </c>
      <c r="Z166" s="252" t="s">
        <v>274</v>
      </c>
      <c r="AA166" s="251" t="s">
        <v>271</v>
      </c>
      <c r="AB166" s="252" t="s">
        <v>268</v>
      </c>
      <c r="AC166" s="253">
        <v>2.7</v>
      </c>
      <c r="AD166" s="255">
        <v>2.7</v>
      </c>
      <c r="AE166" s="55"/>
      <c r="AH166" s="273"/>
      <c r="AP166" s="55"/>
      <c r="AZ166" s="175" t="s">
        <v>268</v>
      </c>
      <c r="BA166" s="274">
        <v>18610</v>
      </c>
      <c r="BB166" s="175" t="s">
        <v>268</v>
      </c>
      <c r="BC166" s="225">
        <v>180</v>
      </c>
      <c r="BD166" s="226" t="s">
        <v>269</v>
      </c>
      <c r="BE166" s="227" t="s">
        <v>270</v>
      </c>
      <c r="BF166" s="228" t="s">
        <v>268</v>
      </c>
      <c r="BG166" s="229" t="s">
        <v>271</v>
      </c>
      <c r="BH166" s="226" t="s">
        <v>268</v>
      </c>
      <c r="BI166" s="230">
        <v>2.5</v>
      </c>
      <c r="BJ166" s="1187"/>
      <c r="BL166" s="231" t="s">
        <v>1197</v>
      </c>
      <c r="BM166" s="1210"/>
      <c r="BN166" s="1227" t="s">
        <v>1197</v>
      </c>
      <c r="BO166" s="1228"/>
      <c r="BP166" s="1228"/>
      <c r="BT166" s="306"/>
      <c r="BU166" s="235"/>
      <c r="BV166" s="1241"/>
      <c r="BW166" s="266"/>
      <c r="BX166" s="1186"/>
      <c r="BY166" s="133"/>
      <c r="BZ166" s="133"/>
      <c r="CA166" s="1187"/>
      <c r="CB166" s="311"/>
      <c r="CC166" s="312"/>
      <c r="CD166" s="311"/>
      <c r="CE166" s="312"/>
      <c r="CF166" s="311"/>
      <c r="CG166" s="312"/>
      <c r="CH166" s="311"/>
      <c r="CI166" s="1241"/>
      <c r="CJ166" s="1219">
        <v>3870</v>
      </c>
      <c r="CK166" s="1189"/>
      <c r="CL166" s="1190"/>
      <c r="CM166" s="1192"/>
      <c r="CN166" s="1194"/>
      <c r="CO166" s="1192"/>
      <c r="CP166" s="1196"/>
      <c r="CQ166" s="1192"/>
      <c r="CR166" s="1205"/>
      <c r="CS166" s="1230"/>
      <c r="CT166" s="1232"/>
      <c r="CU166" s="1234"/>
      <c r="CV166" s="1237"/>
      <c r="CW166" s="1234"/>
      <c r="CX166" s="1237"/>
      <c r="CY166" s="1189"/>
      <c r="CZ166" s="167" t="s">
        <v>1166</v>
      </c>
      <c r="DA166" s="268">
        <v>2600</v>
      </c>
      <c r="DB166" s="269">
        <v>2900</v>
      </c>
      <c r="DC166" s="270">
        <v>1800</v>
      </c>
      <c r="DD166" s="271">
        <v>1800</v>
      </c>
      <c r="DE166" s="1210"/>
      <c r="DF166" s="231" t="s">
        <v>325</v>
      </c>
      <c r="DG166" s="235"/>
      <c r="DH166" s="276"/>
      <c r="DI166" s="1241"/>
      <c r="DJ166" s="1243"/>
      <c r="DK166" s="1210"/>
      <c r="DL166" s="1190"/>
      <c r="DM166" s="1192"/>
      <c r="DN166" s="1194"/>
      <c r="DO166" s="1192"/>
      <c r="DP166" s="1196"/>
      <c r="DQ166" s="1192"/>
      <c r="DR166" s="1247"/>
      <c r="DS166" s="1210"/>
      <c r="DT166" s="231"/>
      <c r="DU166" s="1210"/>
      <c r="DV166" s="1221">
        <v>0.01</v>
      </c>
      <c r="DW166" s="1223">
        <v>0.03</v>
      </c>
      <c r="DX166" s="1223">
        <v>0.04</v>
      </c>
      <c r="DY166" s="1225">
        <v>0.06</v>
      </c>
      <c r="DZ166" s="1210"/>
      <c r="EA166" s="1212"/>
      <c r="EB166" s="1192"/>
      <c r="EC166" s="1199"/>
      <c r="ED166" s="1192"/>
      <c r="EE166" s="1194"/>
      <c r="EF166" s="1192"/>
      <c r="EG166" s="1196"/>
      <c r="EH166" s="1192"/>
      <c r="EI166" s="1205"/>
      <c r="EJ166" s="1208"/>
      <c r="EK166" s="1210"/>
      <c r="EL166" s="1212"/>
      <c r="EM166" s="1192"/>
      <c r="EN166" s="1199"/>
      <c r="EO166" s="1192"/>
      <c r="EP166" s="1194"/>
      <c r="EQ166" s="1192"/>
      <c r="ER166" s="1196"/>
      <c r="ES166" s="1192"/>
      <c r="ET166" s="1205"/>
      <c r="EU166" s="1215"/>
      <c r="EV166" s="1208"/>
      <c r="EW166" s="1210"/>
      <c r="EX166" s="277">
        <v>30</v>
      </c>
      <c r="EY166" s="1210"/>
      <c r="EZ166" s="1261"/>
      <c r="FA166" s="1210"/>
      <c r="FB166" s="1264"/>
      <c r="FC166" s="298"/>
      <c r="FD166" s="1267"/>
      <c r="FE166" s="441"/>
      <c r="FL166" s="422"/>
      <c r="FM166" s="422"/>
      <c r="FN166" s="422"/>
      <c r="FO166" s="422"/>
    </row>
    <row r="167" spans="1:171" ht="15.6" customHeight="1">
      <c r="A167" s="144" t="s">
        <v>1310</v>
      </c>
      <c r="B167" s="144" t="s">
        <v>1861</v>
      </c>
      <c r="C167" s="1256"/>
      <c r="D167" s="1358"/>
      <c r="E167" s="1218"/>
      <c r="F167" s="300" t="s">
        <v>45</v>
      </c>
      <c r="G167" s="205"/>
      <c r="H167" s="279">
        <v>220670</v>
      </c>
      <c r="I167" s="280"/>
      <c r="J167" s="279">
        <v>215490</v>
      </c>
      <c r="K167" s="280"/>
      <c r="L167" s="175" t="s">
        <v>268</v>
      </c>
      <c r="M167" s="223">
        <v>2080</v>
      </c>
      <c r="N167" s="281"/>
      <c r="O167" s="282" t="s">
        <v>269</v>
      </c>
      <c r="P167" s="283" t="s">
        <v>270</v>
      </c>
      <c r="Q167" s="284" t="s">
        <v>274</v>
      </c>
      <c r="R167" s="283" t="s">
        <v>271</v>
      </c>
      <c r="S167" s="284" t="s">
        <v>268</v>
      </c>
      <c r="T167" s="285">
        <v>2.7</v>
      </c>
      <c r="U167" s="286"/>
      <c r="V167" s="223">
        <v>2030</v>
      </c>
      <c r="W167" s="281"/>
      <c r="X167" s="282" t="s">
        <v>269</v>
      </c>
      <c r="Y167" s="283" t="s">
        <v>270</v>
      </c>
      <c r="Z167" s="284" t="s">
        <v>274</v>
      </c>
      <c r="AA167" s="283" t="s">
        <v>271</v>
      </c>
      <c r="AB167" s="284" t="s">
        <v>268</v>
      </c>
      <c r="AC167" s="285">
        <v>2.7</v>
      </c>
      <c r="AD167" s="287"/>
      <c r="AE167" s="55"/>
      <c r="AH167" s="288"/>
      <c r="AP167" s="55"/>
      <c r="AQ167" s="289"/>
      <c r="AR167" s="165"/>
      <c r="AS167" s="288"/>
      <c r="AZ167" s="56"/>
      <c r="BA167" s="56"/>
      <c r="BB167" s="56"/>
      <c r="BC167" s="56"/>
      <c r="BD167" s="56"/>
      <c r="BE167" s="56"/>
      <c r="BF167" s="56"/>
      <c r="BG167" s="56"/>
      <c r="BH167" s="56"/>
      <c r="BI167" s="56"/>
      <c r="BJ167" s="1187"/>
      <c r="BL167" s="231">
        <v>824600</v>
      </c>
      <c r="BM167" s="1210"/>
      <c r="BN167" s="149">
        <v>8240</v>
      </c>
      <c r="BO167" s="138" t="s">
        <v>272</v>
      </c>
      <c r="BP167" s="166" t="s">
        <v>270</v>
      </c>
      <c r="BQ167" s="161" t="s">
        <v>268</v>
      </c>
      <c r="BR167" s="303" t="s">
        <v>271</v>
      </c>
      <c r="BS167" s="182" t="s">
        <v>268</v>
      </c>
      <c r="BT167" s="304">
        <v>1.9</v>
      </c>
      <c r="BU167" s="307"/>
      <c r="BV167" s="1241"/>
      <c r="BW167" s="302"/>
      <c r="BX167" s="1186"/>
      <c r="BY167" s="133"/>
      <c r="BZ167" s="133"/>
      <c r="CA167" s="1187"/>
      <c r="CB167" s="311"/>
      <c r="CC167" s="312"/>
      <c r="CD167" s="311"/>
      <c r="CE167" s="312"/>
      <c r="CF167" s="311"/>
      <c r="CG167" s="312"/>
      <c r="CH167" s="311"/>
      <c r="CI167" s="1241"/>
      <c r="CJ167" s="1219"/>
      <c r="CK167" s="1189"/>
      <c r="CL167" s="1190"/>
      <c r="CM167" s="1192"/>
      <c r="CN167" s="1194"/>
      <c r="CO167" s="1192"/>
      <c r="CP167" s="1196"/>
      <c r="CQ167" s="1192"/>
      <c r="CR167" s="1205"/>
      <c r="CS167" s="1230"/>
      <c r="CT167" s="1232"/>
      <c r="CU167" s="1235"/>
      <c r="CV167" s="1238"/>
      <c r="CW167" s="1235"/>
      <c r="CX167" s="1238"/>
      <c r="CY167" s="1189"/>
      <c r="CZ167" s="291" t="s">
        <v>1167</v>
      </c>
      <c r="DA167" s="292">
        <v>2400</v>
      </c>
      <c r="DB167" s="293">
        <v>2600</v>
      </c>
      <c r="DC167" s="294">
        <v>1600</v>
      </c>
      <c r="DD167" s="290">
        <v>1600</v>
      </c>
      <c r="DE167" s="1210"/>
      <c r="DF167" s="231">
        <v>2810</v>
      </c>
      <c r="DG167" s="235"/>
      <c r="DH167" s="165"/>
      <c r="DI167" s="1241"/>
      <c r="DJ167" s="1244"/>
      <c r="DK167" s="1210"/>
      <c r="DL167" s="1190"/>
      <c r="DM167" s="1193"/>
      <c r="DN167" s="1195"/>
      <c r="DO167" s="1193"/>
      <c r="DP167" s="1197"/>
      <c r="DQ167" s="1193"/>
      <c r="DR167" s="1248"/>
      <c r="DS167" s="1210"/>
      <c r="DT167" s="302"/>
      <c r="DU167" s="1210"/>
      <c r="DV167" s="1222"/>
      <c r="DW167" s="1224"/>
      <c r="DX167" s="1224"/>
      <c r="DY167" s="1226"/>
      <c r="DZ167" s="1210"/>
      <c r="EA167" s="1213"/>
      <c r="EB167" s="1193"/>
      <c r="EC167" s="1200"/>
      <c r="ED167" s="1193"/>
      <c r="EE167" s="1195"/>
      <c r="EF167" s="1193"/>
      <c r="EG167" s="1197"/>
      <c r="EH167" s="1193"/>
      <c r="EI167" s="1206"/>
      <c r="EJ167" s="1209"/>
      <c r="EK167" s="1210"/>
      <c r="EL167" s="1213"/>
      <c r="EM167" s="1193"/>
      <c r="EN167" s="1200"/>
      <c r="EO167" s="1193"/>
      <c r="EP167" s="1195"/>
      <c r="EQ167" s="1193"/>
      <c r="ER167" s="1197"/>
      <c r="ES167" s="1193"/>
      <c r="ET167" s="1206"/>
      <c r="EU167" s="1216"/>
      <c r="EV167" s="1209"/>
      <c r="EW167" s="1210"/>
      <c r="EX167" s="295" t="s">
        <v>1168</v>
      </c>
      <c r="EY167" s="1210"/>
      <c r="EZ167" s="1261"/>
      <c r="FA167" s="1210"/>
      <c r="FB167" s="1264"/>
      <c r="FC167" s="298"/>
      <c r="FD167" s="1267"/>
      <c r="FE167" s="441"/>
      <c r="FL167" s="422"/>
      <c r="FM167" s="422"/>
      <c r="FN167" s="422"/>
      <c r="FO167" s="422"/>
    </row>
    <row r="168" spans="1:171" ht="15.6" customHeight="1">
      <c r="A168" s="144" t="s">
        <v>422</v>
      </c>
      <c r="B168" s="144" t="s">
        <v>1862</v>
      </c>
      <c r="C168" s="1256"/>
      <c r="D168" s="1181" t="s">
        <v>1198</v>
      </c>
      <c r="E168" s="1184" t="s">
        <v>1160</v>
      </c>
      <c r="F168" s="296" t="s">
        <v>42</v>
      </c>
      <c r="G168" s="205"/>
      <c r="H168" s="206">
        <v>42240</v>
      </c>
      <c r="I168" s="207">
        <v>51540</v>
      </c>
      <c r="J168" s="206">
        <v>37450</v>
      </c>
      <c r="K168" s="207">
        <v>46750</v>
      </c>
      <c r="L168" s="175" t="s">
        <v>268</v>
      </c>
      <c r="M168" s="208">
        <v>400</v>
      </c>
      <c r="N168" s="209">
        <v>490</v>
      </c>
      <c r="O168" s="210" t="s">
        <v>269</v>
      </c>
      <c r="P168" s="211" t="s">
        <v>270</v>
      </c>
      <c r="Q168" s="212" t="s">
        <v>268</v>
      </c>
      <c r="R168" s="213" t="s">
        <v>271</v>
      </c>
      <c r="S168" s="212" t="s">
        <v>268</v>
      </c>
      <c r="T168" s="214">
        <v>2.9</v>
      </c>
      <c r="U168" s="215">
        <v>2.8</v>
      </c>
      <c r="V168" s="208">
        <v>350</v>
      </c>
      <c r="W168" s="209">
        <v>440</v>
      </c>
      <c r="X168" s="210" t="s">
        <v>269</v>
      </c>
      <c r="Y168" s="211" t="s">
        <v>270</v>
      </c>
      <c r="Z168" s="212" t="s">
        <v>268</v>
      </c>
      <c r="AA168" s="213" t="s">
        <v>271</v>
      </c>
      <c r="AB168" s="212" t="s">
        <v>268</v>
      </c>
      <c r="AC168" s="214">
        <v>2.9</v>
      </c>
      <c r="AD168" s="216">
        <v>2.8</v>
      </c>
      <c r="AE168" s="175" t="s">
        <v>268</v>
      </c>
      <c r="AF168" s="217">
        <v>9300</v>
      </c>
      <c r="AG168" s="218" t="s">
        <v>274</v>
      </c>
      <c r="AH168" s="219">
        <v>90</v>
      </c>
      <c r="AI168" s="220" t="s">
        <v>269</v>
      </c>
      <c r="AJ168" s="211" t="s">
        <v>270</v>
      </c>
      <c r="AK168" s="212" t="s">
        <v>268</v>
      </c>
      <c r="AL168" s="213" t="s">
        <v>271</v>
      </c>
      <c r="AM168" s="212" t="s">
        <v>268</v>
      </c>
      <c r="AN168" s="221">
        <v>2.5</v>
      </c>
      <c r="AO168" s="222" t="s">
        <v>276</v>
      </c>
      <c r="AP168" s="175" t="s">
        <v>268</v>
      </c>
      <c r="AQ168" s="223">
        <v>3720</v>
      </c>
      <c r="AR168" s="224" t="s">
        <v>274</v>
      </c>
      <c r="AS168" s="225">
        <v>30</v>
      </c>
      <c r="AT168" s="226" t="s">
        <v>269</v>
      </c>
      <c r="AU168" s="227" t="s">
        <v>270</v>
      </c>
      <c r="AV168" s="228" t="s">
        <v>268</v>
      </c>
      <c r="AW168" s="229" t="s">
        <v>271</v>
      </c>
      <c r="AX168" s="228" t="s">
        <v>268</v>
      </c>
      <c r="AY168" s="230">
        <v>3.8</v>
      </c>
      <c r="BA168" s="56"/>
      <c r="BJ168" s="1187"/>
      <c r="BL168" s="302"/>
      <c r="BM168" s="1210"/>
      <c r="BN168" s="309"/>
      <c r="BO168" s="202"/>
      <c r="BP168" s="202"/>
      <c r="BQ168" s="202"/>
      <c r="BR168" s="202"/>
      <c r="BS168" s="202"/>
      <c r="BT168" s="305"/>
      <c r="BU168" s="179"/>
      <c r="BV168" s="1241"/>
      <c r="BW168" s="231"/>
      <c r="BX168" s="1186"/>
      <c r="BY168" s="133"/>
      <c r="BZ168" s="133"/>
      <c r="CA168" s="1187"/>
      <c r="CB168" s="311"/>
      <c r="CC168" s="312"/>
      <c r="CD168" s="311"/>
      <c r="CE168" s="312"/>
      <c r="CF168" s="311"/>
      <c r="CG168" s="312"/>
      <c r="CH168" s="311"/>
      <c r="CI168" s="1241"/>
      <c r="CJ168" s="1188" t="s">
        <v>173</v>
      </c>
      <c r="CK168" s="1189" t="s">
        <v>268</v>
      </c>
      <c r="CL168" s="1190">
        <v>30</v>
      </c>
      <c r="CM168" s="1192" t="s">
        <v>269</v>
      </c>
      <c r="CN168" s="1194" t="s">
        <v>270</v>
      </c>
      <c r="CO168" s="1192" t="s">
        <v>268</v>
      </c>
      <c r="CP168" s="1196" t="s">
        <v>275</v>
      </c>
      <c r="CQ168" s="1192" t="s">
        <v>268</v>
      </c>
      <c r="CR168" s="1205">
        <v>2.4</v>
      </c>
      <c r="CS168" s="1230" t="s">
        <v>277</v>
      </c>
      <c r="CT168" s="1232" t="s">
        <v>268</v>
      </c>
      <c r="CU168" s="1233">
        <v>3200</v>
      </c>
      <c r="CV168" s="1236">
        <v>3500</v>
      </c>
      <c r="CW168" s="1233">
        <v>2200</v>
      </c>
      <c r="CX168" s="1236">
        <v>2200</v>
      </c>
      <c r="CY168" s="1189" t="s">
        <v>268</v>
      </c>
      <c r="CZ168" s="238" t="s">
        <v>1162</v>
      </c>
      <c r="DA168" s="239">
        <v>5100</v>
      </c>
      <c r="DB168" s="240">
        <v>5700</v>
      </c>
      <c r="DC168" s="241">
        <v>3500</v>
      </c>
      <c r="DD168" s="242">
        <v>3500</v>
      </c>
      <c r="DE168" s="1210"/>
      <c r="DF168" s="302"/>
      <c r="DG168" s="1189" t="s">
        <v>268</v>
      </c>
      <c r="DH168" s="1239">
        <v>5100</v>
      </c>
      <c r="DI168" s="1210" t="s">
        <v>268</v>
      </c>
      <c r="DJ168" s="1242">
        <v>1730</v>
      </c>
      <c r="DK168" s="1210" t="s">
        <v>268</v>
      </c>
      <c r="DL168" s="1245">
        <v>10</v>
      </c>
      <c r="DM168" s="1201" t="s">
        <v>269</v>
      </c>
      <c r="DN168" s="1202" t="s">
        <v>270</v>
      </c>
      <c r="DO168" s="1201" t="s">
        <v>268</v>
      </c>
      <c r="DP168" s="1203" t="s">
        <v>275</v>
      </c>
      <c r="DQ168" s="1201" t="s">
        <v>268</v>
      </c>
      <c r="DR168" s="1246">
        <v>10.5</v>
      </c>
      <c r="DS168" s="1210"/>
      <c r="DT168" s="231"/>
      <c r="DU168" s="1210" t="s">
        <v>280</v>
      </c>
      <c r="DV168" s="1249" t="s">
        <v>1129</v>
      </c>
      <c r="DW168" s="1251" t="s">
        <v>1129</v>
      </c>
      <c r="DX168" s="1251" t="s">
        <v>1129</v>
      </c>
      <c r="DY168" s="1253" t="s">
        <v>1129</v>
      </c>
      <c r="DZ168" s="1210" t="s">
        <v>280</v>
      </c>
      <c r="EA168" s="1211">
        <v>1130</v>
      </c>
      <c r="EB168" s="1201" t="s">
        <v>268</v>
      </c>
      <c r="EC168" s="1198">
        <v>10</v>
      </c>
      <c r="ED168" s="1201" t="s">
        <v>269</v>
      </c>
      <c r="EE168" s="1202" t="s">
        <v>270</v>
      </c>
      <c r="EF168" s="1201" t="s">
        <v>268</v>
      </c>
      <c r="EG168" s="1203" t="s">
        <v>275</v>
      </c>
      <c r="EH168" s="1201" t="s">
        <v>268</v>
      </c>
      <c r="EI168" s="1204">
        <v>5.2</v>
      </c>
      <c r="EJ168" s="1207" t="s">
        <v>276</v>
      </c>
      <c r="EK168" s="1210" t="s">
        <v>280</v>
      </c>
      <c r="EL168" s="1211">
        <v>4290</v>
      </c>
      <c r="EM168" s="1201" t="s">
        <v>268</v>
      </c>
      <c r="EN168" s="1198">
        <v>40</v>
      </c>
      <c r="EO168" s="1201" t="s">
        <v>269</v>
      </c>
      <c r="EP168" s="1202" t="s">
        <v>270</v>
      </c>
      <c r="EQ168" s="1201" t="s">
        <v>268</v>
      </c>
      <c r="ER168" s="1203" t="s">
        <v>275</v>
      </c>
      <c r="ES168" s="1201" t="s">
        <v>268</v>
      </c>
      <c r="ET168" s="1204">
        <v>2.6</v>
      </c>
      <c r="EU168" s="1214" t="s">
        <v>276</v>
      </c>
      <c r="EV168" s="1207" t="s">
        <v>1168</v>
      </c>
      <c r="EW168" s="1210" t="s">
        <v>280</v>
      </c>
      <c r="EX168" s="244"/>
      <c r="EY168" s="1210" t="s">
        <v>280</v>
      </c>
      <c r="EZ168" s="1261"/>
      <c r="FA168" s="1210"/>
      <c r="FB168" s="1264"/>
      <c r="FC168" s="298"/>
      <c r="FD168" s="1267"/>
      <c r="FE168" s="441"/>
      <c r="FL168" s="422"/>
      <c r="FM168" s="422"/>
      <c r="FN168" s="422"/>
      <c r="FO168" s="422"/>
    </row>
    <row r="169" spans="1:171" ht="15.6" customHeight="1">
      <c r="A169" s="144" t="s">
        <v>423</v>
      </c>
      <c r="B169" s="144" t="s">
        <v>1863</v>
      </c>
      <c r="C169" s="1256"/>
      <c r="D169" s="1182"/>
      <c r="E169" s="1185"/>
      <c r="F169" s="299" t="s">
        <v>43</v>
      </c>
      <c r="G169" s="205"/>
      <c r="H169" s="246">
        <v>51540</v>
      </c>
      <c r="I169" s="247">
        <v>125840</v>
      </c>
      <c r="J169" s="246">
        <v>46750</v>
      </c>
      <c r="K169" s="247">
        <v>121050</v>
      </c>
      <c r="L169" s="175" t="s">
        <v>268</v>
      </c>
      <c r="M169" s="248">
        <v>490</v>
      </c>
      <c r="N169" s="249">
        <v>1130</v>
      </c>
      <c r="O169" s="250" t="s">
        <v>269</v>
      </c>
      <c r="P169" s="251" t="s">
        <v>270</v>
      </c>
      <c r="Q169" s="252" t="s">
        <v>274</v>
      </c>
      <c r="R169" s="251" t="s">
        <v>271</v>
      </c>
      <c r="S169" s="252" t="s">
        <v>268</v>
      </c>
      <c r="T169" s="253">
        <v>2.8</v>
      </c>
      <c r="U169" s="254">
        <v>2.7</v>
      </c>
      <c r="V169" s="248">
        <v>440</v>
      </c>
      <c r="W169" s="249">
        <v>1080</v>
      </c>
      <c r="X169" s="250" t="s">
        <v>269</v>
      </c>
      <c r="Y169" s="251" t="s">
        <v>270</v>
      </c>
      <c r="Z169" s="252" t="s">
        <v>274</v>
      </c>
      <c r="AA169" s="251" t="s">
        <v>271</v>
      </c>
      <c r="AB169" s="252" t="s">
        <v>268</v>
      </c>
      <c r="AC169" s="253">
        <v>2.8</v>
      </c>
      <c r="AD169" s="255">
        <v>2.7</v>
      </c>
      <c r="AE169" s="175" t="s">
        <v>268</v>
      </c>
      <c r="AF169" s="223">
        <v>9300</v>
      </c>
      <c r="AG169" s="224" t="s">
        <v>274</v>
      </c>
      <c r="AH169" s="256">
        <v>90</v>
      </c>
      <c r="AI169" s="257" t="s">
        <v>269</v>
      </c>
      <c r="AJ169" s="197" t="s">
        <v>270</v>
      </c>
      <c r="AK169" s="198" t="s">
        <v>268</v>
      </c>
      <c r="AL169" s="258" t="s">
        <v>271</v>
      </c>
      <c r="AM169" s="259" t="s">
        <v>268</v>
      </c>
      <c r="AN169" s="260">
        <v>2.5</v>
      </c>
      <c r="AO169" s="261"/>
      <c r="AQ169" s="233"/>
      <c r="AR169" s="56"/>
      <c r="AS169" s="233"/>
      <c r="AT169" s="262"/>
      <c r="AU169" s="263"/>
      <c r="AV169" s="262"/>
      <c r="AW169" s="263"/>
      <c r="AX169" s="262"/>
      <c r="AY169" s="263"/>
      <c r="BA169" s="56"/>
      <c r="BB169" s="56"/>
      <c r="BC169" s="264"/>
      <c r="BD169" s="265"/>
      <c r="BE169" s="56"/>
      <c r="BF169" s="265"/>
      <c r="BG169" s="56"/>
      <c r="BH169" s="265"/>
      <c r="BI169" s="56"/>
      <c r="BJ169" s="1187"/>
      <c r="BL169" s="231" t="s">
        <v>1199</v>
      </c>
      <c r="BM169" s="1210"/>
      <c r="BN169" s="1227" t="s">
        <v>1199</v>
      </c>
      <c r="BO169" s="1228"/>
      <c r="BP169" s="1228"/>
      <c r="BT169" s="306"/>
      <c r="BU169" s="235"/>
      <c r="BV169" s="1241"/>
      <c r="BW169" s="266"/>
      <c r="BX169" s="1186"/>
      <c r="BY169" s="133"/>
      <c r="BZ169" s="133"/>
      <c r="CA169" s="1187"/>
      <c r="CB169" s="311"/>
      <c r="CC169" s="312"/>
      <c r="CD169" s="311"/>
      <c r="CE169" s="312"/>
      <c r="CF169" s="311"/>
      <c r="CG169" s="312"/>
      <c r="CH169" s="311"/>
      <c r="CI169" s="1241"/>
      <c r="CJ169" s="1188"/>
      <c r="CK169" s="1189"/>
      <c r="CL169" s="1190"/>
      <c r="CM169" s="1192"/>
      <c r="CN169" s="1194"/>
      <c r="CO169" s="1192"/>
      <c r="CP169" s="1196"/>
      <c r="CQ169" s="1192"/>
      <c r="CR169" s="1205"/>
      <c r="CS169" s="1230"/>
      <c r="CT169" s="1232"/>
      <c r="CU169" s="1234"/>
      <c r="CV169" s="1237"/>
      <c r="CW169" s="1234"/>
      <c r="CX169" s="1237"/>
      <c r="CY169" s="1189"/>
      <c r="CZ169" s="167" t="s">
        <v>1164</v>
      </c>
      <c r="DA169" s="268">
        <v>2800</v>
      </c>
      <c r="DB169" s="269">
        <v>3100</v>
      </c>
      <c r="DC169" s="270">
        <v>1900</v>
      </c>
      <c r="DD169" s="271">
        <v>1900</v>
      </c>
      <c r="DE169" s="1210"/>
      <c r="DF169" s="231" t="s">
        <v>327</v>
      </c>
      <c r="DG169" s="1189"/>
      <c r="DH169" s="1240"/>
      <c r="DI169" s="1210"/>
      <c r="DJ169" s="1243"/>
      <c r="DK169" s="1210"/>
      <c r="DL169" s="1190"/>
      <c r="DM169" s="1192"/>
      <c r="DN169" s="1194"/>
      <c r="DO169" s="1192"/>
      <c r="DP169" s="1196"/>
      <c r="DQ169" s="1192"/>
      <c r="DR169" s="1247"/>
      <c r="DS169" s="1210"/>
      <c r="DT169" s="231"/>
      <c r="DU169" s="1210"/>
      <c r="DV169" s="1250"/>
      <c r="DW169" s="1252"/>
      <c r="DX169" s="1252"/>
      <c r="DY169" s="1254"/>
      <c r="DZ169" s="1210"/>
      <c r="EA169" s="1212"/>
      <c r="EB169" s="1192"/>
      <c r="EC169" s="1199"/>
      <c r="ED169" s="1192"/>
      <c r="EE169" s="1194"/>
      <c r="EF169" s="1192"/>
      <c r="EG169" s="1196"/>
      <c r="EH169" s="1192"/>
      <c r="EI169" s="1205"/>
      <c r="EJ169" s="1208"/>
      <c r="EK169" s="1210"/>
      <c r="EL169" s="1212"/>
      <c r="EM169" s="1192"/>
      <c r="EN169" s="1199"/>
      <c r="EO169" s="1192"/>
      <c r="EP169" s="1194"/>
      <c r="EQ169" s="1192"/>
      <c r="ER169" s="1196"/>
      <c r="ES169" s="1192"/>
      <c r="ET169" s="1205"/>
      <c r="EU169" s="1215"/>
      <c r="EV169" s="1208"/>
      <c r="EW169" s="1210"/>
      <c r="EX169" s="272">
        <v>2870</v>
      </c>
      <c r="EY169" s="1210"/>
      <c r="EZ169" s="1261"/>
      <c r="FA169" s="1210"/>
      <c r="FB169" s="1264"/>
      <c r="FC169" s="298"/>
      <c r="FD169" s="1267"/>
      <c r="FE169" s="441"/>
      <c r="FL169" s="422"/>
      <c r="FM169" s="422"/>
      <c r="FN169" s="422"/>
      <c r="FO169" s="422"/>
    </row>
    <row r="170" spans="1:171" ht="15.6" customHeight="1">
      <c r="A170" s="144" t="s">
        <v>1311</v>
      </c>
      <c r="B170" s="144" t="s">
        <v>1864</v>
      </c>
      <c r="C170" s="1256"/>
      <c r="D170" s="1182"/>
      <c r="E170" s="1217" t="s">
        <v>1165</v>
      </c>
      <c r="F170" s="299" t="s">
        <v>44</v>
      </c>
      <c r="G170" s="205"/>
      <c r="H170" s="246">
        <v>125840</v>
      </c>
      <c r="I170" s="247">
        <v>218930</v>
      </c>
      <c r="J170" s="246">
        <v>121050</v>
      </c>
      <c r="K170" s="247">
        <v>214140</v>
      </c>
      <c r="L170" s="175" t="s">
        <v>268</v>
      </c>
      <c r="M170" s="248">
        <v>1130</v>
      </c>
      <c r="N170" s="249">
        <v>2060</v>
      </c>
      <c r="O170" s="250" t="s">
        <v>269</v>
      </c>
      <c r="P170" s="251" t="s">
        <v>270</v>
      </c>
      <c r="Q170" s="252" t="s">
        <v>274</v>
      </c>
      <c r="R170" s="251" t="s">
        <v>271</v>
      </c>
      <c r="S170" s="252" t="s">
        <v>268</v>
      </c>
      <c r="T170" s="253">
        <v>2.7</v>
      </c>
      <c r="U170" s="254">
        <v>2.7</v>
      </c>
      <c r="V170" s="248">
        <v>1080</v>
      </c>
      <c r="W170" s="249">
        <v>2010</v>
      </c>
      <c r="X170" s="250" t="s">
        <v>269</v>
      </c>
      <c r="Y170" s="251" t="s">
        <v>270</v>
      </c>
      <c r="Z170" s="252" t="s">
        <v>274</v>
      </c>
      <c r="AA170" s="251" t="s">
        <v>271</v>
      </c>
      <c r="AB170" s="252" t="s">
        <v>268</v>
      </c>
      <c r="AC170" s="253">
        <v>2.7</v>
      </c>
      <c r="AD170" s="255">
        <v>2.7</v>
      </c>
      <c r="AE170" s="55"/>
      <c r="AH170" s="273"/>
      <c r="AP170" s="55"/>
      <c r="AZ170" s="175" t="s">
        <v>268</v>
      </c>
      <c r="BA170" s="274">
        <v>18610</v>
      </c>
      <c r="BB170" s="175" t="s">
        <v>268</v>
      </c>
      <c r="BC170" s="225">
        <v>180</v>
      </c>
      <c r="BD170" s="226" t="s">
        <v>269</v>
      </c>
      <c r="BE170" s="227" t="s">
        <v>270</v>
      </c>
      <c r="BF170" s="228" t="s">
        <v>268</v>
      </c>
      <c r="BG170" s="229" t="s">
        <v>271</v>
      </c>
      <c r="BH170" s="226" t="s">
        <v>268</v>
      </c>
      <c r="BI170" s="230">
        <v>2.5</v>
      </c>
      <c r="BJ170" s="1187"/>
      <c r="BL170" s="231">
        <v>869500</v>
      </c>
      <c r="BM170" s="1210"/>
      <c r="BN170" s="149">
        <v>8690</v>
      </c>
      <c r="BO170" s="138" t="s">
        <v>272</v>
      </c>
      <c r="BP170" s="166" t="s">
        <v>270</v>
      </c>
      <c r="BQ170" s="161" t="s">
        <v>268</v>
      </c>
      <c r="BR170" s="303" t="s">
        <v>271</v>
      </c>
      <c r="BS170" s="182" t="s">
        <v>268</v>
      </c>
      <c r="BT170" s="304">
        <v>2</v>
      </c>
      <c r="BU170" s="307"/>
      <c r="BV170" s="1241"/>
      <c r="BW170" s="302"/>
      <c r="BX170" s="1186"/>
      <c r="BY170" s="133"/>
      <c r="BZ170" s="133"/>
      <c r="CA170" s="1187"/>
      <c r="CB170" s="311"/>
      <c r="CC170" s="312"/>
      <c r="CD170" s="311"/>
      <c r="CE170" s="312"/>
      <c r="CF170" s="311"/>
      <c r="CG170" s="312"/>
      <c r="CH170" s="311"/>
      <c r="CI170" s="1241"/>
      <c r="CJ170" s="1219">
        <v>3220</v>
      </c>
      <c r="CK170" s="1189"/>
      <c r="CL170" s="1190"/>
      <c r="CM170" s="1192"/>
      <c r="CN170" s="1194"/>
      <c r="CO170" s="1192"/>
      <c r="CP170" s="1196"/>
      <c r="CQ170" s="1192"/>
      <c r="CR170" s="1205"/>
      <c r="CS170" s="1230"/>
      <c r="CT170" s="1232"/>
      <c r="CU170" s="1234"/>
      <c r="CV170" s="1237"/>
      <c r="CW170" s="1234"/>
      <c r="CX170" s="1237"/>
      <c r="CY170" s="1189"/>
      <c r="CZ170" s="167" t="s">
        <v>1166</v>
      </c>
      <c r="DA170" s="268">
        <v>2400</v>
      </c>
      <c r="DB170" s="269">
        <v>2700</v>
      </c>
      <c r="DC170" s="270">
        <v>1700</v>
      </c>
      <c r="DD170" s="271">
        <v>1700</v>
      </c>
      <c r="DE170" s="1210"/>
      <c r="DF170" s="231">
        <v>2540</v>
      </c>
      <c r="DG170" s="235"/>
      <c r="DH170" s="276"/>
      <c r="DI170" s="1241"/>
      <c r="DJ170" s="1243"/>
      <c r="DK170" s="1210"/>
      <c r="DL170" s="1190"/>
      <c r="DM170" s="1192"/>
      <c r="DN170" s="1194"/>
      <c r="DO170" s="1192"/>
      <c r="DP170" s="1196"/>
      <c r="DQ170" s="1192"/>
      <c r="DR170" s="1247"/>
      <c r="DS170" s="1210"/>
      <c r="DT170" s="302"/>
      <c r="DU170" s="1210"/>
      <c r="DV170" s="1221">
        <v>0.01</v>
      </c>
      <c r="DW170" s="1223">
        <v>0.03</v>
      </c>
      <c r="DX170" s="1223">
        <v>0.04</v>
      </c>
      <c r="DY170" s="1225">
        <v>0.06</v>
      </c>
      <c r="DZ170" s="1210"/>
      <c r="EA170" s="1212"/>
      <c r="EB170" s="1192"/>
      <c r="EC170" s="1199"/>
      <c r="ED170" s="1192"/>
      <c r="EE170" s="1194"/>
      <c r="EF170" s="1192"/>
      <c r="EG170" s="1196"/>
      <c r="EH170" s="1192"/>
      <c r="EI170" s="1205"/>
      <c r="EJ170" s="1208"/>
      <c r="EK170" s="1210"/>
      <c r="EL170" s="1212"/>
      <c r="EM170" s="1192"/>
      <c r="EN170" s="1199"/>
      <c r="EO170" s="1192"/>
      <c r="EP170" s="1194"/>
      <c r="EQ170" s="1192"/>
      <c r="ER170" s="1196"/>
      <c r="ES170" s="1192"/>
      <c r="ET170" s="1205"/>
      <c r="EU170" s="1215"/>
      <c r="EV170" s="1208"/>
      <c r="EW170" s="1210"/>
      <c r="EX170" s="277">
        <v>20</v>
      </c>
      <c r="EY170" s="1210"/>
      <c r="EZ170" s="1261"/>
      <c r="FA170" s="1210"/>
      <c r="FB170" s="1264"/>
      <c r="FC170" s="298"/>
      <c r="FD170" s="1267"/>
      <c r="FE170" s="441"/>
      <c r="FL170" s="422"/>
      <c r="FM170" s="422"/>
      <c r="FN170" s="422"/>
      <c r="FO170" s="422"/>
    </row>
    <row r="171" spans="1:171" ht="15.6" customHeight="1">
      <c r="A171" s="144" t="s">
        <v>1312</v>
      </c>
      <c r="B171" s="144" t="s">
        <v>1865</v>
      </c>
      <c r="C171" s="1256"/>
      <c r="D171" s="1182"/>
      <c r="E171" s="1218"/>
      <c r="F171" s="300" t="s">
        <v>45</v>
      </c>
      <c r="G171" s="205"/>
      <c r="H171" s="279">
        <v>218930</v>
      </c>
      <c r="I171" s="280"/>
      <c r="J171" s="279">
        <v>214140</v>
      </c>
      <c r="K171" s="280"/>
      <c r="L171" s="175" t="s">
        <v>268</v>
      </c>
      <c r="M171" s="223">
        <v>2060</v>
      </c>
      <c r="N171" s="281"/>
      <c r="O171" s="282" t="s">
        <v>269</v>
      </c>
      <c r="P171" s="283" t="s">
        <v>270</v>
      </c>
      <c r="Q171" s="284" t="s">
        <v>274</v>
      </c>
      <c r="R171" s="283" t="s">
        <v>271</v>
      </c>
      <c r="S171" s="284" t="s">
        <v>268</v>
      </c>
      <c r="T171" s="285">
        <v>2.7</v>
      </c>
      <c r="U171" s="286"/>
      <c r="V171" s="223">
        <v>2010</v>
      </c>
      <c r="W171" s="281"/>
      <c r="X171" s="282" t="s">
        <v>269</v>
      </c>
      <c r="Y171" s="283" t="s">
        <v>270</v>
      </c>
      <c r="Z171" s="284" t="s">
        <v>274</v>
      </c>
      <c r="AA171" s="283" t="s">
        <v>271</v>
      </c>
      <c r="AB171" s="284" t="s">
        <v>268</v>
      </c>
      <c r="AC171" s="285">
        <v>2.7</v>
      </c>
      <c r="AD171" s="287"/>
      <c r="AE171" s="55"/>
      <c r="AH171" s="288"/>
      <c r="AP171" s="55"/>
      <c r="AQ171" s="289"/>
      <c r="AR171" s="165"/>
      <c r="AS171" s="288"/>
      <c r="AZ171" s="56"/>
      <c r="BA171" s="56"/>
      <c r="BB171" s="56"/>
      <c r="BC171" s="56"/>
      <c r="BD171" s="56"/>
      <c r="BE171" s="56"/>
      <c r="BF171" s="56"/>
      <c r="BG171" s="56"/>
      <c r="BH171" s="56"/>
      <c r="BI171" s="56"/>
      <c r="BJ171" s="1187"/>
      <c r="BL171" s="301"/>
      <c r="BM171" s="1210"/>
      <c r="BN171" s="144"/>
      <c r="BT171" s="306"/>
      <c r="BU171" s="179"/>
      <c r="BV171" s="1241"/>
      <c r="BW171" s="231"/>
      <c r="BX171" s="1186"/>
      <c r="BY171" s="133"/>
      <c r="BZ171" s="133"/>
      <c r="CA171" s="1187"/>
      <c r="CB171" s="311"/>
      <c r="CC171" s="312"/>
      <c r="CD171" s="311"/>
      <c r="CE171" s="312"/>
      <c r="CF171" s="311"/>
      <c r="CG171" s="312"/>
      <c r="CH171" s="311"/>
      <c r="CI171" s="1241"/>
      <c r="CJ171" s="1219"/>
      <c r="CK171" s="1189"/>
      <c r="CL171" s="1190"/>
      <c r="CM171" s="1192"/>
      <c r="CN171" s="1194"/>
      <c r="CO171" s="1192"/>
      <c r="CP171" s="1196"/>
      <c r="CQ171" s="1192"/>
      <c r="CR171" s="1205"/>
      <c r="CS171" s="1230"/>
      <c r="CT171" s="1232"/>
      <c r="CU171" s="1235"/>
      <c r="CV171" s="1238"/>
      <c r="CW171" s="1235"/>
      <c r="CX171" s="1238"/>
      <c r="CY171" s="1189"/>
      <c r="CZ171" s="291" t="s">
        <v>1167</v>
      </c>
      <c r="DA171" s="292">
        <v>2200</v>
      </c>
      <c r="DB171" s="293">
        <v>2400</v>
      </c>
      <c r="DC171" s="294">
        <v>1500</v>
      </c>
      <c r="DD171" s="290">
        <v>1500</v>
      </c>
      <c r="DE171" s="1210"/>
      <c r="DF171" s="302"/>
      <c r="DG171" s="235"/>
      <c r="DH171" s="165"/>
      <c r="DI171" s="1241"/>
      <c r="DJ171" s="1244"/>
      <c r="DK171" s="1210"/>
      <c r="DL171" s="1190"/>
      <c r="DM171" s="1193"/>
      <c r="DN171" s="1195"/>
      <c r="DO171" s="1193"/>
      <c r="DP171" s="1197"/>
      <c r="DQ171" s="1193"/>
      <c r="DR171" s="1248"/>
      <c r="DS171" s="1210"/>
      <c r="DT171" s="231"/>
      <c r="DU171" s="1210"/>
      <c r="DV171" s="1222"/>
      <c r="DW171" s="1224"/>
      <c r="DX171" s="1224"/>
      <c r="DY171" s="1226"/>
      <c r="DZ171" s="1210"/>
      <c r="EA171" s="1213"/>
      <c r="EB171" s="1193"/>
      <c r="EC171" s="1200"/>
      <c r="ED171" s="1193"/>
      <c r="EE171" s="1195"/>
      <c r="EF171" s="1193"/>
      <c r="EG171" s="1197"/>
      <c r="EH171" s="1193"/>
      <c r="EI171" s="1206"/>
      <c r="EJ171" s="1209"/>
      <c r="EK171" s="1210"/>
      <c r="EL171" s="1213"/>
      <c r="EM171" s="1193"/>
      <c r="EN171" s="1200"/>
      <c r="EO171" s="1193"/>
      <c r="EP171" s="1195"/>
      <c r="EQ171" s="1193"/>
      <c r="ER171" s="1197"/>
      <c r="ES171" s="1193"/>
      <c r="ET171" s="1206"/>
      <c r="EU171" s="1216"/>
      <c r="EV171" s="1209"/>
      <c r="EW171" s="1210"/>
      <c r="EX171" s="295" t="s">
        <v>1168</v>
      </c>
      <c r="EY171" s="1210"/>
      <c r="EZ171" s="1261"/>
      <c r="FA171" s="1210"/>
      <c r="FB171" s="1264"/>
      <c r="FC171" s="298"/>
      <c r="FD171" s="1267"/>
      <c r="FE171" s="441"/>
      <c r="FL171" s="422"/>
      <c r="FM171" s="422"/>
      <c r="FN171" s="422"/>
      <c r="FO171" s="422"/>
    </row>
    <row r="172" spans="1:171" ht="15.6" customHeight="1">
      <c r="A172" s="144" t="s">
        <v>1313</v>
      </c>
      <c r="B172" s="144" t="s">
        <v>1866</v>
      </c>
      <c r="C172" s="1256"/>
      <c r="D172" s="1352" t="s">
        <v>1200</v>
      </c>
      <c r="E172" s="1184" t="s">
        <v>1160</v>
      </c>
      <c r="F172" s="296" t="s">
        <v>42</v>
      </c>
      <c r="G172" s="205"/>
      <c r="H172" s="206">
        <v>40780</v>
      </c>
      <c r="I172" s="207">
        <v>50080</v>
      </c>
      <c r="J172" s="206">
        <v>36340</v>
      </c>
      <c r="K172" s="207">
        <v>45640</v>
      </c>
      <c r="L172" s="175" t="s">
        <v>268</v>
      </c>
      <c r="M172" s="208">
        <v>380</v>
      </c>
      <c r="N172" s="209">
        <v>470</v>
      </c>
      <c r="O172" s="210" t="s">
        <v>269</v>
      </c>
      <c r="P172" s="211" t="s">
        <v>270</v>
      </c>
      <c r="Q172" s="212" t="s">
        <v>268</v>
      </c>
      <c r="R172" s="213" t="s">
        <v>271</v>
      </c>
      <c r="S172" s="212" t="s">
        <v>268</v>
      </c>
      <c r="T172" s="214">
        <v>2.9</v>
      </c>
      <c r="U172" s="215">
        <v>2.8</v>
      </c>
      <c r="V172" s="208">
        <v>340</v>
      </c>
      <c r="W172" s="209">
        <v>430</v>
      </c>
      <c r="X172" s="210" t="s">
        <v>269</v>
      </c>
      <c r="Y172" s="211" t="s">
        <v>270</v>
      </c>
      <c r="Z172" s="212" t="s">
        <v>268</v>
      </c>
      <c r="AA172" s="213" t="s">
        <v>271</v>
      </c>
      <c r="AB172" s="212" t="s">
        <v>268</v>
      </c>
      <c r="AC172" s="214">
        <v>2.9</v>
      </c>
      <c r="AD172" s="216">
        <v>2.8</v>
      </c>
      <c r="AE172" s="175" t="s">
        <v>268</v>
      </c>
      <c r="AF172" s="217">
        <v>9300</v>
      </c>
      <c r="AG172" s="218" t="s">
        <v>274</v>
      </c>
      <c r="AH172" s="219">
        <v>90</v>
      </c>
      <c r="AI172" s="220" t="s">
        <v>269</v>
      </c>
      <c r="AJ172" s="211" t="s">
        <v>270</v>
      </c>
      <c r="AK172" s="212" t="s">
        <v>268</v>
      </c>
      <c r="AL172" s="213" t="s">
        <v>271</v>
      </c>
      <c r="AM172" s="212" t="s">
        <v>268</v>
      </c>
      <c r="AN172" s="221">
        <v>2.5</v>
      </c>
      <c r="AO172" s="222" t="s">
        <v>276</v>
      </c>
      <c r="AP172" s="175" t="s">
        <v>268</v>
      </c>
      <c r="AQ172" s="223">
        <v>3720</v>
      </c>
      <c r="AR172" s="224" t="s">
        <v>274</v>
      </c>
      <c r="AS172" s="225">
        <v>30</v>
      </c>
      <c r="AT172" s="226" t="s">
        <v>269</v>
      </c>
      <c r="AU172" s="227" t="s">
        <v>270</v>
      </c>
      <c r="AV172" s="228" t="s">
        <v>268</v>
      </c>
      <c r="AW172" s="229" t="s">
        <v>271</v>
      </c>
      <c r="AX172" s="228" t="s">
        <v>268</v>
      </c>
      <c r="AY172" s="230">
        <v>3.8</v>
      </c>
      <c r="BA172" s="56"/>
      <c r="BJ172" s="1187"/>
      <c r="BL172" s="301"/>
      <c r="BM172" s="1210"/>
      <c r="BN172" s="144"/>
      <c r="BT172" s="306"/>
      <c r="BU172" s="235"/>
      <c r="BV172" s="1241"/>
      <c r="BW172" s="266"/>
      <c r="BX172" s="1186"/>
      <c r="BY172" s="133"/>
      <c r="BZ172" s="133"/>
      <c r="CA172" s="1187"/>
      <c r="CB172" s="311"/>
      <c r="CC172" s="312"/>
      <c r="CD172" s="311"/>
      <c r="CE172" s="312"/>
      <c r="CF172" s="311"/>
      <c r="CG172" s="312"/>
      <c r="CH172" s="311"/>
      <c r="CI172" s="1241"/>
      <c r="CJ172" s="1188" t="s">
        <v>174</v>
      </c>
      <c r="CK172" s="1189" t="s">
        <v>268</v>
      </c>
      <c r="CL172" s="1190">
        <v>20</v>
      </c>
      <c r="CM172" s="1192" t="s">
        <v>269</v>
      </c>
      <c r="CN172" s="1194" t="s">
        <v>270</v>
      </c>
      <c r="CO172" s="1192" t="s">
        <v>268</v>
      </c>
      <c r="CP172" s="1196" t="s">
        <v>275</v>
      </c>
      <c r="CQ172" s="1192" t="s">
        <v>268</v>
      </c>
      <c r="CR172" s="1205">
        <v>3.1</v>
      </c>
      <c r="CS172" s="1230" t="s">
        <v>277</v>
      </c>
      <c r="CT172" s="1232" t="s">
        <v>268</v>
      </c>
      <c r="CU172" s="1233">
        <v>3400</v>
      </c>
      <c r="CV172" s="1236">
        <v>3800</v>
      </c>
      <c r="CW172" s="1233">
        <v>2400</v>
      </c>
      <c r="CX172" s="1236">
        <v>2400</v>
      </c>
      <c r="CY172" s="1189" t="s">
        <v>268</v>
      </c>
      <c r="CZ172" s="238" t="s">
        <v>1162</v>
      </c>
      <c r="DA172" s="239">
        <v>5500</v>
      </c>
      <c r="DB172" s="240">
        <v>6200</v>
      </c>
      <c r="DC172" s="241">
        <v>3900</v>
      </c>
      <c r="DD172" s="242">
        <v>3900</v>
      </c>
      <c r="DE172" s="1210"/>
      <c r="DF172" s="231" t="s">
        <v>329</v>
      </c>
      <c r="DG172" s="1189" t="s">
        <v>268</v>
      </c>
      <c r="DH172" s="1239">
        <v>5100</v>
      </c>
      <c r="DI172" s="1210" t="s">
        <v>268</v>
      </c>
      <c r="DJ172" s="1242">
        <v>1610</v>
      </c>
      <c r="DK172" s="1210" t="s">
        <v>268</v>
      </c>
      <c r="DL172" s="1245">
        <v>10</v>
      </c>
      <c r="DM172" s="1201" t="s">
        <v>269</v>
      </c>
      <c r="DN172" s="1202" t="s">
        <v>270</v>
      </c>
      <c r="DO172" s="1201" t="s">
        <v>268</v>
      </c>
      <c r="DP172" s="1203" t="s">
        <v>275</v>
      </c>
      <c r="DQ172" s="1201" t="s">
        <v>268</v>
      </c>
      <c r="DR172" s="1246">
        <v>9.6999999999999993</v>
      </c>
      <c r="DS172" s="1210"/>
      <c r="DT172" s="231"/>
      <c r="DU172" s="1210" t="s">
        <v>280</v>
      </c>
      <c r="DV172" s="1249" t="s">
        <v>1129</v>
      </c>
      <c r="DW172" s="1251" t="s">
        <v>1129</v>
      </c>
      <c r="DX172" s="1251" t="s">
        <v>1129</v>
      </c>
      <c r="DY172" s="1253" t="s">
        <v>1129</v>
      </c>
      <c r="DZ172" s="1210" t="s">
        <v>280</v>
      </c>
      <c r="EA172" s="1211">
        <v>1050</v>
      </c>
      <c r="EB172" s="1201" t="s">
        <v>268</v>
      </c>
      <c r="EC172" s="1198">
        <v>11</v>
      </c>
      <c r="ED172" s="1201" t="s">
        <v>269</v>
      </c>
      <c r="EE172" s="1202" t="s">
        <v>270</v>
      </c>
      <c r="EF172" s="1201" t="s">
        <v>268</v>
      </c>
      <c r="EG172" s="1203" t="s">
        <v>275</v>
      </c>
      <c r="EH172" s="1201" t="s">
        <v>268</v>
      </c>
      <c r="EI172" s="1204">
        <v>4.4000000000000004</v>
      </c>
      <c r="EJ172" s="1207" t="s">
        <v>276</v>
      </c>
      <c r="EK172" s="1210" t="s">
        <v>280</v>
      </c>
      <c r="EL172" s="1211">
        <v>3980</v>
      </c>
      <c r="EM172" s="1201" t="s">
        <v>268</v>
      </c>
      <c r="EN172" s="1198">
        <v>40</v>
      </c>
      <c r="EO172" s="1201" t="s">
        <v>269</v>
      </c>
      <c r="EP172" s="1202" t="s">
        <v>270</v>
      </c>
      <c r="EQ172" s="1201" t="s">
        <v>268</v>
      </c>
      <c r="ER172" s="1203" t="s">
        <v>275</v>
      </c>
      <c r="ES172" s="1201" t="s">
        <v>268</v>
      </c>
      <c r="ET172" s="1204">
        <v>2.4</v>
      </c>
      <c r="EU172" s="1214" t="s">
        <v>276</v>
      </c>
      <c r="EV172" s="1207" t="s">
        <v>1168</v>
      </c>
      <c r="EW172" s="1210" t="s">
        <v>280</v>
      </c>
      <c r="EX172" s="244"/>
      <c r="EY172" s="1210" t="s">
        <v>280</v>
      </c>
      <c r="EZ172" s="1261"/>
      <c r="FA172" s="1210"/>
      <c r="FB172" s="1264"/>
      <c r="FC172" s="298"/>
      <c r="FD172" s="1267"/>
      <c r="FE172" s="441"/>
      <c r="FL172" s="422"/>
      <c r="FM172" s="422"/>
      <c r="FN172" s="422"/>
      <c r="FO172" s="422"/>
    </row>
    <row r="173" spans="1:171" ht="15.6" customHeight="1">
      <c r="A173" s="144" t="s">
        <v>1314</v>
      </c>
      <c r="B173" s="144" t="s">
        <v>1867</v>
      </c>
      <c r="C173" s="1256"/>
      <c r="D173" s="1182"/>
      <c r="E173" s="1185"/>
      <c r="F173" s="299" t="s">
        <v>43</v>
      </c>
      <c r="G173" s="205"/>
      <c r="H173" s="246">
        <v>50080</v>
      </c>
      <c r="I173" s="247">
        <v>124380</v>
      </c>
      <c r="J173" s="246">
        <v>45640</v>
      </c>
      <c r="K173" s="247">
        <v>119940</v>
      </c>
      <c r="L173" s="175" t="s">
        <v>268</v>
      </c>
      <c r="M173" s="248">
        <v>470</v>
      </c>
      <c r="N173" s="249">
        <v>1120</v>
      </c>
      <c r="O173" s="250" t="s">
        <v>269</v>
      </c>
      <c r="P173" s="251" t="s">
        <v>270</v>
      </c>
      <c r="Q173" s="252" t="s">
        <v>274</v>
      </c>
      <c r="R173" s="251" t="s">
        <v>271</v>
      </c>
      <c r="S173" s="252" t="s">
        <v>268</v>
      </c>
      <c r="T173" s="253">
        <v>2.8</v>
      </c>
      <c r="U173" s="254">
        <v>2.7</v>
      </c>
      <c r="V173" s="248">
        <v>430</v>
      </c>
      <c r="W173" s="249">
        <v>1070</v>
      </c>
      <c r="X173" s="250" t="s">
        <v>269</v>
      </c>
      <c r="Y173" s="251" t="s">
        <v>270</v>
      </c>
      <c r="Z173" s="252" t="s">
        <v>274</v>
      </c>
      <c r="AA173" s="251" t="s">
        <v>271</v>
      </c>
      <c r="AB173" s="252" t="s">
        <v>268</v>
      </c>
      <c r="AC173" s="253">
        <v>2.8</v>
      </c>
      <c r="AD173" s="255">
        <v>2.7</v>
      </c>
      <c r="AE173" s="175" t="s">
        <v>268</v>
      </c>
      <c r="AF173" s="223">
        <v>9300</v>
      </c>
      <c r="AG173" s="224" t="s">
        <v>274</v>
      </c>
      <c r="AH173" s="256">
        <v>90</v>
      </c>
      <c r="AI173" s="257" t="s">
        <v>269</v>
      </c>
      <c r="AJ173" s="197" t="s">
        <v>270</v>
      </c>
      <c r="AK173" s="198" t="s">
        <v>268</v>
      </c>
      <c r="AL173" s="258" t="s">
        <v>271</v>
      </c>
      <c r="AM173" s="259" t="s">
        <v>268</v>
      </c>
      <c r="AN173" s="260">
        <v>2.5</v>
      </c>
      <c r="AO173" s="261"/>
      <c r="AQ173" s="233"/>
      <c r="AR173" s="56"/>
      <c r="AS173" s="233"/>
      <c r="AT173" s="262"/>
      <c r="AU173" s="263"/>
      <c r="AV173" s="262"/>
      <c r="AW173" s="263"/>
      <c r="AX173" s="262"/>
      <c r="AY173" s="263"/>
      <c r="BA173" s="56"/>
      <c r="BB173" s="56"/>
      <c r="BC173" s="264"/>
      <c r="BD173" s="265"/>
      <c r="BE173" s="56"/>
      <c r="BF173" s="265"/>
      <c r="BG173" s="56"/>
      <c r="BH173" s="265"/>
      <c r="BI173" s="56"/>
      <c r="BJ173" s="1187"/>
      <c r="BL173" s="301"/>
      <c r="BM173" s="1210"/>
      <c r="BN173" s="144"/>
      <c r="BT173" s="306"/>
      <c r="BU173" s="307"/>
      <c r="BV173" s="1241"/>
      <c r="BW173" s="302"/>
      <c r="BX173" s="1186"/>
      <c r="BY173" s="133"/>
      <c r="BZ173" s="133"/>
      <c r="CA173" s="1187"/>
      <c r="CB173" s="311"/>
      <c r="CC173" s="312"/>
      <c r="CD173" s="311"/>
      <c r="CE173" s="312"/>
      <c r="CF173" s="311"/>
      <c r="CG173" s="312"/>
      <c r="CH173" s="311"/>
      <c r="CI173" s="1241"/>
      <c r="CJ173" s="1188"/>
      <c r="CK173" s="1189"/>
      <c r="CL173" s="1190"/>
      <c r="CM173" s="1192"/>
      <c r="CN173" s="1194"/>
      <c r="CO173" s="1192"/>
      <c r="CP173" s="1196"/>
      <c r="CQ173" s="1192"/>
      <c r="CR173" s="1205"/>
      <c r="CS173" s="1230"/>
      <c r="CT173" s="1232"/>
      <c r="CU173" s="1234"/>
      <c r="CV173" s="1237"/>
      <c r="CW173" s="1234"/>
      <c r="CX173" s="1237"/>
      <c r="CY173" s="1189"/>
      <c r="CZ173" s="167" t="s">
        <v>1164</v>
      </c>
      <c r="DA173" s="268">
        <v>3000</v>
      </c>
      <c r="DB173" s="269">
        <v>3400</v>
      </c>
      <c r="DC173" s="270">
        <v>2100</v>
      </c>
      <c r="DD173" s="271">
        <v>2100</v>
      </c>
      <c r="DE173" s="1210"/>
      <c r="DF173" s="231">
        <v>2440</v>
      </c>
      <c r="DG173" s="1189"/>
      <c r="DH173" s="1240"/>
      <c r="DI173" s="1210"/>
      <c r="DJ173" s="1243"/>
      <c r="DK173" s="1210"/>
      <c r="DL173" s="1190"/>
      <c r="DM173" s="1192"/>
      <c r="DN173" s="1194"/>
      <c r="DO173" s="1192"/>
      <c r="DP173" s="1196"/>
      <c r="DQ173" s="1192"/>
      <c r="DR173" s="1247"/>
      <c r="DS173" s="1210"/>
      <c r="DT173" s="302"/>
      <c r="DU173" s="1210"/>
      <c r="DV173" s="1250"/>
      <c r="DW173" s="1252"/>
      <c r="DX173" s="1252"/>
      <c r="DY173" s="1254"/>
      <c r="DZ173" s="1210"/>
      <c r="EA173" s="1212"/>
      <c r="EB173" s="1192"/>
      <c r="EC173" s="1199"/>
      <c r="ED173" s="1192"/>
      <c r="EE173" s="1194"/>
      <c r="EF173" s="1192"/>
      <c r="EG173" s="1196"/>
      <c r="EH173" s="1192"/>
      <c r="EI173" s="1205"/>
      <c r="EJ173" s="1208"/>
      <c r="EK173" s="1210"/>
      <c r="EL173" s="1212"/>
      <c r="EM173" s="1192"/>
      <c r="EN173" s="1199"/>
      <c r="EO173" s="1192"/>
      <c r="EP173" s="1194"/>
      <c r="EQ173" s="1192"/>
      <c r="ER173" s="1196"/>
      <c r="ES173" s="1192"/>
      <c r="ET173" s="1205"/>
      <c r="EU173" s="1215"/>
      <c r="EV173" s="1208"/>
      <c r="EW173" s="1210"/>
      <c r="EX173" s="272">
        <v>2670</v>
      </c>
      <c r="EY173" s="1210"/>
      <c r="EZ173" s="1261"/>
      <c r="FA173" s="1210"/>
      <c r="FB173" s="1264"/>
      <c r="FC173" s="298"/>
      <c r="FD173" s="1267"/>
      <c r="FE173" s="441"/>
      <c r="FL173" s="422"/>
      <c r="FM173" s="422"/>
      <c r="FN173" s="422"/>
      <c r="FO173" s="422"/>
    </row>
    <row r="174" spans="1:171" ht="15.6" customHeight="1">
      <c r="A174" s="144" t="s">
        <v>1315</v>
      </c>
      <c r="B174" s="144" t="s">
        <v>1868</v>
      </c>
      <c r="C174" s="1256"/>
      <c r="D174" s="1182"/>
      <c r="E174" s="1217" t="s">
        <v>1165</v>
      </c>
      <c r="F174" s="299" t="s">
        <v>44</v>
      </c>
      <c r="G174" s="205"/>
      <c r="H174" s="246">
        <v>124380</v>
      </c>
      <c r="I174" s="247">
        <v>217470</v>
      </c>
      <c r="J174" s="246">
        <v>119940</v>
      </c>
      <c r="K174" s="247">
        <v>213030</v>
      </c>
      <c r="L174" s="175" t="s">
        <v>268</v>
      </c>
      <c r="M174" s="248">
        <v>1120</v>
      </c>
      <c r="N174" s="249">
        <v>2050</v>
      </c>
      <c r="O174" s="250" t="s">
        <v>269</v>
      </c>
      <c r="P174" s="251" t="s">
        <v>270</v>
      </c>
      <c r="Q174" s="252" t="s">
        <v>274</v>
      </c>
      <c r="R174" s="251" t="s">
        <v>271</v>
      </c>
      <c r="S174" s="252" t="s">
        <v>268</v>
      </c>
      <c r="T174" s="253">
        <v>2.7</v>
      </c>
      <c r="U174" s="254">
        <v>2.7</v>
      </c>
      <c r="V174" s="248">
        <v>1070</v>
      </c>
      <c r="W174" s="249">
        <v>2000</v>
      </c>
      <c r="X174" s="250" t="s">
        <v>269</v>
      </c>
      <c r="Y174" s="251" t="s">
        <v>270</v>
      </c>
      <c r="Z174" s="252" t="s">
        <v>274</v>
      </c>
      <c r="AA174" s="251" t="s">
        <v>271</v>
      </c>
      <c r="AB174" s="252" t="s">
        <v>268</v>
      </c>
      <c r="AC174" s="253">
        <v>2.7</v>
      </c>
      <c r="AD174" s="255">
        <v>2.7</v>
      </c>
      <c r="AE174" s="55"/>
      <c r="AH174" s="273"/>
      <c r="AP174" s="55"/>
      <c r="AZ174" s="175" t="s">
        <v>268</v>
      </c>
      <c r="BA174" s="274">
        <v>18610</v>
      </c>
      <c r="BB174" s="175" t="s">
        <v>268</v>
      </c>
      <c r="BC174" s="225">
        <v>180</v>
      </c>
      <c r="BD174" s="226" t="s">
        <v>269</v>
      </c>
      <c r="BE174" s="227" t="s">
        <v>270</v>
      </c>
      <c r="BF174" s="228" t="s">
        <v>268</v>
      </c>
      <c r="BG174" s="229" t="s">
        <v>271</v>
      </c>
      <c r="BH174" s="226" t="s">
        <v>268</v>
      </c>
      <c r="BI174" s="230">
        <v>2.5</v>
      </c>
      <c r="BJ174" s="1187"/>
      <c r="BL174" s="301"/>
      <c r="BM174" s="1210"/>
      <c r="BN174" s="144"/>
      <c r="BT174" s="306"/>
      <c r="BU174" s="179"/>
      <c r="BV174" s="1241"/>
      <c r="BW174" s="231"/>
      <c r="BX174" s="1186"/>
      <c r="BY174" s="133"/>
      <c r="BZ174" s="133"/>
      <c r="CA174" s="1187"/>
      <c r="CB174" s="311"/>
      <c r="CC174" s="312"/>
      <c r="CD174" s="311"/>
      <c r="CE174" s="312"/>
      <c r="CF174" s="311"/>
      <c r="CG174" s="312"/>
      <c r="CH174" s="311"/>
      <c r="CI174" s="1241"/>
      <c r="CJ174" s="1219">
        <v>2760</v>
      </c>
      <c r="CK174" s="1189"/>
      <c r="CL174" s="1190"/>
      <c r="CM174" s="1192"/>
      <c r="CN174" s="1194"/>
      <c r="CO174" s="1192"/>
      <c r="CP174" s="1196"/>
      <c r="CQ174" s="1192"/>
      <c r="CR174" s="1205"/>
      <c r="CS174" s="1230"/>
      <c r="CT174" s="1232"/>
      <c r="CU174" s="1234"/>
      <c r="CV174" s="1237"/>
      <c r="CW174" s="1234"/>
      <c r="CX174" s="1237"/>
      <c r="CY174" s="1189"/>
      <c r="CZ174" s="167" t="s">
        <v>1166</v>
      </c>
      <c r="DA174" s="268">
        <v>2600</v>
      </c>
      <c r="DB174" s="269">
        <v>2900</v>
      </c>
      <c r="DC174" s="270">
        <v>1800</v>
      </c>
      <c r="DD174" s="271">
        <v>1800</v>
      </c>
      <c r="DE174" s="1210"/>
      <c r="DF174" s="231"/>
      <c r="DG174" s="235"/>
      <c r="DH174" s="276"/>
      <c r="DI174" s="1241"/>
      <c r="DJ174" s="1243"/>
      <c r="DK174" s="1210"/>
      <c r="DL174" s="1190"/>
      <c r="DM174" s="1192"/>
      <c r="DN174" s="1194"/>
      <c r="DO174" s="1192"/>
      <c r="DP174" s="1196"/>
      <c r="DQ174" s="1192"/>
      <c r="DR174" s="1247"/>
      <c r="DS174" s="1210"/>
      <c r="DT174" s="231"/>
      <c r="DU174" s="1210"/>
      <c r="DV174" s="1221">
        <v>0.01</v>
      </c>
      <c r="DW174" s="1223">
        <v>0.03</v>
      </c>
      <c r="DX174" s="1223">
        <v>0.04</v>
      </c>
      <c r="DY174" s="1225">
        <v>0.06</v>
      </c>
      <c r="DZ174" s="1210"/>
      <c r="EA174" s="1212"/>
      <c r="EB174" s="1192"/>
      <c r="EC174" s="1199"/>
      <c r="ED174" s="1192"/>
      <c r="EE174" s="1194"/>
      <c r="EF174" s="1192"/>
      <c r="EG174" s="1196"/>
      <c r="EH174" s="1192"/>
      <c r="EI174" s="1205"/>
      <c r="EJ174" s="1208"/>
      <c r="EK174" s="1210"/>
      <c r="EL174" s="1212"/>
      <c r="EM174" s="1192"/>
      <c r="EN174" s="1199"/>
      <c r="EO174" s="1192"/>
      <c r="EP174" s="1194"/>
      <c r="EQ174" s="1192"/>
      <c r="ER174" s="1196"/>
      <c r="ES174" s="1192"/>
      <c r="ET174" s="1205"/>
      <c r="EU174" s="1215"/>
      <c r="EV174" s="1208"/>
      <c r="EW174" s="1210"/>
      <c r="EX174" s="277">
        <v>20</v>
      </c>
      <c r="EY174" s="1210"/>
      <c r="EZ174" s="1261"/>
      <c r="FA174" s="1210"/>
      <c r="FB174" s="1264"/>
      <c r="FC174" s="298"/>
      <c r="FD174" s="1267"/>
      <c r="FE174" s="441"/>
      <c r="FL174" s="422"/>
      <c r="FM174" s="422"/>
      <c r="FN174" s="422"/>
      <c r="FO174" s="422"/>
    </row>
    <row r="175" spans="1:171" ht="15.6" customHeight="1">
      <c r="A175" s="144" t="s">
        <v>1316</v>
      </c>
      <c r="B175" s="144" t="s">
        <v>1869</v>
      </c>
      <c r="C175" s="1256"/>
      <c r="D175" s="1182"/>
      <c r="E175" s="1218"/>
      <c r="F175" s="300" t="s">
        <v>45</v>
      </c>
      <c r="G175" s="205"/>
      <c r="H175" s="279">
        <v>217470</v>
      </c>
      <c r="I175" s="280"/>
      <c r="J175" s="279">
        <v>213030</v>
      </c>
      <c r="K175" s="280"/>
      <c r="L175" s="175" t="s">
        <v>268</v>
      </c>
      <c r="M175" s="223">
        <v>2050</v>
      </c>
      <c r="N175" s="281"/>
      <c r="O175" s="282" t="s">
        <v>269</v>
      </c>
      <c r="P175" s="283" t="s">
        <v>270</v>
      </c>
      <c r="Q175" s="284" t="s">
        <v>274</v>
      </c>
      <c r="R175" s="283" t="s">
        <v>271</v>
      </c>
      <c r="S175" s="284" t="s">
        <v>268</v>
      </c>
      <c r="T175" s="285">
        <v>2.7</v>
      </c>
      <c r="U175" s="286"/>
      <c r="V175" s="223">
        <v>2000</v>
      </c>
      <c r="W175" s="281"/>
      <c r="X175" s="282" t="s">
        <v>269</v>
      </c>
      <c r="Y175" s="283" t="s">
        <v>270</v>
      </c>
      <c r="Z175" s="284" t="s">
        <v>274</v>
      </c>
      <c r="AA175" s="283" t="s">
        <v>271</v>
      </c>
      <c r="AB175" s="284" t="s">
        <v>268</v>
      </c>
      <c r="AC175" s="285">
        <v>2.7</v>
      </c>
      <c r="AD175" s="287"/>
      <c r="AE175" s="55"/>
      <c r="AH175" s="288"/>
      <c r="AP175" s="55"/>
      <c r="AQ175" s="289"/>
      <c r="AR175" s="165"/>
      <c r="AS175" s="288"/>
      <c r="AZ175" s="56"/>
      <c r="BA175" s="56"/>
      <c r="BB175" s="56"/>
      <c r="BC175" s="56"/>
      <c r="BD175" s="56"/>
      <c r="BE175" s="56"/>
      <c r="BF175" s="56"/>
      <c r="BG175" s="56"/>
      <c r="BH175" s="56"/>
      <c r="BI175" s="56"/>
      <c r="BJ175" s="1187"/>
      <c r="BL175" s="301"/>
      <c r="BM175" s="1210"/>
      <c r="BN175" s="144"/>
      <c r="BT175" s="306"/>
      <c r="BU175" s="235"/>
      <c r="BV175" s="1241"/>
      <c r="BW175" s="266"/>
      <c r="BX175" s="1186"/>
      <c r="BY175" s="133"/>
      <c r="BZ175" s="133"/>
      <c r="CA175" s="1187"/>
      <c r="CB175" s="311"/>
      <c r="CC175" s="312"/>
      <c r="CD175" s="311"/>
      <c r="CE175" s="312"/>
      <c r="CF175" s="311"/>
      <c r="CG175" s="312"/>
      <c r="CH175" s="311"/>
      <c r="CI175" s="1241"/>
      <c r="CJ175" s="1219"/>
      <c r="CK175" s="1189"/>
      <c r="CL175" s="1190"/>
      <c r="CM175" s="1192"/>
      <c r="CN175" s="1194"/>
      <c r="CO175" s="1192"/>
      <c r="CP175" s="1196"/>
      <c r="CQ175" s="1192"/>
      <c r="CR175" s="1205"/>
      <c r="CS175" s="1230"/>
      <c r="CT175" s="1232"/>
      <c r="CU175" s="1235"/>
      <c r="CV175" s="1238"/>
      <c r="CW175" s="1235"/>
      <c r="CX175" s="1238"/>
      <c r="CY175" s="1189"/>
      <c r="CZ175" s="291" t="s">
        <v>1167</v>
      </c>
      <c r="DA175" s="292">
        <v>2400</v>
      </c>
      <c r="DB175" s="293">
        <v>2600</v>
      </c>
      <c r="DC175" s="294">
        <v>1600</v>
      </c>
      <c r="DD175" s="290">
        <v>1600</v>
      </c>
      <c r="DE175" s="1210"/>
      <c r="DF175" s="231" t="s">
        <v>331</v>
      </c>
      <c r="DG175" s="235"/>
      <c r="DH175" s="165"/>
      <c r="DI175" s="1241"/>
      <c r="DJ175" s="1244"/>
      <c r="DK175" s="1210"/>
      <c r="DL175" s="1190"/>
      <c r="DM175" s="1193"/>
      <c r="DN175" s="1195"/>
      <c r="DO175" s="1193"/>
      <c r="DP175" s="1197"/>
      <c r="DQ175" s="1193"/>
      <c r="DR175" s="1248"/>
      <c r="DS175" s="1210"/>
      <c r="DT175" s="231"/>
      <c r="DU175" s="1210"/>
      <c r="DV175" s="1222"/>
      <c r="DW175" s="1224"/>
      <c r="DX175" s="1224"/>
      <c r="DY175" s="1226"/>
      <c r="DZ175" s="1210"/>
      <c r="EA175" s="1213"/>
      <c r="EB175" s="1193"/>
      <c r="EC175" s="1200"/>
      <c r="ED175" s="1193"/>
      <c r="EE175" s="1195"/>
      <c r="EF175" s="1193"/>
      <c r="EG175" s="1197"/>
      <c r="EH175" s="1193"/>
      <c r="EI175" s="1206"/>
      <c r="EJ175" s="1209"/>
      <c r="EK175" s="1210"/>
      <c r="EL175" s="1213"/>
      <c r="EM175" s="1193"/>
      <c r="EN175" s="1200"/>
      <c r="EO175" s="1193"/>
      <c r="EP175" s="1195"/>
      <c r="EQ175" s="1193"/>
      <c r="ER175" s="1197"/>
      <c r="ES175" s="1193"/>
      <c r="ET175" s="1206"/>
      <c r="EU175" s="1216"/>
      <c r="EV175" s="1209"/>
      <c r="EW175" s="1210"/>
      <c r="EX175" s="295" t="s">
        <v>1168</v>
      </c>
      <c r="EY175" s="1210"/>
      <c r="EZ175" s="1261"/>
      <c r="FA175" s="1210"/>
      <c r="FB175" s="1264"/>
      <c r="FC175" s="298"/>
      <c r="FD175" s="1267"/>
      <c r="FE175" s="441"/>
      <c r="FL175" s="422"/>
      <c r="FM175" s="422"/>
      <c r="FN175" s="422"/>
      <c r="FO175" s="422"/>
    </row>
    <row r="176" spans="1:171" ht="15.6" customHeight="1">
      <c r="A176" s="144" t="s">
        <v>1317</v>
      </c>
      <c r="B176" s="144" t="s">
        <v>1870</v>
      </c>
      <c r="C176" s="1256"/>
      <c r="D176" s="1352" t="s">
        <v>1201</v>
      </c>
      <c r="E176" s="1184" t="s">
        <v>1160</v>
      </c>
      <c r="F176" s="296" t="s">
        <v>42</v>
      </c>
      <c r="G176" s="205"/>
      <c r="H176" s="206">
        <v>39490</v>
      </c>
      <c r="I176" s="207">
        <v>48790</v>
      </c>
      <c r="J176" s="206">
        <v>35350</v>
      </c>
      <c r="K176" s="207">
        <v>44650</v>
      </c>
      <c r="L176" s="175" t="s">
        <v>268</v>
      </c>
      <c r="M176" s="208">
        <v>370</v>
      </c>
      <c r="N176" s="209">
        <v>460</v>
      </c>
      <c r="O176" s="210" t="s">
        <v>269</v>
      </c>
      <c r="P176" s="211" t="s">
        <v>270</v>
      </c>
      <c r="Q176" s="212" t="s">
        <v>268</v>
      </c>
      <c r="R176" s="213" t="s">
        <v>271</v>
      </c>
      <c r="S176" s="212" t="s">
        <v>268</v>
      </c>
      <c r="T176" s="214">
        <v>2.9</v>
      </c>
      <c r="U176" s="215">
        <v>2.8</v>
      </c>
      <c r="V176" s="208">
        <v>330</v>
      </c>
      <c r="W176" s="209">
        <v>420</v>
      </c>
      <c r="X176" s="210" t="s">
        <v>269</v>
      </c>
      <c r="Y176" s="211" t="s">
        <v>270</v>
      </c>
      <c r="Z176" s="212" t="s">
        <v>268</v>
      </c>
      <c r="AA176" s="213" t="s">
        <v>271</v>
      </c>
      <c r="AB176" s="212" t="s">
        <v>268</v>
      </c>
      <c r="AC176" s="214">
        <v>2.8</v>
      </c>
      <c r="AD176" s="216">
        <v>2.8</v>
      </c>
      <c r="AE176" s="175" t="s">
        <v>268</v>
      </c>
      <c r="AF176" s="217">
        <v>9300</v>
      </c>
      <c r="AG176" s="218" t="s">
        <v>274</v>
      </c>
      <c r="AH176" s="219">
        <v>90</v>
      </c>
      <c r="AI176" s="220" t="s">
        <v>269</v>
      </c>
      <c r="AJ176" s="211" t="s">
        <v>270</v>
      </c>
      <c r="AK176" s="212" t="s">
        <v>268</v>
      </c>
      <c r="AL176" s="213" t="s">
        <v>271</v>
      </c>
      <c r="AM176" s="212" t="s">
        <v>268</v>
      </c>
      <c r="AN176" s="221">
        <v>2.5</v>
      </c>
      <c r="AO176" s="222" t="s">
        <v>276</v>
      </c>
      <c r="AP176" s="175" t="s">
        <v>268</v>
      </c>
      <c r="AQ176" s="223">
        <v>3720</v>
      </c>
      <c r="AR176" s="224" t="s">
        <v>274</v>
      </c>
      <c r="AS176" s="225">
        <v>30</v>
      </c>
      <c r="AT176" s="226" t="s">
        <v>269</v>
      </c>
      <c r="AU176" s="227" t="s">
        <v>270</v>
      </c>
      <c r="AV176" s="228" t="s">
        <v>268</v>
      </c>
      <c r="AW176" s="229" t="s">
        <v>271</v>
      </c>
      <c r="AX176" s="228" t="s">
        <v>268</v>
      </c>
      <c r="AY176" s="230">
        <v>3.8</v>
      </c>
      <c r="BA176" s="56"/>
      <c r="BJ176" s="1187"/>
      <c r="BL176" s="301"/>
      <c r="BM176" s="1210"/>
      <c r="BN176" s="307"/>
      <c r="BT176" s="306"/>
      <c r="BU176" s="235"/>
      <c r="BV176" s="1241"/>
      <c r="BW176" s="266"/>
      <c r="BX176" s="1186"/>
      <c r="BY176" s="133"/>
      <c r="BZ176" s="133"/>
      <c r="CA176" s="1187"/>
      <c r="CB176" s="311"/>
      <c r="CC176" s="312"/>
      <c r="CD176" s="311"/>
      <c r="CE176" s="312"/>
      <c r="CF176" s="311"/>
      <c r="CG176" s="312"/>
      <c r="CH176" s="311"/>
      <c r="CI176" s="1241"/>
      <c r="CJ176" s="1188" t="s">
        <v>175</v>
      </c>
      <c r="CK176" s="1189" t="s">
        <v>268</v>
      </c>
      <c r="CL176" s="1190">
        <v>20</v>
      </c>
      <c r="CM176" s="1192" t="s">
        <v>269</v>
      </c>
      <c r="CN176" s="1194" t="s">
        <v>270</v>
      </c>
      <c r="CO176" s="1192" t="s">
        <v>268</v>
      </c>
      <c r="CP176" s="1196" t="s">
        <v>275</v>
      </c>
      <c r="CQ176" s="1192" t="s">
        <v>268</v>
      </c>
      <c r="CR176" s="1205">
        <v>2.7</v>
      </c>
      <c r="CS176" s="1230" t="s">
        <v>277</v>
      </c>
      <c r="CT176" s="1232" t="s">
        <v>268</v>
      </c>
      <c r="CU176" s="1233">
        <v>3200</v>
      </c>
      <c r="CV176" s="1236">
        <v>3500</v>
      </c>
      <c r="CW176" s="1233">
        <v>2200</v>
      </c>
      <c r="CX176" s="1236">
        <v>2200</v>
      </c>
      <c r="CY176" s="1189" t="s">
        <v>268</v>
      </c>
      <c r="CZ176" s="238" t="s">
        <v>1162</v>
      </c>
      <c r="DA176" s="239">
        <v>5400</v>
      </c>
      <c r="DB176" s="240">
        <v>6000</v>
      </c>
      <c r="DC176" s="241">
        <v>3700</v>
      </c>
      <c r="DD176" s="242">
        <v>3700</v>
      </c>
      <c r="DE176" s="1210"/>
      <c r="DF176" s="231">
        <v>2360</v>
      </c>
      <c r="DG176" s="1189" t="s">
        <v>268</v>
      </c>
      <c r="DH176" s="1239">
        <v>5100</v>
      </c>
      <c r="DI176" s="1210" t="s">
        <v>268</v>
      </c>
      <c r="DJ176" s="1242">
        <v>1500</v>
      </c>
      <c r="DK176" s="1210" t="s">
        <v>268</v>
      </c>
      <c r="DL176" s="1245">
        <v>10</v>
      </c>
      <c r="DM176" s="1201" t="s">
        <v>269</v>
      </c>
      <c r="DN176" s="1202" t="s">
        <v>270</v>
      </c>
      <c r="DO176" s="1201" t="s">
        <v>268</v>
      </c>
      <c r="DP176" s="1203" t="s">
        <v>275</v>
      </c>
      <c r="DQ176" s="1201" t="s">
        <v>268</v>
      </c>
      <c r="DR176" s="1246">
        <v>9.1</v>
      </c>
      <c r="DS176" s="1210"/>
      <c r="DT176" s="231"/>
      <c r="DU176" s="1210" t="s">
        <v>280</v>
      </c>
      <c r="DV176" s="1249" t="s">
        <v>1129</v>
      </c>
      <c r="DW176" s="1251" t="s">
        <v>1129</v>
      </c>
      <c r="DX176" s="1251" t="s">
        <v>1129</v>
      </c>
      <c r="DY176" s="1253" t="s">
        <v>1129</v>
      </c>
      <c r="DZ176" s="1210" t="s">
        <v>280</v>
      </c>
      <c r="EA176" s="1211">
        <v>980</v>
      </c>
      <c r="EB176" s="1201" t="s">
        <v>268</v>
      </c>
      <c r="EC176" s="1198">
        <v>10</v>
      </c>
      <c r="ED176" s="1201" t="s">
        <v>269</v>
      </c>
      <c r="EE176" s="1202" t="s">
        <v>270</v>
      </c>
      <c r="EF176" s="1201" t="s">
        <v>268</v>
      </c>
      <c r="EG176" s="1203" t="s">
        <v>275</v>
      </c>
      <c r="EH176" s="1201" t="s">
        <v>268</v>
      </c>
      <c r="EI176" s="1204">
        <v>4.5</v>
      </c>
      <c r="EJ176" s="1207" t="s">
        <v>276</v>
      </c>
      <c r="EK176" s="1210" t="s">
        <v>280</v>
      </c>
      <c r="EL176" s="1211">
        <v>3720</v>
      </c>
      <c r="EM176" s="1201" t="s">
        <v>268</v>
      </c>
      <c r="EN176" s="1198">
        <v>30</v>
      </c>
      <c r="EO176" s="1201" t="s">
        <v>269</v>
      </c>
      <c r="EP176" s="1202" t="s">
        <v>270</v>
      </c>
      <c r="EQ176" s="1201" t="s">
        <v>268</v>
      </c>
      <c r="ER176" s="1203" t="s">
        <v>275</v>
      </c>
      <c r="ES176" s="1201" t="s">
        <v>268</v>
      </c>
      <c r="ET176" s="1204">
        <v>3</v>
      </c>
      <c r="EU176" s="1214" t="s">
        <v>276</v>
      </c>
      <c r="EV176" s="1207" t="s">
        <v>1168</v>
      </c>
      <c r="EW176" s="1210" t="s">
        <v>280</v>
      </c>
      <c r="EX176" s="244"/>
      <c r="EY176" s="1210" t="s">
        <v>280</v>
      </c>
      <c r="EZ176" s="1261"/>
      <c r="FA176" s="1210"/>
      <c r="FB176" s="1264"/>
      <c r="FC176" s="298"/>
      <c r="FD176" s="1267"/>
      <c r="FE176" s="441"/>
      <c r="FL176" s="422"/>
      <c r="FM176" s="422"/>
      <c r="FN176" s="422"/>
      <c r="FO176" s="422"/>
    </row>
    <row r="177" spans="1:171" ht="15.6" customHeight="1">
      <c r="A177" s="144" t="s">
        <v>1318</v>
      </c>
      <c r="B177" s="144" t="s">
        <v>1871</v>
      </c>
      <c r="C177" s="1256"/>
      <c r="D177" s="1182"/>
      <c r="E177" s="1185"/>
      <c r="F177" s="299" t="s">
        <v>43</v>
      </c>
      <c r="G177" s="205"/>
      <c r="H177" s="246">
        <v>48790</v>
      </c>
      <c r="I177" s="247">
        <v>123090</v>
      </c>
      <c r="J177" s="246">
        <v>44650</v>
      </c>
      <c r="K177" s="247">
        <v>118950</v>
      </c>
      <c r="L177" s="175" t="s">
        <v>268</v>
      </c>
      <c r="M177" s="248">
        <v>460</v>
      </c>
      <c r="N177" s="249">
        <v>1100</v>
      </c>
      <c r="O177" s="250" t="s">
        <v>269</v>
      </c>
      <c r="P177" s="251" t="s">
        <v>270</v>
      </c>
      <c r="Q177" s="252" t="s">
        <v>274</v>
      </c>
      <c r="R177" s="251" t="s">
        <v>271</v>
      </c>
      <c r="S177" s="252" t="s">
        <v>268</v>
      </c>
      <c r="T177" s="253">
        <v>2.8</v>
      </c>
      <c r="U177" s="254">
        <v>2.7</v>
      </c>
      <c r="V177" s="248">
        <v>420</v>
      </c>
      <c r="W177" s="249">
        <v>1060</v>
      </c>
      <c r="X177" s="250" t="s">
        <v>269</v>
      </c>
      <c r="Y177" s="251" t="s">
        <v>270</v>
      </c>
      <c r="Z177" s="252" t="s">
        <v>274</v>
      </c>
      <c r="AA177" s="251" t="s">
        <v>271</v>
      </c>
      <c r="AB177" s="252" t="s">
        <v>268</v>
      </c>
      <c r="AC177" s="253">
        <v>2.8</v>
      </c>
      <c r="AD177" s="255">
        <v>2.7</v>
      </c>
      <c r="AE177" s="175" t="s">
        <v>268</v>
      </c>
      <c r="AF177" s="223">
        <v>9300</v>
      </c>
      <c r="AG177" s="224" t="s">
        <v>274</v>
      </c>
      <c r="AH177" s="256">
        <v>90</v>
      </c>
      <c r="AI177" s="257" t="s">
        <v>269</v>
      </c>
      <c r="AJ177" s="197" t="s">
        <v>270</v>
      </c>
      <c r="AK177" s="198" t="s">
        <v>268</v>
      </c>
      <c r="AL177" s="258" t="s">
        <v>271</v>
      </c>
      <c r="AM177" s="259" t="s">
        <v>268</v>
      </c>
      <c r="AN177" s="260">
        <v>2.5</v>
      </c>
      <c r="AO177" s="261"/>
      <c r="AQ177" s="233"/>
      <c r="AR177" s="56"/>
      <c r="AS177" s="233"/>
      <c r="AT177" s="262"/>
      <c r="AU177" s="263"/>
      <c r="AV177" s="262"/>
      <c r="AW177" s="263"/>
      <c r="AX177" s="262"/>
      <c r="AY177" s="263"/>
      <c r="BA177" s="56"/>
      <c r="BB177" s="56"/>
      <c r="BC177" s="264"/>
      <c r="BD177" s="265"/>
      <c r="BE177" s="56"/>
      <c r="BF177" s="265"/>
      <c r="BG177" s="56"/>
      <c r="BH177" s="265"/>
      <c r="BI177" s="56"/>
      <c r="BJ177" s="1187"/>
      <c r="BL177" s="302"/>
      <c r="BM177" s="1210"/>
      <c r="BN177" s="307"/>
      <c r="BT177" s="306"/>
      <c r="BU177" s="235"/>
      <c r="BV177" s="1241"/>
      <c r="BW177" s="266"/>
      <c r="BX177" s="1186"/>
      <c r="BY177" s="133"/>
      <c r="BZ177" s="133"/>
      <c r="CA177" s="1187"/>
      <c r="CB177" s="311"/>
      <c r="CC177" s="312"/>
      <c r="CD177" s="311"/>
      <c r="CE177" s="312"/>
      <c r="CF177" s="311"/>
      <c r="CG177" s="312"/>
      <c r="CH177" s="311"/>
      <c r="CI177" s="1241"/>
      <c r="CJ177" s="1188"/>
      <c r="CK177" s="1189"/>
      <c r="CL177" s="1190"/>
      <c r="CM177" s="1192"/>
      <c r="CN177" s="1194"/>
      <c r="CO177" s="1192"/>
      <c r="CP177" s="1196"/>
      <c r="CQ177" s="1192"/>
      <c r="CR177" s="1205"/>
      <c r="CS177" s="1230"/>
      <c r="CT177" s="1232"/>
      <c r="CU177" s="1234"/>
      <c r="CV177" s="1237"/>
      <c r="CW177" s="1234"/>
      <c r="CX177" s="1237"/>
      <c r="CY177" s="1189"/>
      <c r="CZ177" s="167" t="s">
        <v>1164</v>
      </c>
      <c r="DA177" s="268">
        <v>2900</v>
      </c>
      <c r="DB177" s="269">
        <v>3300</v>
      </c>
      <c r="DC177" s="270">
        <v>2000</v>
      </c>
      <c r="DD177" s="271">
        <v>2000</v>
      </c>
      <c r="DE177" s="1210"/>
      <c r="DF177" s="231"/>
      <c r="DG177" s="1189"/>
      <c r="DH177" s="1240"/>
      <c r="DI177" s="1210"/>
      <c r="DJ177" s="1243"/>
      <c r="DK177" s="1210"/>
      <c r="DL177" s="1190"/>
      <c r="DM177" s="1192"/>
      <c r="DN177" s="1194"/>
      <c r="DO177" s="1192"/>
      <c r="DP177" s="1196"/>
      <c r="DQ177" s="1192"/>
      <c r="DR177" s="1247"/>
      <c r="DS177" s="1210"/>
      <c r="DT177" s="231"/>
      <c r="DU177" s="1210"/>
      <c r="DV177" s="1250"/>
      <c r="DW177" s="1252"/>
      <c r="DX177" s="1252"/>
      <c r="DY177" s="1254"/>
      <c r="DZ177" s="1210"/>
      <c r="EA177" s="1212"/>
      <c r="EB177" s="1192"/>
      <c r="EC177" s="1199"/>
      <c r="ED177" s="1192"/>
      <c r="EE177" s="1194"/>
      <c r="EF177" s="1192"/>
      <c r="EG177" s="1196"/>
      <c r="EH177" s="1192"/>
      <c r="EI177" s="1205"/>
      <c r="EJ177" s="1208"/>
      <c r="EK177" s="1210"/>
      <c r="EL177" s="1212"/>
      <c r="EM177" s="1192"/>
      <c r="EN177" s="1199"/>
      <c r="EO177" s="1192"/>
      <c r="EP177" s="1194"/>
      <c r="EQ177" s="1192"/>
      <c r="ER177" s="1196"/>
      <c r="ES177" s="1192"/>
      <c r="ET177" s="1205"/>
      <c r="EU177" s="1215"/>
      <c r="EV177" s="1208"/>
      <c r="EW177" s="1210"/>
      <c r="EX177" s="272">
        <v>2490</v>
      </c>
      <c r="EY177" s="1210"/>
      <c r="EZ177" s="1261"/>
      <c r="FA177" s="1210"/>
      <c r="FB177" s="1264"/>
      <c r="FC177" s="298"/>
      <c r="FD177" s="1267"/>
      <c r="FE177" s="441"/>
      <c r="FL177" s="422"/>
      <c r="FM177" s="422"/>
      <c r="FN177" s="422"/>
      <c r="FO177" s="422"/>
    </row>
    <row r="178" spans="1:171" ht="15.6" customHeight="1">
      <c r="A178" s="144" t="s">
        <v>1319</v>
      </c>
      <c r="B178" s="144" t="s">
        <v>1872</v>
      </c>
      <c r="C178" s="1256"/>
      <c r="D178" s="1182"/>
      <c r="E178" s="1217" t="s">
        <v>1165</v>
      </c>
      <c r="F178" s="299" t="s">
        <v>44</v>
      </c>
      <c r="G178" s="205"/>
      <c r="H178" s="246">
        <v>123090</v>
      </c>
      <c r="I178" s="247">
        <v>216180</v>
      </c>
      <c r="J178" s="246">
        <v>118950</v>
      </c>
      <c r="K178" s="247">
        <v>212040</v>
      </c>
      <c r="L178" s="175" t="s">
        <v>268</v>
      </c>
      <c r="M178" s="248">
        <v>1100</v>
      </c>
      <c r="N178" s="249">
        <v>2030</v>
      </c>
      <c r="O178" s="250" t="s">
        <v>269</v>
      </c>
      <c r="P178" s="251" t="s">
        <v>270</v>
      </c>
      <c r="Q178" s="252" t="s">
        <v>274</v>
      </c>
      <c r="R178" s="251" t="s">
        <v>271</v>
      </c>
      <c r="S178" s="252" t="s">
        <v>268</v>
      </c>
      <c r="T178" s="253">
        <v>2.7</v>
      </c>
      <c r="U178" s="254">
        <v>2.7</v>
      </c>
      <c r="V178" s="248">
        <v>1060</v>
      </c>
      <c r="W178" s="249">
        <v>1990</v>
      </c>
      <c r="X178" s="250" t="s">
        <v>269</v>
      </c>
      <c r="Y178" s="251" t="s">
        <v>270</v>
      </c>
      <c r="Z178" s="252" t="s">
        <v>274</v>
      </c>
      <c r="AA178" s="251" t="s">
        <v>271</v>
      </c>
      <c r="AB178" s="252" t="s">
        <v>268</v>
      </c>
      <c r="AC178" s="253">
        <v>2.7</v>
      </c>
      <c r="AD178" s="255">
        <v>2.7</v>
      </c>
      <c r="AE178" s="55"/>
      <c r="AH178" s="273"/>
      <c r="AP178" s="55"/>
      <c r="AZ178" s="175" t="s">
        <v>268</v>
      </c>
      <c r="BA178" s="274">
        <v>18610</v>
      </c>
      <c r="BB178" s="175" t="s">
        <v>268</v>
      </c>
      <c r="BC178" s="225">
        <v>180</v>
      </c>
      <c r="BD178" s="226" t="s">
        <v>269</v>
      </c>
      <c r="BE178" s="227" t="s">
        <v>270</v>
      </c>
      <c r="BF178" s="228" t="s">
        <v>268</v>
      </c>
      <c r="BG178" s="229" t="s">
        <v>271</v>
      </c>
      <c r="BH178" s="226" t="s">
        <v>268</v>
      </c>
      <c r="BI178" s="230">
        <v>2.5</v>
      </c>
      <c r="BJ178" s="1187"/>
      <c r="BL178" s="302"/>
      <c r="BM178" s="1210"/>
      <c r="BN178" s="307"/>
      <c r="BT178" s="306"/>
      <c r="BU178" s="235"/>
      <c r="BV178" s="1241"/>
      <c r="BW178" s="266"/>
      <c r="BX178" s="1186"/>
      <c r="BY178" s="133"/>
      <c r="BZ178" s="133"/>
      <c r="CA178" s="1187"/>
      <c r="CB178" s="311"/>
      <c r="CC178" s="312"/>
      <c r="CD178" s="311"/>
      <c r="CE178" s="312"/>
      <c r="CF178" s="311"/>
      <c r="CG178" s="312"/>
      <c r="CH178" s="311"/>
      <c r="CI178" s="1241"/>
      <c r="CJ178" s="1219">
        <v>2410</v>
      </c>
      <c r="CK178" s="1189"/>
      <c r="CL178" s="1190"/>
      <c r="CM178" s="1192"/>
      <c r="CN178" s="1194"/>
      <c r="CO178" s="1192"/>
      <c r="CP178" s="1196"/>
      <c r="CQ178" s="1192"/>
      <c r="CR178" s="1205"/>
      <c r="CS178" s="1230"/>
      <c r="CT178" s="1232"/>
      <c r="CU178" s="1234"/>
      <c r="CV178" s="1237"/>
      <c r="CW178" s="1234"/>
      <c r="CX178" s="1237"/>
      <c r="CY178" s="1189"/>
      <c r="CZ178" s="167" t="s">
        <v>1166</v>
      </c>
      <c r="DA178" s="268">
        <v>2500</v>
      </c>
      <c r="DB178" s="269">
        <v>2800</v>
      </c>
      <c r="DC178" s="270">
        <v>1800</v>
      </c>
      <c r="DD178" s="271">
        <v>1800</v>
      </c>
      <c r="DE178" s="1210"/>
      <c r="DF178" s="231" t="s">
        <v>333</v>
      </c>
      <c r="DG178" s="235"/>
      <c r="DH178" s="276"/>
      <c r="DI178" s="1241"/>
      <c r="DJ178" s="1243"/>
      <c r="DK178" s="1210"/>
      <c r="DL178" s="1190"/>
      <c r="DM178" s="1192"/>
      <c r="DN178" s="1194"/>
      <c r="DO178" s="1192"/>
      <c r="DP178" s="1196"/>
      <c r="DQ178" s="1192"/>
      <c r="DR178" s="1247"/>
      <c r="DS178" s="1210"/>
      <c r="DT178" s="231"/>
      <c r="DU178" s="1210"/>
      <c r="DV178" s="1221">
        <v>0.01</v>
      </c>
      <c r="DW178" s="1223">
        <v>0.03</v>
      </c>
      <c r="DX178" s="1223">
        <v>0.04</v>
      </c>
      <c r="DY178" s="1225">
        <v>0.06</v>
      </c>
      <c r="DZ178" s="1210"/>
      <c r="EA178" s="1212"/>
      <c r="EB178" s="1192"/>
      <c r="EC178" s="1199"/>
      <c r="ED178" s="1192"/>
      <c r="EE178" s="1194"/>
      <c r="EF178" s="1192"/>
      <c r="EG178" s="1196"/>
      <c r="EH178" s="1192"/>
      <c r="EI178" s="1205"/>
      <c r="EJ178" s="1208"/>
      <c r="EK178" s="1210"/>
      <c r="EL178" s="1212"/>
      <c r="EM178" s="1192"/>
      <c r="EN178" s="1199"/>
      <c r="EO178" s="1192"/>
      <c r="EP178" s="1194"/>
      <c r="EQ178" s="1192"/>
      <c r="ER178" s="1196"/>
      <c r="ES178" s="1192"/>
      <c r="ET178" s="1205"/>
      <c r="EU178" s="1215"/>
      <c r="EV178" s="1208"/>
      <c r="EW178" s="1210"/>
      <c r="EX178" s="277">
        <v>20</v>
      </c>
      <c r="EY178" s="1210"/>
      <c r="EZ178" s="1261"/>
      <c r="FA178" s="1210"/>
      <c r="FB178" s="1264"/>
      <c r="FC178" s="298"/>
      <c r="FD178" s="1267"/>
      <c r="FE178" s="441"/>
      <c r="FL178" s="422"/>
      <c r="FM178" s="422"/>
      <c r="FN178" s="422"/>
      <c r="FO178" s="422"/>
    </row>
    <row r="179" spans="1:171" ht="15.6" customHeight="1">
      <c r="A179" s="144" t="s">
        <v>1320</v>
      </c>
      <c r="B179" s="144" t="s">
        <v>1873</v>
      </c>
      <c r="C179" s="1256"/>
      <c r="D179" s="1182"/>
      <c r="E179" s="1218"/>
      <c r="F179" s="300" t="s">
        <v>45</v>
      </c>
      <c r="G179" s="205"/>
      <c r="H179" s="279">
        <v>216180</v>
      </c>
      <c r="I179" s="280"/>
      <c r="J179" s="279">
        <v>212040</v>
      </c>
      <c r="K179" s="280"/>
      <c r="L179" s="175" t="s">
        <v>268</v>
      </c>
      <c r="M179" s="223">
        <v>2030</v>
      </c>
      <c r="N179" s="281"/>
      <c r="O179" s="282" t="s">
        <v>269</v>
      </c>
      <c r="P179" s="283" t="s">
        <v>270</v>
      </c>
      <c r="Q179" s="284" t="s">
        <v>274</v>
      </c>
      <c r="R179" s="283" t="s">
        <v>271</v>
      </c>
      <c r="S179" s="284" t="s">
        <v>268</v>
      </c>
      <c r="T179" s="285">
        <v>2.7</v>
      </c>
      <c r="U179" s="286"/>
      <c r="V179" s="223">
        <v>1990</v>
      </c>
      <c r="W179" s="281"/>
      <c r="X179" s="282" t="s">
        <v>269</v>
      </c>
      <c r="Y179" s="283" t="s">
        <v>270</v>
      </c>
      <c r="Z179" s="284" t="s">
        <v>274</v>
      </c>
      <c r="AA179" s="283" t="s">
        <v>271</v>
      </c>
      <c r="AB179" s="284" t="s">
        <v>268</v>
      </c>
      <c r="AC179" s="285">
        <v>2.7</v>
      </c>
      <c r="AD179" s="287"/>
      <c r="AE179" s="55"/>
      <c r="AH179" s="288"/>
      <c r="AP179" s="55"/>
      <c r="AQ179" s="289"/>
      <c r="AR179" s="165"/>
      <c r="AS179" s="288"/>
      <c r="AZ179" s="56"/>
      <c r="BA179" s="56"/>
      <c r="BB179" s="56"/>
      <c r="BC179" s="56"/>
      <c r="BD179" s="56"/>
      <c r="BE179" s="56"/>
      <c r="BF179" s="56"/>
      <c r="BG179" s="56"/>
      <c r="BH179" s="56"/>
      <c r="BI179" s="56"/>
      <c r="BJ179" s="1187"/>
      <c r="BL179" s="302"/>
      <c r="BM179" s="1210"/>
      <c r="BN179" s="307"/>
      <c r="BT179" s="306"/>
      <c r="BU179" s="235"/>
      <c r="BV179" s="1241"/>
      <c r="BW179" s="266"/>
      <c r="BX179" s="1186"/>
      <c r="BY179" s="133"/>
      <c r="BZ179" s="133"/>
      <c r="CA179" s="1187"/>
      <c r="CB179" s="311"/>
      <c r="CC179" s="312"/>
      <c r="CD179" s="311"/>
      <c r="CE179" s="312"/>
      <c r="CF179" s="311"/>
      <c r="CG179" s="312"/>
      <c r="CH179" s="311"/>
      <c r="CI179" s="1241"/>
      <c r="CJ179" s="1219"/>
      <c r="CK179" s="1189"/>
      <c r="CL179" s="1190"/>
      <c r="CM179" s="1192"/>
      <c r="CN179" s="1194"/>
      <c r="CO179" s="1192"/>
      <c r="CP179" s="1196"/>
      <c r="CQ179" s="1192"/>
      <c r="CR179" s="1205"/>
      <c r="CS179" s="1230"/>
      <c r="CT179" s="1232"/>
      <c r="CU179" s="1235"/>
      <c r="CV179" s="1238"/>
      <c r="CW179" s="1235"/>
      <c r="CX179" s="1238"/>
      <c r="CY179" s="1189"/>
      <c r="CZ179" s="291" t="s">
        <v>1167</v>
      </c>
      <c r="DA179" s="292">
        <v>2300</v>
      </c>
      <c r="DB179" s="293">
        <v>2500</v>
      </c>
      <c r="DC179" s="294">
        <v>1600</v>
      </c>
      <c r="DD179" s="290">
        <v>1600</v>
      </c>
      <c r="DE179" s="1210"/>
      <c r="DF179" s="231">
        <v>2150</v>
      </c>
      <c r="DG179" s="235"/>
      <c r="DH179" s="165"/>
      <c r="DI179" s="1241"/>
      <c r="DJ179" s="1244"/>
      <c r="DK179" s="1210"/>
      <c r="DL179" s="1190"/>
      <c r="DM179" s="1193"/>
      <c r="DN179" s="1195"/>
      <c r="DO179" s="1193"/>
      <c r="DP179" s="1197"/>
      <c r="DQ179" s="1193"/>
      <c r="DR179" s="1248"/>
      <c r="DS179" s="1210"/>
      <c r="DT179" s="231"/>
      <c r="DU179" s="1210"/>
      <c r="DV179" s="1222"/>
      <c r="DW179" s="1224"/>
      <c r="DX179" s="1224"/>
      <c r="DY179" s="1226"/>
      <c r="DZ179" s="1210"/>
      <c r="EA179" s="1213"/>
      <c r="EB179" s="1193"/>
      <c r="EC179" s="1200"/>
      <c r="ED179" s="1193"/>
      <c r="EE179" s="1195"/>
      <c r="EF179" s="1193"/>
      <c r="EG179" s="1197"/>
      <c r="EH179" s="1193"/>
      <c r="EI179" s="1206"/>
      <c r="EJ179" s="1209"/>
      <c r="EK179" s="1210"/>
      <c r="EL179" s="1213"/>
      <c r="EM179" s="1193"/>
      <c r="EN179" s="1200"/>
      <c r="EO179" s="1193"/>
      <c r="EP179" s="1195"/>
      <c r="EQ179" s="1193"/>
      <c r="ER179" s="1197"/>
      <c r="ES179" s="1193"/>
      <c r="ET179" s="1206"/>
      <c r="EU179" s="1216"/>
      <c r="EV179" s="1209"/>
      <c r="EW179" s="1210"/>
      <c r="EX179" s="295" t="s">
        <v>1168</v>
      </c>
      <c r="EY179" s="1210"/>
      <c r="EZ179" s="1261"/>
      <c r="FA179" s="1210"/>
      <c r="FB179" s="1264"/>
      <c r="FC179" s="298"/>
      <c r="FD179" s="1267"/>
      <c r="FE179" s="441"/>
      <c r="FL179" s="422"/>
      <c r="FM179" s="422"/>
      <c r="FN179" s="422"/>
      <c r="FO179" s="422"/>
    </row>
    <row r="180" spans="1:171" ht="15.6" customHeight="1">
      <c r="A180" s="144" t="s">
        <v>426</v>
      </c>
      <c r="B180" s="144" t="s">
        <v>1874</v>
      </c>
      <c r="C180" s="1256"/>
      <c r="D180" s="1352" t="s">
        <v>1202</v>
      </c>
      <c r="E180" s="1184" t="s">
        <v>1160</v>
      </c>
      <c r="F180" s="296" t="s">
        <v>42</v>
      </c>
      <c r="G180" s="205"/>
      <c r="H180" s="206">
        <v>39300</v>
      </c>
      <c r="I180" s="207">
        <v>48600</v>
      </c>
      <c r="J180" s="206">
        <v>35410</v>
      </c>
      <c r="K180" s="207">
        <v>44710</v>
      </c>
      <c r="L180" s="175" t="s">
        <v>268</v>
      </c>
      <c r="M180" s="208">
        <v>370</v>
      </c>
      <c r="N180" s="209">
        <v>460</v>
      </c>
      <c r="O180" s="210" t="s">
        <v>269</v>
      </c>
      <c r="P180" s="211" t="s">
        <v>270</v>
      </c>
      <c r="Q180" s="212" t="s">
        <v>268</v>
      </c>
      <c r="R180" s="213" t="s">
        <v>271</v>
      </c>
      <c r="S180" s="212" t="s">
        <v>268</v>
      </c>
      <c r="T180" s="214">
        <v>3</v>
      </c>
      <c r="U180" s="215">
        <v>2.9</v>
      </c>
      <c r="V180" s="208">
        <v>330</v>
      </c>
      <c r="W180" s="209">
        <v>420</v>
      </c>
      <c r="X180" s="210" t="s">
        <v>269</v>
      </c>
      <c r="Y180" s="211" t="s">
        <v>270</v>
      </c>
      <c r="Z180" s="212" t="s">
        <v>268</v>
      </c>
      <c r="AA180" s="213" t="s">
        <v>271</v>
      </c>
      <c r="AB180" s="212" t="s">
        <v>268</v>
      </c>
      <c r="AC180" s="214">
        <v>3</v>
      </c>
      <c r="AD180" s="216">
        <v>2.9</v>
      </c>
      <c r="AE180" s="175" t="s">
        <v>268</v>
      </c>
      <c r="AF180" s="217">
        <v>9300</v>
      </c>
      <c r="AG180" s="218" t="s">
        <v>274</v>
      </c>
      <c r="AH180" s="219">
        <v>90</v>
      </c>
      <c r="AI180" s="220" t="s">
        <v>269</v>
      </c>
      <c r="AJ180" s="211" t="s">
        <v>270</v>
      </c>
      <c r="AK180" s="212" t="s">
        <v>268</v>
      </c>
      <c r="AL180" s="213" t="s">
        <v>271</v>
      </c>
      <c r="AM180" s="212" t="s">
        <v>268</v>
      </c>
      <c r="AN180" s="221">
        <v>2.5</v>
      </c>
      <c r="AO180" s="222" t="s">
        <v>276</v>
      </c>
      <c r="AP180" s="175" t="s">
        <v>268</v>
      </c>
      <c r="AQ180" s="223">
        <v>3720</v>
      </c>
      <c r="AR180" s="224" t="s">
        <v>274</v>
      </c>
      <c r="AS180" s="225">
        <v>30</v>
      </c>
      <c r="AT180" s="226" t="s">
        <v>269</v>
      </c>
      <c r="AU180" s="227" t="s">
        <v>270</v>
      </c>
      <c r="AV180" s="228" t="s">
        <v>268</v>
      </c>
      <c r="AW180" s="229" t="s">
        <v>271</v>
      </c>
      <c r="AX180" s="228" t="s">
        <v>268</v>
      </c>
      <c r="AY180" s="230">
        <v>3.8</v>
      </c>
      <c r="BA180" s="56"/>
      <c r="BJ180" s="1187"/>
      <c r="BL180" s="302"/>
      <c r="BM180" s="1210"/>
      <c r="BN180" s="307"/>
      <c r="BT180" s="306"/>
      <c r="BU180" s="235"/>
      <c r="BV180" s="1241"/>
      <c r="BW180" s="266"/>
      <c r="BX180" s="1186"/>
      <c r="BY180" s="133"/>
      <c r="BZ180" s="133"/>
      <c r="CA180" s="1187"/>
      <c r="CB180" s="311"/>
      <c r="CC180" s="312"/>
      <c r="CD180" s="311"/>
      <c r="CE180" s="312"/>
      <c r="CF180" s="311"/>
      <c r="CG180" s="312"/>
      <c r="CH180" s="311"/>
      <c r="CI180" s="1241"/>
      <c r="CJ180" s="1188" t="s">
        <v>176</v>
      </c>
      <c r="CK180" s="1189" t="s">
        <v>268</v>
      </c>
      <c r="CL180" s="1190">
        <v>20</v>
      </c>
      <c r="CM180" s="1192" t="s">
        <v>269</v>
      </c>
      <c r="CN180" s="1194" t="s">
        <v>270</v>
      </c>
      <c r="CO180" s="1192" t="s">
        <v>268</v>
      </c>
      <c r="CP180" s="1196" t="s">
        <v>275</v>
      </c>
      <c r="CQ180" s="1192" t="s">
        <v>268</v>
      </c>
      <c r="CR180" s="1205">
        <v>2.4</v>
      </c>
      <c r="CS180" s="1230" t="s">
        <v>277</v>
      </c>
      <c r="CT180" s="1232" t="s">
        <v>268</v>
      </c>
      <c r="CU180" s="1233">
        <v>3000</v>
      </c>
      <c r="CV180" s="1236">
        <v>3300</v>
      </c>
      <c r="CW180" s="1233">
        <v>2100</v>
      </c>
      <c r="CX180" s="1236">
        <v>2100</v>
      </c>
      <c r="CY180" s="1189" t="s">
        <v>268</v>
      </c>
      <c r="CZ180" s="238" t="s">
        <v>1162</v>
      </c>
      <c r="DA180" s="239">
        <v>4800</v>
      </c>
      <c r="DB180" s="240">
        <v>5400</v>
      </c>
      <c r="DC180" s="241">
        <v>3400</v>
      </c>
      <c r="DD180" s="242">
        <v>3400</v>
      </c>
      <c r="DE180" s="1210"/>
      <c r="DF180" s="231"/>
      <c r="DG180" s="1189" t="s">
        <v>268</v>
      </c>
      <c r="DH180" s="1239">
        <v>5100</v>
      </c>
      <c r="DI180" s="1210" t="s">
        <v>268</v>
      </c>
      <c r="DJ180" s="1242">
        <v>1410</v>
      </c>
      <c r="DK180" s="1210" t="s">
        <v>268</v>
      </c>
      <c r="DL180" s="1245">
        <v>10</v>
      </c>
      <c r="DM180" s="1201" t="s">
        <v>269</v>
      </c>
      <c r="DN180" s="1202" t="s">
        <v>270</v>
      </c>
      <c r="DO180" s="1201" t="s">
        <v>268</v>
      </c>
      <c r="DP180" s="1203" t="s">
        <v>275</v>
      </c>
      <c r="DQ180" s="1201" t="s">
        <v>268</v>
      </c>
      <c r="DR180" s="1246">
        <v>8.5</v>
      </c>
      <c r="DS180" s="1210"/>
      <c r="DT180" s="231"/>
      <c r="DU180" s="1210" t="s">
        <v>280</v>
      </c>
      <c r="DV180" s="1249" t="s">
        <v>1129</v>
      </c>
      <c r="DW180" s="1251" t="s">
        <v>1129</v>
      </c>
      <c r="DX180" s="1251" t="s">
        <v>1129</v>
      </c>
      <c r="DY180" s="1253" t="s">
        <v>1129</v>
      </c>
      <c r="DZ180" s="1210" t="s">
        <v>280</v>
      </c>
      <c r="EA180" s="1211">
        <v>920</v>
      </c>
      <c r="EB180" s="1201" t="s">
        <v>268</v>
      </c>
      <c r="EC180" s="1198">
        <v>9</v>
      </c>
      <c r="ED180" s="1201" t="s">
        <v>269</v>
      </c>
      <c r="EE180" s="1202" t="s">
        <v>270</v>
      </c>
      <c r="EF180" s="1201" t="s">
        <v>268</v>
      </c>
      <c r="EG180" s="1203" t="s">
        <v>275</v>
      </c>
      <c r="EH180" s="1201" t="s">
        <v>268</v>
      </c>
      <c r="EI180" s="1204">
        <v>4.7</v>
      </c>
      <c r="EJ180" s="1207" t="s">
        <v>276</v>
      </c>
      <c r="EK180" s="1210" t="s">
        <v>280</v>
      </c>
      <c r="EL180" s="1211">
        <v>3490</v>
      </c>
      <c r="EM180" s="1201" t="s">
        <v>268</v>
      </c>
      <c r="EN180" s="1198">
        <v>30</v>
      </c>
      <c r="EO180" s="1201" t="s">
        <v>269</v>
      </c>
      <c r="EP180" s="1202" t="s">
        <v>270</v>
      </c>
      <c r="EQ180" s="1201" t="s">
        <v>268</v>
      </c>
      <c r="ER180" s="1203" t="s">
        <v>275</v>
      </c>
      <c r="ES180" s="1201" t="s">
        <v>268</v>
      </c>
      <c r="ET180" s="1204">
        <v>2.8</v>
      </c>
      <c r="EU180" s="1214" t="s">
        <v>276</v>
      </c>
      <c r="EV180" s="1207" t="s">
        <v>1168</v>
      </c>
      <c r="EW180" s="1210" t="s">
        <v>280</v>
      </c>
      <c r="EX180" s="244"/>
      <c r="EY180" s="1210" t="s">
        <v>280</v>
      </c>
      <c r="EZ180" s="1261"/>
      <c r="FA180" s="1210"/>
      <c r="FB180" s="1264"/>
      <c r="FC180" s="298"/>
      <c r="FD180" s="1267"/>
      <c r="FE180" s="441"/>
      <c r="FL180" s="422"/>
      <c r="FM180" s="422"/>
      <c r="FN180" s="422"/>
      <c r="FO180" s="422"/>
    </row>
    <row r="181" spans="1:171" ht="15.6" customHeight="1">
      <c r="A181" s="144" t="s">
        <v>427</v>
      </c>
      <c r="B181" s="144" t="s">
        <v>1875</v>
      </c>
      <c r="C181" s="1256"/>
      <c r="D181" s="1182"/>
      <c r="E181" s="1185"/>
      <c r="F181" s="299" t="s">
        <v>43</v>
      </c>
      <c r="G181" s="205"/>
      <c r="H181" s="246">
        <v>48600</v>
      </c>
      <c r="I181" s="247">
        <v>122900</v>
      </c>
      <c r="J181" s="246">
        <v>44710</v>
      </c>
      <c r="K181" s="247">
        <v>119010</v>
      </c>
      <c r="L181" s="175" t="s">
        <v>268</v>
      </c>
      <c r="M181" s="248">
        <v>460</v>
      </c>
      <c r="N181" s="249">
        <v>1100</v>
      </c>
      <c r="O181" s="250" t="s">
        <v>269</v>
      </c>
      <c r="P181" s="251" t="s">
        <v>270</v>
      </c>
      <c r="Q181" s="252" t="s">
        <v>274</v>
      </c>
      <c r="R181" s="251" t="s">
        <v>271</v>
      </c>
      <c r="S181" s="252" t="s">
        <v>268</v>
      </c>
      <c r="T181" s="253">
        <v>2.9</v>
      </c>
      <c r="U181" s="254">
        <v>2.8</v>
      </c>
      <c r="V181" s="248">
        <v>420</v>
      </c>
      <c r="W181" s="249">
        <v>1060</v>
      </c>
      <c r="X181" s="250" t="s">
        <v>269</v>
      </c>
      <c r="Y181" s="251" t="s">
        <v>270</v>
      </c>
      <c r="Z181" s="252" t="s">
        <v>274</v>
      </c>
      <c r="AA181" s="251" t="s">
        <v>271</v>
      </c>
      <c r="AB181" s="252" t="s">
        <v>268</v>
      </c>
      <c r="AC181" s="253">
        <v>2.9</v>
      </c>
      <c r="AD181" s="255">
        <v>2.8</v>
      </c>
      <c r="AE181" s="175" t="s">
        <v>268</v>
      </c>
      <c r="AF181" s="223">
        <v>9300</v>
      </c>
      <c r="AG181" s="224" t="s">
        <v>274</v>
      </c>
      <c r="AH181" s="256">
        <v>90</v>
      </c>
      <c r="AI181" s="257" t="s">
        <v>269</v>
      </c>
      <c r="AJ181" s="197" t="s">
        <v>270</v>
      </c>
      <c r="AK181" s="198" t="s">
        <v>268</v>
      </c>
      <c r="AL181" s="258" t="s">
        <v>271</v>
      </c>
      <c r="AM181" s="259" t="s">
        <v>268</v>
      </c>
      <c r="AN181" s="260">
        <v>2.5</v>
      </c>
      <c r="AO181" s="261"/>
      <c r="AQ181" s="233"/>
      <c r="AR181" s="56"/>
      <c r="AS181" s="233"/>
      <c r="AT181" s="262"/>
      <c r="AU181" s="263"/>
      <c r="AV181" s="262"/>
      <c r="AW181" s="263"/>
      <c r="AX181" s="262"/>
      <c r="AY181" s="263"/>
      <c r="BA181" s="56"/>
      <c r="BB181" s="56"/>
      <c r="BC181" s="264"/>
      <c r="BD181" s="265"/>
      <c r="BE181" s="56"/>
      <c r="BF181" s="265"/>
      <c r="BG181" s="56"/>
      <c r="BH181" s="265"/>
      <c r="BI181" s="56"/>
      <c r="BJ181" s="1187"/>
      <c r="BL181" s="302"/>
      <c r="BM181" s="1210"/>
      <c r="BN181" s="307"/>
      <c r="BT181" s="306"/>
      <c r="BU181" s="235"/>
      <c r="BV181" s="1241"/>
      <c r="BW181" s="266"/>
      <c r="BX181" s="1186"/>
      <c r="BY181" s="133"/>
      <c r="BZ181" s="133"/>
      <c r="CA181" s="1187"/>
      <c r="CB181" s="311"/>
      <c r="CC181" s="312"/>
      <c r="CD181" s="311"/>
      <c r="CE181" s="312"/>
      <c r="CF181" s="311"/>
      <c r="CG181" s="312"/>
      <c r="CH181" s="311"/>
      <c r="CI181" s="1241"/>
      <c r="CJ181" s="1188"/>
      <c r="CK181" s="1189"/>
      <c r="CL181" s="1190"/>
      <c r="CM181" s="1192"/>
      <c r="CN181" s="1194"/>
      <c r="CO181" s="1192"/>
      <c r="CP181" s="1196"/>
      <c r="CQ181" s="1192"/>
      <c r="CR181" s="1205"/>
      <c r="CS181" s="1230"/>
      <c r="CT181" s="1232"/>
      <c r="CU181" s="1234"/>
      <c r="CV181" s="1237"/>
      <c r="CW181" s="1234"/>
      <c r="CX181" s="1237"/>
      <c r="CY181" s="1189"/>
      <c r="CZ181" s="167" t="s">
        <v>1164</v>
      </c>
      <c r="DA181" s="268">
        <v>2600</v>
      </c>
      <c r="DB181" s="269">
        <v>2900</v>
      </c>
      <c r="DC181" s="270">
        <v>1800</v>
      </c>
      <c r="DD181" s="271">
        <v>1800</v>
      </c>
      <c r="DE181" s="1210"/>
      <c r="DF181" s="231"/>
      <c r="DG181" s="1189"/>
      <c r="DH181" s="1240"/>
      <c r="DI181" s="1210"/>
      <c r="DJ181" s="1243"/>
      <c r="DK181" s="1210"/>
      <c r="DL181" s="1190"/>
      <c r="DM181" s="1192"/>
      <c r="DN181" s="1194"/>
      <c r="DO181" s="1192"/>
      <c r="DP181" s="1196"/>
      <c r="DQ181" s="1192"/>
      <c r="DR181" s="1247"/>
      <c r="DS181" s="1210"/>
      <c r="DT181" s="231"/>
      <c r="DU181" s="1210"/>
      <c r="DV181" s="1250"/>
      <c r="DW181" s="1252"/>
      <c r="DX181" s="1252"/>
      <c r="DY181" s="1254"/>
      <c r="DZ181" s="1210"/>
      <c r="EA181" s="1212"/>
      <c r="EB181" s="1192"/>
      <c r="EC181" s="1199"/>
      <c r="ED181" s="1192"/>
      <c r="EE181" s="1194"/>
      <c r="EF181" s="1192"/>
      <c r="EG181" s="1196"/>
      <c r="EH181" s="1192"/>
      <c r="EI181" s="1205"/>
      <c r="EJ181" s="1208"/>
      <c r="EK181" s="1210"/>
      <c r="EL181" s="1212"/>
      <c r="EM181" s="1192"/>
      <c r="EN181" s="1199"/>
      <c r="EO181" s="1192"/>
      <c r="EP181" s="1194"/>
      <c r="EQ181" s="1192"/>
      <c r="ER181" s="1196"/>
      <c r="ES181" s="1192"/>
      <c r="ET181" s="1205"/>
      <c r="EU181" s="1215"/>
      <c r="EV181" s="1208"/>
      <c r="EW181" s="1210"/>
      <c r="EX181" s="272">
        <v>2330</v>
      </c>
      <c r="EY181" s="1210"/>
      <c r="EZ181" s="1261"/>
      <c r="FA181" s="1210"/>
      <c r="FB181" s="1264"/>
      <c r="FC181" s="298"/>
      <c r="FD181" s="1267"/>
      <c r="FE181" s="441"/>
      <c r="FL181" s="422"/>
      <c r="FM181" s="422"/>
      <c r="FN181" s="422"/>
      <c r="FO181" s="422"/>
    </row>
    <row r="182" spans="1:171" ht="15.6" customHeight="1">
      <c r="A182" s="144" t="s">
        <v>1321</v>
      </c>
      <c r="B182" s="144" t="s">
        <v>1876</v>
      </c>
      <c r="C182" s="1256"/>
      <c r="D182" s="1182"/>
      <c r="E182" s="1217" t="s">
        <v>1165</v>
      </c>
      <c r="F182" s="299" t="s">
        <v>44</v>
      </c>
      <c r="G182" s="205"/>
      <c r="H182" s="246">
        <v>122900</v>
      </c>
      <c r="I182" s="247">
        <v>215990</v>
      </c>
      <c r="J182" s="246">
        <v>119010</v>
      </c>
      <c r="K182" s="247">
        <v>212100</v>
      </c>
      <c r="L182" s="175" t="s">
        <v>268</v>
      </c>
      <c r="M182" s="248">
        <v>1100</v>
      </c>
      <c r="N182" s="249">
        <v>2030</v>
      </c>
      <c r="O182" s="250" t="s">
        <v>269</v>
      </c>
      <c r="P182" s="251" t="s">
        <v>270</v>
      </c>
      <c r="Q182" s="252" t="s">
        <v>274</v>
      </c>
      <c r="R182" s="251" t="s">
        <v>271</v>
      </c>
      <c r="S182" s="252" t="s">
        <v>268</v>
      </c>
      <c r="T182" s="253">
        <v>2.8</v>
      </c>
      <c r="U182" s="254">
        <v>2.7</v>
      </c>
      <c r="V182" s="248">
        <v>1060</v>
      </c>
      <c r="W182" s="249">
        <v>1990</v>
      </c>
      <c r="X182" s="250" t="s">
        <v>269</v>
      </c>
      <c r="Y182" s="251" t="s">
        <v>270</v>
      </c>
      <c r="Z182" s="252" t="s">
        <v>274</v>
      </c>
      <c r="AA182" s="251" t="s">
        <v>271</v>
      </c>
      <c r="AB182" s="252" t="s">
        <v>268</v>
      </c>
      <c r="AC182" s="253">
        <v>2.8</v>
      </c>
      <c r="AD182" s="255">
        <v>2.7</v>
      </c>
      <c r="AE182" s="55"/>
      <c r="AH182" s="273"/>
      <c r="AP182" s="55"/>
      <c r="AZ182" s="175" t="s">
        <v>268</v>
      </c>
      <c r="BA182" s="274">
        <v>18610</v>
      </c>
      <c r="BB182" s="175" t="s">
        <v>268</v>
      </c>
      <c r="BC182" s="225">
        <v>180</v>
      </c>
      <c r="BD182" s="226" t="s">
        <v>269</v>
      </c>
      <c r="BE182" s="227" t="s">
        <v>270</v>
      </c>
      <c r="BF182" s="228" t="s">
        <v>268</v>
      </c>
      <c r="BG182" s="229" t="s">
        <v>271</v>
      </c>
      <c r="BH182" s="226" t="s">
        <v>268</v>
      </c>
      <c r="BI182" s="230">
        <v>2.5</v>
      </c>
      <c r="BJ182" s="1187"/>
      <c r="BL182" s="231"/>
      <c r="BM182" s="1210"/>
      <c r="BN182" s="307"/>
      <c r="BT182" s="306"/>
      <c r="BU182" s="235"/>
      <c r="BV182" s="1241"/>
      <c r="BW182" s="266"/>
      <c r="BX182" s="1186"/>
      <c r="BY182" s="133"/>
      <c r="BZ182" s="133"/>
      <c r="CA182" s="1187"/>
      <c r="CB182" s="311"/>
      <c r="CC182" s="312"/>
      <c r="CD182" s="311"/>
      <c r="CE182" s="312"/>
      <c r="CF182" s="311"/>
      <c r="CG182" s="312"/>
      <c r="CH182" s="311"/>
      <c r="CI182" s="1241"/>
      <c r="CJ182" s="1219">
        <v>2150</v>
      </c>
      <c r="CK182" s="1189"/>
      <c r="CL182" s="1190"/>
      <c r="CM182" s="1192"/>
      <c r="CN182" s="1194"/>
      <c r="CO182" s="1192"/>
      <c r="CP182" s="1196"/>
      <c r="CQ182" s="1192"/>
      <c r="CR182" s="1205"/>
      <c r="CS182" s="1230"/>
      <c r="CT182" s="1232"/>
      <c r="CU182" s="1234"/>
      <c r="CV182" s="1237"/>
      <c r="CW182" s="1234"/>
      <c r="CX182" s="1237"/>
      <c r="CY182" s="1189"/>
      <c r="CZ182" s="167" t="s">
        <v>1166</v>
      </c>
      <c r="DA182" s="268">
        <v>2300</v>
      </c>
      <c r="DB182" s="269">
        <v>2500</v>
      </c>
      <c r="DC182" s="270">
        <v>1600</v>
      </c>
      <c r="DD182" s="271">
        <v>1600</v>
      </c>
      <c r="DE182" s="1210"/>
      <c r="DF182" s="1229" t="s">
        <v>1203</v>
      </c>
      <c r="DG182" s="235"/>
      <c r="DH182" s="276"/>
      <c r="DI182" s="1241"/>
      <c r="DJ182" s="1243"/>
      <c r="DK182" s="1210"/>
      <c r="DL182" s="1190"/>
      <c r="DM182" s="1192"/>
      <c r="DN182" s="1194"/>
      <c r="DO182" s="1192"/>
      <c r="DP182" s="1196"/>
      <c r="DQ182" s="1192"/>
      <c r="DR182" s="1247"/>
      <c r="DS182" s="1210"/>
      <c r="DT182" s="231"/>
      <c r="DU182" s="1210"/>
      <c r="DV182" s="1221">
        <v>0.01</v>
      </c>
      <c r="DW182" s="1223">
        <v>0.03</v>
      </c>
      <c r="DX182" s="1223">
        <v>0.04</v>
      </c>
      <c r="DY182" s="1225">
        <v>0.06</v>
      </c>
      <c r="DZ182" s="1210"/>
      <c r="EA182" s="1212"/>
      <c r="EB182" s="1192"/>
      <c r="EC182" s="1199"/>
      <c r="ED182" s="1192"/>
      <c r="EE182" s="1194"/>
      <c r="EF182" s="1192"/>
      <c r="EG182" s="1196"/>
      <c r="EH182" s="1192"/>
      <c r="EI182" s="1205"/>
      <c r="EJ182" s="1208"/>
      <c r="EK182" s="1210"/>
      <c r="EL182" s="1212"/>
      <c r="EM182" s="1192"/>
      <c r="EN182" s="1199"/>
      <c r="EO182" s="1192"/>
      <c r="EP182" s="1194"/>
      <c r="EQ182" s="1192"/>
      <c r="ER182" s="1196"/>
      <c r="ES182" s="1192"/>
      <c r="ET182" s="1205"/>
      <c r="EU182" s="1215"/>
      <c r="EV182" s="1208"/>
      <c r="EW182" s="1210"/>
      <c r="EX182" s="277">
        <v>20</v>
      </c>
      <c r="EY182" s="1210"/>
      <c r="EZ182" s="1261"/>
      <c r="FA182" s="1210"/>
      <c r="FB182" s="1264"/>
      <c r="FC182" s="298"/>
      <c r="FD182" s="1267"/>
      <c r="FE182" s="441"/>
      <c r="FL182" s="422"/>
      <c r="FM182" s="422"/>
      <c r="FN182" s="422"/>
      <c r="FO182" s="422"/>
    </row>
    <row r="183" spans="1:171" ht="15.6" customHeight="1">
      <c r="A183" s="144" t="s">
        <v>1322</v>
      </c>
      <c r="B183" s="144" t="s">
        <v>1877</v>
      </c>
      <c r="C183" s="1256"/>
      <c r="D183" s="1182"/>
      <c r="E183" s="1218"/>
      <c r="F183" s="300" t="s">
        <v>45</v>
      </c>
      <c r="G183" s="205"/>
      <c r="H183" s="279">
        <v>215990</v>
      </c>
      <c r="I183" s="280"/>
      <c r="J183" s="279">
        <v>212100</v>
      </c>
      <c r="K183" s="280"/>
      <c r="L183" s="175" t="s">
        <v>268</v>
      </c>
      <c r="M183" s="223">
        <v>2030</v>
      </c>
      <c r="N183" s="281"/>
      <c r="O183" s="282" t="s">
        <v>269</v>
      </c>
      <c r="P183" s="283" t="s">
        <v>270</v>
      </c>
      <c r="Q183" s="284" t="s">
        <v>274</v>
      </c>
      <c r="R183" s="283" t="s">
        <v>271</v>
      </c>
      <c r="S183" s="284" t="s">
        <v>268</v>
      </c>
      <c r="T183" s="285">
        <v>2.7</v>
      </c>
      <c r="U183" s="286"/>
      <c r="V183" s="223">
        <v>1990</v>
      </c>
      <c r="W183" s="281"/>
      <c r="X183" s="282" t="s">
        <v>269</v>
      </c>
      <c r="Y183" s="283" t="s">
        <v>270</v>
      </c>
      <c r="Z183" s="284" t="s">
        <v>274</v>
      </c>
      <c r="AA183" s="283" t="s">
        <v>271</v>
      </c>
      <c r="AB183" s="284" t="s">
        <v>268</v>
      </c>
      <c r="AC183" s="285">
        <v>2.7</v>
      </c>
      <c r="AD183" s="287"/>
      <c r="AE183" s="55"/>
      <c r="AH183" s="288"/>
      <c r="AP183" s="55"/>
      <c r="AQ183" s="289"/>
      <c r="AR183" s="165"/>
      <c r="AS183" s="288"/>
      <c r="AZ183" s="56"/>
      <c r="BA183" s="56"/>
      <c r="BB183" s="56"/>
      <c r="BC183" s="56"/>
      <c r="BD183" s="56"/>
      <c r="BE183" s="56"/>
      <c r="BF183" s="56"/>
      <c r="BG183" s="56"/>
      <c r="BH183" s="56"/>
      <c r="BI183" s="56"/>
      <c r="BJ183" s="1187"/>
      <c r="BL183" s="231"/>
      <c r="BM183" s="1210"/>
      <c r="BN183" s="307"/>
      <c r="BT183" s="306"/>
      <c r="BU183" s="235"/>
      <c r="BV183" s="1241"/>
      <c r="BW183" s="266"/>
      <c r="BX183" s="1186"/>
      <c r="BY183" s="133"/>
      <c r="BZ183" s="133"/>
      <c r="CA183" s="1187"/>
      <c r="CB183" s="311"/>
      <c r="CC183" s="312"/>
      <c r="CD183" s="311"/>
      <c r="CE183" s="312"/>
      <c r="CF183" s="311"/>
      <c r="CG183" s="312"/>
      <c r="CH183" s="311"/>
      <c r="CI183" s="1241"/>
      <c r="CJ183" s="1219"/>
      <c r="CK183" s="1189"/>
      <c r="CL183" s="1190"/>
      <c r="CM183" s="1192"/>
      <c r="CN183" s="1194"/>
      <c r="CO183" s="1192"/>
      <c r="CP183" s="1196"/>
      <c r="CQ183" s="1192"/>
      <c r="CR183" s="1205"/>
      <c r="CS183" s="1230"/>
      <c r="CT183" s="1232"/>
      <c r="CU183" s="1235"/>
      <c r="CV183" s="1238"/>
      <c r="CW183" s="1235"/>
      <c r="CX183" s="1238"/>
      <c r="CY183" s="1189"/>
      <c r="CZ183" s="291" t="s">
        <v>1167</v>
      </c>
      <c r="DA183" s="292">
        <v>2000</v>
      </c>
      <c r="DB183" s="293">
        <v>2300</v>
      </c>
      <c r="DC183" s="294">
        <v>1400</v>
      </c>
      <c r="DD183" s="290">
        <v>1400</v>
      </c>
      <c r="DE183" s="1210"/>
      <c r="DF183" s="1229"/>
      <c r="DG183" s="235"/>
      <c r="DH183" s="165"/>
      <c r="DI183" s="1241"/>
      <c r="DJ183" s="1244"/>
      <c r="DK183" s="1210"/>
      <c r="DL183" s="1190"/>
      <c r="DM183" s="1193"/>
      <c r="DN183" s="1195"/>
      <c r="DO183" s="1193"/>
      <c r="DP183" s="1197"/>
      <c r="DQ183" s="1193"/>
      <c r="DR183" s="1248"/>
      <c r="DS183" s="1210"/>
      <c r="DT183" s="231"/>
      <c r="DU183" s="1210"/>
      <c r="DV183" s="1222"/>
      <c r="DW183" s="1224"/>
      <c r="DX183" s="1224"/>
      <c r="DY183" s="1226"/>
      <c r="DZ183" s="1210"/>
      <c r="EA183" s="1213"/>
      <c r="EB183" s="1193"/>
      <c r="EC183" s="1200"/>
      <c r="ED183" s="1193"/>
      <c r="EE183" s="1195"/>
      <c r="EF183" s="1193"/>
      <c r="EG183" s="1197"/>
      <c r="EH183" s="1193"/>
      <c r="EI183" s="1206"/>
      <c r="EJ183" s="1209"/>
      <c r="EK183" s="1210"/>
      <c r="EL183" s="1213"/>
      <c r="EM183" s="1193"/>
      <c r="EN183" s="1200"/>
      <c r="EO183" s="1193"/>
      <c r="EP183" s="1195"/>
      <c r="EQ183" s="1193"/>
      <c r="ER183" s="1197"/>
      <c r="ES183" s="1193"/>
      <c r="ET183" s="1206"/>
      <c r="EU183" s="1216"/>
      <c r="EV183" s="1209"/>
      <c r="EW183" s="1210"/>
      <c r="EX183" s="295" t="s">
        <v>1168</v>
      </c>
      <c r="EY183" s="1210"/>
      <c r="EZ183" s="1261"/>
      <c r="FA183" s="1210"/>
      <c r="FB183" s="1264"/>
      <c r="FC183" s="298"/>
      <c r="FD183" s="1267"/>
      <c r="FE183" s="441"/>
      <c r="FL183" s="422"/>
      <c r="FM183" s="422"/>
      <c r="FN183" s="422"/>
      <c r="FO183" s="422"/>
    </row>
    <row r="184" spans="1:171" ht="15.6" customHeight="1">
      <c r="A184" s="144" t="s">
        <v>1323</v>
      </c>
      <c r="B184" s="144" t="s">
        <v>1878</v>
      </c>
      <c r="C184" s="1256"/>
      <c r="D184" s="1356" t="s">
        <v>1204</v>
      </c>
      <c r="E184" s="1184" t="s">
        <v>1160</v>
      </c>
      <c r="F184" s="296" t="s">
        <v>42</v>
      </c>
      <c r="G184" s="205"/>
      <c r="H184" s="206">
        <v>38270</v>
      </c>
      <c r="I184" s="207">
        <v>47570</v>
      </c>
      <c r="J184" s="206">
        <v>34610</v>
      </c>
      <c r="K184" s="207">
        <v>43910</v>
      </c>
      <c r="L184" s="175" t="s">
        <v>268</v>
      </c>
      <c r="M184" s="208">
        <v>360</v>
      </c>
      <c r="N184" s="209">
        <v>450</v>
      </c>
      <c r="O184" s="210" t="s">
        <v>269</v>
      </c>
      <c r="P184" s="211" t="s">
        <v>270</v>
      </c>
      <c r="Q184" s="212" t="s">
        <v>268</v>
      </c>
      <c r="R184" s="213" t="s">
        <v>271</v>
      </c>
      <c r="S184" s="212" t="s">
        <v>268</v>
      </c>
      <c r="T184" s="214">
        <v>3</v>
      </c>
      <c r="U184" s="215">
        <v>2.9</v>
      </c>
      <c r="V184" s="208">
        <v>320</v>
      </c>
      <c r="W184" s="209">
        <v>410</v>
      </c>
      <c r="X184" s="210" t="s">
        <v>269</v>
      </c>
      <c r="Y184" s="211" t="s">
        <v>270</v>
      </c>
      <c r="Z184" s="212" t="s">
        <v>268</v>
      </c>
      <c r="AA184" s="213" t="s">
        <v>271</v>
      </c>
      <c r="AB184" s="212" t="s">
        <v>268</v>
      </c>
      <c r="AC184" s="214">
        <v>3</v>
      </c>
      <c r="AD184" s="216">
        <v>2.9</v>
      </c>
      <c r="AE184" s="175" t="s">
        <v>268</v>
      </c>
      <c r="AF184" s="217">
        <v>9300</v>
      </c>
      <c r="AG184" s="218" t="s">
        <v>274</v>
      </c>
      <c r="AH184" s="219">
        <v>90</v>
      </c>
      <c r="AI184" s="220" t="s">
        <v>269</v>
      </c>
      <c r="AJ184" s="211" t="s">
        <v>270</v>
      </c>
      <c r="AK184" s="212" t="s">
        <v>268</v>
      </c>
      <c r="AL184" s="213" t="s">
        <v>271</v>
      </c>
      <c r="AM184" s="212" t="s">
        <v>268</v>
      </c>
      <c r="AN184" s="221">
        <v>2.5</v>
      </c>
      <c r="AO184" s="222" t="s">
        <v>276</v>
      </c>
      <c r="AP184" s="175" t="s">
        <v>268</v>
      </c>
      <c r="AQ184" s="223">
        <v>3720</v>
      </c>
      <c r="AR184" s="224" t="s">
        <v>274</v>
      </c>
      <c r="AS184" s="225">
        <v>30</v>
      </c>
      <c r="AT184" s="226" t="s">
        <v>269</v>
      </c>
      <c r="AU184" s="227" t="s">
        <v>270</v>
      </c>
      <c r="AV184" s="228" t="s">
        <v>268</v>
      </c>
      <c r="AW184" s="229" t="s">
        <v>271</v>
      </c>
      <c r="AX184" s="228" t="s">
        <v>268</v>
      </c>
      <c r="AY184" s="230">
        <v>3.8</v>
      </c>
      <c r="BA184" s="56"/>
      <c r="BJ184" s="1187"/>
      <c r="BL184" s="191"/>
      <c r="BM184" s="1210"/>
      <c r="BN184" s="307"/>
      <c r="BT184" s="306"/>
      <c r="BU184" s="235"/>
      <c r="BV184" s="1241"/>
      <c r="BW184" s="266"/>
      <c r="BX184" s="1186"/>
      <c r="BY184" s="133"/>
      <c r="BZ184" s="133"/>
      <c r="CA184" s="1187"/>
      <c r="CB184" s="263"/>
      <c r="CC184" s="263"/>
      <c r="CD184" s="263"/>
      <c r="CE184" s="263"/>
      <c r="CF184" s="263"/>
      <c r="CG184" s="263"/>
      <c r="CH184" s="263"/>
      <c r="CI184" s="1241"/>
      <c r="CJ184" s="1188" t="s">
        <v>177</v>
      </c>
      <c r="CK184" s="1189" t="s">
        <v>268</v>
      </c>
      <c r="CL184" s="1190">
        <v>10</v>
      </c>
      <c r="CM184" s="1192" t="s">
        <v>269</v>
      </c>
      <c r="CN184" s="1194" t="s">
        <v>270</v>
      </c>
      <c r="CO184" s="1192" t="s">
        <v>268</v>
      </c>
      <c r="CP184" s="1196" t="s">
        <v>275</v>
      </c>
      <c r="CQ184" s="1192" t="s">
        <v>268</v>
      </c>
      <c r="CR184" s="1205">
        <v>4.3</v>
      </c>
      <c r="CS184" s="1230" t="s">
        <v>277</v>
      </c>
      <c r="CT184" s="1232" t="s">
        <v>268</v>
      </c>
      <c r="CU184" s="1233">
        <v>3200</v>
      </c>
      <c r="CV184" s="1236">
        <v>3500</v>
      </c>
      <c r="CW184" s="1233">
        <v>2200</v>
      </c>
      <c r="CX184" s="1236">
        <v>2200</v>
      </c>
      <c r="CY184" s="1189" t="s">
        <v>268</v>
      </c>
      <c r="CZ184" s="238" t="s">
        <v>1162</v>
      </c>
      <c r="DA184" s="239">
        <v>5400</v>
      </c>
      <c r="DB184" s="240">
        <v>6000</v>
      </c>
      <c r="DC184" s="241">
        <v>3700</v>
      </c>
      <c r="DD184" s="242">
        <v>3700</v>
      </c>
      <c r="DE184" s="1210"/>
      <c r="DF184" s="144"/>
      <c r="DG184" s="1189" t="s">
        <v>268</v>
      </c>
      <c r="DH184" s="1239">
        <v>5100</v>
      </c>
      <c r="DI184" s="1210" t="s">
        <v>268</v>
      </c>
      <c r="DJ184" s="1242">
        <v>1330</v>
      </c>
      <c r="DK184" s="1210" t="s">
        <v>268</v>
      </c>
      <c r="DL184" s="1245">
        <v>10</v>
      </c>
      <c r="DM184" s="1201" t="s">
        <v>269</v>
      </c>
      <c r="DN184" s="1202" t="s">
        <v>270</v>
      </c>
      <c r="DO184" s="1201" t="s">
        <v>268</v>
      </c>
      <c r="DP184" s="1203" t="s">
        <v>275</v>
      </c>
      <c r="DQ184" s="1201" t="s">
        <v>268</v>
      </c>
      <c r="DR184" s="1246">
        <v>8</v>
      </c>
      <c r="DS184" s="1210"/>
      <c r="DT184" s="1229"/>
      <c r="DU184" s="1210" t="s">
        <v>280</v>
      </c>
      <c r="DV184" s="1249" t="s">
        <v>1129</v>
      </c>
      <c r="DW184" s="1251" t="s">
        <v>1129</v>
      </c>
      <c r="DX184" s="1251" t="s">
        <v>1129</v>
      </c>
      <c r="DY184" s="1253" t="s">
        <v>1129</v>
      </c>
      <c r="DZ184" s="1210" t="s">
        <v>280</v>
      </c>
      <c r="EA184" s="1211">
        <v>870</v>
      </c>
      <c r="EB184" s="1201" t="s">
        <v>268</v>
      </c>
      <c r="EC184" s="1198">
        <v>9</v>
      </c>
      <c r="ED184" s="1201" t="s">
        <v>269</v>
      </c>
      <c r="EE184" s="1202" t="s">
        <v>270</v>
      </c>
      <c r="EF184" s="1201" t="s">
        <v>268</v>
      </c>
      <c r="EG184" s="1203" t="s">
        <v>275</v>
      </c>
      <c r="EH184" s="1201" t="s">
        <v>268</v>
      </c>
      <c r="EI184" s="1204">
        <v>4.4000000000000004</v>
      </c>
      <c r="EJ184" s="1207" t="s">
        <v>276</v>
      </c>
      <c r="EK184" s="1210" t="s">
        <v>280</v>
      </c>
      <c r="EL184" s="1211">
        <v>3280</v>
      </c>
      <c r="EM184" s="1201" t="s">
        <v>268</v>
      </c>
      <c r="EN184" s="1198">
        <v>30</v>
      </c>
      <c r="EO184" s="1201" t="s">
        <v>269</v>
      </c>
      <c r="EP184" s="1202" t="s">
        <v>270</v>
      </c>
      <c r="EQ184" s="1201" t="s">
        <v>268</v>
      </c>
      <c r="ER184" s="1203" t="s">
        <v>275</v>
      </c>
      <c r="ES184" s="1201" t="s">
        <v>268</v>
      </c>
      <c r="ET184" s="1204">
        <v>2.7</v>
      </c>
      <c r="EU184" s="1214" t="s">
        <v>276</v>
      </c>
      <c r="EV184" s="1207" t="s">
        <v>1168</v>
      </c>
      <c r="EW184" s="1210" t="s">
        <v>280</v>
      </c>
      <c r="EX184" s="244"/>
      <c r="EY184" s="1210" t="s">
        <v>280</v>
      </c>
      <c r="EZ184" s="1261"/>
      <c r="FA184" s="1210"/>
      <c r="FB184" s="1264"/>
      <c r="FC184" s="298"/>
      <c r="FD184" s="1267"/>
      <c r="FE184" s="441"/>
      <c r="FL184" s="422"/>
      <c r="FM184" s="422"/>
      <c r="FN184" s="422"/>
      <c r="FO184" s="422"/>
    </row>
    <row r="185" spans="1:171" ht="15.6" customHeight="1">
      <c r="A185" s="144" t="s">
        <v>1324</v>
      </c>
      <c r="B185" s="144" t="s">
        <v>1879</v>
      </c>
      <c r="C185" s="1256"/>
      <c r="D185" s="1357"/>
      <c r="E185" s="1185"/>
      <c r="F185" s="299" t="s">
        <v>43</v>
      </c>
      <c r="G185" s="205"/>
      <c r="H185" s="246">
        <v>47570</v>
      </c>
      <c r="I185" s="247">
        <v>121870</v>
      </c>
      <c r="J185" s="246">
        <v>43910</v>
      </c>
      <c r="K185" s="247">
        <v>118210</v>
      </c>
      <c r="L185" s="175" t="s">
        <v>268</v>
      </c>
      <c r="M185" s="248">
        <v>450</v>
      </c>
      <c r="N185" s="249">
        <v>1090</v>
      </c>
      <c r="O185" s="250" t="s">
        <v>269</v>
      </c>
      <c r="P185" s="251" t="s">
        <v>270</v>
      </c>
      <c r="Q185" s="252" t="s">
        <v>274</v>
      </c>
      <c r="R185" s="251" t="s">
        <v>271</v>
      </c>
      <c r="S185" s="252" t="s">
        <v>268</v>
      </c>
      <c r="T185" s="253">
        <v>2.9</v>
      </c>
      <c r="U185" s="254">
        <v>2.8</v>
      </c>
      <c r="V185" s="248">
        <v>410</v>
      </c>
      <c r="W185" s="249">
        <v>1050</v>
      </c>
      <c r="X185" s="250" t="s">
        <v>269</v>
      </c>
      <c r="Y185" s="251" t="s">
        <v>270</v>
      </c>
      <c r="Z185" s="252" t="s">
        <v>274</v>
      </c>
      <c r="AA185" s="251" t="s">
        <v>271</v>
      </c>
      <c r="AB185" s="252" t="s">
        <v>268</v>
      </c>
      <c r="AC185" s="253">
        <v>2.9</v>
      </c>
      <c r="AD185" s="255">
        <v>2.8</v>
      </c>
      <c r="AE185" s="175" t="s">
        <v>268</v>
      </c>
      <c r="AF185" s="223">
        <v>9300</v>
      </c>
      <c r="AG185" s="224" t="s">
        <v>274</v>
      </c>
      <c r="AH185" s="256">
        <v>90</v>
      </c>
      <c r="AI185" s="257" t="s">
        <v>269</v>
      </c>
      <c r="AJ185" s="197" t="s">
        <v>270</v>
      </c>
      <c r="AK185" s="198" t="s">
        <v>268</v>
      </c>
      <c r="AL185" s="258" t="s">
        <v>271</v>
      </c>
      <c r="AM185" s="259" t="s">
        <v>268</v>
      </c>
      <c r="AN185" s="260">
        <v>2.5</v>
      </c>
      <c r="AO185" s="261"/>
      <c r="AQ185" s="233"/>
      <c r="AR185" s="56"/>
      <c r="AS185" s="233"/>
      <c r="AT185" s="262"/>
      <c r="AU185" s="263"/>
      <c r="AV185" s="262"/>
      <c r="AW185" s="263"/>
      <c r="AX185" s="262"/>
      <c r="AY185" s="263"/>
      <c r="BA185" s="56"/>
      <c r="BB185" s="56"/>
      <c r="BC185" s="264"/>
      <c r="BD185" s="265"/>
      <c r="BE185" s="56"/>
      <c r="BF185" s="265"/>
      <c r="BG185" s="56"/>
      <c r="BH185" s="265"/>
      <c r="BI185" s="56"/>
      <c r="BJ185" s="1187"/>
      <c r="BL185" s="191"/>
      <c r="BM185" s="1210"/>
      <c r="BN185" s="307"/>
      <c r="BT185" s="306"/>
      <c r="BU185" s="235"/>
      <c r="BV185" s="1241"/>
      <c r="BW185" s="266"/>
      <c r="BX185" s="1186"/>
      <c r="BY185" s="133"/>
      <c r="BZ185" s="133"/>
      <c r="CA185" s="1187"/>
      <c r="CB185" s="263"/>
      <c r="CC185" s="263"/>
      <c r="CD185" s="263"/>
      <c r="CE185" s="263"/>
      <c r="CF185" s="263"/>
      <c r="CG185" s="263"/>
      <c r="CH185" s="263"/>
      <c r="CI185" s="1241"/>
      <c r="CJ185" s="1188"/>
      <c r="CK185" s="1189"/>
      <c r="CL185" s="1190"/>
      <c r="CM185" s="1192"/>
      <c r="CN185" s="1194"/>
      <c r="CO185" s="1192"/>
      <c r="CP185" s="1196"/>
      <c r="CQ185" s="1192"/>
      <c r="CR185" s="1205"/>
      <c r="CS185" s="1230"/>
      <c r="CT185" s="1232"/>
      <c r="CU185" s="1234"/>
      <c r="CV185" s="1237"/>
      <c r="CW185" s="1234"/>
      <c r="CX185" s="1237"/>
      <c r="CY185" s="1189"/>
      <c r="CZ185" s="167" t="s">
        <v>1164</v>
      </c>
      <c r="DA185" s="268">
        <v>2900</v>
      </c>
      <c r="DB185" s="269">
        <v>3300</v>
      </c>
      <c r="DC185" s="270">
        <v>2000</v>
      </c>
      <c r="DD185" s="271">
        <v>2000</v>
      </c>
      <c r="DE185" s="1210"/>
      <c r="DF185" s="144"/>
      <c r="DG185" s="1189"/>
      <c r="DH185" s="1240"/>
      <c r="DI185" s="1210"/>
      <c r="DJ185" s="1243"/>
      <c r="DK185" s="1210"/>
      <c r="DL185" s="1190"/>
      <c r="DM185" s="1192"/>
      <c r="DN185" s="1194"/>
      <c r="DO185" s="1192"/>
      <c r="DP185" s="1196"/>
      <c r="DQ185" s="1192"/>
      <c r="DR185" s="1247"/>
      <c r="DS185" s="1210"/>
      <c r="DT185" s="1229"/>
      <c r="DU185" s="1210"/>
      <c r="DV185" s="1250"/>
      <c r="DW185" s="1252"/>
      <c r="DX185" s="1252"/>
      <c r="DY185" s="1254"/>
      <c r="DZ185" s="1210"/>
      <c r="EA185" s="1212"/>
      <c r="EB185" s="1192"/>
      <c r="EC185" s="1199"/>
      <c r="ED185" s="1192"/>
      <c r="EE185" s="1194"/>
      <c r="EF185" s="1192"/>
      <c r="EG185" s="1196"/>
      <c r="EH185" s="1192"/>
      <c r="EI185" s="1205"/>
      <c r="EJ185" s="1208"/>
      <c r="EK185" s="1210"/>
      <c r="EL185" s="1212"/>
      <c r="EM185" s="1192"/>
      <c r="EN185" s="1199"/>
      <c r="EO185" s="1192"/>
      <c r="EP185" s="1194"/>
      <c r="EQ185" s="1192"/>
      <c r="ER185" s="1196"/>
      <c r="ES185" s="1192"/>
      <c r="ET185" s="1205"/>
      <c r="EU185" s="1215"/>
      <c r="EV185" s="1208"/>
      <c r="EW185" s="1210"/>
      <c r="EX185" s="272">
        <v>2200</v>
      </c>
      <c r="EY185" s="1210"/>
      <c r="EZ185" s="1261"/>
      <c r="FA185" s="1210"/>
      <c r="FB185" s="1264"/>
      <c r="FC185" s="298"/>
      <c r="FD185" s="1267"/>
      <c r="FE185" s="441"/>
      <c r="FL185" s="422"/>
      <c r="FM185" s="422"/>
      <c r="FN185" s="422"/>
      <c r="FO185" s="422"/>
    </row>
    <row r="186" spans="1:171" ht="15.6" customHeight="1">
      <c r="A186" s="144" t="s">
        <v>1325</v>
      </c>
      <c r="B186" s="144" t="s">
        <v>1880</v>
      </c>
      <c r="C186" s="1256"/>
      <c r="D186" s="1357"/>
      <c r="E186" s="1217" t="s">
        <v>1165</v>
      </c>
      <c r="F186" s="299" t="s">
        <v>44</v>
      </c>
      <c r="G186" s="205"/>
      <c r="H186" s="246">
        <v>121870</v>
      </c>
      <c r="I186" s="247">
        <v>214960</v>
      </c>
      <c r="J186" s="246">
        <v>118210</v>
      </c>
      <c r="K186" s="247">
        <v>211300</v>
      </c>
      <c r="L186" s="175" t="s">
        <v>268</v>
      </c>
      <c r="M186" s="248">
        <v>1090</v>
      </c>
      <c r="N186" s="249">
        <v>2020</v>
      </c>
      <c r="O186" s="250" t="s">
        <v>269</v>
      </c>
      <c r="P186" s="251" t="s">
        <v>270</v>
      </c>
      <c r="Q186" s="252" t="s">
        <v>274</v>
      </c>
      <c r="R186" s="251" t="s">
        <v>271</v>
      </c>
      <c r="S186" s="252" t="s">
        <v>268</v>
      </c>
      <c r="T186" s="253">
        <v>2.8</v>
      </c>
      <c r="U186" s="254">
        <v>2.7</v>
      </c>
      <c r="V186" s="248">
        <v>1050</v>
      </c>
      <c r="W186" s="249">
        <v>1980</v>
      </c>
      <c r="X186" s="250" t="s">
        <v>269</v>
      </c>
      <c r="Y186" s="251" t="s">
        <v>270</v>
      </c>
      <c r="Z186" s="252" t="s">
        <v>274</v>
      </c>
      <c r="AA186" s="251" t="s">
        <v>271</v>
      </c>
      <c r="AB186" s="252" t="s">
        <v>268</v>
      </c>
      <c r="AC186" s="253">
        <v>2.8</v>
      </c>
      <c r="AD186" s="255">
        <v>2.7</v>
      </c>
      <c r="AE186" s="55"/>
      <c r="AH186" s="273"/>
      <c r="AP186" s="55"/>
      <c r="AZ186" s="175" t="s">
        <v>268</v>
      </c>
      <c r="BA186" s="274">
        <v>18610</v>
      </c>
      <c r="BB186" s="175" t="s">
        <v>268</v>
      </c>
      <c r="BC186" s="225">
        <v>180</v>
      </c>
      <c r="BD186" s="226" t="s">
        <v>269</v>
      </c>
      <c r="BE186" s="227" t="s">
        <v>270</v>
      </c>
      <c r="BF186" s="228" t="s">
        <v>268</v>
      </c>
      <c r="BG186" s="229" t="s">
        <v>271</v>
      </c>
      <c r="BH186" s="226" t="s">
        <v>268</v>
      </c>
      <c r="BI186" s="230">
        <v>2.5</v>
      </c>
      <c r="BJ186" s="1187"/>
      <c r="BL186" s="231"/>
      <c r="BM186" s="1210"/>
      <c r="BN186" s="307"/>
      <c r="BT186" s="306"/>
      <c r="BU186" s="235"/>
      <c r="BV186" s="1241"/>
      <c r="BW186" s="266"/>
      <c r="BX186" s="1186"/>
      <c r="BY186" s="133"/>
      <c r="BZ186" s="133"/>
      <c r="CA186" s="1187"/>
      <c r="CB186" s="263"/>
      <c r="CC186" s="263"/>
      <c r="CD186" s="263"/>
      <c r="CE186" s="263"/>
      <c r="CF186" s="263"/>
      <c r="CG186" s="263"/>
      <c r="CH186" s="263"/>
      <c r="CI186" s="1241"/>
      <c r="CJ186" s="1219">
        <v>1930</v>
      </c>
      <c r="CK186" s="1189"/>
      <c r="CL186" s="1190"/>
      <c r="CM186" s="1192"/>
      <c r="CN186" s="1194"/>
      <c r="CO186" s="1192"/>
      <c r="CP186" s="1196"/>
      <c r="CQ186" s="1192"/>
      <c r="CR186" s="1205"/>
      <c r="CS186" s="1230"/>
      <c r="CT186" s="1232"/>
      <c r="CU186" s="1234"/>
      <c r="CV186" s="1237"/>
      <c r="CW186" s="1234"/>
      <c r="CX186" s="1237"/>
      <c r="CY186" s="1189"/>
      <c r="CZ186" s="167" t="s">
        <v>1166</v>
      </c>
      <c r="DA186" s="268">
        <v>2500</v>
      </c>
      <c r="DB186" s="269">
        <v>2800</v>
      </c>
      <c r="DC186" s="270">
        <v>1800</v>
      </c>
      <c r="DD186" s="271">
        <v>1800</v>
      </c>
      <c r="DE186" s="1210"/>
      <c r="DF186" s="231"/>
      <c r="DG186" s="235"/>
      <c r="DH186" s="276"/>
      <c r="DI186" s="1241"/>
      <c r="DJ186" s="1243"/>
      <c r="DK186" s="1210"/>
      <c r="DL186" s="1190"/>
      <c r="DM186" s="1192"/>
      <c r="DN186" s="1194"/>
      <c r="DO186" s="1192"/>
      <c r="DP186" s="1196"/>
      <c r="DQ186" s="1192"/>
      <c r="DR186" s="1247"/>
      <c r="DS186" s="1210"/>
      <c r="DT186" s="231"/>
      <c r="DU186" s="1210"/>
      <c r="DV186" s="1221">
        <v>0.01</v>
      </c>
      <c r="DW186" s="1223">
        <v>0.03</v>
      </c>
      <c r="DX186" s="1223">
        <v>0.04</v>
      </c>
      <c r="DY186" s="1225">
        <v>0.06</v>
      </c>
      <c r="DZ186" s="1210"/>
      <c r="EA186" s="1212"/>
      <c r="EB186" s="1192"/>
      <c r="EC186" s="1199"/>
      <c r="ED186" s="1192"/>
      <c r="EE186" s="1194"/>
      <c r="EF186" s="1192"/>
      <c r="EG186" s="1196"/>
      <c r="EH186" s="1192"/>
      <c r="EI186" s="1205"/>
      <c r="EJ186" s="1208"/>
      <c r="EK186" s="1210"/>
      <c r="EL186" s="1212"/>
      <c r="EM186" s="1192"/>
      <c r="EN186" s="1199"/>
      <c r="EO186" s="1192"/>
      <c r="EP186" s="1194"/>
      <c r="EQ186" s="1192"/>
      <c r="ER186" s="1196"/>
      <c r="ES186" s="1192"/>
      <c r="ET186" s="1205"/>
      <c r="EU186" s="1215"/>
      <c r="EV186" s="1208"/>
      <c r="EW186" s="1210"/>
      <c r="EX186" s="277">
        <v>20</v>
      </c>
      <c r="EY186" s="1210"/>
      <c r="EZ186" s="1261"/>
      <c r="FA186" s="1210"/>
      <c r="FB186" s="1264"/>
      <c r="FC186" s="298"/>
      <c r="FD186" s="1267"/>
      <c r="FE186" s="441"/>
      <c r="FL186" s="422"/>
      <c r="FM186" s="422"/>
      <c r="FN186" s="422"/>
      <c r="FO186" s="422"/>
    </row>
    <row r="187" spans="1:171" ht="15.6" customHeight="1">
      <c r="A187" s="144" t="s">
        <v>1326</v>
      </c>
      <c r="B187" s="144" t="s">
        <v>1881</v>
      </c>
      <c r="C187" s="1256"/>
      <c r="D187" s="1358"/>
      <c r="E187" s="1218"/>
      <c r="F187" s="300" t="s">
        <v>45</v>
      </c>
      <c r="G187" s="205"/>
      <c r="H187" s="279">
        <v>214960</v>
      </c>
      <c r="I187" s="280"/>
      <c r="J187" s="279">
        <v>211300</v>
      </c>
      <c r="K187" s="280"/>
      <c r="L187" s="175" t="s">
        <v>268</v>
      </c>
      <c r="M187" s="223">
        <v>2020</v>
      </c>
      <c r="N187" s="281"/>
      <c r="O187" s="282" t="s">
        <v>269</v>
      </c>
      <c r="P187" s="283" t="s">
        <v>270</v>
      </c>
      <c r="Q187" s="284" t="s">
        <v>274</v>
      </c>
      <c r="R187" s="283" t="s">
        <v>271</v>
      </c>
      <c r="S187" s="284" t="s">
        <v>268</v>
      </c>
      <c r="T187" s="285">
        <v>2.7</v>
      </c>
      <c r="U187" s="286"/>
      <c r="V187" s="223">
        <v>1980</v>
      </c>
      <c r="W187" s="281"/>
      <c r="X187" s="282" t="s">
        <v>269</v>
      </c>
      <c r="Y187" s="283" t="s">
        <v>270</v>
      </c>
      <c r="Z187" s="284" t="s">
        <v>274</v>
      </c>
      <c r="AA187" s="283" t="s">
        <v>271</v>
      </c>
      <c r="AB187" s="284" t="s">
        <v>268</v>
      </c>
      <c r="AC187" s="285">
        <v>2.7</v>
      </c>
      <c r="AD187" s="287"/>
      <c r="AE187" s="55"/>
      <c r="AH187" s="288"/>
      <c r="AP187" s="55"/>
      <c r="AQ187" s="289"/>
      <c r="AR187" s="165"/>
      <c r="AS187" s="288"/>
      <c r="AZ187" s="56"/>
      <c r="BA187" s="56"/>
      <c r="BB187" s="56"/>
      <c r="BC187" s="56"/>
      <c r="BD187" s="56"/>
      <c r="BE187" s="56"/>
      <c r="BF187" s="56"/>
      <c r="BG187" s="56"/>
      <c r="BH187" s="56"/>
      <c r="BI187" s="56"/>
      <c r="BJ187" s="1187"/>
      <c r="BL187" s="231"/>
      <c r="BM187" s="1210"/>
      <c r="BN187" s="307"/>
      <c r="BT187" s="306"/>
      <c r="BU187" s="235"/>
      <c r="BV187" s="1241"/>
      <c r="BW187" s="266"/>
      <c r="BX187" s="1186"/>
      <c r="BY187" s="133"/>
      <c r="BZ187" s="133"/>
      <c r="CA187" s="1187"/>
      <c r="CB187" s="263"/>
      <c r="CC187" s="263"/>
      <c r="CD187" s="263"/>
      <c r="CE187" s="263"/>
      <c r="CF187" s="263"/>
      <c r="CG187" s="263"/>
      <c r="CH187" s="263"/>
      <c r="CI187" s="1241"/>
      <c r="CJ187" s="1219"/>
      <c r="CK187" s="1189"/>
      <c r="CL187" s="1190"/>
      <c r="CM187" s="1192"/>
      <c r="CN187" s="1194"/>
      <c r="CO187" s="1192"/>
      <c r="CP187" s="1196"/>
      <c r="CQ187" s="1192"/>
      <c r="CR187" s="1205"/>
      <c r="CS187" s="1230"/>
      <c r="CT187" s="1232"/>
      <c r="CU187" s="1235"/>
      <c r="CV187" s="1238"/>
      <c r="CW187" s="1235"/>
      <c r="CX187" s="1238"/>
      <c r="CY187" s="1189"/>
      <c r="CZ187" s="291" t="s">
        <v>1167</v>
      </c>
      <c r="DA187" s="292">
        <v>2300</v>
      </c>
      <c r="DB187" s="293">
        <v>2500</v>
      </c>
      <c r="DC187" s="294">
        <v>1600</v>
      </c>
      <c r="DD187" s="290">
        <v>1600</v>
      </c>
      <c r="DE187" s="1210"/>
      <c r="DF187" s="231"/>
      <c r="DG187" s="235"/>
      <c r="DH187" s="165"/>
      <c r="DI187" s="1241"/>
      <c r="DJ187" s="1244"/>
      <c r="DK187" s="1210"/>
      <c r="DL187" s="1190"/>
      <c r="DM187" s="1193"/>
      <c r="DN187" s="1195"/>
      <c r="DO187" s="1193"/>
      <c r="DP187" s="1197"/>
      <c r="DQ187" s="1193"/>
      <c r="DR187" s="1248"/>
      <c r="DS187" s="1210"/>
      <c r="DT187" s="231"/>
      <c r="DU187" s="1210"/>
      <c r="DV187" s="1222"/>
      <c r="DW187" s="1224"/>
      <c r="DX187" s="1224"/>
      <c r="DY187" s="1226"/>
      <c r="DZ187" s="1210"/>
      <c r="EA187" s="1213"/>
      <c r="EB187" s="1193"/>
      <c r="EC187" s="1200"/>
      <c r="ED187" s="1193"/>
      <c r="EE187" s="1195"/>
      <c r="EF187" s="1193"/>
      <c r="EG187" s="1197"/>
      <c r="EH187" s="1193"/>
      <c r="EI187" s="1206"/>
      <c r="EJ187" s="1209"/>
      <c r="EK187" s="1210"/>
      <c r="EL187" s="1213"/>
      <c r="EM187" s="1193"/>
      <c r="EN187" s="1200"/>
      <c r="EO187" s="1193"/>
      <c r="EP187" s="1195"/>
      <c r="EQ187" s="1193"/>
      <c r="ER187" s="1197"/>
      <c r="ES187" s="1193"/>
      <c r="ET187" s="1206"/>
      <c r="EU187" s="1216"/>
      <c r="EV187" s="1209"/>
      <c r="EW187" s="1210"/>
      <c r="EX187" s="295" t="s">
        <v>1168</v>
      </c>
      <c r="EY187" s="1210"/>
      <c r="EZ187" s="1261"/>
      <c r="FA187" s="1210"/>
      <c r="FB187" s="1264"/>
      <c r="FC187" s="298"/>
      <c r="FD187" s="1267"/>
      <c r="FE187" s="441"/>
      <c r="FL187" s="422"/>
      <c r="FM187" s="422"/>
      <c r="FN187" s="422"/>
      <c r="FO187" s="422"/>
    </row>
    <row r="188" spans="1:171" ht="15.6" customHeight="1">
      <c r="A188" s="144" t="s">
        <v>1327</v>
      </c>
      <c r="B188" s="144" t="s">
        <v>1882</v>
      </c>
      <c r="C188" s="1256"/>
      <c r="D188" s="1181" t="s">
        <v>1205</v>
      </c>
      <c r="E188" s="1184" t="s">
        <v>1160</v>
      </c>
      <c r="F188" s="296" t="s">
        <v>42</v>
      </c>
      <c r="G188" s="205"/>
      <c r="H188" s="206">
        <v>37340</v>
      </c>
      <c r="I188" s="207">
        <v>46640</v>
      </c>
      <c r="J188" s="206">
        <v>33880</v>
      </c>
      <c r="K188" s="207">
        <v>43180</v>
      </c>
      <c r="L188" s="175" t="s">
        <v>268</v>
      </c>
      <c r="M188" s="208">
        <v>350</v>
      </c>
      <c r="N188" s="209">
        <v>440</v>
      </c>
      <c r="O188" s="210" t="s">
        <v>269</v>
      </c>
      <c r="P188" s="211" t="s">
        <v>270</v>
      </c>
      <c r="Q188" s="212" t="s">
        <v>268</v>
      </c>
      <c r="R188" s="213" t="s">
        <v>271</v>
      </c>
      <c r="S188" s="212" t="s">
        <v>268</v>
      </c>
      <c r="T188" s="214">
        <v>3</v>
      </c>
      <c r="U188" s="215">
        <v>2.9</v>
      </c>
      <c r="V188" s="208">
        <v>310</v>
      </c>
      <c r="W188" s="209">
        <v>400</v>
      </c>
      <c r="X188" s="210" t="s">
        <v>269</v>
      </c>
      <c r="Y188" s="211" t="s">
        <v>270</v>
      </c>
      <c r="Z188" s="212" t="s">
        <v>268</v>
      </c>
      <c r="AA188" s="213" t="s">
        <v>271</v>
      </c>
      <c r="AB188" s="212" t="s">
        <v>268</v>
      </c>
      <c r="AC188" s="214">
        <v>3</v>
      </c>
      <c r="AD188" s="216">
        <v>2.9</v>
      </c>
      <c r="AE188" s="175" t="s">
        <v>268</v>
      </c>
      <c r="AF188" s="217">
        <v>9300</v>
      </c>
      <c r="AG188" s="218" t="s">
        <v>274</v>
      </c>
      <c r="AH188" s="219">
        <v>90</v>
      </c>
      <c r="AI188" s="220" t="s">
        <v>269</v>
      </c>
      <c r="AJ188" s="211" t="s">
        <v>270</v>
      </c>
      <c r="AK188" s="212" t="s">
        <v>268</v>
      </c>
      <c r="AL188" s="213" t="s">
        <v>271</v>
      </c>
      <c r="AM188" s="212" t="s">
        <v>268</v>
      </c>
      <c r="AN188" s="221">
        <v>2.5</v>
      </c>
      <c r="AO188" s="222" t="s">
        <v>276</v>
      </c>
      <c r="AP188" s="175" t="s">
        <v>268</v>
      </c>
      <c r="AQ188" s="223">
        <v>3720</v>
      </c>
      <c r="AR188" s="224" t="s">
        <v>274</v>
      </c>
      <c r="AS188" s="225">
        <v>30</v>
      </c>
      <c r="AT188" s="226" t="s">
        <v>269</v>
      </c>
      <c r="AU188" s="227" t="s">
        <v>270</v>
      </c>
      <c r="AV188" s="228" t="s">
        <v>268</v>
      </c>
      <c r="AW188" s="229" t="s">
        <v>271</v>
      </c>
      <c r="AX188" s="228" t="s">
        <v>268</v>
      </c>
      <c r="AY188" s="230">
        <v>3.8</v>
      </c>
      <c r="BA188" s="56"/>
      <c r="BJ188" s="1187"/>
      <c r="BL188" s="231"/>
      <c r="BM188" s="1210"/>
      <c r="BN188" s="307"/>
      <c r="BT188" s="306"/>
      <c r="BU188" s="235"/>
      <c r="BV188" s="1241"/>
      <c r="BW188" s="266"/>
      <c r="BX188" s="1186"/>
      <c r="BY188" s="133"/>
      <c r="BZ188" s="133"/>
      <c r="CA188" s="1187"/>
      <c r="CB188" s="263"/>
      <c r="CC188" s="263"/>
      <c r="CD188" s="263"/>
      <c r="CE188" s="263"/>
      <c r="CF188" s="263"/>
      <c r="CG188" s="263"/>
      <c r="CH188" s="263"/>
      <c r="CI188" s="1241"/>
      <c r="CJ188" s="1188" t="s">
        <v>178</v>
      </c>
      <c r="CK188" s="1189" t="s">
        <v>268</v>
      </c>
      <c r="CL188" s="1190">
        <v>10</v>
      </c>
      <c r="CM188" s="1192" t="s">
        <v>269</v>
      </c>
      <c r="CN188" s="1194" t="s">
        <v>270</v>
      </c>
      <c r="CO188" s="1192" t="s">
        <v>268</v>
      </c>
      <c r="CP188" s="1196" t="s">
        <v>275</v>
      </c>
      <c r="CQ188" s="1192" t="s">
        <v>268</v>
      </c>
      <c r="CR188" s="1205">
        <v>3.9</v>
      </c>
      <c r="CS188" s="1230" t="s">
        <v>277</v>
      </c>
      <c r="CT188" s="1232" t="s">
        <v>268</v>
      </c>
      <c r="CU188" s="1233">
        <v>3000</v>
      </c>
      <c r="CV188" s="1236">
        <v>3300</v>
      </c>
      <c r="CW188" s="1233">
        <v>2100</v>
      </c>
      <c r="CX188" s="1236">
        <v>2100</v>
      </c>
      <c r="CY188" s="1189" t="s">
        <v>268</v>
      </c>
      <c r="CZ188" s="238" t="s">
        <v>1162</v>
      </c>
      <c r="DA188" s="239">
        <v>4800</v>
      </c>
      <c r="DB188" s="240">
        <v>5400</v>
      </c>
      <c r="DC188" s="241">
        <v>3400</v>
      </c>
      <c r="DD188" s="242">
        <v>3400</v>
      </c>
      <c r="DE188" s="1210"/>
      <c r="DF188" s="231"/>
      <c r="DG188" s="1189" t="s">
        <v>268</v>
      </c>
      <c r="DH188" s="1239">
        <v>5100</v>
      </c>
      <c r="DI188" s="1210" t="s">
        <v>268</v>
      </c>
      <c r="DJ188" s="1242">
        <v>1250</v>
      </c>
      <c r="DK188" s="1210" t="s">
        <v>268</v>
      </c>
      <c r="DL188" s="1245">
        <v>10</v>
      </c>
      <c r="DM188" s="1201" t="s">
        <v>269</v>
      </c>
      <c r="DN188" s="1202" t="s">
        <v>270</v>
      </c>
      <c r="DO188" s="1201" t="s">
        <v>268</v>
      </c>
      <c r="DP188" s="1203" t="s">
        <v>275</v>
      </c>
      <c r="DQ188" s="1201" t="s">
        <v>268</v>
      </c>
      <c r="DR188" s="1246">
        <v>7.6</v>
      </c>
      <c r="DS188" s="1210"/>
      <c r="DT188" s="231"/>
      <c r="DU188" s="1210" t="s">
        <v>280</v>
      </c>
      <c r="DV188" s="1249" t="s">
        <v>1129</v>
      </c>
      <c r="DW188" s="1251" t="s">
        <v>1129</v>
      </c>
      <c r="DX188" s="1251" t="s">
        <v>1129</v>
      </c>
      <c r="DY188" s="1253" t="s">
        <v>1129</v>
      </c>
      <c r="DZ188" s="1210" t="s">
        <v>280</v>
      </c>
      <c r="EA188" s="1211">
        <v>820</v>
      </c>
      <c r="EB188" s="1201" t="s">
        <v>268</v>
      </c>
      <c r="EC188" s="1198">
        <v>8</v>
      </c>
      <c r="ED188" s="1201" t="s">
        <v>269</v>
      </c>
      <c r="EE188" s="1202" t="s">
        <v>270</v>
      </c>
      <c r="EF188" s="1201" t="s">
        <v>268</v>
      </c>
      <c r="EG188" s="1203" t="s">
        <v>275</v>
      </c>
      <c r="EH188" s="1201" t="s">
        <v>268</v>
      </c>
      <c r="EI188" s="1204">
        <v>4.7</v>
      </c>
      <c r="EJ188" s="1207" t="s">
        <v>276</v>
      </c>
      <c r="EK188" s="1210" t="s">
        <v>280</v>
      </c>
      <c r="EL188" s="1211">
        <v>3100</v>
      </c>
      <c r="EM188" s="1201" t="s">
        <v>268</v>
      </c>
      <c r="EN188" s="1198">
        <v>30</v>
      </c>
      <c r="EO188" s="1201" t="s">
        <v>269</v>
      </c>
      <c r="EP188" s="1202" t="s">
        <v>270</v>
      </c>
      <c r="EQ188" s="1201" t="s">
        <v>268</v>
      </c>
      <c r="ER188" s="1203" t="s">
        <v>275</v>
      </c>
      <c r="ES188" s="1201" t="s">
        <v>268</v>
      </c>
      <c r="ET188" s="1204">
        <v>2.5</v>
      </c>
      <c r="EU188" s="1214" t="s">
        <v>276</v>
      </c>
      <c r="EV188" s="1207" t="s">
        <v>1168</v>
      </c>
      <c r="EW188" s="1210" t="s">
        <v>280</v>
      </c>
      <c r="EX188" s="244"/>
      <c r="EY188" s="1210" t="s">
        <v>280</v>
      </c>
      <c r="EZ188" s="1261"/>
      <c r="FA188" s="1210"/>
      <c r="FB188" s="1264"/>
      <c r="FC188" s="313"/>
      <c r="FD188" s="1267"/>
      <c r="FE188" s="441"/>
      <c r="FL188" s="422"/>
      <c r="FM188" s="422"/>
      <c r="FN188" s="422"/>
      <c r="FO188" s="422"/>
    </row>
    <row r="189" spans="1:171" ht="15.6" customHeight="1">
      <c r="A189" s="144" t="s">
        <v>1328</v>
      </c>
      <c r="B189" s="144" t="s">
        <v>1883</v>
      </c>
      <c r="C189" s="1256"/>
      <c r="D189" s="1182"/>
      <c r="E189" s="1185"/>
      <c r="F189" s="299" t="s">
        <v>43</v>
      </c>
      <c r="G189" s="205"/>
      <c r="H189" s="246">
        <v>46640</v>
      </c>
      <c r="I189" s="247">
        <v>120940</v>
      </c>
      <c r="J189" s="246">
        <v>43180</v>
      </c>
      <c r="K189" s="247">
        <v>117480</v>
      </c>
      <c r="L189" s="175" t="s">
        <v>268</v>
      </c>
      <c r="M189" s="248">
        <v>440</v>
      </c>
      <c r="N189" s="249">
        <v>1080</v>
      </c>
      <c r="O189" s="250" t="s">
        <v>269</v>
      </c>
      <c r="P189" s="251" t="s">
        <v>270</v>
      </c>
      <c r="Q189" s="252" t="s">
        <v>274</v>
      </c>
      <c r="R189" s="251" t="s">
        <v>271</v>
      </c>
      <c r="S189" s="252" t="s">
        <v>268</v>
      </c>
      <c r="T189" s="253">
        <v>2.9</v>
      </c>
      <c r="U189" s="254">
        <v>2.8</v>
      </c>
      <c r="V189" s="248">
        <v>400</v>
      </c>
      <c r="W189" s="249">
        <v>1050</v>
      </c>
      <c r="X189" s="250" t="s">
        <v>269</v>
      </c>
      <c r="Y189" s="251" t="s">
        <v>270</v>
      </c>
      <c r="Z189" s="252" t="s">
        <v>274</v>
      </c>
      <c r="AA189" s="251" t="s">
        <v>271</v>
      </c>
      <c r="AB189" s="252" t="s">
        <v>268</v>
      </c>
      <c r="AC189" s="253">
        <v>2.9</v>
      </c>
      <c r="AD189" s="255">
        <v>2.7</v>
      </c>
      <c r="AE189" s="175" t="s">
        <v>268</v>
      </c>
      <c r="AF189" s="223">
        <v>9300</v>
      </c>
      <c r="AG189" s="224" t="s">
        <v>274</v>
      </c>
      <c r="AH189" s="256">
        <v>90</v>
      </c>
      <c r="AI189" s="257" t="s">
        <v>269</v>
      </c>
      <c r="AJ189" s="197" t="s">
        <v>270</v>
      </c>
      <c r="AK189" s="198" t="s">
        <v>268</v>
      </c>
      <c r="AL189" s="258" t="s">
        <v>271</v>
      </c>
      <c r="AM189" s="259" t="s">
        <v>268</v>
      </c>
      <c r="AN189" s="260">
        <v>2.5</v>
      </c>
      <c r="AO189" s="261"/>
      <c r="AQ189" s="233"/>
      <c r="AR189" s="56"/>
      <c r="AS189" s="233"/>
      <c r="AT189" s="262"/>
      <c r="AU189" s="263"/>
      <c r="AV189" s="262"/>
      <c r="AW189" s="263"/>
      <c r="AX189" s="262"/>
      <c r="AY189" s="263"/>
      <c r="BA189" s="56"/>
      <c r="BB189" s="56"/>
      <c r="BC189" s="264"/>
      <c r="BD189" s="265"/>
      <c r="BE189" s="56"/>
      <c r="BF189" s="265"/>
      <c r="BG189" s="56"/>
      <c r="BH189" s="265"/>
      <c r="BI189" s="56"/>
      <c r="BJ189" s="1187"/>
      <c r="BL189" s="231"/>
      <c r="BM189" s="1210"/>
      <c r="BN189" s="307"/>
      <c r="BT189" s="306"/>
      <c r="BU189" s="235"/>
      <c r="BV189" s="1241"/>
      <c r="BW189" s="266"/>
      <c r="BX189" s="1186"/>
      <c r="BY189" s="133"/>
      <c r="BZ189" s="133"/>
      <c r="CA189" s="1187"/>
      <c r="CB189" s="263"/>
      <c r="CC189" s="263"/>
      <c r="CD189" s="263"/>
      <c r="CE189" s="263"/>
      <c r="CF189" s="263"/>
      <c r="CG189" s="263"/>
      <c r="CH189" s="263"/>
      <c r="CI189" s="1241"/>
      <c r="CJ189" s="1188"/>
      <c r="CK189" s="1189"/>
      <c r="CL189" s="1190"/>
      <c r="CM189" s="1192"/>
      <c r="CN189" s="1194"/>
      <c r="CO189" s="1192"/>
      <c r="CP189" s="1196"/>
      <c r="CQ189" s="1192"/>
      <c r="CR189" s="1205"/>
      <c r="CS189" s="1230"/>
      <c r="CT189" s="1232"/>
      <c r="CU189" s="1234"/>
      <c r="CV189" s="1237"/>
      <c r="CW189" s="1234"/>
      <c r="CX189" s="1237"/>
      <c r="CY189" s="1189"/>
      <c r="CZ189" s="167" t="s">
        <v>1164</v>
      </c>
      <c r="DA189" s="268">
        <v>2600</v>
      </c>
      <c r="DB189" s="269">
        <v>2900</v>
      </c>
      <c r="DC189" s="270">
        <v>1800</v>
      </c>
      <c r="DD189" s="271">
        <v>1800</v>
      </c>
      <c r="DE189" s="1210"/>
      <c r="DF189" s="231"/>
      <c r="DG189" s="1189"/>
      <c r="DH189" s="1240"/>
      <c r="DI189" s="1210"/>
      <c r="DJ189" s="1243"/>
      <c r="DK189" s="1210"/>
      <c r="DL189" s="1190"/>
      <c r="DM189" s="1192"/>
      <c r="DN189" s="1194"/>
      <c r="DO189" s="1192"/>
      <c r="DP189" s="1196"/>
      <c r="DQ189" s="1192"/>
      <c r="DR189" s="1247"/>
      <c r="DS189" s="1210"/>
      <c r="DT189" s="231"/>
      <c r="DU189" s="1210"/>
      <c r="DV189" s="1250"/>
      <c r="DW189" s="1252"/>
      <c r="DX189" s="1252"/>
      <c r="DY189" s="1254"/>
      <c r="DZ189" s="1210"/>
      <c r="EA189" s="1212"/>
      <c r="EB189" s="1192"/>
      <c r="EC189" s="1199"/>
      <c r="ED189" s="1192"/>
      <c r="EE189" s="1194"/>
      <c r="EF189" s="1192"/>
      <c r="EG189" s="1196"/>
      <c r="EH189" s="1192"/>
      <c r="EI189" s="1205"/>
      <c r="EJ189" s="1208"/>
      <c r="EK189" s="1210"/>
      <c r="EL189" s="1212"/>
      <c r="EM189" s="1192"/>
      <c r="EN189" s="1199"/>
      <c r="EO189" s="1192"/>
      <c r="EP189" s="1194"/>
      <c r="EQ189" s="1192"/>
      <c r="ER189" s="1196"/>
      <c r="ES189" s="1192"/>
      <c r="ET189" s="1205"/>
      <c r="EU189" s="1215"/>
      <c r="EV189" s="1208"/>
      <c r="EW189" s="1210"/>
      <c r="EX189" s="272">
        <v>2070</v>
      </c>
      <c r="EY189" s="1210"/>
      <c r="EZ189" s="1261"/>
      <c r="FA189" s="1210"/>
      <c r="FB189" s="1264"/>
      <c r="FC189" s="313"/>
      <c r="FD189" s="1267"/>
      <c r="FE189" s="441"/>
      <c r="FL189" s="422"/>
      <c r="FM189" s="422"/>
      <c r="FN189" s="422"/>
      <c r="FO189" s="422"/>
    </row>
    <row r="190" spans="1:171" ht="15.6" customHeight="1">
      <c r="A190" s="144" t="s">
        <v>1329</v>
      </c>
      <c r="B190" s="144" t="s">
        <v>1884</v>
      </c>
      <c r="C190" s="1256"/>
      <c r="D190" s="1182"/>
      <c r="E190" s="1217" t="s">
        <v>1165</v>
      </c>
      <c r="F190" s="299" t="s">
        <v>44</v>
      </c>
      <c r="G190" s="205"/>
      <c r="H190" s="246">
        <v>120940</v>
      </c>
      <c r="I190" s="247">
        <v>214030</v>
      </c>
      <c r="J190" s="246">
        <v>117480</v>
      </c>
      <c r="K190" s="247">
        <v>210570</v>
      </c>
      <c r="L190" s="175" t="s">
        <v>268</v>
      </c>
      <c r="M190" s="248">
        <v>1080</v>
      </c>
      <c r="N190" s="249">
        <v>2010</v>
      </c>
      <c r="O190" s="250" t="s">
        <v>269</v>
      </c>
      <c r="P190" s="251" t="s">
        <v>270</v>
      </c>
      <c r="Q190" s="252" t="s">
        <v>274</v>
      </c>
      <c r="R190" s="251" t="s">
        <v>271</v>
      </c>
      <c r="S190" s="252" t="s">
        <v>268</v>
      </c>
      <c r="T190" s="253">
        <v>2.8</v>
      </c>
      <c r="U190" s="254">
        <v>2.7</v>
      </c>
      <c r="V190" s="248">
        <v>1050</v>
      </c>
      <c r="W190" s="249">
        <v>1980</v>
      </c>
      <c r="X190" s="250" t="s">
        <v>269</v>
      </c>
      <c r="Y190" s="251" t="s">
        <v>270</v>
      </c>
      <c r="Z190" s="252" t="s">
        <v>274</v>
      </c>
      <c r="AA190" s="251" t="s">
        <v>271</v>
      </c>
      <c r="AB190" s="252" t="s">
        <v>268</v>
      </c>
      <c r="AC190" s="253">
        <v>2.7</v>
      </c>
      <c r="AD190" s="255">
        <v>2.7</v>
      </c>
      <c r="AE190" s="263"/>
      <c r="AF190" s="263"/>
      <c r="AG190" s="263"/>
      <c r="AH190" s="263"/>
      <c r="AI190" s="263"/>
      <c r="AJ190" s="263"/>
      <c r="AK190" s="263"/>
      <c r="AL190" s="263"/>
      <c r="AM190" s="263"/>
      <c r="AN190" s="263"/>
      <c r="AO190" s="263"/>
      <c r="AP190" s="263"/>
      <c r="AQ190" s="263"/>
      <c r="AR190" s="263"/>
      <c r="AS190" s="263"/>
      <c r="AT190" s="263"/>
      <c r="AU190" s="263"/>
      <c r="AV190" s="263"/>
      <c r="AW190" s="263"/>
      <c r="AX190" s="263"/>
      <c r="AY190" s="263"/>
      <c r="AZ190" s="175" t="s">
        <v>268</v>
      </c>
      <c r="BA190" s="274">
        <v>18610</v>
      </c>
      <c r="BB190" s="175" t="s">
        <v>268</v>
      </c>
      <c r="BC190" s="225">
        <v>180</v>
      </c>
      <c r="BD190" s="226" t="s">
        <v>269</v>
      </c>
      <c r="BE190" s="227" t="s">
        <v>270</v>
      </c>
      <c r="BF190" s="228" t="s">
        <v>268</v>
      </c>
      <c r="BG190" s="229" t="s">
        <v>271</v>
      </c>
      <c r="BH190" s="226" t="s">
        <v>268</v>
      </c>
      <c r="BI190" s="230">
        <v>2.5</v>
      </c>
      <c r="BJ190" s="1187"/>
      <c r="BL190" s="231"/>
      <c r="BM190" s="1210"/>
      <c r="BN190" s="307"/>
      <c r="BT190" s="306"/>
      <c r="BU190" s="235"/>
      <c r="BV190" s="1241"/>
      <c r="BW190" s="266"/>
      <c r="BX190" s="1186"/>
      <c r="BY190" s="133"/>
      <c r="BZ190" s="133"/>
      <c r="CA190" s="1187"/>
      <c r="CB190" s="263"/>
      <c r="CC190" s="263"/>
      <c r="CD190" s="263"/>
      <c r="CE190" s="263"/>
      <c r="CF190" s="263"/>
      <c r="CG190" s="263"/>
      <c r="CH190" s="263"/>
      <c r="CI190" s="1241"/>
      <c r="CJ190" s="1219">
        <v>1750</v>
      </c>
      <c r="CK190" s="1189"/>
      <c r="CL190" s="1190"/>
      <c r="CM190" s="1192"/>
      <c r="CN190" s="1194"/>
      <c r="CO190" s="1192"/>
      <c r="CP190" s="1196"/>
      <c r="CQ190" s="1192"/>
      <c r="CR190" s="1205"/>
      <c r="CS190" s="1230"/>
      <c r="CT190" s="1232"/>
      <c r="CU190" s="1234"/>
      <c r="CV190" s="1237"/>
      <c r="CW190" s="1234"/>
      <c r="CX190" s="1237"/>
      <c r="CY190" s="1189"/>
      <c r="CZ190" s="167" t="s">
        <v>1166</v>
      </c>
      <c r="DA190" s="268">
        <v>2300</v>
      </c>
      <c r="DB190" s="269">
        <v>2500</v>
      </c>
      <c r="DC190" s="270">
        <v>1600</v>
      </c>
      <c r="DD190" s="271">
        <v>1600</v>
      </c>
      <c r="DE190" s="1210"/>
      <c r="DF190" s="231"/>
      <c r="DG190" s="263"/>
      <c r="DH190" s="276"/>
      <c r="DI190" s="1241"/>
      <c r="DJ190" s="1243"/>
      <c r="DK190" s="1210"/>
      <c r="DL190" s="1190"/>
      <c r="DM190" s="1192"/>
      <c r="DN190" s="1194"/>
      <c r="DO190" s="1192"/>
      <c r="DP190" s="1196"/>
      <c r="DQ190" s="1192"/>
      <c r="DR190" s="1247"/>
      <c r="DS190" s="1210"/>
      <c r="DT190" s="231"/>
      <c r="DU190" s="1210"/>
      <c r="DV190" s="1221">
        <v>0.01</v>
      </c>
      <c r="DW190" s="1223">
        <v>0.03</v>
      </c>
      <c r="DX190" s="1223">
        <v>0.04</v>
      </c>
      <c r="DY190" s="1225">
        <v>0.06</v>
      </c>
      <c r="DZ190" s="1210"/>
      <c r="EA190" s="1212"/>
      <c r="EB190" s="1192"/>
      <c r="EC190" s="1199"/>
      <c r="ED190" s="1192"/>
      <c r="EE190" s="1194"/>
      <c r="EF190" s="1192"/>
      <c r="EG190" s="1196"/>
      <c r="EH190" s="1192"/>
      <c r="EI190" s="1205"/>
      <c r="EJ190" s="1208"/>
      <c r="EK190" s="1210"/>
      <c r="EL190" s="1212"/>
      <c r="EM190" s="1192"/>
      <c r="EN190" s="1199"/>
      <c r="EO190" s="1192"/>
      <c r="EP190" s="1194"/>
      <c r="EQ190" s="1192"/>
      <c r="ER190" s="1196"/>
      <c r="ES190" s="1192"/>
      <c r="ET190" s="1205"/>
      <c r="EU190" s="1215"/>
      <c r="EV190" s="1208"/>
      <c r="EW190" s="1210"/>
      <c r="EX190" s="277">
        <v>20</v>
      </c>
      <c r="EY190" s="1210"/>
      <c r="EZ190" s="1261"/>
      <c r="FA190" s="1210"/>
      <c r="FB190" s="1264"/>
      <c r="FC190" s="313"/>
      <c r="FD190" s="1267"/>
      <c r="FE190" s="441"/>
      <c r="FL190" s="422"/>
      <c r="FM190" s="422"/>
      <c r="FN190" s="422"/>
      <c r="FO190" s="422"/>
    </row>
    <row r="191" spans="1:171" ht="15.6" customHeight="1">
      <c r="A191" s="144" t="s">
        <v>1330</v>
      </c>
      <c r="B191" s="144" t="s">
        <v>1885</v>
      </c>
      <c r="C191" s="1257"/>
      <c r="D191" s="1183"/>
      <c r="E191" s="1218"/>
      <c r="F191" s="300" t="s">
        <v>45</v>
      </c>
      <c r="G191" s="205"/>
      <c r="H191" s="279">
        <v>214030</v>
      </c>
      <c r="I191" s="280"/>
      <c r="J191" s="279">
        <v>210570</v>
      </c>
      <c r="K191" s="280"/>
      <c r="L191" s="175" t="s">
        <v>268</v>
      </c>
      <c r="M191" s="223">
        <v>2010</v>
      </c>
      <c r="N191" s="281"/>
      <c r="O191" s="282" t="s">
        <v>269</v>
      </c>
      <c r="P191" s="283" t="s">
        <v>270</v>
      </c>
      <c r="Q191" s="284" t="s">
        <v>274</v>
      </c>
      <c r="R191" s="283" t="s">
        <v>271</v>
      </c>
      <c r="S191" s="284" t="s">
        <v>268</v>
      </c>
      <c r="T191" s="285">
        <v>2.7</v>
      </c>
      <c r="U191" s="286"/>
      <c r="V191" s="223">
        <v>1980</v>
      </c>
      <c r="W191" s="281"/>
      <c r="X191" s="282" t="s">
        <v>269</v>
      </c>
      <c r="Y191" s="283" t="s">
        <v>270</v>
      </c>
      <c r="Z191" s="284" t="s">
        <v>274</v>
      </c>
      <c r="AA191" s="283" t="s">
        <v>271</v>
      </c>
      <c r="AB191" s="284" t="s">
        <v>268</v>
      </c>
      <c r="AC191" s="285">
        <v>2.7</v>
      </c>
      <c r="AD191" s="287"/>
      <c r="AE191" s="263"/>
      <c r="AF191" s="263"/>
      <c r="AG191" s="263"/>
      <c r="AH191" s="263"/>
      <c r="AI191" s="263"/>
      <c r="AJ191" s="263"/>
      <c r="AK191" s="263"/>
      <c r="AL191" s="263"/>
      <c r="AM191" s="263"/>
      <c r="AN191" s="263"/>
      <c r="AO191" s="263"/>
      <c r="AP191" s="263"/>
      <c r="AQ191" s="263"/>
      <c r="AR191" s="263"/>
      <c r="AS191" s="263"/>
      <c r="AT191" s="263"/>
      <c r="AU191" s="263"/>
      <c r="AV191" s="263"/>
      <c r="AW191" s="263"/>
      <c r="AX191" s="263"/>
      <c r="AY191" s="263"/>
      <c r="AZ191" s="263"/>
      <c r="BA191" s="263"/>
      <c r="BB191" s="263"/>
      <c r="BC191" s="263"/>
      <c r="BD191" s="263"/>
      <c r="BE191" s="263"/>
      <c r="BF191" s="263"/>
      <c r="BG191" s="263"/>
      <c r="BH191" s="263"/>
      <c r="BI191" s="263"/>
      <c r="BJ191" s="1187"/>
      <c r="BL191" s="314"/>
      <c r="BM191" s="1210"/>
      <c r="BN191" s="315"/>
      <c r="BO191" s="288"/>
      <c r="BP191" s="288"/>
      <c r="BQ191" s="288"/>
      <c r="BR191" s="288"/>
      <c r="BS191" s="288"/>
      <c r="BT191" s="316"/>
      <c r="BU191" s="235"/>
      <c r="BV191" s="1241"/>
      <c r="BW191" s="317"/>
      <c r="BX191" s="1186"/>
      <c r="BY191" s="133"/>
      <c r="BZ191" s="133"/>
      <c r="CA191" s="1187"/>
      <c r="CB191" s="263"/>
      <c r="CC191" s="263"/>
      <c r="CD191" s="263"/>
      <c r="CE191" s="263"/>
      <c r="CF191" s="263"/>
      <c r="CG191" s="263"/>
      <c r="CH191" s="263"/>
      <c r="CI191" s="1241"/>
      <c r="CJ191" s="1220"/>
      <c r="CK191" s="1189"/>
      <c r="CL191" s="1191"/>
      <c r="CM191" s="1193"/>
      <c r="CN191" s="1195"/>
      <c r="CO191" s="1193"/>
      <c r="CP191" s="1197"/>
      <c r="CQ191" s="1193"/>
      <c r="CR191" s="1206"/>
      <c r="CS191" s="1231"/>
      <c r="CT191" s="1232"/>
      <c r="CU191" s="1235"/>
      <c r="CV191" s="1238"/>
      <c r="CW191" s="1235"/>
      <c r="CX191" s="1238"/>
      <c r="CY191" s="1189"/>
      <c r="CZ191" s="291" t="s">
        <v>1167</v>
      </c>
      <c r="DA191" s="292">
        <v>2000</v>
      </c>
      <c r="DB191" s="293">
        <v>2300</v>
      </c>
      <c r="DC191" s="294">
        <v>1400</v>
      </c>
      <c r="DD191" s="290">
        <v>1400</v>
      </c>
      <c r="DE191" s="1210"/>
      <c r="DF191" s="314"/>
      <c r="DG191" s="263"/>
      <c r="DH191" s="165"/>
      <c r="DI191" s="1241"/>
      <c r="DJ191" s="1244"/>
      <c r="DK191" s="1210"/>
      <c r="DL191" s="1191"/>
      <c r="DM191" s="1193"/>
      <c r="DN191" s="1195"/>
      <c r="DO191" s="1193"/>
      <c r="DP191" s="1197"/>
      <c r="DQ191" s="1193"/>
      <c r="DR191" s="1248"/>
      <c r="DS191" s="1210"/>
      <c r="DT191" s="314"/>
      <c r="DU191" s="1210"/>
      <c r="DV191" s="1222"/>
      <c r="DW191" s="1224"/>
      <c r="DX191" s="1224"/>
      <c r="DY191" s="1226"/>
      <c r="DZ191" s="1210"/>
      <c r="EA191" s="1213"/>
      <c r="EB191" s="1193"/>
      <c r="EC191" s="1200"/>
      <c r="ED191" s="1193"/>
      <c r="EE191" s="1195"/>
      <c r="EF191" s="1193"/>
      <c r="EG191" s="1197"/>
      <c r="EH191" s="1193"/>
      <c r="EI191" s="1206"/>
      <c r="EJ191" s="1209"/>
      <c r="EK191" s="1210"/>
      <c r="EL191" s="1213"/>
      <c r="EM191" s="1193"/>
      <c r="EN191" s="1200"/>
      <c r="EO191" s="1193"/>
      <c r="EP191" s="1195"/>
      <c r="EQ191" s="1193"/>
      <c r="ER191" s="1197"/>
      <c r="ES191" s="1193"/>
      <c r="ET191" s="1206"/>
      <c r="EU191" s="1216"/>
      <c r="EV191" s="1209"/>
      <c r="EW191" s="1210"/>
      <c r="EX191" s="295" t="s">
        <v>1168</v>
      </c>
      <c r="EY191" s="1210"/>
      <c r="EZ191" s="1262"/>
      <c r="FA191" s="1210"/>
      <c r="FB191" s="1265"/>
      <c r="FC191" s="313"/>
      <c r="FD191" s="1268"/>
      <c r="FE191" s="441"/>
      <c r="FL191" s="422"/>
      <c r="FM191" s="422"/>
      <c r="FN191" s="422"/>
      <c r="FO191" s="422"/>
    </row>
    <row r="192" spans="1:171" s="56" customFormat="1" ht="15.6" customHeight="1">
      <c r="A192" s="144" t="s">
        <v>438</v>
      </c>
      <c r="B192" s="144" t="s">
        <v>1886</v>
      </c>
      <c r="C192" s="1255" t="s">
        <v>336</v>
      </c>
      <c r="D192" s="1340" t="s">
        <v>1159</v>
      </c>
      <c r="E192" s="1346" t="s">
        <v>1160</v>
      </c>
      <c r="F192" s="204" t="s">
        <v>42</v>
      </c>
      <c r="G192" s="205"/>
      <c r="H192" s="206">
        <v>284360</v>
      </c>
      <c r="I192" s="207">
        <v>293590</v>
      </c>
      <c r="J192" s="206">
        <v>222570</v>
      </c>
      <c r="K192" s="207">
        <v>231800</v>
      </c>
      <c r="L192" s="175" t="s">
        <v>268</v>
      </c>
      <c r="M192" s="208">
        <v>2820</v>
      </c>
      <c r="N192" s="209">
        <v>2910</v>
      </c>
      <c r="O192" s="210" t="s">
        <v>269</v>
      </c>
      <c r="P192" s="211" t="s">
        <v>270</v>
      </c>
      <c r="Q192" s="212" t="s">
        <v>268</v>
      </c>
      <c r="R192" s="213" t="s">
        <v>271</v>
      </c>
      <c r="S192" s="212" t="s">
        <v>268</v>
      </c>
      <c r="T192" s="214">
        <v>3</v>
      </c>
      <c r="U192" s="215">
        <v>3</v>
      </c>
      <c r="V192" s="208">
        <v>2200</v>
      </c>
      <c r="W192" s="209">
        <v>2290</v>
      </c>
      <c r="X192" s="210" t="s">
        <v>269</v>
      </c>
      <c r="Y192" s="211" t="s">
        <v>270</v>
      </c>
      <c r="Z192" s="212" t="s">
        <v>268</v>
      </c>
      <c r="AA192" s="213" t="s">
        <v>271</v>
      </c>
      <c r="AB192" s="212" t="s">
        <v>268</v>
      </c>
      <c r="AC192" s="214">
        <v>3</v>
      </c>
      <c r="AD192" s="216">
        <v>3</v>
      </c>
      <c r="AE192" s="175" t="s">
        <v>268</v>
      </c>
      <c r="AF192" s="217">
        <v>9230</v>
      </c>
      <c r="AG192" s="218" t="s">
        <v>274</v>
      </c>
      <c r="AH192" s="219">
        <v>90</v>
      </c>
      <c r="AI192" s="220" t="s">
        <v>269</v>
      </c>
      <c r="AJ192" s="211" t="s">
        <v>270</v>
      </c>
      <c r="AK192" s="212" t="s">
        <v>268</v>
      </c>
      <c r="AL192" s="213" t="s">
        <v>271</v>
      </c>
      <c r="AM192" s="212" t="s">
        <v>268</v>
      </c>
      <c r="AN192" s="221">
        <v>2.5</v>
      </c>
      <c r="AO192" s="222" t="s">
        <v>276</v>
      </c>
      <c r="AP192" s="175" t="s">
        <v>268</v>
      </c>
      <c r="AQ192" s="223">
        <v>3690</v>
      </c>
      <c r="AR192" s="224" t="s">
        <v>274</v>
      </c>
      <c r="AS192" s="225">
        <v>30</v>
      </c>
      <c r="AT192" s="226" t="s">
        <v>269</v>
      </c>
      <c r="AU192" s="227" t="s">
        <v>270</v>
      </c>
      <c r="AV192" s="228" t="s">
        <v>268</v>
      </c>
      <c r="AW192" s="229" t="s">
        <v>271</v>
      </c>
      <c r="AX192" s="228" t="s">
        <v>268</v>
      </c>
      <c r="AY192" s="230">
        <v>3.8</v>
      </c>
      <c r="AZ192" s="51"/>
      <c r="BA192" s="203"/>
      <c r="BB192" s="203"/>
      <c r="BC192" s="200"/>
      <c r="BD192" s="199"/>
      <c r="BE192" s="200"/>
      <c r="BF192" s="199"/>
      <c r="BG192" s="200"/>
      <c r="BH192" s="199"/>
      <c r="BI192" s="200"/>
      <c r="BJ192" s="1187" t="s">
        <v>274</v>
      </c>
      <c r="BK192" s="51"/>
      <c r="BL192" s="231"/>
      <c r="BM192" s="1210" t="s">
        <v>268</v>
      </c>
      <c r="BN192" s="232"/>
      <c r="BO192" s="233"/>
      <c r="BP192" s="233"/>
      <c r="BQ192" s="233"/>
      <c r="BR192" s="233"/>
      <c r="BS192" s="233"/>
      <c r="BT192" s="234"/>
      <c r="BU192" s="235"/>
      <c r="BV192" s="1241" t="s">
        <v>1161</v>
      </c>
      <c r="BW192" s="236"/>
      <c r="BX192" s="1210" t="s">
        <v>268</v>
      </c>
      <c r="BY192" s="1276">
        <v>61260</v>
      </c>
      <c r="BZ192" s="237"/>
      <c r="CA192" s="1210" t="s">
        <v>268</v>
      </c>
      <c r="CB192" s="1245">
        <v>530</v>
      </c>
      <c r="CC192" s="1201" t="s">
        <v>269</v>
      </c>
      <c r="CD192" s="1202" t="s">
        <v>270</v>
      </c>
      <c r="CE192" s="1201" t="s">
        <v>268</v>
      </c>
      <c r="CF192" s="1203" t="s">
        <v>275</v>
      </c>
      <c r="CG192" s="1201" t="s">
        <v>268</v>
      </c>
      <c r="CH192" s="1246">
        <v>5.8</v>
      </c>
      <c r="CI192" s="1241" t="s">
        <v>278</v>
      </c>
      <c r="CJ192" s="1259" t="s">
        <v>193</v>
      </c>
      <c r="CK192" s="1189" t="s">
        <v>268</v>
      </c>
      <c r="CL192" s="1245">
        <v>570</v>
      </c>
      <c r="CM192" s="1201" t="s">
        <v>269</v>
      </c>
      <c r="CN192" s="1202" t="s">
        <v>270</v>
      </c>
      <c r="CO192" s="1201" t="s">
        <v>268</v>
      </c>
      <c r="CP192" s="1203" t="s">
        <v>275</v>
      </c>
      <c r="CQ192" s="1201" t="s">
        <v>268</v>
      </c>
      <c r="CR192" s="1204">
        <v>2.2000000000000002</v>
      </c>
      <c r="CS192" s="1258" t="s">
        <v>277</v>
      </c>
      <c r="CT192" s="1232" t="s">
        <v>268</v>
      </c>
      <c r="CU192" s="1233">
        <v>19300</v>
      </c>
      <c r="CV192" s="1236">
        <v>21200</v>
      </c>
      <c r="CW192" s="1233">
        <v>13400</v>
      </c>
      <c r="CX192" s="1236">
        <v>13400</v>
      </c>
      <c r="CY192" s="1189" t="s">
        <v>268</v>
      </c>
      <c r="CZ192" s="238" t="s">
        <v>1162</v>
      </c>
      <c r="DA192" s="239">
        <v>31600</v>
      </c>
      <c r="DB192" s="240">
        <v>35200</v>
      </c>
      <c r="DC192" s="241">
        <v>22100</v>
      </c>
      <c r="DD192" s="242">
        <v>22100</v>
      </c>
      <c r="DE192" s="1210" t="s">
        <v>274</v>
      </c>
      <c r="DF192" s="231"/>
      <c r="DG192" s="1189" t="s">
        <v>268</v>
      </c>
      <c r="DH192" s="1239">
        <v>5100</v>
      </c>
      <c r="DI192" s="1210" t="s">
        <v>268</v>
      </c>
      <c r="DJ192" s="1242">
        <v>22490</v>
      </c>
      <c r="DK192" s="1210" t="s">
        <v>268</v>
      </c>
      <c r="DL192" s="1245">
        <v>220</v>
      </c>
      <c r="DM192" s="1201" t="s">
        <v>269</v>
      </c>
      <c r="DN192" s="1202" t="s">
        <v>270</v>
      </c>
      <c r="DO192" s="1201" t="s">
        <v>268</v>
      </c>
      <c r="DP192" s="1203" t="s">
        <v>275</v>
      </c>
      <c r="DQ192" s="1201" t="s">
        <v>268</v>
      </c>
      <c r="DR192" s="1246">
        <v>6.2</v>
      </c>
      <c r="DS192" s="1210" t="s">
        <v>280</v>
      </c>
      <c r="DT192" s="243"/>
      <c r="DU192" s="1210" t="s">
        <v>280</v>
      </c>
      <c r="DV192" s="1249" t="s">
        <v>1129</v>
      </c>
      <c r="DW192" s="1251" t="s">
        <v>1129</v>
      </c>
      <c r="DX192" s="1251" t="s">
        <v>1129</v>
      </c>
      <c r="DY192" s="1253" t="s">
        <v>1129</v>
      </c>
      <c r="DZ192" s="1210" t="s">
        <v>280</v>
      </c>
      <c r="EA192" s="1211">
        <v>14780</v>
      </c>
      <c r="EB192" s="1201" t="s">
        <v>268</v>
      </c>
      <c r="EC192" s="1198">
        <v>140</v>
      </c>
      <c r="ED192" s="1201" t="s">
        <v>269</v>
      </c>
      <c r="EE192" s="1202" t="s">
        <v>270</v>
      </c>
      <c r="EF192" s="1201" t="s">
        <v>268</v>
      </c>
      <c r="EG192" s="1203" t="s">
        <v>275</v>
      </c>
      <c r="EH192" s="1201" t="s">
        <v>268</v>
      </c>
      <c r="EI192" s="1204">
        <v>4.9000000000000004</v>
      </c>
      <c r="EJ192" s="1207" t="s">
        <v>276</v>
      </c>
      <c r="EK192" s="1210" t="s">
        <v>280</v>
      </c>
      <c r="EL192" s="1211">
        <v>55410</v>
      </c>
      <c r="EM192" s="1201" t="s">
        <v>268</v>
      </c>
      <c r="EN192" s="1198">
        <v>550</v>
      </c>
      <c r="EO192" s="1201" t="s">
        <v>269</v>
      </c>
      <c r="EP192" s="1202" t="s">
        <v>270</v>
      </c>
      <c r="EQ192" s="1201" t="s">
        <v>268</v>
      </c>
      <c r="ER192" s="1203" t="s">
        <v>275</v>
      </c>
      <c r="ES192" s="1201" t="s">
        <v>268</v>
      </c>
      <c r="ET192" s="1204">
        <v>2.5</v>
      </c>
      <c r="EU192" s="1214" t="s">
        <v>276</v>
      </c>
      <c r="EV192" s="1207" t="s">
        <v>1168</v>
      </c>
      <c r="EW192" s="1210" t="s">
        <v>280</v>
      </c>
      <c r="EX192" s="244"/>
      <c r="EY192" s="1210" t="s">
        <v>280</v>
      </c>
      <c r="EZ192" s="1260">
        <v>1350</v>
      </c>
      <c r="FA192" s="1210" t="s">
        <v>280</v>
      </c>
      <c r="FB192" s="1263" t="s">
        <v>2511</v>
      </c>
      <c r="FC192" s="298"/>
      <c r="FD192" s="1266" t="s">
        <v>2512</v>
      </c>
      <c r="FE192" s="441"/>
      <c r="FF192" s="422"/>
      <c r="FG192" s="422"/>
      <c r="FH192" s="422"/>
      <c r="FI192" s="422"/>
      <c r="FJ192" s="422"/>
      <c r="FK192" s="422"/>
      <c r="FL192" s="422"/>
      <c r="FM192" s="422"/>
      <c r="FN192" s="422"/>
      <c r="FO192" s="422"/>
    </row>
    <row r="193" spans="1:171" s="56" customFormat="1" ht="15.6" customHeight="1">
      <c r="A193" s="144" t="s">
        <v>439</v>
      </c>
      <c r="B193" s="144" t="s">
        <v>1887</v>
      </c>
      <c r="C193" s="1256"/>
      <c r="D193" s="1341"/>
      <c r="E193" s="1347"/>
      <c r="F193" s="245" t="s">
        <v>43</v>
      </c>
      <c r="G193" s="205"/>
      <c r="H193" s="246">
        <v>293590</v>
      </c>
      <c r="I193" s="247">
        <v>367380</v>
      </c>
      <c r="J193" s="246">
        <v>231800</v>
      </c>
      <c r="K193" s="247">
        <v>305590</v>
      </c>
      <c r="L193" s="175" t="s">
        <v>268</v>
      </c>
      <c r="M193" s="248">
        <v>2910</v>
      </c>
      <c r="N193" s="249">
        <v>3540</v>
      </c>
      <c r="O193" s="250" t="s">
        <v>269</v>
      </c>
      <c r="P193" s="251" t="s">
        <v>270</v>
      </c>
      <c r="Q193" s="252" t="s">
        <v>274</v>
      </c>
      <c r="R193" s="251" t="s">
        <v>271</v>
      </c>
      <c r="S193" s="252" t="s">
        <v>268</v>
      </c>
      <c r="T193" s="253">
        <v>3</v>
      </c>
      <c r="U193" s="254">
        <v>3</v>
      </c>
      <c r="V193" s="248">
        <v>2290</v>
      </c>
      <c r="W193" s="249">
        <v>2920</v>
      </c>
      <c r="X193" s="250" t="s">
        <v>269</v>
      </c>
      <c r="Y193" s="251" t="s">
        <v>270</v>
      </c>
      <c r="Z193" s="252" t="s">
        <v>274</v>
      </c>
      <c r="AA193" s="251" t="s">
        <v>271</v>
      </c>
      <c r="AB193" s="252" t="s">
        <v>268</v>
      </c>
      <c r="AC193" s="253">
        <v>3</v>
      </c>
      <c r="AD193" s="255">
        <v>2.9</v>
      </c>
      <c r="AE193" s="175" t="s">
        <v>268</v>
      </c>
      <c r="AF193" s="223">
        <v>9230</v>
      </c>
      <c r="AG193" s="224" t="s">
        <v>274</v>
      </c>
      <c r="AH193" s="256">
        <v>90</v>
      </c>
      <c r="AI193" s="257" t="s">
        <v>269</v>
      </c>
      <c r="AJ193" s="197" t="s">
        <v>270</v>
      </c>
      <c r="AK193" s="198" t="s">
        <v>268</v>
      </c>
      <c r="AL193" s="258" t="s">
        <v>271</v>
      </c>
      <c r="AM193" s="259" t="s">
        <v>268</v>
      </c>
      <c r="AN193" s="260">
        <v>2.5</v>
      </c>
      <c r="AO193" s="261"/>
      <c r="AP193" s="51"/>
      <c r="AQ193" s="233"/>
      <c r="AS193" s="233"/>
      <c r="AT193" s="262"/>
      <c r="AU193" s="263"/>
      <c r="AV193" s="262"/>
      <c r="AW193" s="263"/>
      <c r="AX193" s="262"/>
      <c r="AY193" s="263"/>
      <c r="AZ193" s="51"/>
      <c r="BC193" s="264"/>
      <c r="BD193" s="265"/>
      <c r="BF193" s="265"/>
      <c r="BH193" s="265"/>
      <c r="BJ193" s="1187"/>
      <c r="BK193" s="51"/>
      <c r="BL193" s="231"/>
      <c r="BM193" s="1210"/>
      <c r="BU193" s="235"/>
      <c r="BV193" s="1241"/>
      <c r="BW193" s="266"/>
      <c r="BX193" s="1210"/>
      <c r="BY193" s="1343"/>
      <c r="BZ193" s="267">
        <v>59320</v>
      </c>
      <c r="CA193" s="1210"/>
      <c r="CB193" s="1190"/>
      <c r="CC193" s="1192"/>
      <c r="CD193" s="1194"/>
      <c r="CE193" s="1192"/>
      <c r="CF193" s="1196"/>
      <c r="CG193" s="1192"/>
      <c r="CH193" s="1247"/>
      <c r="CI193" s="1241"/>
      <c r="CJ193" s="1188"/>
      <c r="CK193" s="1189"/>
      <c r="CL193" s="1190"/>
      <c r="CM193" s="1192"/>
      <c r="CN193" s="1194"/>
      <c r="CO193" s="1192"/>
      <c r="CP193" s="1196"/>
      <c r="CQ193" s="1192"/>
      <c r="CR193" s="1205"/>
      <c r="CS193" s="1230"/>
      <c r="CT193" s="1232"/>
      <c r="CU193" s="1234"/>
      <c r="CV193" s="1237"/>
      <c r="CW193" s="1234"/>
      <c r="CX193" s="1237"/>
      <c r="CY193" s="1189"/>
      <c r="CZ193" s="167" t="s">
        <v>1164</v>
      </c>
      <c r="DA193" s="268">
        <v>17400</v>
      </c>
      <c r="DB193" s="269">
        <v>19400</v>
      </c>
      <c r="DC193" s="270">
        <v>12200</v>
      </c>
      <c r="DD193" s="271">
        <v>12200</v>
      </c>
      <c r="DE193" s="1210"/>
      <c r="DF193" s="231"/>
      <c r="DG193" s="1189"/>
      <c r="DH193" s="1240"/>
      <c r="DI193" s="1210"/>
      <c r="DJ193" s="1243"/>
      <c r="DK193" s="1210"/>
      <c r="DL193" s="1190"/>
      <c r="DM193" s="1192"/>
      <c r="DN193" s="1194"/>
      <c r="DO193" s="1192"/>
      <c r="DP193" s="1196"/>
      <c r="DQ193" s="1192"/>
      <c r="DR193" s="1247"/>
      <c r="DS193" s="1210"/>
      <c r="DT193" s="231"/>
      <c r="DU193" s="1210"/>
      <c r="DV193" s="1250"/>
      <c r="DW193" s="1252"/>
      <c r="DX193" s="1252"/>
      <c r="DY193" s="1254"/>
      <c r="DZ193" s="1210"/>
      <c r="EA193" s="1212"/>
      <c r="EB193" s="1192"/>
      <c r="EC193" s="1199"/>
      <c r="ED193" s="1192"/>
      <c r="EE193" s="1194"/>
      <c r="EF193" s="1192"/>
      <c r="EG193" s="1196"/>
      <c r="EH193" s="1192"/>
      <c r="EI193" s="1205"/>
      <c r="EJ193" s="1208"/>
      <c r="EK193" s="1210"/>
      <c r="EL193" s="1212"/>
      <c r="EM193" s="1192"/>
      <c r="EN193" s="1199"/>
      <c r="EO193" s="1192"/>
      <c r="EP193" s="1194"/>
      <c r="EQ193" s="1192"/>
      <c r="ER193" s="1196"/>
      <c r="ES193" s="1192"/>
      <c r="ET193" s="1205"/>
      <c r="EU193" s="1215"/>
      <c r="EV193" s="1208"/>
      <c r="EW193" s="1210"/>
      <c r="EX193" s="272">
        <v>36980</v>
      </c>
      <c r="EY193" s="1210"/>
      <c r="EZ193" s="1261"/>
      <c r="FA193" s="1210"/>
      <c r="FB193" s="1264"/>
      <c r="FC193" s="298"/>
      <c r="FD193" s="1267"/>
      <c r="FE193" s="441"/>
      <c r="FF193" s="422"/>
      <c r="FG193" s="422"/>
      <c r="FH193" s="422"/>
      <c r="FI193" s="422"/>
      <c r="FJ193" s="422"/>
      <c r="FK193" s="422"/>
      <c r="FL193" s="422"/>
      <c r="FM193" s="422"/>
      <c r="FN193" s="422"/>
      <c r="FO193" s="422"/>
    </row>
    <row r="194" spans="1:171" s="56" customFormat="1" ht="15.6" customHeight="1">
      <c r="A194" s="144" t="s">
        <v>1331</v>
      </c>
      <c r="B194" s="144" t="s">
        <v>1888</v>
      </c>
      <c r="C194" s="1256"/>
      <c r="D194" s="1341"/>
      <c r="E194" s="1344" t="s">
        <v>1165</v>
      </c>
      <c r="F194" s="245" t="s">
        <v>44</v>
      </c>
      <c r="G194" s="205"/>
      <c r="H194" s="246">
        <v>367380</v>
      </c>
      <c r="I194" s="247">
        <v>459740</v>
      </c>
      <c r="J194" s="246">
        <v>305590</v>
      </c>
      <c r="K194" s="247">
        <v>397950</v>
      </c>
      <c r="L194" s="175" t="s">
        <v>268</v>
      </c>
      <c r="M194" s="248">
        <v>3540</v>
      </c>
      <c r="N194" s="249">
        <v>4470</v>
      </c>
      <c r="O194" s="250" t="s">
        <v>269</v>
      </c>
      <c r="P194" s="251" t="s">
        <v>270</v>
      </c>
      <c r="Q194" s="252" t="s">
        <v>274</v>
      </c>
      <c r="R194" s="251" t="s">
        <v>271</v>
      </c>
      <c r="S194" s="252" t="s">
        <v>268</v>
      </c>
      <c r="T194" s="253">
        <v>3</v>
      </c>
      <c r="U194" s="254">
        <v>2.9</v>
      </c>
      <c r="V194" s="248">
        <v>2920</v>
      </c>
      <c r="W194" s="249">
        <v>3850</v>
      </c>
      <c r="X194" s="250" t="s">
        <v>269</v>
      </c>
      <c r="Y194" s="251" t="s">
        <v>270</v>
      </c>
      <c r="Z194" s="252" t="s">
        <v>274</v>
      </c>
      <c r="AA194" s="251" t="s">
        <v>271</v>
      </c>
      <c r="AB194" s="252" t="s">
        <v>268</v>
      </c>
      <c r="AC194" s="253">
        <v>2.9</v>
      </c>
      <c r="AD194" s="255">
        <v>2.9</v>
      </c>
      <c r="AE194" s="55"/>
      <c r="AF194" s="133"/>
      <c r="AG194" s="133"/>
      <c r="AH194" s="273"/>
      <c r="AI194" s="137"/>
      <c r="AJ194" s="138"/>
      <c r="AK194" s="137"/>
      <c r="AL194" s="138"/>
      <c r="AM194" s="137"/>
      <c r="AN194" s="138"/>
      <c r="AO194" s="138"/>
      <c r="AP194" s="55"/>
      <c r="AQ194" s="133"/>
      <c r="AR194" s="133"/>
      <c r="AS194" s="138"/>
      <c r="AT194" s="137"/>
      <c r="AU194" s="138"/>
      <c r="AV194" s="137"/>
      <c r="AW194" s="138"/>
      <c r="AX194" s="137"/>
      <c r="AY194" s="138"/>
      <c r="AZ194" s="175" t="s">
        <v>268</v>
      </c>
      <c r="BA194" s="274">
        <v>18470</v>
      </c>
      <c r="BB194" s="175" t="s">
        <v>268</v>
      </c>
      <c r="BC194" s="225">
        <v>180</v>
      </c>
      <c r="BD194" s="226" t="s">
        <v>269</v>
      </c>
      <c r="BE194" s="227" t="s">
        <v>270</v>
      </c>
      <c r="BF194" s="228" t="s">
        <v>268</v>
      </c>
      <c r="BG194" s="229" t="s">
        <v>271</v>
      </c>
      <c r="BH194" s="226" t="s">
        <v>268</v>
      </c>
      <c r="BI194" s="230">
        <v>2.5</v>
      </c>
      <c r="BJ194" s="1187"/>
      <c r="BK194" s="51"/>
      <c r="BL194" s="231"/>
      <c r="BM194" s="1210"/>
      <c r="BU194" s="235"/>
      <c r="BV194" s="1241"/>
      <c r="BW194" s="266"/>
      <c r="BX194" s="1210" t="s">
        <v>268</v>
      </c>
      <c r="BY194" s="1278">
        <v>59320</v>
      </c>
      <c r="BZ194" s="275"/>
      <c r="CA194" s="1210"/>
      <c r="CB194" s="1190"/>
      <c r="CC194" s="1192"/>
      <c r="CD194" s="1194"/>
      <c r="CE194" s="1192"/>
      <c r="CF194" s="1196"/>
      <c r="CG194" s="1192"/>
      <c r="CH194" s="1247"/>
      <c r="CI194" s="1241"/>
      <c r="CJ194" s="1219">
        <v>57600</v>
      </c>
      <c r="CK194" s="1189"/>
      <c r="CL194" s="1190"/>
      <c r="CM194" s="1192"/>
      <c r="CN194" s="1194"/>
      <c r="CO194" s="1192"/>
      <c r="CP194" s="1196"/>
      <c r="CQ194" s="1192"/>
      <c r="CR194" s="1205"/>
      <c r="CS194" s="1230"/>
      <c r="CT194" s="1232"/>
      <c r="CU194" s="1234"/>
      <c r="CV194" s="1237"/>
      <c r="CW194" s="1234"/>
      <c r="CX194" s="1237"/>
      <c r="CY194" s="1189"/>
      <c r="CZ194" s="167" t="s">
        <v>1166</v>
      </c>
      <c r="DA194" s="268">
        <v>15200</v>
      </c>
      <c r="DB194" s="269">
        <v>16900</v>
      </c>
      <c r="DC194" s="270">
        <v>10600</v>
      </c>
      <c r="DD194" s="271">
        <v>10600</v>
      </c>
      <c r="DE194" s="1210"/>
      <c r="DF194" s="231"/>
      <c r="DG194" s="235"/>
      <c r="DH194" s="276"/>
      <c r="DI194" s="1241"/>
      <c r="DJ194" s="1243"/>
      <c r="DK194" s="1210"/>
      <c r="DL194" s="1190"/>
      <c r="DM194" s="1192"/>
      <c r="DN194" s="1194"/>
      <c r="DO194" s="1192"/>
      <c r="DP194" s="1196"/>
      <c r="DQ194" s="1192"/>
      <c r="DR194" s="1247"/>
      <c r="DS194" s="1210"/>
      <c r="DT194" s="231"/>
      <c r="DU194" s="1210"/>
      <c r="DV194" s="1221">
        <v>0.01</v>
      </c>
      <c r="DW194" s="1223">
        <v>0.02</v>
      </c>
      <c r="DX194" s="1223">
        <v>0.03</v>
      </c>
      <c r="DY194" s="1225">
        <v>0.04</v>
      </c>
      <c r="DZ194" s="1210"/>
      <c r="EA194" s="1212"/>
      <c r="EB194" s="1192"/>
      <c r="EC194" s="1199"/>
      <c r="ED194" s="1192"/>
      <c r="EE194" s="1194"/>
      <c r="EF194" s="1192"/>
      <c r="EG194" s="1196"/>
      <c r="EH194" s="1192"/>
      <c r="EI194" s="1205"/>
      <c r="EJ194" s="1208"/>
      <c r="EK194" s="1210"/>
      <c r="EL194" s="1212"/>
      <c r="EM194" s="1192"/>
      <c r="EN194" s="1199"/>
      <c r="EO194" s="1192"/>
      <c r="EP194" s="1194"/>
      <c r="EQ194" s="1192"/>
      <c r="ER194" s="1196"/>
      <c r="ES194" s="1192"/>
      <c r="ET194" s="1205"/>
      <c r="EU194" s="1215"/>
      <c r="EV194" s="1208"/>
      <c r="EW194" s="1210"/>
      <c r="EX194" s="277">
        <v>370</v>
      </c>
      <c r="EY194" s="1210"/>
      <c r="EZ194" s="1261"/>
      <c r="FA194" s="1210"/>
      <c r="FB194" s="1264"/>
      <c r="FC194" s="298"/>
      <c r="FD194" s="1267"/>
      <c r="FE194" s="441"/>
      <c r="FF194" s="422"/>
      <c r="FG194" s="422"/>
      <c r="FH194" s="422"/>
      <c r="FI194" s="422"/>
      <c r="FJ194" s="422"/>
      <c r="FK194" s="422"/>
      <c r="FL194" s="422"/>
      <c r="FM194" s="422"/>
      <c r="FN194" s="422"/>
      <c r="FO194" s="422"/>
    </row>
    <row r="195" spans="1:171" s="56" customFormat="1" ht="15.6" customHeight="1">
      <c r="A195" s="144" t="s">
        <v>1332</v>
      </c>
      <c r="B195" s="144" t="s">
        <v>1889</v>
      </c>
      <c r="C195" s="1256"/>
      <c r="D195" s="1342"/>
      <c r="E195" s="1345"/>
      <c r="F195" s="278" t="s">
        <v>45</v>
      </c>
      <c r="G195" s="205"/>
      <c r="H195" s="279">
        <v>459740</v>
      </c>
      <c r="I195" s="280"/>
      <c r="J195" s="279">
        <v>397950</v>
      </c>
      <c r="K195" s="280"/>
      <c r="L195" s="175" t="s">
        <v>268</v>
      </c>
      <c r="M195" s="223">
        <v>4470</v>
      </c>
      <c r="N195" s="281"/>
      <c r="O195" s="282" t="s">
        <v>269</v>
      </c>
      <c r="P195" s="283" t="s">
        <v>270</v>
      </c>
      <c r="Q195" s="284" t="s">
        <v>274</v>
      </c>
      <c r="R195" s="283" t="s">
        <v>271</v>
      </c>
      <c r="S195" s="284" t="s">
        <v>268</v>
      </c>
      <c r="T195" s="285">
        <v>2.9</v>
      </c>
      <c r="U195" s="286"/>
      <c r="V195" s="223">
        <v>3850</v>
      </c>
      <c r="W195" s="281"/>
      <c r="X195" s="282" t="s">
        <v>269</v>
      </c>
      <c r="Y195" s="283" t="s">
        <v>270</v>
      </c>
      <c r="Z195" s="284" t="s">
        <v>274</v>
      </c>
      <c r="AA195" s="283" t="s">
        <v>271</v>
      </c>
      <c r="AB195" s="284" t="s">
        <v>268</v>
      </c>
      <c r="AC195" s="285">
        <v>2.9</v>
      </c>
      <c r="AD195" s="287"/>
      <c r="AE195" s="55"/>
      <c r="AF195" s="133"/>
      <c r="AG195" s="133"/>
      <c r="AH195" s="288"/>
      <c r="AI195" s="137"/>
      <c r="AJ195" s="138"/>
      <c r="AK195" s="137"/>
      <c r="AL195" s="138"/>
      <c r="AM195" s="137"/>
      <c r="AN195" s="138"/>
      <c r="AO195" s="138"/>
      <c r="AP195" s="55"/>
      <c r="AQ195" s="289"/>
      <c r="AR195" s="165"/>
      <c r="AS195" s="288"/>
      <c r="AT195" s="137"/>
      <c r="AU195" s="138"/>
      <c r="AV195" s="137"/>
      <c r="AW195" s="138"/>
      <c r="AX195" s="137"/>
      <c r="AY195" s="138"/>
      <c r="AZ195" s="55"/>
      <c r="BA195" s="133"/>
      <c r="BJ195" s="1187"/>
      <c r="BK195" s="51"/>
      <c r="BL195" s="231"/>
      <c r="BM195" s="1210"/>
      <c r="BU195" s="235"/>
      <c r="BV195" s="1241"/>
      <c r="BW195" s="266"/>
      <c r="BX195" s="1210"/>
      <c r="BY195" s="1279"/>
      <c r="BZ195" s="290"/>
      <c r="CA195" s="1210"/>
      <c r="CB195" s="1191"/>
      <c r="CC195" s="1193"/>
      <c r="CD195" s="1195"/>
      <c r="CE195" s="1193"/>
      <c r="CF195" s="1197"/>
      <c r="CG195" s="1193"/>
      <c r="CH195" s="1248"/>
      <c r="CI195" s="1241"/>
      <c r="CJ195" s="1219"/>
      <c r="CK195" s="1189"/>
      <c r="CL195" s="1190"/>
      <c r="CM195" s="1192"/>
      <c r="CN195" s="1194"/>
      <c r="CO195" s="1192"/>
      <c r="CP195" s="1196"/>
      <c r="CQ195" s="1192"/>
      <c r="CR195" s="1205"/>
      <c r="CS195" s="1230"/>
      <c r="CT195" s="1232"/>
      <c r="CU195" s="1235"/>
      <c r="CV195" s="1238"/>
      <c r="CW195" s="1235"/>
      <c r="CX195" s="1238"/>
      <c r="CY195" s="1189"/>
      <c r="CZ195" s="291" t="s">
        <v>1167</v>
      </c>
      <c r="DA195" s="292">
        <v>13600</v>
      </c>
      <c r="DB195" s="293">
        <v>15100</v>
      </c>
      <c r="DC195" s="294">
        <v>9500</v>
      </c>
      <c r="DD195" s="290">
        <v>9500</v>
      </c>
      <c r="DE195" s="1210"/>
      <c r="DF195" s="231"/>
      <c r="DG195" s="235"/>
      <c r="DH195" s="165"/>
      <c r="DI195" s="1241"/>
      <c r="DJ195" s="1244"/>
      <c r="DK195" s="1210"/>
      <c r="DL195" s="1190"/>
      <c r="DM195" s="1193"/>
      <c r="DN195" s="1195"/>
      <c r="DO195" s="1193"/>
      <c r="DP195" s="1197"/>
      <c r="DQ195" s="1193"/>
      <c r="DR195" s="1248"/>
      <c r="DS195" s="1210"/>
      <c r="DT195" s="231"/>
      <c r="DU195" s="1210"/>
      <c r="DV195" s="1222"/>
      <c r="DW195" s="1224"/>
      <c r="DX195" s="1224"/>
      <c r="DY195" s="1226"/>
      <c r="DZ195" s="1210"/>
      <c r="EA195" s="1213"/>
      <c r="EB195" s="1193"/>
      <c r="EC195" s="1200"/>
      <c r="ED195" s="1193"/>
      <c r="EE195" s="1195"/>
      <c r="EF195" s="1193"/>
      <c r="EG195" s="1197"/>
      <c r="EH195" s="1193"/>
      <c r="EI195" s="1206"/>
      <c r="EJ195" s="1209"/>
      <c r="EK195" s="1210"/>
      <c r="EL195" s="1213"/>
      <c r="EM195" s="1193"/>
      <c r="EN195" s="1200"/>
      <c r="EO195" s="1193"/>
      <c r="EP195" s="1195"/>
      <c r="EQ195" s="1193"/>
      <c r="ER195" s="1197"/>
      <c r="ES195" s="1193"/>
      <c r="ET195" s="1206"/>
      <c r="EU195" s="1216"/>
      <c r="EV195" s="1209"/>
      <c r="EW195" s="1210"/>
      <c r="EX195" s="295" t="s">
        <v>1168</v>
      </c>
      <c r="EY195" s="1210"/>
      <c r="EZ195" s="1261"/>
      <c r="FA195" s="1210"/>
      <c r="FB195" s="1264"/>
      <c r="FC195" s="298"/>
      <c r="FD195" s="1267"/>
      <c r="FE195" s="441"/>
      <c r="FF195" s="422"/>
      <c r="FG195" s="422"/>
      <c r="FH195" s="422"/>
      <c r="FI195" s="422"/>
      <c r="FJ195" s="422"/>
      <c r="FK195" s="422"/>
      <c r="FL195" s="422"/>
      <c r="FM195" s="422"/>
      <c r="FN195" s="422"/>
      <c r="FO195" s="422"/>
    </row>
    <row r="196" spans="1:171" s="56" customFormat="1" ht="15.6" customHeight="1">
      <c r="A196" s="56" t="s">
        <v>440</v>
      </c>
      <c r="B196" s="56" t="s">
        <v>1890</v>
      </c>
      <c r="C196" s="1256"/>
      <c r="D196" s="1340" t="s">
        <v>285</v>
      </c>
      <c r="E196" s="1184" t="s">
        <v>1160</v>
      </c>
      <c r="F196" s="296" t="s">
        <v>42</v>
      </c>
      <c r="G196" s="205"/>
      <c r="H196" s="206">
        <v>197470</v>
      </c>
      <c r="I196" s="207">
        <v>206700</v>
      </c>
      <c r="J196" s="206">
        <v>156280</v>
      </c>
      <c r="K196" s="207">
        <v>165510</v>
      </c>
      <c r="L196" s="175" t="s">
        <v>268</v>
      </c>
      <c r="M196" s="208">
        <v>1950</v>
      </c>
      <c r="N196" s="209">
        <v>2040</v>
      </c>
      <c r="O196" s="210" t="s">
        <v>269</v>
      </c>
      <c r="P196" s="211" t="s">
        <v>270</v>
      </c>
      <c r="Q196" s="212" t="s">
        <v>268</v>
      </c>
      <c r="R196" s="213" t="s">
        <v>271</v>
      </c>
      <c r="S196" s="212" t="s">
        <v>268</v>
      </c>
      <c r="T196" s="214">
        <v>3</v>
      </c>
      <c r="U196" s="215">
        <v>3</v>
      </c>
      <c r="V196" s="208">
        <v>1540</v>
      </c>
      <c r="W196" s="209">
        <v>1630</v>
      </c>
      <c r="X196" s="210" t="s">
        <v>269</v>
      </c>
      <c r="Y196" s="211" t="s">
        <v>270</v>
      </c>
      <c r="Z196" s="212" t="s">
        <v>268</v>
      </c>
      <c r="AA196" s="213" t="s">
        <v>271</v>
      </c>
      <c r="AB196" s="212" t="s">
        <v>268</v>
      </c>
      <c r="AC196" s="214">
        <v>3</v>
      </c>
      <c r="AD196" s="216">
        <v>2.9</v>
      </c>
      <c r="AE196" s="175" t="s">
        <v>268</v>
      </c>
      <c r="AF196" s="217">
        <v>9230</v>
      </c>
      <c r="AG196" s="218" t="s">
        <v>274</v>
      </c>
      <c r="AH196" s="219">
        <v>90</v>
      </c>
      <c r="AI196" s="220" t="s">
        <v>269</v>
      </c>
      <c r="AJ196" s="211" t="s">
        <v>270</v>
      </c>
      <c r="AK196" s="212" t="s">
        <v>268</v>
      </c>
      <c r="AL196" s="213" t="s">
        <v>271</v>
      </c>
      <c r="AM196" s="212" t="s">
        <v>268</v>
      </c>
      <c r="AN196" s="221">
        <v>2.5</v>
      </c>
      <c r="AO196" s="222" t="s">
        <v>276</v>
      </c>
      <c r="AP196" s="175" t="s">
        <v>268</v>
      </c>
      <c r="AQ196" s="223">
        <v>3690</v>
      </c>
      <c r="AR196" s="224" t="s">
        <v>274</v>
      </c>
      <c r="AS196" s="225">
        <v>30</v>
      </c>
      <c r="AT196" s="226" t="s">
        <v>269</v>
      </c>
      <c r="AU196" s="227" t="s">
        <v>270</v>
      </c>
      <c r="AV196" s="228" t="s">
        <v>268</v>
      </c>
      <c r="AW196" s="229" t="s">
        <v>271</v>
      </c>
      <c r="AX196" s="228" t="s">
        <v>268</v>
      </c>
      <c r="AY196" s="230">
        <v>3.8</v>
      </c>
      <c r="AZ196" s="51"/>
      <c r="BB196" s="133"/>
      <c r="BC196" s="297"/>
      <c r="BD196" s="137"/>
      <c r="BE196" s="138"/>
      <c r="BF196" s="137"/>
      <c r="BG196" s="138"/>
      <c r="BH196" s="137"/>
      <c r="BI196" s="138"/>
      <c r="BJ196" s="1187"/>
      <c r="BK196" s="51"/>
      <c r="BL196" s="231"/>
      <c r="BM196" s="1210"/>
      <c r="BU196" s="235"/>
      <c r="BV196" s="1241"/>
      <c r="BW196" s="266"/>
      <c r="BX196" s="1210" t="s">
        <v>268</v>
      </c>
      <c r="BY196" s="1276">
        <v>43420</v>
      </c>
      <c r="BZ196" s="237"/>
      <c r="CA196" s="1210" t="s">
        <v>268</v>
      </c>
      <c r="CB196" s="1245">
        <v>350</v>
      </c>
      <c r="CC196" s="1201" t="s">
        <v>269</v>
      </c>
      <c r="CD196" s="1202" t="s">
        <v>270</v>
      </c>
      <c r="CE196" s="1201" t="s">
        <v>268</v>
      </c>
      <c r="CF196" s="1203" t="s">
        <v>275</v>
      </c>
      <c r="CG196" s="1201" t="s">
        <v>268</v>
      </c>
      <c r="CH196" s="1246">
        <v>5.8</v>
      </c>
      <c r="CI196" s="1241"/>
      <c r="CJ196" s="1188" t="s">
        <v>194</v>
      </c>
      <c r="CK196" s="1189" t="s">
        <v>268</v>
      </c>
      <c r="CL196" s="1190">
        <v>380</v>
      </c>
      <c r="CM196" s="1192" t="s">
        <v>269</v>
      </c>
      <c r="CN196" s="1194" t="s">
        <v>270</v>
      </c>
      <c r="CO196" s="1192" t="s">
        <v>268</v>
      </c>
      <c r="CP196" s="1196" t="s">
        <v>275</v>
      </c>
      <c r="CQ196" s="1192" t="s">
        <v>268</v>
      </c>
      <c r="CR196" s="1205">
        <v>2.2000000000000002</v>
      </c>
      <c r="CS196" s="1230" t="s">
        <v>277</v>
      </c>
      <c r="CT196" s="1232" t="s">
        <v>268</v>
      </c>
      <c r="CU196" s="1233">
        <v>12800</v>
      </c>
      <c r="CV196" s="1236">
        <v>14100</v>
      </c>
      <c r="CW196" s="1233">
        <v>8900</v>
      </c>
      <c r="CX196" s="1236">
        <v>8900</v>
      </c>
      <c r="CY196" s="1189" t="s">
        <v>268</v>
      </c>
      <c r="CZ196" s="238" t="s">
        <v>1162</v>
      </c>
      <c r="DA196" s="239">
        <v>21100</v>
      </c>
      <c r="DB196" s="240">
        <v>23400</v>
      </c>
      <c r="DC196" s="241">
        <v>14700</v>
      </c>
      <c r="DD196" s="242">
        <v>14700</v>
      </c>
      <c r="DE196" s="1210"/>
      <c r="DF196" s="231"/>
      <c r="DG196" s="1189" t="s">
        <v>268</v>
      </c>
      <c r="DH196" s="1239">
        <v>5100</v>
      </c>
      <c r="DI196" s="1210" t="s">
        <v>268</v>
      </c>
      <c r="DJ196" s="1242">
        <v>14990</v>
      </c>
      <c r="DK196" s="1210" t="s">
        <v>268</v>
      </c>
      <c r="DL196" s="1245">
        <v>140</v>
      </c>
      <c r="DM196" s="1201" t="s">
        <v>269</v>
      </c>
      <c r="DN196" s="1202" t="s">
        <v>270</v>
      </c>
      <c r="DO196" s="1201" t="s">
        <v>268</v>
      </c>
      <c r="DP196" s="1203" t="s">
        <v>275</v>
      </c>
      <c r="DQ196" s="1201" t="s">
        <v>268</v>
      </c>
      <c r="DR196" s="1246">
        <v>6.5</v>
      </c>
      <c r="DS196" s="1210"/>
      <c r="DT196" s="231"/>
      <c r="DU196" s="1210" t="s">
        <v>280</v>
      </c>
      <c r="DV196" s="1249" t="s">
        <v>1129</v>
      </c>
      <c r="DW196" s="1251" t="s">
        <v>1129</v>
      </c>
      <c r="DX196" s="1251" t="s">
        <v>1129</v>
      </c>
      <c r="DY196" s="1253" t="s">
        <v>1129</v>
      </c>
      <c r="DZ196" s="1210" t="s">
        <v>280</v>
      </c>
      <c r="EA196" s="1211">
        <v>9850</v>
      </c>
      <c r="EB196" s="1201" t="s">
        <v>268</v>
      </c>
      <c r="EC196" s="1198">
        <v>90</v>
      </c>
      <c r="ED196" s="1201" t="s">
        <v>269</v>
      </c>
      <c r="EE196" s="1202" t="s">
        <v>270</v>
      </c>
      <c r="EF196" s="1201" t="s">
        <v>268</v>
      </c>
      <c r="EG196" s="1203" t="s">
        <v>275</v>
      </c>
      <c r="EH196" s="1201" t="s">
        <v>268</v>
      </c>
      <c r="EI196" s="1204">
        <v>5</v>
      </c>
      <c r="EJ196" s="1207" t="s">
        <v>276</v>
      </c>
      <c r="EK196" s="1210" t="s">
        <v>280</v>
      </c>
      <c r="EL196" s="1211">
        <v>36940</v>
      </c>
      <c r="EM196" s="1201" t="s">
        <v>268</v>
      </c>
      <c r="EN196" s="1198">
        <v>360</v>
      </c>
      <c r="EO196" s="1201" t="s">
        <v>269</v>
      </c>
      <c r="EP196" s="1202" t="s">
        <v>270</v>
      </c>
      <c r="EQ196" s="1201" t="s">
        <v>268</v>
      </c>
      <c r="ER196" s="1203" t="s">
        <v>275</v>
      </c>
      <c r="ES196" s="1201" t="s">
        <v>268</v>
      </c>
      <c r="ET196" s="1204">
        <v>2.5</v>
      </c>
      <c r="EU196" s="1214" t="s">
        <v>276</v>
      </c>
      <c r="EV196" s="1207" t="s">
        <v>1168</v>
      </c>
      <c r="EW196" s="1210" t="s">
        <v>280</v>
      </c>
      <c r="EX196" s="244"/>
      <c r="EY196" s="1210" t="s">
        <v>280</v>
      </c>
      <c r="EZ196" s="1261"/>
      <c r="FA196" s="1210"/>
      <c r="FB196" s="1264"/>
      <c r="FC196" s="298"/>
      <c r="FD196" s="1267"/>
      <c r="FE196" s="441"/>
      <c r="FF196" s="422"/>
      <c r="FG196" s="422"/>
      <c r="FH196" s="422"/>
      <c r="FI196" s="422"/>
      <c r="FJ196" s="422"/>
      <c r="FK196" s="422"/>
      <c r="FL196" s="422"/>
      <c r="FM196" s="422"/>
      <c r="FN196" s="422"/>
      <c r="FO196" s="422"/>
    </row>
    <row r="197" spans="1:171" s="56" customFormat="1" ht="15.6" customHeight="1">
      <c r="A197" s="56" t="s">
        <v>441</v>
      </c>
      <c r="B197" s="56" t="s">
        <v>1891</v>
      </c>
      <c r="C197" s="1256"/>
      <c r="D197" s="1341"/>
      <c r="E197" s="1185"/>
      <c r="F197" s="299" t="s">
        <v>43</v>
      </c>
      <c r="G197" s="205"/>
      <c r="H197" s="246">
        <v>206700</v>
      </c>
      <c r="I197" s="247">
        <v>280490</v>
      </c>
      <c r="J197" s="246">
        <v>165510</v>
      </c>
      <c r="K197" s="247">
        <v>239300</v>
      </c>
      <c r="L197" s="175" t="s">
        <v>268</v>
      </c>
      <c r="M197" s="248">
        <v>2040</v>
      </c>
      <c r="N197" s="249">
        <v>2670</v>
      </c>
      <c r="O197" s="250" t="s">
        <v>269</v>
      </c>
      <c r="P197" s="251" t="s">
        <v>270</v>
      </c>
      <c r="Q197" s="252" t="s">
        <v>274</v>
      </c>
      <c r="R197" s="251" t="s">
        <v>271</v>
      </c>
      <c r="S197" s="252" t="s">
        <v>268</v>
      </c>
      <c r="T197" s="253">
        <v>3</v>
      </c>
      <c r="U197" s="254">
        <v>2.9</v>
      </c>
      <c r="V197" s="248">
        <v>1630</v>
      </c>
      <c r="W197" s="249">
        <v>2260</v>
      </c>
      <c r="X197" s="250" t="s">
        <v>269</v>
      </c>
      <c r="Y197" s="251" t="s">
        <v>270</v>
      </c>
      <c r="Z197" s="252" t="s">
        <v>274</v>
      </c>
      <c r="AA197" s="251" t="s">
        <v>271</v>
      </c>
      <c r="AB197" s="252" t="s">
        <v>268</v>
      </c>
      <c r="AC197" s="253">
        <v>2.9</v>
      </c>
      <c r="AD197" s="255">
        <v>2.9</v>
      </c>
      <c r="AE197" s="175" t="s">
        <v>268</v>
      </c>
      <c r="AF197" s="223">
        <v>9230</v>
      </c>
      <c r="AG197" s="224" t="s">
        <v>274</v>
      </c>
      <c r="AH197" s="256">
        <v>90</v>
      </c>
      <c r="AI197" s="257" t="s">
        <v>269</v>
      </c>
      <c r="AJ197" s="197" t="s">
        <v>270</v>
      </c>
      <c r="AK197" s="198" t="s">
        <v>268</v>
      </c>
      <c r="AL197" s="258" t="s">
        <v>271</v>
      </c>
      <c r="AM197" s="259" t="s">
        <v>268</v>
      </c>
      <c r="AN197" s="260">
        <v>2.5</v>
      </c>
      <c r="AO197" s="261"/>
      <c r="AP197" s="51"/>
      <c r="AQ197" s="233"/>
      <c r="AS197" s="233"/>
      <c r="AT197" s="262"/>
      <c r="AU197" s="263"/>
      <c r="AV197" s="262"/>
      <c r="AW197" s="263"/>
      <c r="AX197" s="262"/>
      <c r="AY197" s="263"/>
      <c r="AZ197" s="51"/>
      <c r="BC197" s="264"/>
      <c r="BD197" s="265"/>
      <c r="BF197" s="265"/>
      <c r="BH197" s="265"/>
      <c r="BJ197" s="1187"/>
      <c r="BK197" s="51"/>
      <c r="BL197" s="231"/>
      <c r="BM197" s="1210"/>
      <c r="BU197" s="235"/>
      <c r="BV197" s="1241"/>
      <c r="BW197" s="266"/>
      <c r="BX197" s="1210"/>
      <c r="BY197" s="1343"/>
      <c r="BZ197" s="267">
        <v>41480</v>
      </c>
      <c r="CA197" s="1210"/>
      <c r="CB197" s="1190"/>
      <c r="CC197" s="1192"/>
      <c r="CD197" s="1194"/>
      <c r="CE197" s="1192"/>
      <c r="CF197" s="1196"/>
      <c r="CG197" s="1192"/>
      <c r="CH197" s="1247"/>
      <c r="CI197" s="1241"/>
      <c r="CJ197" s="1188"/>
      <c r="CK197" s="1189"/>
      <c r="CL197" s="1190"/>
      <c r="CM197" s="1192"/>
      <c r="CN197" s="1194"/>
      <c r="CO197" s="1192"/>
      <c r="CP197" s="1196"/>
      <c r="CQ197" s="1192"/>
      <c r="CR197" s="1205"/>
      <c r="CS197" s="1230"/>
      <c r="CT197" s="1232"/>
      <c r="CU197" s="1234"/>
      <c r="CV197" s="1237"/>
      <c r="CW197" s="1234"/>
      <c r="CX197" s="1237"/>
      <c r="CY197" s="1189"/>
      <c r="CZ197" s="167" t="s">
        <v>1164</v>
      </c>
      <c r="DA197" s="268">
        <v>11600</v>
      </c>
      <c r="DB197" s="269">
        <v>12900</v>
      </c>
      <c r="DC197" s="270">
        <v>8100</v>
      </c>
      <c r="DD197" s="271">
        <v>8100</v>
      </c>
      <c r="DE197" s="1210"/>
      <c r="DF197" s="231"/>
      <c r="DG197" s="1189"/>
      <c r="DH197" s="1240"/>
      <c r="DI197" s="1210"/>
      <c r="DJ197" s="1243"/>
      <c r="DK197" s="1210"/>
      <c r="DL197" s="1190"/>
      <c r="DM197" s="1192"/>
      <c r="DN197" s="1194"/>
      <c r="DO197" s="1192"/>
      <c r="DP197" s="1196"/>
      <c r="DQ197" s="1192"/>
      <c r="DR197" s="1247"/>
      <c r="DS197" s="1210"/>
      <c r="DT197" s="231"/>
      <c r="DU197" s="1210"/>
      <c r="DV197" s="1250"/>
      <c r="DW197" s="1252"/>
      <c r="DX197" s="1252"/>
      <c r="DY197" s="1254"/>
      <c r="DZ197" s="1210"/>
      <c r="EA197" s="1212"/>
      <c r="EB197" s="1192"/>
      <c r="EC197" s="1199"/>
      <c r="ED197" s="1192"/>
      <c r="EE197" s="1194"/>
      <c r="EF197" s="1192"/>
      <c r="EG197" s="1196"/>
      <c r="EH197" s="1192"/>
      <c r="EI197" s="1205"/>
      <c r="EJ197" s="1208"/>
      <c r="EK197" s="1210"/>
      <c r="EL197" s="1212"/>
      <c r="EM197" s="1192"/>
      <c r="EN197" s="1199"/>
      <c r="EO197" s="1192"/>
      <c r="EP197" s="1194"/>
      <c r="EQ197" s="1192"/>
      <c r="ER197" s="1196"/>
      <c r="ES197" s="1192"/>
      <c r="ET197" s="1205"/>
      <c r="EU197" s="1215"/>
      <c r="EV197" s="1208"/>
      <c r="EW197" s="1210"/>
      <c r="EX197" s="272">
        <v>24650</v>
      </c>
      <c r="EY197" s="1210"/>
      <c r="EZ197" s="1261"/>
      <c r="FA197" s="1210"/>
      <c r="FB197" s="1264"/>
      <c r="FC197" s="298"/>
      <c r="FD197" s="1267"/>
      <c r="FE197" s="441"/>
      <c r="FF197" s="422"/>
      <c r="FG197" s="422"/>
      <c r="FH197" s="422"/>
      <c r="FI197" s="422"/>
      <c r="FJ197" s="422"/>
      <c r="FK197" s="422"/>
      <c r="FL197" s="422"/>
      <c r="FM197" s="422"/>
      <c r="FN197" s="422"/>
      <c r="FO197" s="422"/>
    </row>
    <row r="198" spans="1:171" s="56" customFormat="1" ht="15.6" customHeight="1">
      <c r="A198" s="56" t="s">
        <v>1333</v>
      </c>
      <c r="B198" s="56" t="s">
        <v>1892</v>
      </c>
      <c r="C198" s="1256"/>
      <c r="D198" s="1341"/>
      <c r="E198" s="1217" t="s">
        <v>1165</v>
      </c>
      <c r="F198" s="299" t="s">
        <v>44</v>
      </c>
      <c r="G198" s="205"/>
      <c r="H198" s="246">
        <v>280490</v>
      </c>
      <c r="I198" s="247">
        <v>372850</v>
      </c>
      <c r="J198" s="246">
        <v>239300</v>
      </c>
      <c r="K198" s="247">
        <v>331660</v>
      </c>
      <c r="L198" s="175" t="s">
        <v>268</v>
      </c>
      <c r="M198" s="248">
        <v>2670</v>
      </c>
      <c r="N198" s="249">
        <v>3600</v>
      </c>
      <c r="O198" s="250" t="s">
        <v>269</v>
      </c>
      <c r="P198" s="251" t="s">
        <v>270</v>
      </c>
      <c r="Q198" s="252" t="s">
        <v>274</v>
      </c>
      <c r="R198" s="251" t="s">
        <v>271</v>
      </c>
      <c r="S198" s="252" t="s">
        <v>268</v>
      </c>
      <c r="T198" s="253">
        <v>2.9</v>
      </c>
      <c r="U198" s="254">
        <v>2.9</v>
      </c>
      <c r="V198" s="248">
        <v>2260</v>
      </c>
      <c r="W198" s="249">
        <v>3190</v>
      </c>
      <c r="X198" s="250" t="s">
        <v>269</v>
      </c>
      <c r="Y198" s="251" t="s">
        <v>270</v>
      </c>
      <c r="Z198" s="252" t="s">
        <v>274</v>
      </c>
      <c r="AA198" s="251" t="s">
        <v>271</v>
      </c>
      <c r="AB198" s="252" t="s">
        <v>268</v>
      </c>
      <c r="AC198" s="253">
        <v>2.9</v>
      </c>
      <c r="AD198" s="255">
        <v>2.8</v>
      </c>
      <c r="AE198" s="55"/>
      <c r="AF198" s="133"/>
      <c r="AG198" s="133"/>
      <c r="AH198" s="273"/>
      <c r="AI198" s="137"/>
      <c r="AJ198" s="138"/>
      <c r="AK198" s="137"/>
      <c r="AL198" s="138"/>
      <c r="AM198" s="137"/>
      <c r="AN198" s="138"/>
      <c r="AO198" s="138"/>
      <c r="AP198" s="55"/>
      <c r="AQ198" s="133"/>
      <c r="AR198" s="133"/>
      <c r="AS198" s="138"/>
      <c r="AT198" s="137"/>
      <c r="AU198" s="138"/>
      <c r="AV198" s="137"/>
      <c r="AW198" s="138"/>
      <c r="AX198" s="137"/>
      <c r="AY198" s="138"/>
      <c r="AZ198" s="175" t="s">
        <v>268</v>
      </c>
      <c r="BA198" s="274">
        <v>18470</v>
      </c>
      <c r="BB198" s="175" t="s">
        <v>268</v>
      </c>
      <c r="BC198" s="225">
        <v>180</v>
      </c>
      <c r="BD198" s="226" t="s">
        <v>269</v>
      </c>
      <c r="BE198" s="227" t="s">
        <v>270</v>
      </c>
      <c r="BF198" s="228" t="s">
        <v>268</v>
      </c>
      <c r="BG198" s="229" t="s">
        <v>271</v>
      </c>
      <c r="BH198" s="226" t="s">
        <v>268</v>
      </c>
      <c r="BI198" s="230">
        <v>2.5</v>
      </c>
      <c r="BJ198" s="1187"/>
      <c r="BK198" s="51"/>
      <c r="BL198" s="231"/>
      <c r="BM198" s="1210"/>
      <c r="BU198" s="235"/>
      <c r="BV198" s="1241"/>
      <c r="BW198" s="266"/>
      <c r="BX198" s="1210" t="s">
        <v>268</v>
      </c>
      <c r="BY198" s="1278">
        <v>41480</v>
      </c>
      <c r="BZ198" s="275"/>
      <c r="CA198" s="1210"/>
      <c r="CB198" s="1190"/>
      <c r="CC198" s="1192"/>
      <c r="CD198" s="1194"/>
      <c r="CE198" s="1192"/>
      <c r="CF198" s="1196"/>
      <c r="CG198" s="1192"/>
      <c r="CH198" s="1247"/>
      <c r="CI198" s="1241"/>
      <c r="CJ198" s="1219">
        <v>38400</v>
      </c>
      <c r="CK198" s="1189"/>
      <c r="CL198" s="1190"/>
      <c r="CM198" s="1192"/>
      <c r="CN198" s="1194"/>
      <c r="CO198" s="1192"/>
      <c r="CP198" s="1196"/>
      <c r="CQ198" s="1192"/>
      <c r="CR198" s="1205"/>
      <c r="CS198" s="1230"/>
      <c r="CT198" s="1232"/>
      <c r="CU198" s="1234"/>
      <c r="CV198" s="1237"/>
      <c r="CW198" s="1234"/>
      <c r="CX198" s="1237"/>
      <c r="CY198" s="1189"/>
      <c r="CZ198" s="167" t="s">
        <v>1166</v>
      </c>
      <c r="DA198" s="268">
        <v>10100</v>
      </c>
      <c r="DB198" s="269">
        <v>11200</v>
      </c>
      <c r="DC198" s="270">
        <v>7100</v>
      </c>
      <c r="DD198" s="271">
        <v>7100</v>
      </c>
      <c r="DE198" s="1210"/>
      <c r="DF198" s="231"/>
      <c r="DG198" s="235"/>
      <c r="DH198" s="276"/>
      <c r="DI198" s="1241"/>
      <c r="DJ198" s="1243"/>
      <c r="DK198" s="1210"/>
      <c r="DL198" s="1190"/>
      <c r="DM198" s="1192"/>
      <c r="DN198" s="1194"/>
      <c r="DO198" s="1192"/>
      <c r="DP198" s="1196"/>
      <c r="DQ198" s="1192"/>
      <c r="DR198" s="1247"/>
      <c r="DS198" s="1210"/>
      <c r="DT198" s="231"/>
      <c r="DU198" s="1210"/>
      <c r="DV198" s="1221">
        <v>0.01</v>
      </c>
      <c r="DW198" s="1223">
        <v>0.02</v>
      </c>
      <c r="DX198" s="1223">
        <v>0.03</v>
      </c>
      <c r="DY198" s="1225">
        <v>0.05</v>
      </c>
      <c r="DZ198" s="1210"/>
      <c r="EA198" s="1212"/>
      <c r="EB198" s="1192"/>
      <c r="EC198" s="1199"/>
      <c r="ED198" s="1192"/>
      <c r="EE198" s="1194"/>
      <c r="EF198" s="1192"/>
      <c r="EG198" s="1196"/>
      <c r="EH198" s="1192"/>
      <c r="EI198" s="1205"/>
      <c r="EJ198" s="1208"/>
      <c r="EK198" s="1210"/>
      <c r="EL198" s="1212"/>
      <c r="EM198" s="1192"/>
      <c r="EN198" s="1199"/>
      <c r="EO198" s="1192"/>
      <c r="EP198" s="1194"/>
      <c r="EQ198" s="1192"/>
      <c r="ER198" s="1196"/>
      <c r="ES198" s="1192"/>
      <c r="ET198" s="1205"/>
      <c r="EU198" s="1215"/>
      <c r="EV198" s="1208"/>
      <c r="EW198" s="1210"/>
      <c r="EX198" s="277">
        <v>240</v>
      </c>
      <c r="EY198" s="1210"/>
      <c r="EZ198" s="1261"/>
      <c r="FA198" s="1210"/>
      <c r="FB198" s="1264"/>
      <c r="FC198" s="298"/>
      <c r="FD198" s="1267"/>
      <c r="FE198" s="441"/>
      <c r="FF198" s="422"/>
      <c r="FG198" s="422"/>
      <c r="FH198" s="422"/>
      <c r="FI198" s="422"/>
      <c r="FJ198" s="422"/>
      <c r="FK198" s="422"/>
      <c r="FL198" s="422"/>
      <c r="FM198" s="422"/>
      <c r="FN198" s="422"/>
      <c r="FO198" s="422"/>
    </row>
    <row r="199" spans="1:171" s="56" customFormat="1" ht="15.6" customHeight="1">
      <c r="A199" s="56" t="s">
        <v>1334</v>
      </c>
      <c r="B199" s="56" t="s">
        <v>1893</v>
      </c>
      <c r="C199" s="1256"/>
      <c r="D199" s="1342"/>
      <c r="E199" s="1218"/>
      <c r="F199" s="300" t="s">
        <v>45</v>
      </c>
      <c r="G199" s="205"/>
      <c r="H199" s="279">
        <v>372850</v>
      </c>
      <c r="I199" s="280"/>
      <c r="J199" s="279">
        <v>331660</v>
      </c>
      <c r="K199" s="280"/>
      <c r="L199" s="175" t="s">
        <v>268</v>
      </c>
      <c r="M199" s="223">
        <v>3600</v>
      </c>
      <c r="N199" s="281"/>
      <c r="O199" s="282" t="s">
        <v>269</v>
      </c>
      <c r="P199" s="283" t="s">
        <v>270</v>
      </c>
      <c r="Q199" s="284" t="s">
        <v>274</v>
      </c>
      <c r="R199" s="283" t="s">
        <v>271</v>
      </c>
      <c r="S199" s="284" t="s">
        <v>268</v>
      </c>
      <c r="T199" s="285">
        <v>2.9</v>
      </c>
      <c r="U199" s="286"/>
      <c r="V199" s="223">
        <v>3190</v>
      </c>
      <c r="W199" s="281"/>
      <c r="X199" s="282" t="s">
        <v>269</v>
      </c>
      <c r="Y199" s="283" t="s">
        <v>270</v>
      </c>
      <c r="Z199" s="284" t="s">
        <v>274</v>
      </c>
      <c r="AA199" s="283" t="s">
        <v>271</v>
      </c>
      <c r="AB199" s="284" t="s">
        <v>268</v>
      </c>
      <c r="AC199" s="285">
        <v>2.8</v>
      </c>
      <c r="AD199" s="287"/>
      <c r="AE199" s="55"/>
      <c r="AF199" s="133"/>
      <c r="AG199" s="133"/>
      <c r="AH199" s="288"/>
      <c r="AI199" s="137"/>
      <c r="AJ199" s="138"/>
      <c r="AK199" s="137"/>
      <c r="AL199" s="138"/>
      <c r="AM199" s="137"/>
      <c r="AN199" s="138"/>
      <c r="AO199" s="138"/>
      <c r="AP199" s="55"/>
      <c r="AQ199" s="289"/>
      <c r="AR199" s="165"/>
      <c r="AS199" s="288"/>
      <c r="AT199" s="137"/>
      <c r="AU199" s="138"/>
      <c r="AV199" s="137"/>
      <c r="AW199" s="138"/>
      <c r="AX199" s="137"/>
      <c r="AY199" s="138"/>
      <c r="BJ199" s="1187"/>
      <c r="BK199" s="51"/>
      <c r="BL199" s="231"/>
      <c r="BM199" s="1210"/>
      <c r="BU199" s="235"/>
      <c r="BV199" s="1241"/>
      <c r="BW199" s="266"/>
      <c r="BX199" s="1210"/>
      <c r="BY199" s="1279"/>
      <c r="BZ199" s="290"/>
      <c r="CA199" s="1210"/>
      <c r="CB199" s="1191"/>
      <c r="CC199" s="1193"/>
      <c r="CD199" s="1195"/>
      <c r="CE199" s="1193"/>
      <c r="CF199" s="1197"/>
      <c r="CG199" s="1193"/>
      <c r="CH199" s="1248"/>
      <c r="CI199" s="1241"/>
      <c r="CJ199" s="1219"/>
      <c r="CK199" s="1189"/>
      <c r="CL199" s="1190"/>
      <c r="CM199" s="1192"/>
      <c r="CN199" s="1194"/>
      <c r="CO199" s="1192"/>
      <c r="CP199" s="1196"/>
      <c r="CQ199" s="1192"/>
      <c r="CR199" s="1205"/>
      <c r="CS199" s="1230"/>
      <c r="CT199" s="1232"/>
      <c r="CU199" s="1235"/>
      <c r="CV199" s="1238"/>
      <c r="CW199" s="1235"/>
      <c r="CX199" s="1238"/>
      <c r="CY199" s="1189"/>
      <c r="CZ199" s="291" t="s">
        <v>1167</v>
      </c>
      <c r="DA199" s="292">
        <v>9100</v>
      </c>
      <c r="DB199" s="293">
        <v>10100</v>
      </c>
      <c r="DC199" s="294">
        <v>6300</v>
      </c>
      <c r="DD199" s="290">
        <v>6300</v>
      </c>
      <c r="DE199" s="1210"/>
      <c r="DG199" s="235"/>
      <c r="DH199" s="165"/>
      <c r="DI199" s="1241"/>
      <c r="DJ199" s="1244"/>
      <c r="DK199" s="1210"/>
      <c r="DL199" s="1190"/>
      <c r="DM199" s="1193"/>
      <c r="DN199" s="1195"/>
      <c r="DO199" s="1193"/>
      <c r="DP199" s="1197"/>
      <c r="DQ199" s="1193"/>
      <c r="DR199" s="1248"/>
      <c r="DS199" s="1210"/>
      <c r="DT199" s="231"/>
      <c r="DU199" s="1210"/>
      <c r="DV199" s="1222"/>
      <c r="DW199" s="1224"/>
      <c r="DX199" s="1224"/>
      <c r="DY199" s="1226"/>
      <c r="DZ199" s="1210"/>
      <c r="EA199" s="1213"/>
      <c r="EB199" s="1193"/>
      <c r="EC199" s="1200"/>
      <c r="ED199" s="1193"/>
      <c r="EE199" s="1195"/>
      <c r="EF199" s="1193"/>
      <c r="EG199" s="1197"/>
      <c r="EH199" s="1193"/>
      <c r="EI199" s="1206"/>
      <c r="EJ199" s="1209"/>
      <c r="EK199" s="1210"/>
      <c r="EL199" s="1213"/>
      <c r="EM199" s="1193"/>
      <c r="EN199" s="1200"/>
      <c r="EO199" s="1193"/>
      <c r="EP199" s="1195"/>
      <c r="EQ199" s="1193"/>
      <c r="ER199" s="1197"/>
      <c r="ES199" s="1193"/>
      <c r="ET199" s="1206"/>
      <c r="EU199" s="1216"/>
      <c r="EV199" s="1209"/>
      <c r="EW199" s="1210"/>
      <c r="EX199" s="295" t="s">
        <v>1168</v>
      </c>
      <c r="EY199" s="1210"/>
      <c r="EZ199" s="1261"/>
      <c r="FA199" s="1210"/>
      <c r="FB199" s="1264"/>
      <c r="FC199" s="298"/>
      <c r="FD199" s="1267"/>
      <c r="FE199" s="441"/>
      <c r="FF199" s="422"/>
      <c r="FG199" s="422"/>
      <c r="FH199" s="422"/>
      <c r="FI199" s="422"/>
      <c r="FJ199" s="422"/>
      <c r="FK199" s="422"/>
      <c r="FL199" s="422"/>
      <c r="FM199" s="422"/>
      <c r="FN199" s="422"/>
      <c r="FO199" s="422"/>
    </row>
    <row r="200" spans="1:171" s="56" customFormat="1" ht="15.6" customHeight="1">
      <c r="A200" s="56" t="s">
        <v>442</v>
      </c>
      <c r="B200" s="56" t="s">
        <v>1894</v>
      </c>
      <c r="C200" s="1256"/>
      <c r="D200" s="1340" t="s">
        <v>290</v>
      </c>
      <c r="E200" s="1184" t="s">
        <v>1160</v>
      </c>
      <c r="F200" s="296" t="s">
        <v>42</v>
      </c>
      <c r="G200" s="205"/>
      <c r="H200" s="206">
        <v>154030</v>
      </c>
      <c r="I200" s="207">
        <v>163260</v>
      </c>
      <c r="J200" s="206">
        <v>123130</v>
      </c>
      <c r="K200" s="207">
        <v>132360</v>
      </c>
      <c r="L200" s="175" t="s">
        <v>268</v>
      </c>
      <c r="M200" s="208">
        <v>1510</v>
      </c>
      <c r="N200" s="209">
        <v>1600</v>
      </c>
      <c r="O200" s="210" t="s">
        <v>269</v>
      </c>
      <c r="P200" s="211" t="s">
        <v>270</v>
      </c>
      <c r="Q200" s="212" t="s">
        <v>268</v>
      </c>
      <c r="R200" s="213" t="s">
        <v>271</v>
      </c>
      <c r="S200" s="212" t="s">
        <v>268</v>
      </c>
      <c r="T200" s="214">
        <v>3</v>
      </c>
      <c r="U200" s="215">
        <v>3</v>
      </c>
      <c r="V200" s="208">
        <v>1210</v>
      </c>
      <c r="W200" s="209">
        <v>1300</v>
      </c>
      <c r="X200" s="210" t="s">
        <v>269</v>
      </c>
      <c r="Y200" s="211" t="s">
        <v>270</v>
      </c>
      <c r="Z200" s="212" t="s">
        <v>268</v>
      </c>
      <c r="AA200" s="213" t="s">
        <v>271</v>
      </c>
      <c r="AB200" s="212" t="s">
        <v>268</v>
      </c>
      <c r="AC200" s="214">
        <v>2.9</v>
      </c>
      <c r="AD200" s="216">
        <v>2.9</v>
      </c>
      <c r="AE200" s="175" t="s">
        <v>268</v>
      </c>
      <c r="AF200" s="217">
        <v>9230</v>
      </c>
      <c r="AG200" s="218" t="s">
        <v>274</v>
      </c>
      <c r="AH200" s="219">
        <v>90</v>
      </c>
      <c r="AI200" s="220" t="s">
        <v>269</v>
      </c>
      <c r="AJ200" s="211" t="s">
        <v>270</v>
      </c>
      <c r="AK200" s="212" t="s">
        <v>268</v>
      </c>
      <c r="AL200" s="213" t="s">
        <v>271</v>
      </c>
      <c r="AM200" s="212" t="s">
        <v>268</v>
      </c>
      <c r="AN200" s="221">
        <v>2.5</v>
      </c>
      <c r="AO200" s="222" t="s">
        <v>276</v>
      </c>
      <c r="AP200" s="175" t="s">
        <v>268</v>
      </c>
      <c r="AQ200" s="223">
        <v>3690</v>
      </c>
      <c r="AR200" s="224" t="s">
        <v>274</v>
      </c>
      <c r="AS200" s="225">
        <v>30</v>
      </c>
      <c r="AT200" s="226" t="s">
        <v>269</v>
      </c>
      <c r="AU200" s="227" t="s">
        <v>270</v>
      </c>
      <c r="AV200" s="228" t="s">
        <v>268</v>
      </c>
      <c r="AW200" s="229" t="s">
        <v>271</v>
      </c>
      <c r="AX200" s="228" t="s">
        <v>268</v>
      </c>
      <c r="AY200" s="230">
        <v>3.8</v>
      </c>
      <c r="AZ200" s="51"/>
      <c r="BB200" s="133"/>
      <c r="BC200" s="297"/>
      <c r="BD200" s="137"/>
      <c r="BE200" s="138"/>
      <c r="BF200" s="137"/>
      <c r="BG200" s="138"/>
      <c r="BH200" s="137"/>
      <c r="BI200" s="138"/>
      <c r="BJ200" s="1187"/>
      <c r="BK200" s="51"/>
      <c r="BL200" s="231"/>
      <c r="BM200" s="1210"/>
      <c r="BU200" s="235"/>
      <c r="BV200" s="1241"/>
      <c r="BW200" s="266"/>
      <c r="BX200" s="1210" t="s">
        <v>268</v>
      </c>
      <c r="BY200" s="1276">
        <v>34510</v>
      </c>
      <c r="BZ200" s="237"/>
      <c r="CA200" s="1210" t="s">
        <v>268</v>
      </c>
      <c r="CB200" s="1245">
        <v>260</v>
      </c>
      <c r="CC200" s="1201" t="s">
        <v>269</v>
      </c>
      <c r="CD200" s="1202" t="s">
        <v>270</v>
      </c>
      <c r="CE200" s="1201" t="s">
        <v>268</v>
      </c>
      <c r="CF200" s="1203" t="s">
        <v>275</v>
      </c>
      <c r="CG200" s="1201" t="s">
        <v>268</v>
      </c>
      <c r="CH200" s="1246">
        <v>5.9</v>
      </c>
      <c r="CI200" s="1241"/>
      <c r="CJ200" s="1188" t="s">
        <v>291</v>
      </c>
      <c r="CK200" s="1189" t="s">
        <v>268</v>
      </c>
      <c r="CL200" s="1190">
        <v>280</v>
      </c>
      <c r="CM200" s="1192" t="s">
        <v>269</v>
      </c>
      <c r="CN200" s="1194" t="s">
        <v>270</v>
      </c>
      <c r="CO200" s="1192" t="s">
        <v>268</v>
      </c>
      <c r="CP200" s="1196" t="s">
        <v>275</v>
      </c>
      <c r="CQ200" s="1192" t="s">
        <v>268</v>
      </c>
      <c r="CR200" s="1205">
        <v>2.2999999999999998</v>
      </c>
      <c r="CS200" s="1230" t="s">
        <v>277</v>
      </c>
      <c r="CT200" s="1232" t="s">
        <v>268</v>
      </c>
      <c r="CU200" s="1233">
        <v>9600</v>
      </c>
      <c r="CV200" s="1236">
        <v>10600</v>
      </c>
      <c r="CW200" s="1233">
        <v>6700</v>
      </c>
      <c r="CX200" s="1236">
        <v>6700</v>
      </c>
      <c r="CY200" s="1189" t="s">
        <v>268</v>
      </c>
      <c r="CZ200" s="238" t="s">
        <v>1162</v>
      </c>
      <c r="DA200" s="239">
        <v>15800</v>
      </c>
      <c r="DB200" s="240">
        <v>17600</v>
      </c>
      <c r="DC200" s="241">
        <v>11000</v>
      </c>
      <c r="DD200" s="242">
        <v>11000</v>
      </c>
      <c r="DE200" s="1210"/>
      <c r="DG200" s="1189" t="s">
        <v>268</v>
      </c>
      <c r="DH200" s="1239">
        <v>5100</v>
      </c>
      <c r="DI200" s="1210" t="s">
        <v>268</v>
      </c>
      <c r="DJ200" s="1242">
        <v>11240</v>
      </c>
      <c r="DK200" s="1210" t="s">
        <v>268</v>
      </c>
      <c r="DL200" s="1245">
        <v>110</v>
      </c>
      <c r="DM200" s="1201" t="s">
        <v>269</v>
      </c>
      <c r="DN200" s="1202" t="s">
        <v>270</v>
      </c>
      <c r="DO200" s="1201" t="s">
        <v>268</v>
      </c>
      <c r="DP200" s="1203" t="s">
        <v>275</v>
      </c>
      <c r="DQ200" s="1201" t="s">
        <v>268</v>
      </c>
      <c r="DR200" s="1246">
        <v>6.2</v>
      </c>
      <c r="DS200" s="1210"/>
      <c r="DT200" s="231"/>
      <c r="DU200" s="1210" t="s">
        <v>280</v>
      </c>
      <c r="DV200" s="1249" t="s">
        <v>1129</v>
      </c>
      <c r="DW200" s="1251" t="s">
        <v>1129</v>
      </c>
      <c r="DX200" s="1251" t="s">
        <v>1129</v>
      </c>
      <c r="DY200" s="1253" t="s">
        <v>1129</v>
      </c>
      <c r="DZ200" s="1210" t="s">
        <v>280</v>
      </c>
      <c r="EA200" s="1211">
        <v>7390</v>
      </c>
      <c r="EB200" s="1201" t="s">
        <v>268</v>
      </c>
      <c r="EC200" s="1198">
        <v>70</v>
      </c>
      <c r="ED200" s="1201" t="s">
        <v>269</v>
      </c>
      <c r="EE200" s="1202" t="s">
        <v>270</v>
      </c>
      <c r="EF200" s="1201" t="s">
        <v>268</v>
      </c>
      <c r="EG200" s="1203" t="s">
        <v>275</v>
      </c>
      <c r="EH200" s="1201" t="s">
        <v>268</v>
      </c>
      <c r="EI200" s="1204">
        <v>4.9000000000000004</v>
      </c>
      <c r="EJ200" s="1207" t="s">
        <v>276</v>
      </c>
      <c r="EK200" s="1210" t="s">
        <v>280</v>
      </c>
      <c r="EL200" s="1211">
        <v>27700</v>
      </c>
      <c r="EM200" s="1201" t="s">
        <v>268</v>
      </c>
      <c r="EN200" s="1198">
        <v>270</v>
      </c>
      <c r="EO200" s="1201" t="s">
        <v>269</v>
      </c>
      <c r="EP200" s="1202" t="s">
        <v>270</v>
      </c>
      <c r="EQ200" s="1201" t="s">
        <v>268</v>
      </c>
      <c r="ER200" s="1203" t="s">
        <v>275</v>
      </c>
      <c r="ES200" s="1201" t="s">
        <v>268</v>
      </c>
      <c r="ET200" s="1204">
        <v>2.5</v>
      </c>
      <c r="EU200" s="1214" t="s">
        <v>276</v>
      </c>
      <c r="EV200" s="1207" t="s">
        <v>1168</v>
      </c>
      <c r="EW200" s="1210" t="s">
        <v>280</v>
      </c>
      <c r="EX200" s="244"/>
      <c r="EY200" s="1210" t="s">
        <v>280</v>
      </c>
      <c r="EZ200" s="1261"/>
      <c r="FA200" s="1210"/>
      <c r="FB200" s="1264"/>
      <c r="FC200" s="298"/>
      <c r="FD200" s="1267"/>
      <c r="FE200" s="441"/>
      <c r="FF200" s="422"/>
      <c r="FG200" s="422"/>
      <c r="FH200" s="422"/>
      <c r="FI200" s="422"/>
      <c r="FJ200" s="422"/>
      <c r="FK200" s="422"/>
      <c r="FL200" s="422"/>
      <c r="FM200" s="422"/>
      <c r="FN200" s="422"/>
      <c r="FO200" s="422"/>
    </row>
    <row r="201" spans="1:171" s="56" customFormat="1" ht="15.6" customHeight="1">
      <c r="A201" s="56" t="s">
        <v>443</v>
      </c>
      <c r="B201" s="56" t="s">
        <v>1895</v>
      </c>
      <c r="C201" s="1256"/>
      <c r="D201" s="1341"/>
      <c r="E201" s="1185"/>
      <c r="F201" s="299" t="s">
        <v>43</v>
      </c>
      <c r="G201" s="205"/>
      <c r="H201" s="246">
        <v>163260</v>
      </c>
      <c r="I201" s="247">
        <v>237050</v>
      </c>
      <c r="J201" s="246">
        <v>132360</v>
      </c>
      <c r="K201" s="247">
        <v>206150</v>
      </c>
      <c r="L201" s="175" t="s">
        <v>268</v>
      </c>
      <c r="M201" s="248">
        <v>1600</v>
      </c>
      <c r="N201" s="249">
        <v>2240</v>
      </c>
      <c r="O201" s="250" t="s">
        <v>269</v>
      </c>
      <c r="P201" s="251" t="s">
        <v>270</v>
      </c>
      <c r="Q201" s="252" t="s">
        <v>274</v>
      </c>
      <c r="R201" s="251" t="s">
        <v>271</v>
      </c>
      <c r="S201" s="252" t="s">
        <v>268</v>
      </c>
      <c r="T201" s="253">
        <v>3</v>
      </c>
      <c r="U201" s="254">
        <v>2.9</v>
      </c>
      <c r="V201" s="248">
        <v>1300</v>
      </c>
      <c r="W201" s="249">
        <v>1930</v>
      </c>
      <c r="X201" s="250" t="s">
        <v>269</v>
      </c>
      <c r="Y201" s="251" t="s">
        <v>270</v>
      </c>
      <c r="Z201" s="252" t="s">
        <v>274</v>
      </c>
      <c r="AA201" s="251" t="s">
        <v>271</v>
      </c>
      <c r="AB201" s="252" t="s">
        <v>268</v>
      </c>
      <c r="AC201" s="253">
        <v>2.9</v>
      </c>
      <c r="AD201" s="255">
        <v>2.8</v>
      </c>
      <c r="AE201" s="175" t="s">
        <v>268</v>
      </c>
      <c r="AF201" s="223">
        <v>9230</v>
      </c>
      <c r="AG201" s="224" t="s">
        <v>274</v>
      </c>
      <c r="AH201" s="256">
        <v>90</v>
      </c>
      <c r="AI201" s="257" t="s">
        <v>269</v>
      </c>
      <c r="AJ201" s="197" t="s">
        <v>270</v>
      </c>
      <c r="AK201" s="198" t="s">
        <v>268</v>
      </c>
      <c r="AL201" s="258" t="s">
        <v>271</v>
      </c>
      <c r="AM201" s="259" t="s">
        <v>268</v>
      </c>
      <c r="AN201" s="260">
        <v>2.5</v>
      </c>
      <c r="AO201" s="261"/>
      <c r="AP201" s="51"/>
      <c r="AQ201" s="233"/>
      <c r="AS201" s="233"/>
      <c r="AT201" s="262"/>
      <c r="AU201" s="263"/>
      <c r="AV201" s="262"/>
      <c r="AW201" s="263"/>
      <c r="AX201" s="262"/>
      <c r="AY201" s="263"/>
      <c r="AZ201" s="51"/>
      <c r="BC201" s="264"/>
      <c r="BD201" s="265"/>
      <c r="BF201" s="265"/>
      <c r="BH201" s="265"/>
      <c r="BJ201" s="1187"/>
      <c r="BK201" s="51"/>
      <c r="BL201" s="231"/>
      <c r="BM201" s="1210"/>
      <c r="BU201" s="235"/>
      <c r="BV201" s="1241"/>
      <c r="BW201" s="266"/>
      <c r="BX201" s="1210"/>
      <c r="BY201" s="1343"/>
      <c r="BZ201" s="267">
        <v>32570</v>
      </c>
      <c r="CA201" s="1210"/>
      <c r="CB201" s="1190"/>
      <c r="CC201" s="1192"/>
      <c r="CD201" s="1194"/>
      <c r="CE201" s="1192"/>
      <c r="CF201" s="1196"/>
      <c r="CG201" s="1192"/>
      <c r="CH201" s="1247"/>
      <c r="CI201" s="1241"/>
      <c r="CJ201" s="1188"/>
      <c r="CK201" s="1189"/>
      <c r="CL201" s="1190"/>
      <c r="CM201" s="1192"/>
      <c r="CN201" s="1194"/>
      <c r="CO201" s="1192"/>
      <c r="CP201" s="1196"/>
      <c r="CQ201" s="1192"/>
      <c r="CR201" s="1205"/>
      <c r="CS201" s="1230"/>
      <c r="CT201" s="1232"/>
      <c r="CU201" s="1234"/>
      <c r="CV201" s="1237"/>
      <c r="CW201" s="1234"/>
      <c r="CX201" s="1237"/>
      <c r="CY201" s="1189"/>
      <c r="CZ201" s="167" t="s">
        <v>1164</v>
      </c>
      <c r="DA201" s="268">
        <v>8700</v>
      </c>
      <c r="DB201" s="269">
        <v>9700</v>
      </c>
      <c r="DC201" s="270">
        <v>6100</v>
      </c>
      <c r="DD201" s="271">
        <v>6100</v>
      </c>
      <c r="DE201" s="1210"/>
      <c r="DF201" s="1269" t="s">
        <v>1169</v>
      </c>
      <c r="DG201" s="1189"/>
      <c r="DH201" s="1240"/>
      <c r="DI201" s="1210"/>
      <c r="DJ201" s="1243"/>
      <c r="DK201" s="1210"/>
      <c r="DL201" s="1190"/>
      <c r="DM201" s="1192"/>
      <c r="DN201" s="1194"/>
      <c r="DO201" s="1192"/>
      <c r="DP201" s="1196"/>
      <c r="DQ201" s="1192"/>
      <c r="DR201" s="1247"/>
      <c r="DS201" s="1210"/>
      <c r="DT201" s="231"/>
      <c r="DU201" s="1210"/>
      <c r="DV201" s="1250"/>
      <c r="DW201" s="1252"/>
      <c r="DX201" s="1252"/>
      <c r="DY201" s="1254"/>
      <c r="DZ201" s="1210"/>
      <c r="EA201" s="1212"/>
      <c r="EB201" s="1192"/>
      <c r="EC201" s="1199"/>
      <c r="ED201" s="1192"/>
      <c r="EE201" s="1194"/>
      <c r="EF201" s="1192"/>
      <c r="EG201" s="1196"/>
      <c r="EH201" s="1192"/>
      <c r="EI201" s="1205"/>
      <c r="EJ201" s="1208"/>
      <c r="EK201" s="1210"/>
      <c r="EL201" s="1212"/>
      <c r="EM201" s="1192"/>
      <c r="EN201" s="1199"/>
      <c r="EO201" s="1192"/>
      <c r="EP201" s="1194"/>
      <c r="EQ201" s="1192"/>
      <c r="ER201" s="1196"/>
      <c r="ES201" s="1192"/>
      <c r="ET201" s="1205"/>
      <c r="EU201" s="1215"/>
      <c r="EV201" s="1208"/>
      <c r="EW201" s="1210"/>
      <c r="EX201" s="272">
        <v>18490</v>
      </c>
      <c r="EY201" s="1210"/>
      <c r="EZ201" s="1261"/>
      <c r="FA201" s="1210"/>
      <c r="FB201" s="1264"/>
      <c r="FC201" s="298"/>
      <c r="FD201" s="1267"/>
      <c r="FE201" s="441"/>
      <c r="FF201" s="422"/>
      <c r="FG201" s="422"/>
      <c r="FH201" s="422"/>
      <c r="FI201" s="422"/>
      <c r="FJ201" s="422"/>
      <c r="FK201" s="422"/>
      <c r="FL201" s="422"/>
      <c r="FM201" s="422"/>
      <c r="FN201" s="422"/>
      <c r="FO201" s="422"/>
    </row>
    <row r="202" spans="1:171" s="56" customFormat="1" ht="15.6" customHeight="1">
      <c r="A202" s="56" t="s">
        <v>1335</v>
      </c>
      <c r="B202" s="56" t="s">
        <v>1896</v>
      </c>
      <c r="C202" s="1256"/>
      <c r="D202" s="1341"/>
      <c r="E202" s="1217" t="s">
        <v>1165</v>
      </c>
      <c r="F202" s="299" t="s">
        <v>44</v>
      </c>
      <c r="G202" s="205"/>
      <c r="H202" s="246">
        <v>237050</v>
      </c>
      <c r="I202" s="247">
        <v>329410</v>
      </c>
      <c r="J202" s="246">
        <v>206150</v>
      </c>
      <c r="K202" s="247">
        <v>298510</v>
      </c>
      <c r="L202" s="175" t="s">
        <v>268</v>
      </c>
      <c r="M202" s="248">
        <v>2240</v>
      </c>
      <c r="N202" s="249">
        <v>3170</v>
      </c>
      <c r="O202" s="250" t="s">
        <v>269</v>
      </c>
      <c r="P202" s="251" t="s">
        <v>270</v>
      </c>
      <c r="Q202" s="252" t="s">
        <v>274</v>
      </c>
      <c r="R202" s="251" t="s">
        <v>271</v>
      </c>
      <c r="S202" s="252" t="s">
        <v>268</v>
      </c>
      <c r="T202" s="253">
        <v>2.9</v>
      </c>
      <c r="U202" s="254">
        <v>2.8</v>
      </c>
      <c r="V202" s="248">
        <v>1930</v>
      </c>
      <c r="W202" s="249">
        <v>2860</v>
      </c>
      <c r="X202" s="250" t="s">
        <v>269</v>
      </c>
      <c r="Y202" s="251" t="s">
        <v>270</v>
      </c>
      <c r="Z202" s="252" t="s">
        <v>274</v>
      </c>
      <c r="AA202" s="251" t="s">
        <v>271</v>
      </c>
      <c r="AB202" s="252" t="s">
        <v>268</v>
      </c>
      <c r="AC202" s="253">
        <v>2.8</v>
      </c>
      <c r="AD202" s="255">
        <v>2.8</v>
      </c>
      <c r="AE202" s="55"/>
      <c r="AF202" s="133"/>
      <c r="AG202" s="133"/>
      <c r="AH202" s="273"/>
      <c r="AI202" s="137"/>
      <c r="AJ202" s="138"/>
      <c r="AK202" s="137"/>
      <c r="AL202" s="138"/>
      <c r="AM202" s="137"/>
      <c r="AN202" s="138"/>
      <c r="AO202" s="138"/>
      <c r="AP202" s="55"/>
      <c r="AQ202" s="133"/>
      <c r="AR202" s="133"/>
      <c r="AS202" s="138"/>
      <c r="AT202" s="137"/>
      <c r="AU202" s="138"/>
      <c r="AV202" s="137"/>
      <c r="AW202" s="138"/>
      <c r="AX202" s="137"/>
      <c r="AY202" s="138"/>
      <c r="AZ202" s="175" t="s">
        <v>268</v>
      </c>
      <c r="BA202" s="274">
        <v>18470</v>
      </c>
      <c r="BB202" s="175" t="s">
        <v>268</v>
      </c>
      <c r="BC202" s="225">
        <v>180</v>
      </c>
      <c r="BD202" s="226" t="s">
        <v>269</v>
      </c>
      <c r="BE202" s="227" t="s">
        <v>270</v>
      </c>
      <c r="BF202" s="228" t="s">
        <v>268</v>
      </c>
      <c r="BG202" s="229" t="s">
        <v>271</v>
      </c>
      <c r="BH202" s="226" t="s">
        <v>268</v>
      </c>
      <c r="BI202" s="230">
        <v>2.5</v>
      </c>
      <c r="BJ202" s="1187"/>
      <c r="BK202" s="51"/>
      <c r="BL202" s="301"/>
      <c r="BM202" s="1210"/>
      <c r="BU202" s="235"/>
      <c r="BV202" s="1241"/>
      <c r="BW202" s="266"/>
      <c r="BX202" s="1210" t="s">
        <v>268</v>
      </c>
      <c r="BY202" s="1278">
        <v>32570</v>
      </c>
      <c r="BZ202" s="275"/>
      <c r="CA202" s="1210"/>
      <c r="CB202" s="1190"/>
      <c r="CC202" s="1192"/>
      <c r="CD202" s="1194"/>
      <c r="CE202" s="1192"/>
      <c r="CF202" s="1196"/>
      <c r="CG202" s="1192"/>
      <c r="CH202" s="1247"/>
      <c r="CI202" s="1241"/>
      <c r="CJ202" s="1219">
        <v>28800</v>
      </c>
      <c r="CK202" s="1189"/>
      <c r="CL202" s="1190"/>
      <c r="CM202" s="1192"/>
      <c r="CN202" s="1194"/>
      <c r="CO202" s="1192"/>
      <c r="CP202" s="1196"/>
      <c r="CQ202" s="1192"/>
      <c r="CR202" s="1205"/>
      <c r="CS202" s="1230"/>
      <c r="CT202" s="1232"/>
      <c r="CU202" s="1234"/>
      <c r="CV202" s="1237"/>
      <c r="CW202" s="1234"/>
      <c r="CX202" s="1237"/>
      <c r="CY202" s="1189"/>
      <c r="CZ202" s="167" t="s">
        <v>1166</v>
      </c>
      <c r="DA202" s="268">
        <v>7600</v>
      </c>
      <c r="DB202" s="269">
        <v>8400</v>
      </c>
      <c r="DC202" s="270">
        <v>5300</v>
      </c>
      <c r="DD202" s="271">
        <v>5300</v>
      </c>
      <c r="DE202" s="1210"/>
      <c r="DF202" s="1269"/>
      <c r="DG202" s="235"/>
      <c r="DH202" s="276"/>
      <c r="DI202" s="1241"/>
      <c r="DJ202" s="1243"/>
      <c r="DK202" s="1210"/>
      <c r="DL202" s="1190"/>
      <c r="DM202" s="1192"/>
      <c r="DN202" s="1194"/>
      <c r="DO202" s="1192"/>
      <c r="DP202" s="1196"/>
      <c r="DQ202" s="1192"/>
      <c r="DR202" s="1247"/>
      <c r="DS202" s="1210"/>
      <c r="DT202" s="301"/>
      <c r="DU202" s="1210"/>
      <c r="DV202" s="1221">
        <v>0.01</v>
      </c>
      <c r="DW202" s="1223">
        <v>0.02</v>
      </c>
      <c r="DX202" s="1223">
        <v>0.04</v>
      </c>
      <c r="DY202" s="1225">
        <v>0.05</v>
      </c>
      <c r="DZ202" s="1210"/>
      <c r="EA202" s="1212"/>
      <c r="EB202" s="1192"/>
      <c r="EC202" s="1199"/>
      <c r="ED202" s="1192"/>
      <c r="EE202" s="1194"/>
      <c r="EF202" s="1192"/>
      <c r="EG202" s="1196"/>
      <c r="EH202" s="1192"/>
      <c r="EI202" s="1205"/>
      <c r="EJ202" s="1208"/>
      <c r="EK202" s="1210"/>
      <c r="EL202" s="1212"/>
      <c r="EM202" s="1192"/>
      <c r="EN202" s="1199"/>
      <c r="EO202" s="1192"/>
      <c r="EP202" s="1194"/>
      <c r="EQ202" s="1192"/>
      <c r="ER202" s="1196"/>
      <c r="ES202" s="1192"/>
      <c r="ET202" s="1205"/>
      <c r="EU202" s="1215"/>
      <c r="EV202" s="1208"/>
      <c r="EW202" s="1210"/>
      <c r="EX202" s="277">
        <v>180</v>
      </c>
      <c r="EY202" s="1210"/>
      <c r="EZ202" s="1261"/>
      <c r="FA202" s="1210"/>
      <c r="FB202" s="1264"/>
      <c r="FC202" s="298"/>
      <c r="FD202" s="1267"/>
      <c r="FE202" s="441"/>
      <c r="FF202" s="422"/>
      <c r="FG202" s="422"/>
      <c r="FH202" s="422"/>
      <c r="FI202" s="422"/>
      <c r="FJ202" s="422"/>
      <c r="FK202" s="422"/>
      <c r="FL202" s="422"/>
      <c r="FM202" s="422"/>
      <c r="FN202" s="422"/>
      <c r="FO202" s="422"/>
    </row>
    <row r="203" spans="1:171" s="56" customFormat="1" ht="15.6" customHeight="1">
      <c r="A203" s="56" t="s">
        <v>1336</v>
      </c>
      <c r="B203" s="56" t="s">
        <v>1897</v>
      </c>
      <c r="C203" s="1256"/>
      <c r="D203" s="1342"/>
      <c r="E203" s="1218"/>
      <c r="F203" s="300" t="s">
        <v>45</v>
      </c>
      <c r="G203" s="205"/>
      <c r="H203" s="279">
        <v>329410</v>
      </c>
      <c r="I203" s="280"/>
      <c r="J203" s="279">
        <v>298510</v>
      </c>
      <c r="K203" s="280"/>
      <c r="L203" s="175" t="s">
        <v>268</v>
      </c>
      <c r="M203" s="223">
        <v>3170</v>
      </c>
      <c r="N203" s="281"/>
      <c r="O203" s="282" t="s">
        <v>269</v>
      </c>
      <c r="P203" s="283" t="s">
        <v>270</v>
      </c>
      <c r="Q203" s="284" t="s">
        <v>274</v>
      </c>
      <c r="R203" s="283" t="s">
        <v>271</v>
      </c>
      <c r="S203" s="284" t="s">
        <v>268</v>
      </c>
      <c r="T203" s="285">
        <v>2.8</v>
      </c>
      <c r="U203" s="286"/>
      <c r="V203" s="223">
        <v>2860</v>
      </c>
      <c r="W203" s="281"/>
      <c r="X203" s="282" t="s">
        <v>269</v>
      </c>
      <c r="Y203" s="283" t="s">
        <v>270</v>
      </c>
      <c r="Z203" s="284" t="s">
        <v>274</v>
      </c>
      <c r="AA203" s="283" t="s">
        <v>271</v>
      </c>
      <c r="AB203" s="284" t="s">
        <v>268</v>
      </c>
      <c r="AC203" s="285">
        <v>2.8</v>
      </c>
      <c r="AD203" s="287"/>
      <c r="AE203" s="55"/>
      <c r="AF203" s="133"/>
      <c r="AG203" s="133"/>
      <c r="AH203" s="288"/>
      <c r="AI203" s="137"/>
      <c r="AJ203" s="138"/>
      <c r="AK203" s="137"/>
      <c r="AL203" s="138"/>
      <c r="AM203" s="137"/>
      <c r="AN203" s="138"/>
      <c r="AO203" s="138"/>
      <c r="AP203" s="55"/>
      <c r="AQ203" s="289"/>
      <c r="AR203" s="165"/>
      <c r="AS203" s="288"/>
      <c r="AT203" s="137"/>
      <c r="AU203" s="138"/>
      <c r="AV203" s="137"/>
      <c r="AW203" s="138"/>
      <c r="AX203" s="137"/>
      <c r="AY203" s="138"/>
      <c r="BJ203" s="1187"/>
      <c r="BK203" s="51"/>
      <c r="BL203" s="301"/>
      <c r="BM203" s="1210"/>
      <c r="BU203" s="235"/>
      <c r="BV203" s="1241"/>
      <c r="BW203" s="266"/>
      <c r="BX203" s="1210"/>
      <c r="BY203" s="1279"/>
      <c r="BZ203" s="290"/>
      <c r="CA203" s="1210"/>
      <c r="CB203" s="1191"/>
      <c r="CC203" s="1193"/>
      <c r="CD203" s="1195"/>
      <c r="CE203" s="1193"/>
      <c r="CF203" s="1197"/>
      <c r="CG203" s="1193"/>
      <c r="CH203" s="1248"/>
      <c r="CI203" s="1241"/>
      <c r="CJ203" s="1219"/>
      <c r="CK203" s="1189"/>
      <c r="CL203" s="1190"/>
      <c r="CM203" s="1192"/>
      <c r="CN203" s="1194"/>
      <c r="CO203" s="1192"/>
      <c r="CP203" s="1196"/>
      <c r="CQ203" s="1192"/>
      <c r="CR203" s="1205"/>
      <c r="CS203" s="1230"/>
      <c r="CT203" s="1232"/>
      <c r="CU203" s="1235"/>
      <c r="CV203" s="1238"/>
      <c r="CW203" s="1235"/>
      <c r="CX203" s="1238"/>
      <c r="CY203" s="1189"/>
      <c r="CZ203" s="291" t="s">
        <v>1167</v>
      </c>
      <c r="DA203" s="292">
        <v>6800</v>
      </c>
      <c r="DB203" s="293">
        <v>7500</v>
      </c>
      <c r="DC203" s="294">
        <v>4700</v>
      </c>
      <c r="DD203" s="290">
        <v>4700</v>
      </c>
      <c r="DE203" s="1210"/>
      <c r="DF203" s="1269"/>
      <c r="DG203" s="235"/>
      <c r="DH203" s="165"/>
      <c r="DI203" s="1241"/>
      <c r="DJ203" s="1244"/>
      <c r="DK203" s="1210"/>
      <c r="DL203" s="1190"/>
      <c r="DM203" s="1193"/>
      <c r="DN203" s="1195"/>
      <c r="DO203" s="1193"/>
      <c r="DP203" s="1197"/>
      <c r="DQ203" s="1193"/>
      <c r="DR203" s="1248"/>
      <c r="DS203" s="1210"/>
      <c r="DT203" s="301"/>
      <c r="DU203" s="1210"/>
      <c r="DV203" s="1222"/>
      <c r="DW203" s="1224"/>
      <c r="DX203" s="1224"/>
      <c r="DY203" s="1226"/>
      <c r="DZ203" s="1210"/>
      <c r="EA203" s="1213"/>
      <c r="EB203" s="1193"/>
      <c r="EC203" s="1200"/>
      <c r="ED203" s="1193"/>
      <c r="EE203" s="1195"/>
      <c r="EF203" s="1193"/>
      <c r="EG203" s="1197"/>
      <c r="EH203" s="1193"/>
      <c r="EI203" s="1206"/>
      <c r="EJ203" s="1209"/>
      <c r="EK203" s="1210"/>
      <c r="EL203" s="1213"/>
      <c r="EM203" s="1193"/>
      <c r="EN203" s="1200"/>
      <c r="EO203" s="1193"/>
      <c r="EP203" s="1195"/>
      <c r="EQ203" s="1193"/>
      <c r="ER203" s="1197"/>
      <c r="ES203" s="1193"/>
      <c r="ET203" s="1206"/>
      <c r="EU203" s="1216"/>
      <c r="EV203" s="1209"/>
      <c r="EW203" s="1210"/>
      <c r="EX203" s="295" t="s">
        <v>1168</v>
      </c>
      <c r="EY203" s="1210"/>
      <c r="EZ203" s="1261"/>
      <c r="FA203" s="1210"/>
      <c r="FB203" s="1264"/>
      <c r="FC203" s="298"/>
      <c r="FD203" s="1267"/>
      <c r="FE203" s="441"/>
      <c r="FF203" s="422"/>
      <c r="FG203" s="422"/>
      <c r="FH203" s="422"/>
      <c r="FI203" s="422"/>
      <c r="FJ203" s="422"/>
      <c r="FK203" s="422"/>
      <c r="FL203" s="422"/>
      <c r="FM203" s="422"/>
      <c r="FN203" s="422"/>
      <c r="FO203" s="422"/>
    </row>
    <row r="204" spans="1:171" s="56" customFormat="1" ht="15.6" customHeight="1">
      <c r="A204" s="56" t="s">
        <v>444</v>
      </c>
      <c r="B204" s="56" t="s">
        <v>1898</v>
      </c>
      <c r="C204" s="1256"/>
      <c r="D204" s="1348" t="s">
        <v>293</v>
      </c>
      <c r="E204" s="1184" t="s">
        <v>1160</v>
      </c>
      <c r="F204" s="296" t="s">
        <v>42</v>
      </c>
      <c r="G204" s="205"/>
      <c r="H204" s="206">
        <v>130050</v>
      </c>
      <c r="I204" s="207">
        <v>139280</v>
      </c>
      <c r="J204" s="206">
        <v>105340</v>
      </c>
      <c r="K204" s="207">
        <v>114570</v>
      </c>
      <c r="L204" s="175" t="s">
        <v>268</v>
      </c>
      <c r="M204" s="208">
        <v>1280</v>
      </c>
      <c r="N204" s="209">
        <v>1370</v>
      </c>
      <c r="O204" s="210" t="s">
        <v>269</v>
      </c>
      <c r="P204" s="211" t="s">
        <v>270</v>
      </c>
      <c r="Q204" s="212" t="s">
        <v>268</v>
      </c>
      <c r="R204" s="213" t="s">
        <v>271</v>
      </c>
      <c r="S204" s="212" t="s">
        <v>268</v>
      </c>
      <c r="T204" s="214">
        <v>3</v>
      </c>
      <c r="U204" s="215">
        <v>3</v>
      </c>
      <c r="V204" s="208">
        <v>1030</v>
      </c>
      <c r="W204" s="209">
        <v>1120</v>
      </c>
      <c r="X204" s="210" t="s">
        <v>269</v>
      </c>
      <c r="Y204" s="211" t="s">
        <v>270</v>
      </c>
      <c r="Z204" s="212" t="s">
        <v>268</v>
      </c>
      <c r="AA204" s="213" t="s">
        <v>271</v>
      </c>
      <c r="AB204" s="212" t="s">
        <v>268</v>
      </c>
      <c r="AC204" s="214">
        <v>3</v>
      </c>
      <c r="AD204" s="216">
        <v>3</v>
      </c>
      <c r="AE204" s="175" t="s">
        <v>268</v>
      </c>
      <c r="AF204" s="217">
        <v>9230</v>
      </c>
      <c r="AG204" s="218" t="s">
        <v>274</v>
      </c>
      <c r="AH204" s="219">
        <v>90</v>
      </c>
      <c r="AI204" s="220" t="s">
        <v>269</v>
      </c>
      <c r="AJ204" s="211" t="s">
        <v>270</v>
      </c>
      <c r="AK204" s="212" t="s">
        <v>268</v>
      </c>
      <c r="AL204" s="213" t="s">
        <v>271</v>
      </c>
      <c r="AM204" s="212" t="s">
        <v>268</v>
      </c>
      <c r="AN204" s="221">
        <v>2.5</v>
      </c>
      <c r="AO204" s="222" t="s">
        <v>276</v>
      </c>
      <c r="AP204" s="175" t="s">
        <v>268</v>
      </c>
      <c r="AQ204" s="223">
        <v>3690</v>
      </c>
      <c r="AR204" s="224" t="s">
        <v>274</v>
      </c>
      <c r="AS204" s="225">
        <v>30</v>
      </c>
      <c r="AT204" s="226" t="s">
        <v>269</v>
      </c>
      <c r="AU204" s="227" t="s">
        <v>270</v>
      </c>
      <c r="AV204" s="228" t="s">
        <v>268</v>
      </c>
      <c r="AW204" s="229" t="s">
        <v>271</v>
      </c>
      <c r="AX204" s="228" t="s">
        <v>268</v>
      </c>
      <c r="AY204" s="230">
        <v>3.8</v>
      </c>
      <c r="AZ204" s="51"/>
      <c r="BB204" s="133"/>
      <c r="BC204" s="297"/>
      <c r="BD204" s="137"/>
      <c r="BE204" s="138"/>
      <c r="BF204" s="137"/>
      <c r="BG204" s="138"/>
      <c r="BH204" s="137"/>
      <c r="BI204" s="138"/>
      <c r="BJ204" s="1187"/>
      <c r="BK204" s="51"/>
      <c r="BL204" s="301"/>
      <c r="BM204" s="1210"/>
      <c r="BU204" s="235"/>
      <c r="BV204" s="1241"/>
      <c r="BW204" s="266"/>
      <c r="BX204" s="1210" t="s">
        <v>268</v>
      </c>
      <c r="BY204" s="1276">
        <v>29160</v>
      </c>
      <c r="BZ204" s="237"/>
      <c r="CA204" s="1210" t="s">
        <v>268</v>
      </c>
      <c r="CB204" s="1245">
        <v>210</v>
      </c>
      <c r="CC204" s="1201" t="s">
        <v>269</v>
      </c>
      <c r="CD204" s="1202" t="s">
        <v>270</v>
      </c>
      <c r="CE204" s="1201" t="s">
        <v>268</v>
      </c>
      <c r="CF204" s="1203" t="s">
        <v>275</v>
      </c>
      <c r="CG204" s="1201" t="s">
        <v>268</v>
      </c>
      <c r="CH204" s="1246">
        <v>5.8</v>
      </c>
      <c r="CI204" s="1241"/>
      <c r="CJ204" s="1188" t="s">
        <v>195</v>
      </c>
      <c r="CK204" s="1189" t="s">
        <v>268</v>
      </c>
      <c r="CL204" s="1190">
        <v>230</v>
      </c>
      <c r="CM204" s="1192" t="s">
        <v>269</v>
      </c>
      <c r="CN204" s="1194" t="s">
        <v>270</v>
      </c>
      <c r="CO204" s="1192" t="s">
        <v>268</v>
      </c>
      <c r="CP204" s="1196" t="s">
        <v>275</v>
      </c>
      <c r="CQ204" s="1192" t="s">
        <v>268</v>
      </c>
      <c r="CR204" s="1205">
        <v>2.2000000000000002</v>
      </c>
      <c r="CS204" s="1230" t="s">
        <v>277</v>
      </c>
      <c r="CT204" s="1232" t="s">
        <v>268</v>
      </c>
      <c r="CU204" s="1233">
        <v>8100</v>
      </c>
      <c r="CV204" s="1236">
        <v>8900</v>
      </c>
      <c r="CW204" s="1233">
        <v>5600</v>
      </c>
      <c r="CX204" s="1236">
        <v>5600</v>
      </c>
      <c r="CY204" s="1189" t="s">
        <v>268</v>
      </c>
      <c r="CZ204" s="238" t="s">
        <v>1162</v>
      </c>
      <c r="DA204" s="239">
        <v>12900</v>
      </c>
      <c r="DB204" s="240">
        <v>14400</v>
      </c>
      <c r="DC204" s="241">
        <v>9000</v>
      </c>
      <c r="DD204" s="242">
        <v>9000</v>
      </c>
      <c r="DE204" s="1210"/>
      <c r="DF204" s="231" t="s">
        <v>279</v>
      </c>
      <c r="DG204" s="1189" t="s">
        <v>268</v>
      </c>
      <c r="DH204" s="1239">
        <v>5100</v>
      </c>
      <c r="DI204" s="1210" t="s">
        <v>268</v>
      </c>
      <c r="DJ204" s="1242">
        <v>8990</v>
      </c>
      <c r="DK204" s="1210" t="s">
        <v>268</v>
      </c>
      <c r="DL204" s="1245">
        <v>80</v>
      </c>
      <c r="DM204" s="1201" t="s">
        <v>269</v>
      </c>
      <c r="DN204" s="1202" t="s">
        <v>270</v>
      </c>
      <c r="DO204" s="1201" t="s">
        <v>268</v>
      </c>
      <c r="DP204" s="1203" t="s">
        <v>275</v>
      </c>
      <c r="DQ204" s="1201" t="s">
        <v>268</v>
      </c>
      <c r="DR204" s="1246">
        <v>6.8</v>
      </c>
      <c r="DS204" s="1210"/>
      <c r="DT204" s="301"/>
      <c r="DU204" s="1210" t="s">
        <v>280</v>
      </c>
      <c r="DV204" s="1249" t="s">
        <v>1129</v>
      </c>
      <c r="DW204" s="1251" t="s">
        <v>1129</v>
      </c>
      <c r="DX204" s="1251" t="s">
        <v>1129</v>
      </c>
      <c r="DY204" s="1253" t="s">
        <v>1129</v>
      </c>
      <c r="DZ204" s="1210" t="s">
        <v>280</v>
      </c>
      <c r="EA204" s="1211">
        <v>5910</v>
      </c>
      <c r="EB204" s="1201" t="s">
        <v>268</v>
      </c>
      <c r="EC204" s="1198">
        <v>50</v>
      </c>
      <c r="ED204" s="1201" t="s">
        <v>269</v>
      </c>
      <c r="EE204" s="1202" t="s">
        <v>270</v>
      </c>
      <c r="EF204" s="1201" t="s">
        <v>268</v>
      </c>
      <c r="EG204" s="1203" t="s">
        <v>275</v>
      </c>
      <c r="EH204" s="1201" t="s">
        <v>268</v>
      </c>
      <c r="EI204" s="1204">
        <v>5.4</v>
      </c>
      <c r="EJ204" s="1207" t="s">
        <v>276</v>
      </c>
      <c r="EK204" s="1210" t="s">
        <v>280</v>
      </c>
      <c r="EL204" s="1211">
        <v>22160</v>
      </c>
      <c r="EM204" s="1201" t="s">
        <v>268</v>
      </c>
      <c r="EN204" s="1198">
        <v>220</v>
      </c>
      <c r="EO204" s="1201" t="s">
        <v>269</v>
      </c>
      <c r="EP204" s="1202" t="s">
        <v>270</v>
      </c>
      <c r="EQ204" s="1201" t="s">
        <v>268</v>
      </c>
      <c r="ER204" s="1203" t="s">
        <v>275</v>
      </c>
      <c r="ES204" s="1201" t="s">
        <v>268</v>
      </c>
      <c r="ET204" s="1204">
        <v>2.5</v>
      </c>
      <c r="EU204" s="1214" t="s">
        <v>276</v>
      </c>
      <c r="EV204" s="1207" t="s">
        <v>1168</v>
      </c>
      <c r="EW204" s="1210" t="s">
        <v>280</v>
      </c>
      <c r="EX204" s="244"/>
      <c r="EY204" s="1210" t="s">
        <v>280</v>
      </c>
      <c r="EZ204" s="1261"/>
      <c r="FA204" s="1210"/>
      <c r="FB204" s="1264"/>
      <c r="FC204" s="298"/>
      <c r="FD204" s="1267"/>
      <c r="FE204" s="441"/>
      <c r="FF204" s="422"/>
      <c r="FG204" s="422"/>
      <c r="FH204" s="422"/>
      <c r="FI204" s="422"/>
      <c r="FJ204" s="422"/>
      <c r="FK204" s="422"/>
      <c r="FL204" s="422"/>
      <c r="FM204" s="422"/>
      <c r="FN204" s="422"/>
      <c r="FO204" s="422"/>
    </row>
    <row r="205" spans="1:171" s="56" customFormat="1" ht="15.6" customHeight="1">
      <c r="A205" s="56" t="s">
        <v>445</v>
      </c>
      <c r="B205" s="56" t="s">
        <v>1899</v>
      </c>
      <c r="C205" s="1256"/>
      <c r="D205" s="1349"/>
      <c r="E205" s="1185"/>
      <c r="F205" s="299" t="s">
        <v>43</v>
      </c>
      <c r="G205" s="205"/>
      <c r="H205" s="246">
        <v>139280</v>
      </c>
      <c r="I205" s="247">
        <v>213070</v>
      </c>
      <c r="J205" s="246">
        <v>114570</v>
      </c>
      <c r="K205" s="247">
        <v>188360</v>
      </c>
      <c r="L205" s="175" t="s">
        <v>268</v>
      </c>
      <c r="M205" s="248">
        <v>1370</v>
      </c>
      <c r="N205" s="249">
        <v>2000</v>
      </c>
      <c r="O205" s="250" t="s">
        <v>269</v>
      </c>
      <c r="P205" s="251" t="s">
        <v>270</v>
      </c>
      <c r="Q205" s="252" t="s">
        <v>274</v>
      </c>
      <c r="R205" s="251" t="s">
        <v>271</v>
      </c>
      <c r="S205" s="252" t="s">
        <v>268</v>
      </c>
      <c r="T205" s="253">
        <v>3</v>
      </c>
      <c r="U205" s="254">
        <v>2.9</v>
      </c>
      <c r="V205" s="248">
        <v>1120</v>
      </c>
      <c r="W205" s="249">
        <v>1750</v>
      </c>
      <c r="X205" s="250" t="s">
        <v>269</v>
      </c>
      <c r="Y205" s="251" t="s">
        <v>270</v>
      </c>
      <c r="Z205" s="252" t="s">
        <v>274</v>
      </c>
      <c r="AA205" s="251" t="s">
        <v>271</v>
      </c>
      <c r="AB205" s="252" t="s">
        <v>268</v>
      </c>
      <c r="AC205" s="253">
        <v>3</v>
      </c>
      <c r="AD205" s="255">
        <v>2.9</v>
      </c>
      <c r="AE205" s="175" t="s">
        <v>268</v>
      </c>
      <c r="AF205" s="223">
        <v>9230</v>
      </c>
      <c r="AG205" s="224" t="s">
        <v>274</v>
      </c>
      <c r="AH205" s="256">
        <v>90</v>
      </c>
      <c r="AI205" s="257" t="s">
        <v>269</v>
      </c>
      <c r="AJ205" s="197" t="s">
        <v>270</v>
      </c>
      <c r="AK205" s="198" t="s">
        <v>268</v>
      </c>
      <c r="AL205" s="258" t="s">
        <v>271</v>
      </c>
      <c r="AM205" s="259" t="s">
        <v>268</v>
      </c>
      <c r="AN205" s="260">
        <v>2.5</v>
      </c>
      <c r="AO205" s="261"/>
      <c r="AP205" s="51"/>
      <c r="AQ205" s="233"/>
      <c r="AS205" s="233"/>
      <c r="AT205" s="262"/>
      <c r="AU205" s="263"/>
      <c r="AV205" s="262"/>
      <c r="AW205" s="263"/>
      <c r="AX205" s="262"/>
      <c r="AY205" s="263"/>
      <c r="AZ205" s="51"/>
      <c r="BC205" s="264"/>
      <c r="BD205" s="265"/>
      <c r="BF205" s="265"/>
      <c r="BH205" s="265"/>
      <c r="BJ205" s="1187"/>
      <c r="BK205" s="51"/>
      <c r="BL205" s="301"/>
      <c r="BM205" s="1210"/>
      <c r="BU205" s="235"/>
      <c r="BV205" s="1241"/>
      <c r="BW205" s="266"/>
      <c r="BX205" s="1210"/>
      <c r="BY205" s="1343"/>
      <c r="BZ205" s="267">
        <v>27220</v>
      </c>
      <c r="CA205" s="1210"/>
      <c r="CB205" s="1190"/>
      <c r="CC205" s="1192"/>
      <c r="CD205" s="1194"/>
      <c r="CE205" s="1192"/>
      <c r="CF205" s="1196"/>
      <c r="CG205" s="1192"/>
      <c r="CH205" s="1247"/>
      <c r="CI205" s="1241"/>
      <c r="CJ205" s="1188"/>
      <c r="CK205" s="1189"/>
      <c r="CL205" s="1190"/>
      <c r="CM205" s="1192"/>
      <c r="CN205" s="1194"/>
      <c r="CO205" s="1192"/>
      <c r="CP205" s="1196"/>
      <c r="CQ205" s="1192"/>
      <c r="CR205" s="1205"/>
      <c r="CS205" s="1230"/>
      <c r="CT205" s="1232"/>
      <c r="CU205" s="1234"/>
      <c r="CV205" s="1237"/>
      <c r="CW205" s="1234"/>
      <c r="CX205" s="1237"/>
      <c r="CY205" s="1189"/>
      <c r="CZ205" s="167" t="s">
        <v>1164</v>
      </c>
      <c r="DA205" s="268">
        <v>7100</v>
      </c>
      <c r="DB205" s="269">
        <v>7900</v>
      </c>
      <c r="DC205" s="270">
        <v>5000</v>
      </c>
      <c r="DD205" s="271">
        <v>5000</v>
      </c>
      <c r="DE205" s="1210"/>
      <c r="DF205" s="231">
        <v>40500</v>
      </c>
      <c r="DG205" s="1189"/>
      <c r="DH205" s="1240"/>
      <c r="DI205" s="1210"/>
      <c r="DJ205" s="1243"/>
      <c r="DK205" s="1210"/>
      <c r="DL205" s="1190"/>
      <c r="DM205" s="1192"/>
      <c r="DN205" s="1194"/>
      <c r="DO205" s="1192"/>
      <c r="DP205" s="1196"/>
      <c r="DQ205" s="1192"/>
      <c r="DR205" s="1247"/>
      <c r="DS205" s="1210"/>
      <c r="DT205" s="301"/>
      <c r="DU205" s="1210"/>
      <c r="DV205" s="1250"/>
      <c r="DW205" s="1252"/>
      <c r="DX205" s="1252"/>
      <c r="DY205" s="1254"/>
      <c r="DZ205" s="1210"/>
      <c r="EA205" s="1212"/>
      <c r="EB205" s="1192"/>
      <c r="EC205" s="1199"/>
      <c r="ED205" s="1192"/>
      <c r="EE205" s="1194"/>
      <c r="EF205" s="1192"/>
      <c r="EG205" s="1196"/>
      <c r="EH205" s="1192"/>
      <c r="EI205" s="1205"/>
      <c r="EJ205" s="1208"/>
      <c r="EK205" s="1210"/>
      <c r="EL205" s="1212"/>
      <c r="EM205" s="1192"/>
      <c r="EN205" s="1199"/>
      <c r="EO205" s="1192"/>
      <c r="EP205" s="1194"/>
      <c r="EQ205" s="1192"/>
      <c r="ER205" s="1196"/>
      <c r="ES205" s="1192"/>
      <c r="ET205" s="1205"/>
      <c r="EU205" s="1215"/>
      <c r="EV205" s="1208"/>
      <c r="EW205" s="1210"/>
      <c r="EX205" s="272">
        <v>14790</v>
      </c>
      <c r="EY205" s="1210"/>
      <c r="EZ205" s="1261"/>
      <c r="FA205" s="1210"/>
      <c r="FB205" s="1264"/>
      <c r="FC205" s="298"/>
      <c r="FD205" s="1267"/>
      <c r="FE205" s="441"/>
      <c r="FF205" s="422"/>
      <c r="FG205" s="422"/>
      <c r="FH205" s="422"/>
      <c r="FI205" s="422"/>
      <c r="FJ205" s="422"/>
      <c r="FK205" s="422"/>
      <c r="FL205" s="422"/>
      <c r="FM205" s="422"/>
      <c r="FN205" s="422"/>
      <c r="FO205" s="422"/>
    </row>
    <row r="206" spans="1:171" s="56" customFormat="1" ht="15.6" customHeight="1">
      <c r="A206" s="56" t="s">
        <v>1337</v>
      </c>
      <c r="B206" s="56" t="s">
        <v>1900</v>
      </c>
      <c r="C206" s="1256"/>
      <c r="D206" s="1349"/>
      <c r="E206" s="1217" t="s">
        <v>1165</v>
      </c>
      <c r="F206" s="299" t="s">
        <v>44</v>
      </c>
      <c r="G206" s="205"/>
      <c r="H206" s="246">
        <v>213070</v>
      </c>
      <c r="I206" s="247">
        <v>305430</v>
      </c>
      <c r="J206" s="246">
        <v>188360</v>
      </c>
      <c r="K206" s="247">
        <v>280720</v>
      </c>
      <c r="L206" s="175" t="s">
        <v>268</v>
      </c>
      <c r="M206" s="248">
        <v>2000</v>
      </c>
      <c r="N206" s="249">
        <v>2930</v>
      </c>
      <c r="O206" s="250" t="s">
        <v>269</v>
      </c>
      <c r="P206" s="251" t="s">
        <v>270</v>
      </c>
      <c r="Q206" s="252" t="s">
        <v>274</v>
      </c>
      <c r="R206" s="251" t="s">
        <v>271</v>
      </c>
      <c r="S206" s="252" t="s">
        <v>268</v>
      </c>
      <c r="T206" s="253">
        <v>2.9</v>
      </c>
      <c r="U206" s="254">
        <v>2.8</v>
      </c>
      <c r="V206" s="248">
        <v>1750</v>
      </c>
      <c r="W206" s="249">
        <v>2680</v>
      </c>
      <c r="X206" s="250" t="s">
        <v>269</v>
      </c>
      <c r="Y206" s="251" t="s">
        <v>270</v>
      </c>
      <c r="Z206" s="252" t="s">
        <v>274</v>
      </c>
      <c r="AA206" s="251" t="s">
        <v>271</v>
      </c>
      <c r="AB206" s="252" t="s">
        <v>268</v>
      </c>
      <c r="AC206" s="253">
        <v>2.9</v>
      </c>
      <c r="AD206" s="255">
        <v>2.8</v>
      </c>
      <c r="AE206" s="55"/>
      <c r="AF206" s="133"/>
      <c r="AG206" s="133"/>
      <c r="AH206" s="273"/>
      <c r="AI206" s="137"/>
      <c r="AJ206" s="138"/>
      <c r="AK206" s="137"/>
      <c r="AL206" s="138"/>
      <c r="AM206" s="137"/>
      <c r="AN206" s="138"/>
      <c r="AO206" s="138"/>
      <c r="AP206" s="55"/>
      <c r="AQ206" s="133"/>
      <c r="AR206" s="133"/>
      <c r="AS206" s="138"/>
      <c r="AT206" s="137"/>
      <c r="AU206" s="138"/>
      <c r="AV206" s="137"/>
      <c r="AW206" s="138"/>
      <c r="AX206" s="137"/>
      <c r="AY206" s="138"/>
      <c r="AZ206" s="175" t="s">
        <v>268</v>
      </c>
      <c r="BA206" s="274">
        <v>18470</v>
      </c>
      <c r="BB206" s="175" t="s">
        <v>268</v>
      </c>
      <c r="BC206" s="225">
        <v>180</v>
      </c>
      <c r="BD206" s="226" t="s">
        <v>269</v>
      </c>
      <c r="BE206" s="227" t="s">
        <v>270</v>
      </c>
      <c r="BF206" s="228" t="s">
        <v>268</v>
      </c>
      <c r="BG206" s="229" t="s">
        <v>271</v>
      </c>
      <c r="BH206" s="226" t="s">
        <v>268</v>
      </c>
      <c r="BI206" s="230">
        <v>2.5</v>
      </c>
      <c r="BJ206" s="1187"/>
      <c r="BK206" s="51"/>
      <c r="BL206" s="301"/>
      <c r="BM206" s="1210"/>
      <c r="BU206" s="235"/>
      <c r="BV206" s="1241"/>
      <c r="BW206" s="266"/>
      <c r="BX206" s="1210" t="s">
        <v>268</v>
      </c>
      <c r="BY206" s="1278">
        <v>27220</v>
      </c>
      <c r="BZ206" s="275"/>
      <c r="CA206" s="1210"/>
      <c r="CB206" s="1190"/>
      <c r="CC206" s="1192"/>
      <c r="CD206" s="1194"/>
      <c r="CE206" s="1192"/>
      <c r="CF206" s="1196"/>
      <c r="CG206" s="1192"/>
      <c r="CH206" s="1247"/>
      <c r="CI206" s="1241"/>
      <c r="CJ206" s="1219">
        <v>23040</v>
      </c>
      <c r="CK206" s="1189"/>
      <c r="CL206" s="1190"/>
      <c r="CM206" s="1192"/>
      <c r="CN206" s="1194"/>
      <c r="CO206" s="1192"/>
      <c r="CP206" s="1196"/>
      <c r="CQ206" s="1192"/>
      <c r="CR206" s="1205"/>
      <c r="CS206" s="1230"/>
      <c r="CT206" s="1232"/>
      <c r="CU206" s="1234"/>
      <c r="CV206" s="1237"/>
      <c r="CW206" s="1234"/>
      <c r="CX206" s="1237"/>
      <c r="CY206" s="1189"/>
      <c r="CZ206" s="167" t="s">
        <v>1166</v>
      </c>
      <c r="DA206" s="268">
        <v>6200</v>
      </c>
      <c r="DB206" s="269">
        <v>6900</v>
      </c>
      <c r="DC206" s="270">
        <v>4300</v>
      </c>
      <c r="DD206" s="271">
        <v>4300</v>
      </c>
      <c r="DE206" s="1210"/>
      <c r="DF206" s="191"/>
      <c r="DG206" s="235"/>
      <c r="DH206" s="276"/>
      <c r="DI206" s="1241"/>
      <c r="DJ206" s="1243"/>
      <c r="DK206" s="1210"/>
      <c r="DL206" s="1190"/>
      <c r="DM206" s="1192"/>
      <c r="DN206" s="1194"/>
      <c r="DO206" s="1192"/>
      <c r="DP206" s="1196"/>
      <c r="DQ206" s="1192"/>
      <c r="DR206" s="1247"/>
      <c r="DS206" s="1210"/>
      <c r="DT206" s="301"/>
      <c r="DU206" s="1210"/>
      <c r="DV206" s="1221">
        <v>0.01</v>
      </c>
      <c r="DW206" s="1223">
        <v>0.02</v>
      </c>
      <c r="DX206" s="1223">
        <v>0.04</v>
      </c>
      <c r="DY206" s="1225">
        <v>0.05</v>
      </c>
      <c r="DZ206" s="1210"/>
      <c r="EA206" s="1212"/>
      <c r="EB206" s="1192"/>
      <c r="EC206" s="1199"/>
      <c r="ED206" s="1192"/>
      <c r="EE206" s="1194"/>
      <c r="EF206" s="1192"/>
      <c r="EG206" s="1196"/>
      <c r="EH206" s="1192"/>
      <c r="EI206" s="1205"/>
      <c r="EJ206" s="1208"/>
      <c r="EK206" s="1210"/>
      <c r="EL206" s="1212"/>
      <c r="EM206" s="1192"/>
      <c r="EN206" s="1199"/>
      <c r="EO206" s="1192"/>
      <c r="EP206" s="1194"/>
      <c r="EQ206" s="1192"/>
      <c r="ER206" s="1196"/>
      <c r="ES206" s="1192"/>
      <c r="ET206" s="1205"/>
      <c r="EU206" s="1215"/>
      <c r="EV206" s="1208"/>
      <c r="EW206" s="1210"/>
      <c r="EX206" s="277">
        <v>140</v>
      </c>
      <c r="EY206" s="1210"/>
      <c r="EZ206" s="1261"/>
      <c r="FA206" s="1210"/>
      <c r="FB206" s="1264"/>
      <c r="FC206" s="298"/>
      <c r="FD206" s="1267"/>
      <c r="FE206" s="441"/>
      <c r="FF206" s="422"/>
      <c r="FG206" s="422"/>
      <c r="FH206" s="422"/>
      <c r="FI206" s="422"/>
      <c r="FJ206" s="422"/>
      <c r="FK206" s="422"/>
      <c r="FL206" s="422"/>
      <c r="FM206" s="422"/>
      <c r="FN206" s="422"/>
      <c r="FO206" s="422"/>
    </row>
    <row r="207" spans="1:171" s="56" customFormat="1" ht="15.6" customHeight="1">
      <c r="A207" s="56" t="s">
        <v>1338</v>
      </c>
      <c r="B207" s="56" t="s">
        <v>1901</v>
      </c>
      <c r="C207" s="1256"/>
      <c r="D207" s="1349"/>
      <c r="E207" s="1218"/>
      <c r="F207" s="300" t="s">
        <v>45</v>
      </c>
      <c r="G207" s="205"/>
      <c r="H207" s="279">
        <v>305430</v>
      </c>
      <c r="I207" s="280"/>
      <c r="J207" s="279">
        <v>280720</v>
      </c>
      <c r="K207" s="280"/>
      <c r="L207" s="175" t="s">
        <v>268</v>
      </c>
      <c r="M207" s="223">
        <v>2930</v>
      </c>
      <c r="N207" s="281"/>
      <c r="O207" s="282" t="s">
        <v>269</v>
      </c>
      <c r="P207" s="283" t="s">
        <v>270</v>
      </c>
      <c r="Q207" s="284" t="s">
        <v>274</v>
      </c>
      <c r="R207" s="283" t="s">
        <v>271</v>
      </c>
      <c r="S207" s="284" t="s">
        <v>268</v>
      </c>
      <c r="T207" s="285">
        <v>2.8</v>
      </c>
      <c r="U207" s="286"/>
      <c r="V207" s="223">
        <v>2680</v>
      </c>
      <c r="W207" s="281"/>
      <c r="X207" s="282" t="s">
        <v>269</v>
      </c>
      <c r="Y207" s="283" t="s">
        <v>270</v>
      </c>
      <c r="Z207" s="284" t="s">
        <v>274</v>
      </c>
      <c r="AA207" s="283" t="s">
        <v>271</v>
      </c>
      <c r="AB207" s="284" t="s">
        <v>268</v>
      </c>
      <c r="AC207" s="285">
        <v>2.8</v>
      </c>
      <c r="AD207" s="287"/>
      <c r="AE207" s="55"/>
      <c r="AF207" s="133"/>
      <c r="AG207" s="133"/>
      <c r="AH207" s="288"/>
      <c r="AI207" s="137"/>
      <c r="AJ207" s="138"/>
      <c r="AK207" s="137"/>
      <c r="AL207" s="138"/>
      <c r="AM207" s="137"/>
      <c r="AN207" s="138"/>
      <c r="AO207" s="138"/>
      <c r="AP207" s="55"/>
      <c r="AQ207" s="289"/>
      <c r="AR207" s="165"/>
      <c r="AS207" s="288"/>
      <c r="AT207" s="137"/>
      <c r="AU207" s="138"/>
      <c r="AV207" s="137"/>
      <c r="AW207" s="138"/>
      <c r="AX207" s="137"/>
      <c r="AY207" s="138"/>
      <c r="BJ207" s="1187"/>
      <c r="BK207" s="51"/>
      <c r="BL207" s="301"/>
      <c r="BM207" s="1210"/>
      <c r="BU207" s="235"/>
      <c r="BV207" s="1241"/>
      <c r="BW207" s="266"/>
      <c r="BX207" s="1210"/>
      <c r="BY207" s="1279"/>
      <c r="BZ207" s="290"/>
      <c r="CA207" s="1210"/>
      <c r="CB207" s="1191"/>
      <c r="CC207" s="1193"/>
      <c r="CD207" s="1195"/>
      <c r="CE207" s="1193"/>
      <c r="CF207" s="1197"/>
      <c r="CG207" s="1193"/>
      <c r="CH207" s="1248"/>
      <c r="CI207" s="1241"/>
      <c r="CJ207" s="1219"/>
      <c r="CK207" s="1189"/>
      <c r="CL207" s="1190"/>
      <c r="CM207" s="1192"/>
      <c r="CN207" s="1194"/>
      <c r="CO207" s="1192"/>
      <c r="CP207" s="1196"/>
      <c r="CQ207" s="1192"/>
      <c r="CR207" s="1205"/>
      <c r="CS207" s="1230"/>
      <c r="CT207" s="1232"/>
      <c r="CU207" s="1235"/>
      <c r="CV207" s="1238"/>
      <c r="CW207" s="1235"/>
      <c r="CX207" s="1238"/>
      <c r="CY207" s="1189"/>
      <c r="CZ207" s="291" t="s">
        <v>1167</v>
      </c>
      <c r="DA207" s="292">
        <v>5500</v>
      </c>
      <c r="DB207" s="293">
        <v>6200</v>
      </c>
      <c r="DC207" s="294">
        <v>3900</v>
      </c>
      <c r="DD207" s="290">
        <v>3900</v>
      </c>
      <c r="DE207" s="1210"/>
      <c r="DF207" s="231" t="s">
        <v>1170</v>
      </c>
      <c r="DG207" s="235"/>
      <c r="DH207" s="165"/>
      <c r="DI207" s="1241"/>
      <c r="DJ207" s="1244"/>
      <c r="DK207" s="1210"/>
      <c r="DL207" s="1190"/>
      <c r="DM207" s="1193"/>
      <c r="DN207" s="1195"/>
      <c r="DO207" s="1193"/>
      <c r="DP207" s="1197"/>
      <c r="DQ207" s="1193"/>
      <c r="DR207" s="1248"/>
      <c r="DS207" s="1210"/>
      <c r="DT207" s="301"/>
      <c r="DU207" s="1210"/>
      <c r="DV207" s="1222"/>
      <c r="DW207" s="1224"/>
      <c r="DX207" s="1224"/>
      <c r="DY207" s="1226"/>
      <c r="DZ207" s="1210"/>
      <c r="EA207" s="1213"/>
      <c r="EB207" s="1193"/>
      <c r="EC207" s="1200"/>
      <c r="ED207" s="1193"/>
      <c r="EE207" s="1195"/>
      <c r="EF207" s="1193"/>
      <c r="EG207" s="1197"/>
      <c r="EH207" s="1193"/>
      <c r="EI207" s="1206"/>
      <c r="EJ207" s="1209"/>
      <c r="EK207" s="1210"/>
      <c r="EL207" s="1213"/>
      <c r="EM207" s="1193"/>
      <c r="EN207" s="1200"/>
      <c r="EO207" s="1193"/>
      <c r="EP207" s="1195"/>
      <c r="EQ207" s="1193"/>
      <c r="ER207" s="1197"/>
      <c r="ES207" s="1193"/>
      <c r="ET207" s="1206"/>
      <c r="EU207" s="1216"/>
      <c r="EV207" s="1209"/>
      <c r="EW207" s="1210"/>
      <c r="EX207" s="295" t="s">
        <v>1168</v>
      </c>
      <c r="EY207" s="1210"/>
      <c r="EZ207" s="1261"/>
      <c r="FA207" s="1210"/>
      <c r="FB207" s="1264"/>
      <c r="FC207" s="298"/>
      <c r="FD207" s="1267"/>
      <c r="FE207" s="441"/>
      <c r="FF207" s="422"/>
      <c r="FG207" s="422"/>
      <c r="FH207" s="422"/>
      <c r="FI207" s="422"/>
      <c r="FJ207" s="422"/>
      <c r="FK207" s="422"/>
      <c r="FL207" s="422"/>
      <c r="FM207" s="422"/>
      <c r="FN207" s="422"/>
      <c r="FO207" s="422"/>
    </row>
    <row r="208" spans="1:171" s="56" customFormat="1" ht="15.6" customHeight="1">
      <c r="A208" s="56" t="s">
        <v>446</v>
      </c>
      <c r="B208" s="56" t="s">
        <v>1902</v>
      </c>
      <c r="C208" s="1256"/>
      <c r="D208" s="1348" t="s">
        <v>295</v>
      </c>
      <c r="E208" s="1184" t="s">
        <v>1160</v>
      </c>
      <c r="F208" s="296" t="s">
        <v>42</v>
      </c>
      <c r="G208" s="205"/>
      <c r="H208" s="206">
        <v>112350</v>
      </c>
      <c r="I208" s="207">
        <v>121580</v>
      </c>
      <c r="J208" s="206">
        <v>91760</v>
      </c>
      <c r="K208" s="207">
        <v>100990</v>
      </c>
      <c r="L208" s="175" t="s">
        <v>268</v>
      </c>
      <c r="M208" s="208">
        <v>1100</v>
      </c>
      <c r="N208" s="209">
        <v>1190</v>
      </c>
      <c r="O208" s="210" t="s">
        <v>269</v>
      </c>
      <c r="P208" s="211" t="s">
        <v>270</v>
      </c>
      <c r="Q208" s="212" t="s">
        <v>268</v>
      </c>
      <c r="R208" s="213" t="s">
        <v>271</v>
      </c>
      <c r="S208" s="212" t="s">
        <v>268</v>
      </c>
      <c r="T208" s="214">
        <v>3</v>
      </c>
      <c r="U208" s="215">
        <v>3</v>
      </c>
      <c r="V208" s="208">
        <v>890</v>
      </c>
      <c r="W208" s="209">
        <v>980</v>
      </c>
      <c r="X208" s="210" t="s">
        <v>269</v>
      </c>
      <c r="Y208" s="211" t="s">
        <v>270</v>
      </c>
      <c r="Z208" s="212" t="s">
        <v>268</v>
      </c>
      <c r="AA208" s="213" t="s">
        <v>271</v>
      </c>
      <c r="AB208" s="212" t="s">
        <v>268</v>
      </c>
      <c r="AC208" s="214">
        <v>3</v>
      </c>
      <c r="AD208" s="216">
        <v>3</v>
      </c>
      <c r="AE208" s="175" t="s">
        <v>268</v>
      </c>
      <c r="AF208" s="217">
        <v>9230</v>
      </c>
      <c r="AG208" s="218" t="s">
        <v>274</v>
      </c>
      <c r="AH208" s="219">
        <v>90</v>
      </c>
      <c r="AI208" s="220" t="s">
        <v>269</v>
      </c>
      <c r="AJ208" s="211" t="s">
        <v>270</v>
      </c>
      <c r="AK208" s="212" t="s">
        <v>268</v>
      </c>
      <c r="AL208" s="213" t="s">
        <v>271</v>
      </c>
      <c r="AM208" s="212" t="s">
        <v>268</v>
      </c>
      <c r="AN208" s="221">
        <v>2.5</v>
      </c>
      <c r="AO208" s="222" t="s">
        <v>276</v>
      </c>
      <c r="AP208" s="175" t="s">
        <v>268</v>
      </c>
      <c r="AQ208" s="223">
        <v>3690</v>
      </c>
      <c r="AR208" s="224" t="s">
        <v>274</v>
      </c>
      <c r="AS208" s="225">
        <v>30</v>
      </c>
      <c r="AT208" s="226" t="s">
        <v>269</v>
      </c>
      <c r="AU208" s="227" t="s">
        <v>270</v>
      </c>
      <c r="AV208" s="228" t="s">
        <v>268</v>
      </c>
      <c r="AW208" s="229" t="s">
        <v>271</v>
      </c>
      <c r="AX208" s="228" t="s">
        <v>268</v>
      </c>
      <c r="AY208" s="230">
        <v>3.8</v>
      </c>
      <c r="AZ208" s="51"/>
      <c r="BB208" s="133"/>
      <c r="BC208" s="297"/>
      <c r="BD208" s="137"/>
      <c r="BE208" s="138"/>
      <c r="BF208" s="137"/>
      <c r="BG208" s="138"/>
      <c r="BH208" s="137"/>
      <c r="BI208" s="138"/>
      <c r="BJ208" s="1187"/>
      <c r="BK208" s="51"/>
      <c r="BL208" s="301"/>
      <c r="BM208" s="1210"/>
      <c r="BU208" s="235"/>
      <c r="BV208" s="1241"/>
      <c r="BW208" s="266"/>
      <c r="BX208" s="1210" t="s">
        <v>268</v>
      </c>
      <c r="BY208" s="1276">
        <v>25590</v>
      </c>
      <c r="BZ208" s="237"/>
      <c r="CA208" s="1210" t="s">
        <v>268</v>
      </c>
      <c r="CB208" s="1245">
        <v>170</v>
      </c>
      <c r="CC208" s="1201" t="s">
        <v>269</v>
      </c>
      <c r="CD208" s="1202" t="s">
        <v>270</v>
      </c>
      <c r="CE208" s="1201" t="s">
        <v>268</v>
      </c>
      <c r="CF208" s="1203" t="s">
        <v>275</v>
      </c>
      <c r="CG208" s="1201" t="s">
        <v>268</v>
      </c>
      <c r="CH208" s="1246">
        <v>6</v>
      </c>
      <c r="CI208" s="1241"/>
      <c r="CJ208" s="1188" t="s">
        <v>196</v>
      </c>
      <c r="CK208" s="1189" t="s">
        <v>268</v>
      </c>
      <c r="CL208" s="1190">
        <v>190</v>
      </c>
      <c r="CM208" s="1192" t="s">
        <v>269</v>
      </c>
      <c r="CN208" s="1194" t="s">
        <v>270</v>
      </c>
      <c r="CO208" s="1192" t="s">
        <v>268</v>
      </c>
      <c r="CP208" s="1196" t="s">
        <v>275</v>
      </c>
      <c r="CQ208" s="1192" t="s">
        <v>268</v>
      </c>
      <c r="CR208" s="1205">
        <v>2.2000000000000002</v>
      </c>
      <c r="CS208" s="1230" t="s">
        <v>277</v>
      </c>
      <c r="CT208" s="1232" t="s">
        <v>268</v>
      </c>
      <c r="CU208" s="1233">
        <v>6700</v>
      </c>
      <c r="CV208" s="1236">
        <v>7400</v>
      </c>
      <c r="CW208" s="1233">
        <v>4700</v>
      </c>
      <c r="CX208" s="1236">
        <v>4700</v>
      </c>
      <c r="CY208" s="1189" t="s">
        <v>268</v>
      </c>
      <c r="CZ208" s="238" t="s">
        <v>1162</v>
      </c>
      <c r="DA208" s="239">
        <v>10900</v>
      </c>
      <c r="DB208" s="240">
        <v>12200</v>
      </c>
      <c r="DC208" s="241">
        <v>7600</v>
      </c>
      <c r="DD208" s="242">
        <v>7600</v>
      </c>
      <c r="DE208" s="1210"/>
      <c r="DF208" s="231">
        <v>27330</v>
      </c>
      <c r="DG208" s="1189" t="s">
        <v>268</v>
      </c>
      <c r="DH208" s="1239">
        <v>5100</v>
      </c>
      <c r="DI208" s="1210" t="s">
        <v>268</v>
      </c>
      <c r="DJ208" s="1242">
        <v>7500</v>
      </c>
      <c r="DK208" s="1210" t="s">
        <v>268</v>
      </c>
      <c r="DL208" s="1245">
        <v>70</v>
      </c>
      <c r="DM208" s="1201" t="s">
        <v>269</v>
      </c>
      <c r="DN208" s="1202" t="s">
        <v>270</v>
      </c>
      <c r="DO208" s="1201" t="s">
        <v>268</v>
      </c>
      <c r="DP208" s="1203" t="s">
        <v>275</v>
      </c>
      <c r="DQ208" s="1201" t="s">
        <v>268</v>
      </c>
      <c r="DR208" s="1246">
        <v>6.5</v>
      </c>
      <c r="DS208" s="1210"/>
      <c r="DT208" s="301"/>
      <c r="DU208" s="1210" t="s">
        <v>280</v>
      </c>
      <c r="DV208" s="1249" t="s">
        <v>1129</v>
      </c>
      <c r="DW208" s="1251" t="s">
        <v>1129</v>
      </c>
      <c r="DX208" s="1251" t="s">
        <v>1129</v>
      </c>
      <c r="DY208" s="1253" t="s">
        <v>1129</v>
      </c>
      <c r="DZ208" s="1210" t="s">
        <v>280</v>
      </c>
      <c r="EA208" s="1211">
        <v>4920</v>
      </c>
      <c r="EB208" s="1201" t="s">
        <v>268</v>
      </c>
      <c r="EC208" s="1198">
        <v>40</v>
      </c>
      <c r="ED208" s="1201" t="s">
        <v>269</v>
      </c>
      <c r="EE208" s="1202" t="s">
        <v>270</v>
      </c>
      <c r="EF208" s="1201" t="s">
        <v>268</v>
      </c>
      <c r="EG208" s="1203" t="s">
        <v>275</v>
      </c>
      <c r="EH208" s="1201" t="s">
        <v>268</v>
      </c>
      <c r="EI208" s="1204">
        <v>5.7</v>
      </c>
      <c r="EJ208" s="1207" t="s">
        <v>276</v>
      </c>
      <c r="EK208" s="1210" t="s">
        <v>280</v>
      </c>
      <c r="EL208" s="1211">
        <v>18470</v>
      </c>
      <c r="EM208" s="1201" t="s">
        <v>268</v>
      </c>
      <c r="EN208" s="1198">
        <v>180</v>
      </c>
      <c r="EO208" s="1201" t="s">
        <v>269</v>
      </c>
      <c r="EP208" s="1202" t="s">
        <v>270</v>
      </c>
      <c r="EQ208" s="1201" t="s">
        <v>268</v>
      </c>
      <c r="ER208" s="1203" t="s">
        <v>275</v>
      </c>
      <c r="ES208" s="1201" t="s">
        <v>268</v>
      </c>
      <c r="ET208" s="1204">
        <v>2.5</v>
      </c>
      <c r="EU208" s="1214" t="s">
        <v>276</v>
      </c>
      <c r="EV208" s="1207" t="s">
        <v>1168</v>
      </c>
      <c r="EW208" s="1210" t="s">
        <v>280</v>
      </c>
      <c r="EX208" s="244"/>
      <c r="EY208" s="1210" t="s">
        <v>280</v>
      </c>
      <c r="EZ208" s="1261"/>
      <c r="FA208" s="1210"/>
      <c r="FB208" s="1264"/>
      <c r="FC208" s="298"/>
      <c r="FD208" s="1267"/>
      <c r="FE208" s="441"/>
      <c r="FF208" s="422"/>
      <c r="FG208" s="422"/>
      <c r="FH208" s="422"/>
      <c r="FI208" s="422"/>
      <c r="FJ208" s="422"/>
      <c r="FK208" s="422"/>
      <c r="FL208" s="422"/>
      <c r="FM208" s="422"/>
      <c r="FN208" s="422"/>
      <c r="FO208" s="422"/>
    </row>
    <row r="209" spans="1:171" s="56" customFormat="1" ht="15.6" customHeight="1">
      <c r="A209" s="56" t="s">
        <v>447</v>
      </c>
      <c r="B209" s="56" t="s">
        <v>1903</v>
      </c>
      <c r="C209" s="1256"/>
      <c r="D209" s="1349"/>
      <c r="E209" s="1185"/>
      <c r="F209" s="299" t="s">
        <v>43</v>
      </c>
      <c r="G209" s="205"/>
      <c r="H209" s="246">
        <v>121580</v>
      </c>
      <c r="I209" s="247">
        <v>195370</v>
      </c>
      <c r="J209" s="246">
        <v>100990</v>
      </c>
      <c r="K209" s="247">
        <v>174780</v>
      </c>
      <c r="L209" s="175" t="s">
        <v>268</v>
      </c>
      <c r="M209" s="248">
        <v>1190</v>
      </c>
      <c r="N209" s="249">
        <v>1820</v>
      </c>
      <c r="O209" s="250" t="s">
        <v>269</v>
      </c>
      <c r="P209" s="251" t="s">
        <v>270</v>
      </c>
      <c r="Q209" s="252" t="s">
        <v>274</v>
      </c>
      <c r="R209" s="251" t="s">
        <v>271</v>
      </c>
      <c r="S209" s="252" t="s">
        <v>268</v>
      </c>
      <c r="T209" s="253">
        <v>3</v>
      </c>
      <c r="U209" s="254">
        <v>2.9</v>
      </c>
      <c r="V209" s="248">
        <v>980</v>
      </c>
      <c r="W209" s="249">
        <v>1620</v>
      </c>
      <c r="X209" s="250" t="s">
        <v>269</v>
      </c>
      <c r="Y209" s="251" t="s">
        <v>270</v>
      </c>
      <c r="Z209" s="252" t="s">
        <v>274</v>
      </c>
      <c r="AA209" s="251" t="s">
        <v>271</v>
      </c>
      <c r="AB209" s="252" t="s">
        <v>268</v>
      </c>
      <c r="AC209" s="253">
        <v>3</v>
      </c>
      <c r="AD209" s="255">
        <v>2.8</v>
      </c>
      <c r="AE209" s="175" t="s">
        <v>268</v>
      </c>
      <c r="AF209" s="223">
        <v>9230</v>
      </c>
      <c r="AG209" s="224" t="s">
        <v>274</v>
      </c>
      <c r="AH209" s="256">
        <v>90</v>
      </c>
      <c r="AI209" s="257" t="s">
        <v>269</v>
      </c>
      <c r="AJ209" s="197" t="s">
        <v>270</v>
      </c>
      <c r="AK209" s="198" t="s">
        <v>268</v>
      </c>
      <c r="AL209" s="258" t="s">
        <v>271</v>
      </c>
      <c r="AM209" s="259" t="s">
        <v>268</v>
      </c>
      <c r="AN209" s="260">
        <v>2.5</v>
      </c>
      <c r="AO209" s="261"/>
      <c r="AP209" s="51"/>
      <c r="AQ209" s="233"/>
      <c r="AS209" s="233"/>
      <c r="AT209" s="262"/>
      <c r="AU209" s="263"/>
      <c r="AV209" s="262"/>
      <c r="AW209" s="263"/>
      <c r="AX209" s="262"/>
      <c r="AY209" s="263"/>
      <c r="AZ209" s="51"/>
      <c r="BC209" s="264"/>
      <c r="BD209" s="265"/>
      <c r="BF209" s="265"/>
      <c r="BH209" s="265"/>
      <c r="BJ209" s="1187"/>
      <c r="BK209" s="51"/>
      <c r="BL209" s="301"/>
      <c r="BM209" s="1210"/>
      <c r="BU209" s="235"/>
      <c r="BV209" s="1241"/>
      <c r="BW209" s="266"/>
      <c r="BX209" s="1210"/>
      <c r="BY209" s="1277"/>
      <c r="BZ209" s="267">
        <v>23650</v>
      </c>
      <c r="CA209" s="1210"/>
      <c r="CB209" s="1190"/>
      <c r="CC209" s="1192"/>
      <c r="CD209" s="1194"/>
      <c r="CE209" s="1192"/>
      <c r="CF209" s="1196"/>
      <c r="CG209" s="1192"/>
      <c r="CH209" s="1247"/>
      <c r="CI209" s="1241"/>
      <c r="CJ209" s="1188"/>
      <c r="CK209" s="1189"/>
      <c r="CL209" s="1190"/>
      <c r="CM209" s="1192"/>
      <c r="CN209" s="1194"/>
      <c r="CO209" s="1192"/>
      <c r="CP209" s="1196"/>
      <c r="CQ209" s="1192"/>
      <c r="CR209" s="1205"/>
      <c r="CS209" s="1230"/>
      <c r="CT209" s="1232"/>
      <c r="CU209" s="1234"/>
      <c r="CV209" s="1237"/>
      <c r="CW209" s="1234"/>
      <c r="CX209" s="1237"/>
      <c r="CY209" s="1189"/>
      <c r="CZ209" s="167" t="s">
        <v>1164</v>
      </c>
      <c r="DA209" s="268">
        <v>6000</v>
      </c>
      <c r="DB209" s="269">
        <v>6700</v>
      </c>
      <c r="DC209" s="270">
        <v>4200</v>
      </c>
      <c r="DD209" s="271">
        <v>4200</v>
      </c>
      <c r="DE209" s="1210"/>
      <c r="DF209" s="302"/>
      <c r="DG209" s="1189"/>
      <c r="DH209" s="1240"/>
      <c r="DI209" s="1210"/>
      <c r="DJ209" s="1243"/>
      <c r="DK209" s="1210"/>
      <c r="DL209" s="1190"/>
      <c r="DM209" s="1192"/>
      <c r="DN209" s="1194"/>
      <c r="DO209" s="1192"/>
      <c r="DP209" s="1196"/>
      <c r="DQ209" s="1192"/>
      <c r="DR209" s="1247"/>
      <c r="DS209" s="1210"/>
      <c r="DT209" s="1229"/>
      <c r="DU209" s="1210"/>
      <c r="DV209" s="1250"/>
      <c r="DW209" s="1252"/>
      <c r="DX209" s="1252"/>
      <c r="DY209" s="1254"/>
      <c r="DZ209" s="1210"/>
      <c r="EA209" s="1212"/>
      <c r="EB209" s="1192"/>
      <c r="EC209" s="1199"/>
      <c r="ED209" s="1192"/>
      <c r="EE209" s="1194"/>
      <c r="EF209" s="1192"/>
      <c r="EG209" s="1196"/>
      <c r="EH209" s="1192"/>
      <c r="EI209" s="1205"/>
      <c r="EJ209" s="1208"/>
      <c r="EK209" s="1210"/>
      <c r="EL209" s="1212"/>
      <c r="EM209" s="1192"/>
      <c r="EN209" s="1199"/>
      <c r="EO209" s="1192"/>
      <c r="EP209" s="1194"/>
      <c r="EQ209" s="1192"/>
      <c r="ER209" s="1196"/>
      <c r="ES209" s="1192"/>
      <c r="ET209" s="1205"/>
      <c r="EU209" s="1215"/>
      <c r="EV209" s="1208"/>
      <c r="EW209" s="1210"/>
      <c r="EX209" s="272">
        <v>12320</v>
      </c>
      <c r="EY209" s="1210"/>
      <c r="EZ209" s="1261"/>
      <c r="FA209" s="1210"/>
      <c r="FB209" s="1264"/>
      <c r="FC209" s="298"/>
      <c r="FD209" s="1267"/>
      <c r="FE209" s="441"/>
      <c r="FF209" s="422"/>
      <c r="FG209" s="422"/>
      <c r="FH209" s="422"/>
      <c r="FI209" s="422"/>
      <c r="FJ209" s="422"/>
      <c r="FK209" s="422"/>
      <c r="FL209" s="422"/>
      <c r="FM209" s="422"/>
      <c r="FN209" s="422"/>
      <c r="FO209" s="422"/>
    </row>
    <row r="210" spans="1:171" s="56" customFormat="1" ht="15.6" customHeight="1">
      <c r="A210" s="56" t="s">
        <v>1339</v>
      </c>
      <c r="B210" s="56" t="s">
        <v>1904</v>
      </c>
      <c r="C210" s="1256"/>
      <c r="D210" s="1349"/>
      <c r="E210" s="1217" t="s">
        <v>1165</v>
      </c>
      <c r="F210" s="299" t="s">
        <v>44</v>
      </c>
      <c r="G210" s="205"/>
      <c r="H210" s="246">
        <v>195370</v>
      </c>
      <c r="I210" s="247">
        <v>287730</v>
      </c>
      <c r="J210" s="246">
        <v>174780</v>
      </c>
      <c r="K210" s="247">
        <v>267140</v>
      </c>
      <c r="L210" s="175" t="s">
        <v>268</v>
      </c>
      <c r="M210" s="248">
        <v>1820</v>
      </c>
      <c r="N210" s="249">
        <v>2750</v>
      </c>
      <c r="O210" s="250" t="s">
        <v>269</v>
      </c>
      <c r="P210" s="251" t="s">
        <v>270</v>
      </c>
      <c r="Q210" s="252" t="s">
        <v>274</v>
      </c>
      <c r="R210" s="251" t="s">
        <v>271</v>
      </c>
      <c r="S210" s="252" t="s">
        <v>268</v>
      </c>
      <c r="T210" s="253">
        <v>2.9</v>
      </c>
      <c r="U210" s="254">
        <v>2.8</v>
      </c>
      <c r="V210" s="248">
        <v>1620</v>
      </c>
      <c r="W210" s="249">
        <v>2550</v>
      </c>
      <c r="X210" s="250" t="s">
        <v>269</v>
      </c>
      <c r="Y210" s="251" t="s">
        <v>270</v>
      </c>
      <c r="Z210" s="252" t="s">
        <v>274</v>
      </c>
      <c r="AA210" s="251" t="s">
        <v>271</v>
      </c>
      <c r="AB210" s="252" t="s">
        <v>268</v>
      </c>
      <c r="AC210" s="253">
        <v>2.8</v>
      </c>
      <c r="AD210" s="255">
        <v>2.8</v>
      </c>
      <c r="AE210" s="55"/>
      <c r="AF210" s="133"/>
      <c r="AG210" s="133"/>
      <c r="AH210" s="273"/>
      <c r="AI210" s="137"/>
      <c r="AJ210" s="138"/>
      <c r="AK210" s="137"/>
      <c r="AL210" s="138"/>
      <c r="AM210" s="137"/>
      <c r="AN210" s="138"/>
      <c r="AO210" s="138"/>
      <c r="AP210" s="55"/>
      <c r="AQ210" s="133"/>
      <c r="AR210" s="133"/>
      <c r="AS210" s="138"/>
      <c r="AT210" s="137"/>
      <c r="AU210" s="138"/>
      <c r="AV210" s="137"/>
      <c r="AW210" s="138"/>
      <c r="AX210" s="137"/>
      <c r="AY210" s="138"/>
      <c r="AZ210" s="175" t="s">
        <v>268</v>
      </c>
      <c r="BA210" s="274">
        <v>18470</v>
      </c>
      <c r="BB210" s="175" t="s">
        <v>268</v>
      </c>
      <c r="BC210" s="225">
        <v>180</v>
      </c>
      <c r="BD210" s="226" t="s">
        <v>269</v>
      </c>
      <c r="BE210" s="227" t="s">
        <v>270</v>
      </c>
      <c r="BF210" s="228" t="s">
        <v>268</v>
      </c>
      <c r="BG210" s="229" t="s">
        <v>271</v>
      </c>
      <c r="BH210" s="226" t="s">
        <v>268</v>
      </c>
      <c r="BI210" s="230">
        <v>2.5</v>
      </c>
      <c r="BJ210" s="1187"/>
      <c r="BK210" s="51"/>
      <c r="BL210" s="301"/>
      <c r="BM210" s="1210"/>
      <c r="BU210" s="235"/>
      <c r="BV210" s="1241"/>
      <c r="BW210" s="266"/>
      <c r="BX210" s="1210" t="s">
        <v>268</v>
      </c>
      <c r="BY210" s="1278">
        <v>23650</v>
      </c>
      <c r="BZ210" s="275"/>
      <c r="CA210" s="1210"/>
      <c r="CB210" s="1190">
        <v>0</v>
      </c>
      <c r="CC210" s="1192"/>
      <c r="CD210" s="1194"/>
      <c r="CE210" s="1192"/>
      <c r="CF210" s="1196"/>
      <c r="CG210" s="1192"/>
      <c r="CH210" s="1247"/>
      <c r="CI210" s="1241"/>
      <c r="CJ210" s="1219">
        <v>19200</v>
      </c>
      <c r="CK210" s="1189"/>
      <c r="CL210" s="1190"/>
      <c r="CM210" s="1192"/>
      <c r="CN210" s="1194"/>
      <c r="CO210" s="1192"/>
      <c r="CP210" s="1196"/>
      <c r="CQ210" s="1192"/>
      <c r="CR210" s="1205"/>
      <c r="CS210" s="1230"/>
      <c r="CT210" s="1232"/>
      <c r="CU210" s="1234"/>
      <c r="CV210" s="1237"/>
      <c r="CW210" s="1234"/>
      <c r="CX210" s="1237"/>
      <c r="CY210" s="1189"/>
      <c r="CZ210" s="167" t="s">
        <v>1166</v>
      </c>
      <c r="DA210" s="268">
        <v>5200</v>
      </c>
      <c r="DB210" s="269">
        <v>5800</v>
      </c>
      <c r="DC210" s="270">
        <v>3600</v>
      </c>
      <c r="DD210" s="271">
        <v>3600</v>
      </c>
      <c r="DE210" s="1210"/>
      <c r="DF210" s="231" t="s">
        <v>1171</v>
      </c>
      <c r="DG210" s="235"/>
      <c r="DH210" s="276"/>
      <c r="DI210" s="1241"/>
      <c r="DJ210" s="1243"/>
      <c r="DK210" s="1210"/>
      <c r="DL210" s="1190"/>
      <c r="DM210" s="1192"/>
      <c r="DN210" s="1194"/>
      <c r="DO210" s="1192"/>
      <c r="DP210" s="1196"/>
      <c r="DQ210" s="1192"/>
      <c r="DR210" s="1247"/>
      <c r="DS210" s="1210"/>
      <c r="DT210" s="1229"/>
      <c r="DU210" s="1210"/>
      <c r="DV210" s="1221">
        <v>0.01</v>
      </c>
      <c r="DW210" s="1223">
        <v>0.03</v>
      </c>
      <c r="DX210" s="1223">
        <v>0.04</v>
      </c>
      <c r="DY210" s="1225">
        <v>0.05</v>
      </c>
      <c r="DZ210" s="1210"/>
      <c r="EA210" s="1212"/>
      <c r="EB210" s="1192"/>
      <c r="EC210" s="1199"/>
      <c r="ED210" s="1192"/>
      <c r="EE210" s="1194"/>
      <c r="EF210" s="1192"/>
      <c r="EG210" s="1196"/>
      <c r="EH210" s="1192"/>
      <c r="EI210" s="1205"/>
      <c r="EJ210" s="1208"/>
      <c r="EK210" s="1210"/>
      <c r="EL210" s="1212"/>
      <c r="EM210" s="1192"/>
      <c r="EN210" s="1199"/>
      <c r="EO210" s="1192"/>
      <c r="EP210" s="1194"/>
      <c r="EQ210" s="1192"/>
      <c r="ER210" s="1196"/>
      <c r="ES210" s="1192"/>
      <c r="ET210" s="1205"/>
      <c r="EU210" s="1215"/>
      <c r="EV210" s="1208"/>
      <c r="EW210" s="1210"/>
      <c r="EX210" s="277">
        <v>120</v>
      </c>
      <c r="EY210" s="1210"/>
      <c r="EZ210" s="1261"/>
      <c r="FA210" s="1210"/>
      <c r="FB210" s="1264"/>
      <c r="FC210" s="298"/>
      <c r="FD210" s="1267"/>
      <c r="FE210" s="441"/>
      <c r="FF210" s="422"/>
      <c r="FG210" s="422"/>
      <c r="FH210" s="422"/>
      <c r="FI210" s="422"/>
      <c r="FJ210" s="422"/>
      <c r="FK210" s="422"/>
      <c r="FL210" s="422"/>
      <c r="FM210" s="422"/>
      <c r="FN210" s="422"/>
      <c r="FO210" s="422"/>
    </row>
    <row r="211" spans="1:171" s="56" customFormat="1" ht="15.6" customHeight="1">
      <c r="A211" s="56" t="s">
        <v>1340</v>
      </c>
      <c r="B211" s="56" t="s">
        <v>1905</v>
      </c>
      <c r="C211" s="1256"/>
      <c r="D211" s="1349"/>
      <c r="E211" s="1218"/>
      <c r="F211" s="300" t="s">
        <v>45</v>
      </c>
      <c r="G211" s="205"/>
      <c r="H211" s="279">
        <v>287730</v>
      </c>
      <c r="I211" s="280"/>
      <c r="J211" s="279">
        <v>267140</v>
      </c>
      <c r="K211" s="280"/>
      <c r="L211" s="175" t="s">
        <v>268</v>
      </c>
      <c r="M211" s="223">
        <v>2750</v>
      </c>
      <c r="N211" s="281"/>
      <c r="O211" s="282" t="s">
        <v>269</v>
      </c>
      <c r="P211" s="283" t="s">
        <v>270</v>
      </c>
      <c r="Q211" s="284" t="s">
        <v>274</v>
      </c>
      <c r="R211" s="283" t="s">
        <v>271</v>
      </c>
      <c r="S211" s="284" t="s">
        <v>268</v>
      </c>
      <c r="T211" s="285">
        <v>2.8</v>
      </c>
      <c r="U211" s="286"/>
      <c r="V211" s="223">
        <v>2550</v>
      </c>
      <c r="W211" s="281"/>
      <c r="X211" s="282" t="s">
        <v>269</v>
      </c>
      <c r="Y211" s="283" t="s">
        <v>270</v>
      </c>
      <c r="Z211" s="284" t="s">
        <v>274</v>
      </c>
      <c r="AA211" s="283" t="s">
        <v>271</v>
      </c>
      <c r="AB211" s="284" t="s">
        <v>268</v>
      </c>
      <c r="AC211" s="285">
        <v>2.8</v>
      </c>
      <c r="AD211" s="287"/>
      <c r="AE211" s="55"/>
      <c r="AF211" s="133"/>
      <c r="AG211" s="133"/>
      <c r="AH211" s="288"/>
      <c r="AI211" s="137"/>
      <c r="AJ211" s="138"/>
      <c r="AK211" s="137"/>
      <c r="AL211" s="138"/>
      <c r="AM211" s="137"/>
      <c r="AN211" s="138"/>
      <c r="AO211" s="138"/>
      <c r="AP211" s="55"/>
      <c r="AQ211" s="289"/>
      <c r="AR211" s="165"/>
      <c r="AS211" s="288"/>
      <c r="AT211" s="137"/>
      <c r="AU211" s="138"/>
      <c r="AV211" s="137"/>
      <c r="AW211" s="138"/>
      <c r="AX211" s="137"/>
      <c r="AY211" s="138"/>
      <c r="BJ211" s="1187"/>
      <c r="BK211" s="51"/>
      <c r="BL211" s="301"/>
      <c r="BM211" s="1210"/>
      <c r="BU211" s="235"/>
      <c r="BV211" s="1241"/>
      <c r="BW211" s="266"/>
      <c r="BX211" s="1210"/>
      <c r="BY211" s="1279"/>
      <c r="BZ211" s="290"/>
      <c r="CA211" s="1210"/>
      <c r="CB211" s="1191"/>
      <c r="CC211" s="1193"/>
      <c r="CD211" s="1195"/>
      <c r="CE211" s="1193"/>
      <c r="CF211" s="1197"/>
      <c r="CG211" s="1193"/>
      <c r="CH211" s="1248"/>
      <c r="CI211" s="1241"/>
      <c r="CJ211" s="1219"/>
      <c r="CK211" s="1189"/>
      <c r="CL211" s="1190"/>
      <c r="CM211" s="1192"/>
      <c r="CN211" s="1194"/>
      <c r="CO211" s="1192"/>
      <c r="CP211" s="1196"/>
      <c r="CQ211" s="1192"/>
      <c r="CR211" s="1205"/>
      <c r="CS211" s="1230"/>
      <c r="CT211" s="1232"/>
      <c r="CU211" s="1235"/>
      <c r="CV211" s="1238"/>
      <c r="CW211" s="1235"/>
      <c r="CX211" s="1238"/>
      <c r="CY211" s="1189"/>
      <c r="CZ211" s="291" t="s">
        <v>1167</v>
      </c>
      <c r="DA211" s="292">
        <v>4700</v>
      </c>
      <c r="DB211" s="293">
        <v>5200</v>
      </c>
      <c r="DC211" s="294">
        <v>3300</v>
      </c>
      <c r="DD211" s="290">
        <v>3300</v>
      </c>
      <c r="DE211" s="1210"/>
      <c r="DF211" s="231">
        <v>20750</v>
      </c>
      <c r="DG211" s="235"/>
      <c r="DH211" s="165"/>
      <c r="DI211" s="1241"/>
      <c r="DJ211" s="1244"/>
      <c r="DK211" s="1210"/>
      <c r="DL211" s="1190"/>
      <c r="DM211" s="1193"/>
      <c r="DN211" s="1195"/>
      <c r="DO211" s="1193"/>
      <c r="DP211" s="1197"/>
      <c r="DQ211" s="1193"/>
      <c r="DR211" s="1248"/>
      <c r="DS211" s="1210"/>
      <c r="DT211" s="1229"/>
      <c r="DU211" s="1210"/>
      <c r="DV211" s="1222"/>
      <c r="DW211" s="1224"/>
      <c r="DX211" s="1224"/>
      <c r="DY211" s="1226"/>
      <c r="DZ211" s="1210"/>
      <c r="EA211" s="1213"/>
      <c r="EB211" s="1193"/>
      <c r="EC211" s="1200"/>
      <c r="ED211" s="1193"/>
      <c r="EE211" s="1195"/>
      <c r="EF211" s="1193"/>
      <c r="EG211" s="1197"/>
      <c r="EH211" s="1193"/>
      <c r="EI211" s="1206"/>
      <c r="EJ211" s="1209"/>
      <c r="EK211" s="1210"/>
      <c r="EL211" s="1213"/>
      <c r="EM211" s="1193"/>
      <c r="EN211" s="1200"/>
      <c r="EO211" s="1193"/>
      <c r="EP211" s="1195"/>
      <c r="EQ211" s="1193"/>
      <c r="ER211" s="1197"/>
      <c r="ES211" s="1193"/>
      <c r="ET211" s="1206"/>
      <c r="EU211" s="1216"/>
      <c r="EV211" s="1209"/>
      <c r="EW211" s="1210"/>
      <c r="EX211" s="295" t="s">
        <v>1168</v>
      </c>
      <c r="EY211" s="1210"/>
      <c r="EZ211" s="1261"/>
      <c r="FA211" s="1210"/>
      <c r="FB211" s="1264"/>
      <c r="FC211" s="298"/>
      <c r="FD211" s="1267"/>
      <c r="FE211" s="441"/>
      <c r="FF211" s="422"/>
      <c r="FG211" s="422"/>
      <c r="FH211" s="422"/>
      <c r="FI211" s="422"/>
      <c r="FJ211" s="422"/>
      <c r="FK211" s="422"/>
      <c r="FL211" s="422"/>
      <c r="FM211" s="422"/>
      <c r="FN211" s="422"/>
      <c r="FO211" s="422"/>
    </row>
    <row r="212" spans="1:171" s="56" customFormat="1" ht="15.6" customHeight="1">
      <c r="A212" s="56" t="s">
        <v>448</v>
      </c>
      <c r="B212" s="56" t="s">
        <v>1906</v>
      </c>
      <c r="C212" s="1256"/>
      <c r="D212" s="1348" t="s">
        <v>297</v>
      </c>
      <c r="E212" s="1184" t="s">
        <v>1160</v>
      </c>
      <c r="F212" s="296" t="s">
        <v>42</v>
      </c>
      <c r="G212" s="205"/>
      <c r="H212" s="206">
        <v>99160</v>
      </c>
      <c r="I212" s="207">
        <v>108390</v>
      </c>
      <c r="J212" s="206">
        <v>81500</v>
      </c>
      <c r="K212" s="207">
        <v>90730</v>
      </c>
      <c r="L212" s="175" t="s">
        <v>268</v>
      </c>
      <c r="M212" s="208">
        <v>970</v>
      </c>
      <c r="N212" s="209">
        <v>1060</v>
      </c>
      <c r="O212" s="210" t="s">
        <v>269</v>
      </c>
      <c r="P212" s="211" t="s">
        <v>270</v>
      </c>
      <c r="Q212" s="212" t="s">
        <v>268</v>
      </c>
      <c r="R212" s="213" t="s">
        <v>271</v>
      </c>
      <c r="S212" s="212" t="s">
        <v>268</v>
      </c>
      <c r="T212" s="214">
        <v>2.9</v>
      </c>
      <c r="U212" s="215">
        <v>2.9</v>
      </c>
      <c r="V212" s="208">
        <v>790</v>
      </c>
      <c r="W212" s="209">
        <v>880</v>
      </c>
      <c r="X212" s="210" t="s">
        <v>269</v>
      </c>
      <c r="Y212" s="211" t="s">
        <v>270</v>
      </c>
      <c r="Z212" s="212" t="s">
        <v>268</v>
      </c>
      <c r="AA212" s="213" t="s">
        <v>271</v>
      </c>
      <c r="AB212" s="212" t="s">
        <v>268</v>
      </c>
      <c r="AC212" s="214">
        <v>2.9</v>
      </c>
      <c r="AD212" s="216">
        <v>2.8</v>
      </c>
      <c r="AE212" s="175" t="s">
        <v>268</v>
      </c>
      <c r="AF212" s="217">
        <v>9230</v>
      </c>
      <c r="AG212" s="218" t="s">
        <v>274</v>
      </c>
      <c r="AH212" s="219">
        <v>90</v>
      </c>
      <c r="AI212" s="220" t="s">
        <v>269</v>
      </c>
      <c r="AJ212" s="211" t="s">
        <v>270</v>
      </c>
      <c r="AK212" s="212" t="s">
        <v>268</v>
      </c>
      <c r="AL212" s="213" t="s">
        <v>271</v>
      </c>
      <c r="AM212" s="212" t="s">
        <v>268</v>
      </c>
      <c r="AN212" s="221">
        <v>2.5</v>
      </c>
      <c r="AO212" s="222" t="s">
        <v>276</v>
      </c>
      <c r="AP212" s="175" t="s">
        <v>268</v>
      </c>
      <c r="AQ212" s="223">
        <v>3690</v>
      </c>
      <c r="AR212" s="224" t="s">
        <v>274</v>
      </c>
      <c r="AS212" s="225">
        <v>30</v>
      </c>
      <c r="AT212" s="226" t="s">
        <v>269</v>
      </c>
      <c r="AU212" s="227" t="s">
        <v>270</v>
      </c>
      <c r="AV212" s="228" t="s">
        <v>268</v>
      </c>
      <c r="AW212" s="229" t="s">
        <v>271</v>
      </c>
      <c r="AX212" s="228" t="s">
        <v>268</v>
      </c>
      <c r="AY212" s="230">
        <v>3.8</v>
      </c>
      <c r="AZ212" s="51"/>
      <c r="BB212" s="133"/>
      <c r="BC212" s="297"/>
      <c r="BD212" s="137"/>
      <c r="BE212" s="138"/>
      <c r="BF212" s="137"/>
      <c r="BG212" s="138"/>
      <c r="BH212" s="137"/>
      <c r="BI212" s="138"/>
      <c r="BJ212" s="1187"/>
      <c r="BK212" s="51"/>
      <c r="BL212" s="301"/>
      <c r="BM212" s="1210"/>
      <c r="BU212" s="235"/>
      <c r="BV212" s="1241"/>
      <c r="BW212" s="266"/>
      <c r="BX212" s="1210" t="s">
        <v>268</v>
      </c>
      <c r="BY212" s="1276">
        <v>23040</v>
      </c>
      <c r="BZ212" s="237"/>
      <c r="CA212" s="1210" t="s">
        <v>268</v>
      </c>
      <c r="CB212" s="1245">
        <v>150</v>
      </c>
      <c r="CC212" s="1201" t="s">
        <v>269</v>
      </c>
      <c r="CD212" s="1202" t="s">
        <v>270</v>
      </c>
      <c r="CE212" s="1201" t="s">
        <v>268</v>
      </c>
      <c r="CF212" s="1203" t="s">
        <v>275</v>
      </c>
      <c r="CG212" s="1201" t="s">
        <v>268</v>
      </c>
      <c r="CH212" s="1246">
        <v>5.8</v>
      </c>
      <c r="CI212" s="1241"/>
      <c r="CJ212" s="1188" t="s">
        <v>197</v>
      </c>
      <c r="CK212" s="1189" t="s">
        <v>268</v>
      </c>
      <c r="CL212" s="1190">
        <v>160</v>
      </c>
      <c r="CM212" s="1192" t="s">
        <v>269</v>
      </c>
      <c r="CN212" s="1194" t="s">
        <v>270</v>
      </c>
      <c r="CO212" s="1192" t="s">
        <v>268</v>
      </c>
      <c r="CP212" s="1196" t="s">
        <v>275</v>
      </c>
      <c r="CQ212" s="1192" t="s">
        <v>268</v>
      </c>
      <c r="CR212" s="1205">
        <v>2.2999999999999998</v>
      </c>
      <c r="CS212" s="1230" t="s">
        <v>277</v>
      </c>
      <c r="CT212" s="1232" t="s">
        <v>268</v>
      </c>
      <c r="CU212" s="1233">
        <v>6700</v>
      </c>
      <c r="CV212" s="1236">
        <v>7300</v>
      </c>
      <c r="CW212" s="1233">
        <v>4700</v>
      </c>
      <c r="CX212" s="1236">
        <v>4700</v>
      </c>
      <c r="CY212" s="1189" t="s">
        <v>268</v>
      </c>
      <c r="CZ212" s="238" t="s">
        <v>1162</v>
      </c>
      <c r="DA212" s="239">
        <v>10200</v>
      </c>
      <c r="DB212" s="240">
        <v>11400</v>
      </c>
      <c r="DC212" s="241">
        <v>7100</v>
      </c>
      <c r="DD212" s="242">
        <v>7100</v>
      </c>
      <c r="DE212" s="1210"/>
      <c r="DF212" s="231"/>
      <c r="DG212" s="1189" t="s">
        <v>268</v>
      </c>
      <c r="DH212" s="1239">
        <v>5100</v>
      </c>
      <c r="DI212" s="1210" t="s">
        <v>268</v>
      </c>
      <c r="DJ212" s="1242">
        <v>6420</v>
      </c>
      <c r="DK212" s="1210" t="s">
        <v>268</v>
      </c>
      <c r="DL212" s="1245">
        <v>60</v>
      </c>
      <c r="DM212" s="1201" t="s">
        <v>269</v>
      </c>
      <c r="DN212" s="1202" t="s">
        <v>270</v>
      </c>
      <c r="DO212" s="1201" t="s">
        <v>268</v>
      </c>
      <c r="DP212" s="1203" t="s">
        <v>275</v>
      </c>
      <c r="DQ212" s="1201" t="s">
        <v>268</v>
      </c>
      <c r="DR212" s="1246">
        <v>6.5</v>
      </c>
      <c r="DS212" s="1210"/>
      <c r="DT212" s="191"/>
      <c r="DU212" s="1210" t="s">
        <v>280</v>
      </c>
      <c r="DV212" s="1249" t="s">
        <v>1129</v>
      </c>
      <c r="DW212" s="1251" t="s">
        <v>1129</v>
      </c>
      <c r="DX212" s="1251" t="s">
        <v>1129</v>
      </c>
      <c r="DY212" s="1253" t="s">
        <v>1129</v>
      </c>
      <c r="DZ212" s="1210" t="s">
        <v>280</v>
      </c>
      <c r="EA212" s="1211">
        <v>4220</v>
      </c>
      <c r="EB212" s="1201" t="s">
        <v>268</v>
      </c>
      <c r="EC212" s="1198">
        <v>40</v>
      </c>
      <c r="ED212" s="1201" t="s">
        <v>269</v>
      </c>
      <c r="EE212" s="1202" t="s">
        <v>270</v>
      </c>
      <c r="EF212" s="1201" t="s">
        <v>268</v>
      </c>
      <c r="EG212" s="1203" t="s">
        <v>275</v>
      </c>
      <c r="EH212" s="1201" t="s">
        <v>268</v>
      </c>
      <c r="EI212" s="1204">
        <v>4.9000000000000004</v>
      </c>
      <c r="EJ212" s="1207" t="s">
        <v>276</v>
      </c>
      <c r="EK212" s="1210" t="s">
        <v>280</v>
      </c>
      <c r="EL212" s="1211">
        <v>15830</v>
      </c>
      <c r="EM212" s="1201" t="s">
        <v>268</v>
      </c>
      <c r="EN212" s="1198">
        <v>150</v>
      </c>
      <c r="EO212" s="1201" t="s">
        <v>269</v>
      </c>
      <c r="EP212" s="1202" t="s">
        <v>270</v>
      </c>
      <c r="EQ212" s="1201" t="s">
        <v>268</v>
      </c>
      <c r="ER212" s="1203" t="s">
        <v>275</v>
      </c>
      <c r="ES212" s="1201" t="s">
        <v>268</v>
      </c>
      <c r="ET212" s="1204">
        <v>2.6</v>
      </c>
      <c r="EU212" s="1214" t="s">
        <v>276</v>
      </c>
      <c r="EV212" s="1207" t="s">
        <v>1168</v>
      </c>
      <c r="EW212" s="1210" t="s">
        <v>280</v>
      </c>
      <c r="EX212" s="244"/>
      <c r="EY212" s="1210" t="s">
        <v>280</v>
      </c>
      <c r="EZ212" s="1261"/>
      <c r="FA212" s="1210"/>
      <c r="FB212" s="1264"/>
      <c r="FC212" s="298"/>
      <c r="FD212" s="1267"/>
      <c r="FE212" s="441"/>
      <c r="FF212" s="422"/>
      <c r="FG212" s="422"/>
      <c r="FH212" s="422"/>
      <c r="FI212" s="422"/>
      <c r="FJ212" s="422"/>
      <c r="FK212" s="422"/>
      <c r="FL212" s="422"/>
      <c r="FM212" s="422"/>
      <c r="FN212" s="422"/>
      <c r="FO212" s="422"/>
    </row>
    <row r="213" spans="1:171" s="56" customFormat="1" ht="15.6" customHeight="1">
      <c r="A213" s="56" t="s">
        <v>449</v>
      </c>
      <c r="B213" s="56" t="s">
        <v>1907</v>
      </c>
      <c r="C213" s="1256"/>
      <c r="D213" s="1349"/>
      <c r="E213" s="1185"/>
      <c r="F213" s="299" t="s">
        <v>43</v>
      </c>
      <c r="G213" s="205"/>
      <c r="H213" s="246">
        <v>108390</v>
      </c>
      <c r="I213" s="247">
        <v>182180</v>
      </c>
      <c r="J213" s="246">
        <v>90730</v>
      </c>
      <c r="K213" s="247">
        <v>164520</v>
      </c>
      <c r="L213" s="175" t="s">
        <v>268</v>
      </c>
      <c r="M213" s="248">
        <v>1060</v>
      </c>
      <c r="N213" s="249">
        <v>1690</v>
      </c>
      <c r="O213" s="250" t="s">
        <v>269</v>
      </c>
      <c r="P213" s="251" t="s">
        <v>270</v>
      </c>
      <c r="Q213" s="252" t="s">
        <v>274</v>
      </c>
      <c r="R213" s="251" t="s">
        <v>271</v>
      </c>
      <c r="S213" s="252" t="s">
        <v>268</v>
      </c>
      <c r="T213" s="253">
        <v>2.9</v>
      </c>
      <c r="U213" s="254">
        <v>2.8</v>
      </c>
      <c r="V213" s="248">
        <v>880</v>
      </c>
      <c r="W213" s="249">
        <v>1510</v>
      </c>
      <c r="X213" s="250" t="s">
        <v>269</v>
      </c>
      <c r="Y213" s="251" t="s">
        <v>270</v>
      </c>
      <c r="Z213" s="252" t="s">
        <v>274</v>
      </c>
      <c r="AA213" s="251" t="s">
        <v>271</v>
      </c>
      <c r="AB213" s="252" t="s">
        <v>268</v>
      </c>
      <c r="AC213" s="253">
        <v>2.8</v>
      </c>
      <c r="AD213" s="255">
        <v>2.8</v>
      </c>
      <c r="AE213" s="175" t="s">
        <v>268</v>
      </c>
      <c r="AF213" s="223">
        <v>9230</v>
      </c>
      <c r="AG213" s="224" t="s">
        <v>274</v>
      </c>
      <c r="AH213" s="256">
        <v>90</v>
      </c>
      <c r="AI213" s="257" t="s">
        <v>269</v>
      </c>
      <c r="AJ213" s="197" t="s">
        <v>270</v>
      </c>
      <c r="AK213" s="198" t="s">
        <v>268</v>
      </c>
      <c r="AL213" s="258" t="s">
        <v>271</v>
      </c>
      <c r="AM213" s="259" t="s">
        <v>268</v>
      </c>
      <c r="AN213" s="260">
        <v>2.5</v>
      </c>
      <c r="AO213" s="261"/>
      <c r="AP213" s="51"/>
      <c r="AQ213" s="233"/>
      <c r="AS213" s="233"/>
      <c r="AT213" s="262"/>
      <c r="AU213" s="263"/>
      <c r="AV213" s="262"/>
      <c r="AW213" s="263"/>
      <c r="AX213" s="262"/>
      <c r="AY213" s="263"/>
      <c r="AZ213" s="51"/>
      <c r="BC213" s="264"/>
      <c r="BD213" s="265"/>
      <c r="BF213" s="265"/>
      <c r="BH213" s="265"/>
      <c r="BJ213" s="1187"/>
      <c r="BK213" s="51"/>
      <c r="BL213" s="301"/>
      <c r="BM213" s="1210"/>
      <c r="BU213" s="235"/>
      <c r="BV213" s="1241"/>
      <c r="BW213" s="266"/>
      <c r="BX213" s="1210"/>
      <c r="BY213" s="1277"/>
      <c r="BZ213" s="267">
        <v>21100</v>
      </c>
      <c r="CA213" s="1210"/>
      <c r="CB213" s="1190"/>
      <c r="CC213" s="1192"/>
      <c r="CD213" s="1194"/>
      <c r="CE213" s="1192"/>
      <c r="CF213" s="1196"/>
      <c r="CG213" s="1192"/>
      <c r="CH213" s="1247"/>
      <c r="CI213" s="1241"/>
      <c r="CJ213" s="1188"/>
      <c r="CK213" s="1189"/>
      <c r="CL213" s="1190"/>
      <c r="CM213" s="1192"/>
      <c r="CN213" s="1194"/>
      <c r="CO213" s="1192"/>
      <c r="CP213" s="1196"/>
      <c r="CQ213" s="1192"/>
      <c r="CR213" s="1205"/>
      <c r="CS213" s="1230"/>
      <c r="CT213" s="1232"/>
      <c r="CU213" s="1234"/>
      <c r="CV213" s="1237"/>
      <c r="CW213" s="1234"/>
      <c r="CX213" s="1237"/>
      <c r="CY213" s="1189"/>
      <c r="CZ213" s="167" t="s">
        <v>1164</v>
      </c>
      <c r="DA213" s="268">
        <v>5600</v>
      </c>
      <c r="DB213" s="269">
        <v>6200</v>
      </c>
      <c r="DC213" s="270">
        <v>3900</v>
      </c>
      <c r="DD213" s="271">
        <v>3900</v>
      </c>
      <c r="DE213" s="1210"/>
      <c r="DF213" s="231" t="s">
        <v>294</v>
      </c>
      <c r="DG213" s="1189"/>
      <c r="DH213" s="1240"/>
      <c r="DI213" s="1210"/>
      <c r="DJ213" s="1243"/>
      <c r="DK213" s="1210"/>
      <c r="DL213" s="1190"/>
      <c r="DM213" s="1192"/>
      <c r="DN213" s="1194"/>
      <c r="DO213" s="1192"/>
      <c r="DP213" s="1196"/>
      <c r="DQ213" s="1192"/>
      <c r="DR213" s="1247"/>
      <c r="DS213" s="1210"/>
      <c r="DT213" s="191"/>
      <c r="DU213" s="1210"/>
      <c r="DV213" s="1250"/>
      <c r="DW213" s="1252"/>
      <c r="DX213" s="1252"/>
      <c r="DY213" s="1254"/>
      <c r="DZ213" s="1210"/>
      <c r="EA213" s="1212"/>
      <c r="EB213" s="1192"/>
      <c r="EC213" s="1199"/>
      <c r="ED213" s="1192"/>
      <c r="EE213" s="1194"/>
      <c r="EF213" s="1192"/>
      <c r="EG213" s="1196"/>
      <c r="EH213" s="1192"/>
      <c r="EI213" s="1205"/>
      <c r="EJ213" s="1208"/>
      <c r="EK213" s="1210"/>
      <c r="EL213" s="1212"/>
      <c r="EM213" s="1192"/>
      <c r="EN213" s="1199"/>
      <c r="EO213" s="1192"/>
      <c r="EP213" s="1194"/>
      <c r="EQ213" s="1192"/>
      <c r="ER213" s="1196"/>
      <c r="ES213" s="1192"/>
      <c r="ET213" s="1205"/>
      <c r="EU213" s="1215"/>
      <c r="EV213" s="1208"/>
      <c r="EW213" s="1210"/>
      <c r="EX213" s="272">
        <v>10560</v>
      </c>
      <c r="EY213" s="1210"/>
      <c r="EZ213" s="1261"/>
      <c r="FA213" s="1210"/>
      <c r="FB213" s="1264"/>
      <c r="FC213" s="298"/>
      <c r="FD213" s="1267"/>
      <c r="FE213" s="441"/>
      <c r="FF213" s="422"/>
      <c r="FG213" s="422"/>
      <c r="FH213" s="422"/>
      <c r="FI213" s="422"/>
      <c r="FJ213" s="422"/>
      <c r="FK213" s="422"/>
      <c r="FL213" s="422"/>
      <c r="FM213" s="422"/>
      <c r="FN213" s="422"/>
      <c r="FO213" s="422"/>
    </row>
    <row r="214" spans="1:171" s="56" customFormat="1" ht="15.6" customHeight="1">
      <c r="A214" s="56" t="s">
        <v>1341</v>
      </c>
      <c r="B214" s="56" t="s">
        <v>1908</v>
      </c>
      <c r="C214" s="1256"/>
      <c r="D214" s="1349"/>
      <c r="E214" s="1217" t="s">
        <v>1165</v>
      </c>
      <c r="F214" s="299" t="s">
        <v>44</v>
      </c>
      <c r="G214" s="205"/>
      <c r="H214" s="246">
        <v>182180</v>
      </c>
      <c r="I214" s="247">
        <v>274540</v>
      </c>
      <c r="J214" s="246">
        <v>164520</v>
      </c>
      <c r="K214" s="247">
        <v>256880</v>
      </c>
      <c r="L214" s="175" t="s">
        <v>268</v>
      </c>
      <c r="M214" s="248">
        <v>1690</v>
      </c>
      <c r="N214" s="249">
        <v>2620</v>
      </c>
      <c r="O214" s="250" t="s">
        <v>269</v>
      </c>
      <c r="P214" s="251" t="s">
        <v>270</v>
      </c>
      <c r="Q214" s="252" t="s">
        <v>274</v>
      </c>
      <c r="R214" s="251" t="s">
        <v>271</v>
      </c>
      <c r="S214" s="252" t="s">
        <v>268</v>
      </c>
      <c r="T214" s="253">
        <v>2.8</v>
      </c>
      <c r="U214" s="254">
        <v>2.8</v>
      </c>
      <c r="V214" s="248">
        <v>1510</v>
      </c>
      <c r="W214" s="249">
        <v>2440</v>
      </c>
      <c r="X214" s="250" t="s">
        <v>269</v>
      </c>
      <c r="Y214" s="251" t="s">
        <v>270</v>
      </c>
      <c r="Z214" s="252" t="s">
        <v>274</v>
      </c>
      <c r="AA214" s="251" t="s">
        <v>271</v>
      </c>
      <c r="AB214" s="252" t="s">
        <v>268</v>
      </c>
      <c r="AC214" s="253">
        <v>2.8</v>
      </c>
      <c r="AD214" s="255">
        <v>2.7</v>
      </c>
      <c r="AE214" s="55"/>
      <c r="AF214" s="133"/>
      <c r="AG214" s="133"/>
      <c r="AH214" s="273"/>
      <c r="AI214" s="137"/>
      <c r="AJ214" s="138"/>
      <c r="AK214" s="137"/>
      <c r="AL214" s="138"/>
      <c r="AM214" s="137"/>
      <c r="AN214" s="138"/>
      <c r="AO214" s="138"/>
      <c r="AP214" s="55"/>
      <c r="AQ214" s="133"/>
      <c r="AR214" s="133"/>
      <c r="AS214" s="138"/>
      <c r="AT214" s="137"/>
      <c r="AU214" s="138"/>
      <c r="AV214" s="137"/>
      <c r="AW214" s="138"/>
      <c r="AX214" s="137"/>
      <c r="AY214" s="138"/>
      <c r="AZ214" s="175" t="s">
        <v>268</v>
      </c>
      <c r="BA214" s="274">
        <v>18470</v>
      </c>
      <c r="BB214" s="175" t="s">
        <v>268</v>
      </c>
      <c r="BC214" s="225">
        <v>180</v>
      </c>
      <c r="BD214" s="226" t="s">
        <v>269</v>
      </c>
      <c r="BE214" s="227" t="s">
        <v>270</v>
      </c>
      <c r="BF214" s="228" t="s">
        <v>268</v>
      </c>
      <c r="BG214" s="229" t="s">
        <v>271</v>
      </c>
      <c r="BH214" s="226" t="s">
        <v>268</v>
      </c>
      <c r="BI214" s="230">
        <v>2.5</v>
      </c>
      <c r="BJ214" s="1187"/>
      <c r="BK214" s="51"/>
      <c r="BL214" s="301"/>
      <c r="BM214" s="1210"/>
      <c r="BU214" s="235"/>
      <c r="BV214" s="1241"/>
      <c r="BW214" s="266"/>
      <c r="BX214" s="1210" t="s">
        <v>268</v>
      </c>
      <c r="BY214" s="1278">
        <v>21100</v>
      </c>
      <c r="BZ214" s="275"/>
      <c r="CA214" s="1210"/>
      <c r="CB214" s="1190">
        <v>0</v>
      </c>
      <c r="CC214" s="1192"/>
      <c r="CD214" s="1194"/>
      <c r="CE214" s="1192"/>
      <c r="CF214" s="1196"/>
      <c r="CG214" s="1192"/>
      <c r="CH214" s="1247"/>
      <c r="CI214" s="1241"/>
      <c r="CJ214" s="1219">
        <v>16450</v>
      </c>
      <c r="CK214" s="1189"/>
      <c r="CL214" s="1190"/>
      <c r="CM214" s="1192"/>
      <c r="CN214" s="1194"/>
      <c r="CO214" s="1192"/>
      <c r="CP214" s="1196"/>
      <c r="CQ214" s="1192"/>
      <c r="CR214" s="1205"/>
      <c r="CS214" s="1230"/>
      <c r="CT214" s="1232"/>
      <c r="CU214" s="1234"/>
      <c r="CV214" s="1237"/>
      <c r="CW214" s="1234"/>
      <c r="CX214" s="1237"/>
      <c r="CY214" s="1189"/>
      <c r="CZ214" s="167" t="s">
        <v>1166</v>
      </c>
      <c r="DA214" s="268">
        <v>4900</v>
      </c>
      <c r="DB214" s="269">
        <v>5400</v>
      </c>
      <c r="DC214" s="270">
        <v>3400</v>
      </c>
      <c r="DD214" s="271">
        <v>3400</v>
      </c>
      <c r="DE214" s="1210"/>
      <c r="DF214" s="231">
        <v>16800</v>
      </c>
      <c r="DG214" s="235"/>
      <c r="DH214" s="276"/>
      <c r="DI214" s="1241"/>
      <c r="DJ214" s="1243"/>
      <c r="DK214" s="1210"/>
      <c r="DL214" s="1190"/>
      <c r="DM214" s="1192"/>
      <c r="DN214" s="1194"/>
      <c r="DO214" s="1192"/>
      <c r="DP214" s="1196"/>
      <c r="DQ214" s="1192"/>
      <c r="DR214" s="1247"/>
      <c r="DS214" s="1210"/>
      <c r="DT214" s="191"/>
      <c r="DU214" s="1210"/>
      <c r="DV214" s="1221">
        <v>0.01</v>
      </c>
      <c r="DW214" s="1223">
        <v>0.03</v>
      </c>
      <c r="DX214" s="1223">
        <v>0.04</v>
      </c>
      <c r="DY214" s="1225">
        <v>0.05</v>
      </c>
      <c r="DZ214" s="1210"/>
      <c r="EA214" s="1212"/>
      <c r="EB214" s="1192"/>
      <c r="EC214" s="1199"/>
      <c r="ED214" s="1192"/>
      <c r="EE214" s="1194"/>
      <c r="EF214" s="1192"/>
      <c r="EG214" s="1196"/>
      <c r="EH214" s="1192"/>
      <c r="EI214" s="1205"/>
      <c r="EJ214" s="1208"/>
      <c r="EK214" s="1210"/>
      <c r="EL214" s="1212"/>
      <c r="EM214" s="1192"/>
      <c r="EN214" s="1199"/>
      <c r="EO214" s="1192"/>
      <c r="EP214" s="1194"/>
      <c r="EQ214" s="1192"/>
      <c r="ER214" s="1196"/>
      <c r="ES214" s="1192"/>
      <c r="ET214" s="1205"/>
      <c r="EU214" s="1215"/>
      <c r="EV214" s="1208"/>
      <c r="EW214" s="1210"/>
      <c r="EX214" s="277">
        <v>100</v>
      </c>
      <c r="EY214" s="1210"/>
      <c r="EZ214" s="1261"/>
      <c r="FA214" s="1210"/>
      <c r="FB214" s="1264"/>
      <c r="FC214" s="298"/>
      <c r="FD214" s="1267"/>
      <c r="FE214" s="441"/>
      <c r="FF214" s="422"/>
      <c r="FG214" s="422"/>
      <c r="FH214" s="422"/>
      <c r="FI214" s="422"/>
      <c r="FJ214" s="422"/>
      <c r="FK214" s="422"/>
      <c r="FL214" s="422"/>
      <c r="FM214" s="422"/>
      <c r="FN214" s="422"/>
      <c r="FO214" s="422"/>
    </row>
    <row r="215" spans="1:171" s="56" customFormat="1" ht="15.6" customHeight="1">
      <c r="A215" s="56" t="s">
        <v>1342</v>
      </c>
      <c r="B215" s="56" t="s">
        <v>1909</v>
      </c>
      <c r="C215" s="1256"/>
      <c r="D215" s="1349"/>
      <c r="E215" s="1218"/>
      <c r="F215" s="300" t="s">
        <v>45</v>
      </c>
      <c r="G215" s="205"/>
      <c r="H215" s="279">
        <v>274540</v>
      </c>
      <c r="I215" s="280"/>
      <c r="J215" s="279">
        <v>256880</v>
      </c>
      <c r="K215" s="280"/>
      <c r="L215" s="175" t="s">
        <v>268</v>
      </c>
      <c r="M215" s="223">
        <v>2620</v>
      </c>
      <c r="N215" s="281"/>
      <c r="O215" s="282" t="s">
        <v>269</v>
      </c>
      <c r="P215" s="283" t="s">
        <v>270</v>
      </c>
      <c r="Q215" s="284" t="s">
        <v>274</v>
      </c>
      <c r="R215" s="283" t="s">
        <v>271</v>
      </c>
      <c r="S215" s="284" t="s">
        <v>268</v>
      </c>
      <c r="T215" s="285">
        <v>2.8</v>
      </c>
      <c r="U215" s="286"/>
      <c r="V215" s="223">
        <v>2440</v>
      </c>
      <c r="W215" s="281"/>
      <c r="X215" s="282" t="s">
        <v>269</v>
      </c>
      <c r="Y215" s="283" t="s">
        <v>270</v>
      </c>
      <c r="Z215" s="284" t="s">
        <v>274</v>
      </c>
      <c r="AA215" s="283" t="s">
        <v>271</v>
      </c>
      <c r="AB215" s="284" t="s">
        <v>268</v>
      </c>
      <c r="AC215" s="285">
        <v>2.7</v>
      </c>
      <c r="AD215" s="287"/>
      <c r="AE215" s="55"/>
      <c r="AF215" s="133"/>
      <c r="AG215" s="133"/>
      <c r="AH215" s="288"/>
      <c r="AI215" s="137"/>
      <c r="AJ215" s="138"/>
      <c r="AK215" s="137"/>
      <c r="AL215" s="138"/>
      <c r="AM215" s="137"/>
      <c r="AN215" s="138"/>
      <c r="AO215" s="138"/>
      <c r="AP215" s="55"/>
      <c r="AQ215" s="289"/>
      <c r="AR215" s="165"/>
      <c r="AS215" s="288"/>
      <c r="AT215" s="137"/>
      <c r="AU215" s="138"/>
      <c r="AV215" s="137"/>
      <c r="AW215" s="138"/>
      <c r="AX215" s="137"/>
      <c r="AY215" s="138"/>
      <c r="BJ215" s="1187"/>
      <c r="BK215" s="51"/>
      <c r="BL215" s="301"/>
      <c r="BM215" s="1210"/>
      <c r="BU215" s="235"/>
      <c r="BV215" s="1241"/>
      <c r="BW215" s="266"/>
      <c r="BX215" s="1210"/>
      <c r="BY215" s="1279"/>
      <c r="BZ215" s="290"/>
      <c r="CA215" s="1210"/>
      <c r="CB215" s="1191"/>
      <c r="CC215" s="1193"/>
      <c r="CD215" s="1195"/>
      <c r="CE215" s="1193"/>
      <c r="CF215" s="1197"/>
      <c r="CG215" s="1193"/>
      <c r="CH215" s="1248"/>
      <c r="CI215" s="1241"/>
      <c r="CJ215" s="1219"/>
      <c r="CK215" s="1189"/>
      <c r="CL215" s="1190"/>
      <c r="CM215" s="1192"/>
      <c r="CN215" s="1194"/>
      <c r="CO215" s="1192"/>
      <c r="CP215" s="1196"/>
      <c r="CQ215" s="1192"/>
      <c r="CR215" s="1205"/>
      <c r="CS215" s="1230"/>
      <c r="CT215" s="1232"/>
      <c r="CU215" s="1235"/>
      <c r="CV215" s="1238"/>
      <c r="CW215" s="1235"/>
      <c r="CX215" s="1238"/>
      <c r="CY215" s="1189"/>
      <c r="CZ215" s="291" t="s">
        <v>1167</v>
      </c>
      <c r="DA215" s="292">
        <v>4400</v>
      </c>
      <c r="DB215" s="293">
        <v>4900</v>
      </c>
      <c r="DC215" s="294">
        <v>3000</v>
      </c>
      <c r="DD215" s="290">
        <v>3000</v>
      </c>
      <c r="DE215" s="1210"/>
      <c r="DF215" s="231"/>
      <c r="DG215" s="235"/>
      <c r="DH215" s="165"/>
      <c r="DI215" s="1241"/>
      <c r="DJ215" s="1244"/>
      <c r="DK215" s="1210"/>
      <c r="DL215" s="1190"/>
      <c r="DM215" s="1193"/>
      <c r="DN215" s="1195"/>
      <c r="DO215" s="1193"/>
      <c r="DP215" s="1197"/>
      <c r="DQ215" s="1193"/>
      <c r="DR215" s="1248"/>
      <c r="DS215" s="1210"/>
      <c r="DT215" s="191"/>
      <c r="DU215" s="1210"/>
      <c r="DV215" s="1222"/>
      <c r="DW215" s="1224"/>
      <c r="DX215" s="1224"/>
      <c r="DY215" s="1226"/>
      <c r="DZ215" s="1210"/>
      <c r="EA215" s="1213"/>
      <c r="EB215" s="1193"/>
      <c r="EC215" s="1200"/>
      <c r="ED215" s="1193"/>
      <c r="EE215" s="1195"/>
      <c r="EF215" s="1193"/>
      <c r="EG215" s="1197"/>
      <c r="EH215" s="1193"/>
      <c r="EI215" s="1206"/>
      <c r="EJ215" s="1209"/>
      <c r="EK215" s="1210"/>
      <c r="EL215" s="1213"/>
      <c r="EM215" s="1193"/>
      <c r="EN215" s="1200"/>
      <c r="EO215" s="1193"/>
      <c r="EP215" s="1195"/>
      <c r="EQ215" s="1193"/>
      <c r="ER215" s="1197"/>
      <c r="ES215" s="1193"/>
      <c r="ET215" s="1206"/>
      <c r="EU215" s="1216"/>
      <c r="EV215" s="1209"/>
      <c r="EW215" s="1210"/>
      <c r="EX215" s="295" t="s">
        <v>1168</v>
      </c>
      <c r="EY215" s="1210"/>
      <c r="EZ215" s="1261"/>
      <c r="FA215" s="1210"/>
      <c r="FB215" s="1264"/>
      <c r="FC215" s="298"/>
      <c r="FD215" s="1267"/>
      <c r="FE215" s="441"/>
      <c r="FF215" s="422"/>
      <c r="FG215" s="422"/>
      <c r="FH215" s="422"/>
      <c r="FI215" s="422"/>
      <c r="FJ215" s="422"/>
      <c r="FK215" s="422"/>
      <c r="FL215" s="422"/>
      <c r="FM215" s="422"/>
      <c r="FN215" s="422"/>
      <c r="FO215" s="422"/>
    </row>
    <row r="216" spans="1:171" ht="15.6" customHeight="1">
      <c r="A216" s="56" t="s">
        <v>450</v>
      </c>
      <c r="B216" s="56" t="s">
        <v>1910</v>
      </c>
      <c r="C216" s="1256"/>
      <c r="D216" s="1348" t="s">
        <v>299</v>
      </c>
      <c r="E216" s="1184" t="s">
        <v>1160</v>
      </c>
      <c r="F216" s="296" t="s">
        <v>42</v>
      </c>
      <c r="G216" s="205"/>
      <c r="H216" s="206">
        <v>90650</v>
      </c>
      <c r="I216" s="207">
        <v>99880</v>
      </c>
      <c r="J216" s="206">
        <v>75200</v>
      </c>
      <c r="K216" s="207">
        <v>84430</v>
      </c>
      <c r="L216" s="175" t="s">
        <v>268</v>
      </c>
      <c r="M216" s="208">
        <v>880</v>
      </c>
      <c r="N216" s="209">
        <v>970</v>
      </c>
      <c r="O216" s="210" t="s">
        <v>269</v>
      </c>
      <c r="P216" s="211" t="s">
        <v>270</v>
      </c>
      <c r="Q216" s="212" t="s">
        <v>268</v>
      </c>
      <c r="R216" s="213" t="s">
        <v>271</v>
      </c>
      <c r="S216" s="212" t="s">
        <v>268</v>
      </c>
      <c r="T216" s="214">
        <v>2.9</v>
      </c>
      <c r="U216" s="215">
        <v>2.9</v>
      </c>
      <c r="V216" s="208">
        <v>730</v>
      </c>
      <c r="W216" s="209">
        <v>820</v>
      </c>
      <c r="X216" s="210" t="s">
        <v>269</v>
      </c>
      <c r="Y216" s="211" t="s">
        <v>270</v>
      </c>
      <c r="Z216" s="212" t="s">
        <v>268</v>
      </c>
      <c r="AA216" s="213" t="s">
        <v>271</v>
      </c>
      <c r="AB216" s="212" t="s">
        <v>268</v>
      </c>
      <c r="AC216" s="214">
        <v>2.9</v>
      </c>
      <c r="AD216" s="216">
        <v>2.8</v>
      </c>
      <c r="AE216" s="175" t="s">
        <v>268</v>
      </c>
      <c r="AF216" s="217">
        <v>9230</v>
      </c>
      <c r="AG216" s="218" t="s">
        <v>274</v>
      </c>
      <c r="AH216" s="219">
        <v>90</v>
      </c>
      <c r="AI216" s="220" t="s">
        <v>269</v>
      </c>
      <c r="AJ216" s="211" t="s">
        <v>270</v>
      </c>
      <c r="AK216" s="212" t="s">
        <v>268</v>
      </c>
      <c r="AL216" s="213" t="s">
        <v>271</v>
      </c>
      <c r="AM216" s="212" t="s">
        <v>268</v>
      </c>
      <c r="AN216" s="221">
        <v>2.5</v>
      </c>
      <c r="AO216" s="222" t="s">
        <v>276</v>
      </c>
      <c r="AP216" s="175" t="s">
        <v>268</v>
      </c>
      <c r="AQ216" s="223">
        <v>3690</v>
      </c>
      <c r="AR216" s="224" t="s">
        <v>274</v>
      </c>
      <c r="AS216" s="225">
        <v>30</v>
      </c>
      <c r="AT216" s="226" t="s">
        <v>269</v>
      </c>
      <c r="AU216" s="227" t="s">
        <v>270</v>
      </c>
      <c r="AV216" s="228" t="s">
        <v>268</v>
      </c>
      <c r="AW216" s="229" t="s">
        <v>271</v>
      </c>
      <c r="AX216" s="228" t="s">
        <v>268</v>
      </c>
      <c r="AY216" s="230">
        <v>3.8</v>
      </c>
      <c r="BA216" s="56"/>
      <c r="BJ216" s="1187"/>
      <c r="BL216" s="301"/>
      <c r="BM216" s="1210"/>
      <c r="BN216" s="56"/>
      <c r="BO216" s="56"/>
      <c r="BP216" s="56"/>
      <c r="BQ216" s="56"/>
      <c r="BR216" s="56"/>
      <c r="BS216" s="56"/>
      <c r="BT216" s="56"/>
      <c r="BU216" s="154"/>
      <c r="BV216" s="1241"/>
      <c r="BW216" s="191"/>
      <c r="BX216" s="1210" t="s">
        <v>268</v>
      </c>
      <c r="BY216" s="1276">
        <v>21130</v>
      </c>
      <c r="BZ216" s="237"/>
      <c r="CA216" s="1210" t="s">
        <v>268</v>
      </c>
      <c r="CB216" s="1245">
        <v>130</v>
      </c>
      <c r="CC216" s="1201" t="s">
        <v>269</v>
      </c>
      <c r="CD216" s="1202" t="s">
        <v>270</v>
      </c>
      <c r="CE216" s="1201" t="s">
        <v>268</v>
      </c>
      <c r="CF216" s="1203" t="s">
        <v>275</v>
      </c>
      <c r="CG216" s="1201" t="s">
        <v>268</v>
      </c>
      <c r="CH216" s="1246">
        <v>5.9</v>
      </c>
      <c r="CI216" s="1241"/>
      <c r="CJ216" s="1188" t="s">
        <v>198</v>
      </c>
      <c r="CK216" s="1189" t="s">
        <v>268</v>
      </c>
      <c r="CL216" s="1190">
        <v>140</v>
      </c>
      <c r="CM216" s="1192" t="s">
        <v>269</v>
      </c>
      <c r="CN216" s="1194" t="s">
        <v>270</v>
      </c>
      <c r="CO216" s="1192" t="s">
        <v>268</v>
      </c>
      <c r="CP216" s="1196" t="s">
        <v>275</v>
      </c>
      <c r="CQ216" s="1192" t="s">
        <v>268</v>
      </c>
      <c r="CR216" s="1205">
        <v>2.2999999999999998</v>
      </c>
      <c r="CS216" s="1230" t="s">
        <v>277</v>
      </c>
      <c r="CT216" s="1232" t="s">
        <v>268</v>
      </c>
      <c r="CU216" s="1233">
        <v>5800</v>
      </c>
      <c r="CV216" s="1236">
        <v>6400</v>
      </c>
      <c r="CW216" s="1233">
        <v>4100</v>
      </c>
      <c r="CX216" s="1236">
        <v>4100</v>
      </c>
      <c r="CY216" s="1189" t="s">
        <v>268</v>
      </c>
      <c r="CZ216" s="238" t="s">
        <v>1162</v>
      </c>
      <c r="DA216" s="239">
        <v>9800</v>
      </c>
      <c r="DB216" s="240">
        <v>10900</v>
      </c>
      <c r="DC216" s="241">
        <v>6800</v>
      </c>
      <c r="DD216" s="242">
        <v>6800</v>
      </c>
      <c r="DE216" s="1210"/>
      <c r="DF216" s="231" t="s">
        <v>296</v>
      </c>
      <c r="DG216" s="1189" t="s">
        <v>268</v>
      </c>
      <c r="DH216" s="1239">
        <v>5100</v>
      </c>
      <c r="DI216" s="1210" t="s">
        <v>268</v>
      </c>
      <c r="DJ216" s="1242">
        <v>5630</v>
      </c>
      <c r="DK216" s="1210" t="s">
        <v>268</v>
      </c>
      <c r="DL216" s="1245">
        <v>50</v>
      </c>
      <c r="DM216" s="1201" t="s">
        <v>269</v>
      </c>
      <c r="DN216" s="1202" t="s">
        <v>270</v>
      </c>
      <c r="DO216" s="1201" t="s">
        <v>268</v>
      </c>
      <c r="DP216" s="1203" t="s">
        <v>275</v>
      </c>
      <c r="DQ216" s="1201" t="s">
        <v>268</v>
      </c>
      <c r="DR216" s="1246">
        <v>6.8</v>
      </c>
      <c r="DS216" s="1210"/>
      <c r="DT216" s="231"/>
      <c r="DU216" s="1210" t="s">
        <v>280</v>
      </c>
      <c r="DV216" s="1249" t="s">
        <v>1129</v>
      </c>
      <c r="DW216" s="1251" t="s">
        <v>1129</v>
      </c>
      <c r="DX216" s="1251" t="s">
        <v>1129</v>
      </c>
      <c r="DY216" s="1253" t="s">
        <v>1129</v>
      </c>
      <c r="DZ216" s="1210" t="s">
        <v>280</v>
      </c>
      <c r="EA216" s="1211">
        <v>3690</v>
      </c>
      <c r="EB216" s="1201" t="s">
        <v>268</v>
      </c>
      <c r="EC216" s="1198">
        <v>30</v>
      </c>
      <c r="ED216" s="1201" t="s">
        <v>269</v>
      </c>
      <c r="EE216" s="1202" t="s">
        <v>270</v>
      </c>
      <c r="EF216" s="1201" t="s">
        <v>268</v>
      </c>
      <c r="EG216" s="1203" t="s">
        <v>275</v>
      </c>
      <c r="EH216" s="1201" t="s">
        <v>268</v>
      </c>
      <c r="EI216" s="1204">
        <v>5.7</v>
      </c>
      <c r="EJ216" s="1207" t="s">
        <v>276</v>
      </c>
      <c r="EK216" s="1210" t="s">
        <v>280</v>
      </c>
      <c r="EL216" s="1211">
        <v>13850</v>
      </c>
      <c r="EM216" s="1201" t="s">
        <v>268</v>
      </c>
      <c r="EN216" s="1198">
        <v>130</v>
      </c>
      <c r="EO216" s="1201" t="s">
        <v>269</v>
      </c>
      <c r="EP216" s="1202" t="s">
        <v>270</v>
      </c>
      <c r="EQ216" s="1201" t="s">
        <v>268</v>
      </c>
      <c r="ER216" s="1203" t="s">
        <v>275</v>
      </c>
      <c r="ES216" s="1201" t="s">
        <v>268</v>
      </c>
      <c r="ET216" s="1204">
        <v>2.6</v>
      </c>
      <c r="EU216" s="1214" t="s">
        <v>276</v>
      </c>
      <c r="EV216" s="1207" t="s">
        <v>1168</v>
      </c>
      <c r="EW216" s="1210" t="s">
        <v>280</v>
      </c>
      <c r="EX216" s="244"/>
      <c r="EY216" s="1210" t="s">
        <v>280</v>
      </c>
      <c r="EZ216" s="1261"/>
      <c r="FA216" s="1210"/>
      <c r="FB216" s="1264"/>
      <c r="FC216" s="298"/>
      <c r="FD216" s="1267"/>
      <c r="FE216" s="441"/>
      <c r="FL216" s="422"/>
      <c r="FM216" s="422"/>
      <c r="FN216" s="422"/>
      <c r="FO216" s="422"/>
    </row>
    <row r="217" spans="1:171" ht="15.6" customHeight="1">
      <c r="A217" s="56" t="s">
        <v>451</v>
      </c>
      <c r="B217" s="56" t="s">
        <v>1911</v>
      </c>
      <c r="C217" s="1256"/>
      <c r="D217" s="1349"/>
      <c r="E217" s="1185"/>
      <c r="F217" s="299" t="s">
        <v>43</v>
      </c>
      <c r="G217" s="205"/>
      <c r="H217" s="246">
        <v>99880</v>
      </c>
      <c r="I217" s="247">
        <v>173670</v>
      </c>
      <c r="J217" s="246">
        <v>84430</v>
      </c>
      <c r="K217" s="247">
        <v>158220</v>
      </c>
      <c r="L217" s="175" t="s">
        <v>268</v>
      </c>
      <c r="M217" s="248">
        <v>970</v>
      </c>
      <c r="N217" s="249">
        <v>1600</v>
      </c>
      <c r="O217" s="250" t="s">
        <v>269</v>
      </c>
      <c r="P217" s="251" t="s">
        <v>270</v>
      </c>
      <c r="Q217" s="252" t="s">
        <v>274</v>
      </c>
      <c r="R217" s="251" t="s">
        <v>271</v>
      </c>
      <c r="S217" s="252" t="s">
        <v>268</v>
      </c>
      <c r="T217" s="253">
        <v>2.9</v>
      </c>
      <c r="U217" s="254">
        <v>2.8</v>
      </c>
      <c r="V217" s="248">
        <v>820</v>
      </c>
      <c r="W217" s="249">
        <v>1450</v>
      </c>
      <c r="X217" s="250" t="s">
        <v>269</v>
      </c>
      <c r="Y217" s="251" t="s">
        <v>270</v>
      </c>
      <c r="Z217" s="252" t="s">
        <v>274</v>
      </c>
      <c r="AA217" s="251" t="s">
        <v>271</v>
      </c>
      <c r="AB217" s="252" t="s">
        <v>268</v>
      </c>
      <c r="AC217" s="253">
        <v>2.8</v>
      </c>
      <c r="AD217" s="255">
        <v>2.8</v>
      </c>
      <c r="AE217" s="175" t="s">
        <v>268</v>
      </c>
      <c r="AF217" s="223">
        <v>9230</v>
      </c>
      <c r="AG217" s="224" t="s">
        <v>274</v>
      </c>
      <c r="AH217" s="256">
        <v>90</v>
      </c>
      <c r="AI217" s="257" t="s">
        <v>269</v>
      </c>
      <c r="AJ217" s="197" t="s">
        <v>270</v>
      </c>
      <c r="AK217" s="198" t="s">
        <v>268</v>
      </c>
      <c r="AL217" s="258" t="s">
        <v>271</v>
      </c>
      <c r="AM217" s="259" t="s">
        <v>268</v>
      </c>
      <c r="AN217" s="260">
        <v>2.5</v>
      </c>
      <c r="AO217" s="261"/>
      <c r="AQ217" s="233"/>
      <c r="AR217" s="56"/>
      <c r="AS217" s="233"/>
      <c r="AT217" s="262"/>
      <c r="AU217" s="263"/>
      <c r="AV217" s="262"/>
      <c r="AW217" s="263"/>
      <c r="AX217" s="262"/>
      <c r="AY217" s="263"/>
      <c r="BA217" s="56"/>
      <c r="BB217" s="56"/>
      <c r="BC217" s="264"/>
      <c r="BD217" s="265"/>
      <c r="BE217" s="56"/>
      <c r="BF217" s="265"/>
      <c r="BG217" s="56"/>
      <c r="BH217" s="265"/>
      <c r="BI217" s="56"/>
      <c r="BJ217" s="1187"/>
      <c r="BL217" s="301"/>
      <c r="BM217" s="1210"/>
      <c r="BN217" s="56"/>
      <c r="BO217" s="56"/>
      <c r="BP217" s="56"/>
      <c r="BQ217" s="56"/>
      <c r="BR217" s="56"/>
      <c r="BS217" s="56"/>
      <c r="BT217" s="56"/>
      <c r="BU217" s="154"/>
      <c r="BV217" s="1241"/>
      <c r="BW217" s="191"/>
      <c r="BX217" s="1210"/>
      <c r="BY217" s="1277"/>
      <c r="BZ217" s="267">
        <v>19190</v>
      </c>
      <c r="CA217" s="1210"/>
      <c r="CB217" s="1190"/>
      <c r="CC217" s="1192"/>
      <c r="CD217" s="1194"/>
      <c r="CE217" s="1192"/>
      <c r="CF217" s="1196"/>
      <c r="CG217" s="1192"/>
      <c r="CH217" s="1247"/>
      <c r="CI217" s="1241"/>
      <c r="CJ217" s="1188"/>
      <c r="CK217" s="1189"/>
      <c r="CL217" s="1190"/>
      <c r="CM217" s="1192"/>
      <c r="CN217" s="1194"/>
      <c r="CO217" s="1192"/>
      <c r="CP217" s="1196"/>
      <c r="CQ217" s="1192"/>
      <c r="CR217" s="1205"/>
      <c r="CS217" s="1230"/>
      <c r="CT217" s="1232"/>
      <c r="CU217" s="1234"/>
      <c r="CV217" s="1237"/>
      <c r="CW217" s="1234"/>
      <c r="CX217" s="1237"/>
      <c r="CY217" s="1189"/>
      <c r="CZ217" s="167" t="s">
        <v>1164</v>
      </c>
      <c r="DA217" s="268">
        <v>5400</v>
      </c>
      <c r="DB217" s="269">
        <v>6000</v>
      </c>
      <c r="DC217" s="270">
        <v>3700</v>
      </c>
      <c r="DD217" s="271">
        <v>3700</v>
      </c>
      <c r="DE217" s="1210"/>
      <c r="DF217" s="231">
        <v>14160</v>
      </c>
      <c r="DG217" s="1189"/>
      <c r="DH217" s="1240"/>
      <c r="DI217" s="1210"/>
      <c r="DJ217" s="1243"/>
      <c r="DK217" s="1210"/>
      <c r="DL217" s="1190"/>
      <c r="DM217" s="1192"/>
      <c r="DN217" s="1194"/>
      <c r="DO217" s="1192"/>
      <c r="DP217" s="1196"/>
      <c r="DQ217" s="1192"/>
      <c r="DR217" s="1247"/>
      <c r="DS217" s="1210"/>
      <c r="DT217" s="231"/>
      <c r="DU217" s="1210"/>
      <c r="DV217" s="1250"/>
      <c r="DW217" s="1252"/>
      <c r="DX217" s="1252"/>
      <c r="DY217" s="1254"/>
      <c r="DZ217" s="1210"/>
      <c r="EA217" s="1212"/>
      <c r="EB217" s="1192"/>
      <c r="EC217" s="1199"/>
      <c r="ED217" s="1192"/>
      <c r="EE217" s="1194"/>
      <c r="EF217" s="1192"/>
      <c r="EG217" s="1196"/>
      <c r="EH217" s="1192"/>
      <c r="EI217" s="1205"/>
      <c r="EJ217" s="1208"/>
      <c r="EK217" s="1210"/>
      <c r="EL217" s="1212"/>
      <c r="EM217" s="1192"/>
      <c r="EN217" s="1199"/>
      <c r="EO217" s="1192"/>
      <c r="EP217" s="1194"/>
      <c r="EQ217" s="1192"/>
      <c r="ER217" s="1196"/>
      <c r="ES217" s="1192"/>
      <c r="ET217" s="1205"/>
      <c r="EU217" s="1215"/>
      <c r="EV217" s="1208"/>
      <c r="EW217" s="1210"/>
      <c r="EX217" s="272">
        <v>9240</v>
      </c>
      <c r="EY217" s="1210"/>
      <c r="EZ217" s="1261"/>
      <c r="FA217" s="1210"/>
      <c r="FB217" s="1264"/>
      <c r="FC217" s="298"/>
      <c r="FD217" s="1267"/>
      <c r="FE217" s="441"/>
      <c r="FL217" s="422"/>
      <c r="FM217" s="422"/>
      <c r="FN217" s="422"/>
      <c r="FO217" s="422"/>
    </row>
    <row r="218" spans="1:171" ht="15.6" customHeight="1">
      <c r="A218" s="56" t="s">
        <v>1343</v>
      </c>
      <c r="B218" s="56" t="s">
        <v>1912</v>
      </c>
      <c r="C218" s="1256"/>
      <c r="D218" s="1349"/>
      <c r="E218" s="1217" t="s">
        <v>1165</v>
      </c>
      <c r="F218" s="299" t="s">
        <v>44</v>
      </c>
      <c r="G218" s="205"/>
      <c r="H218" s="246">
        <v>173670</v>
      </c>
      <c r="I218" s="247">
        <v>266030</v>
      </c>
      <c r="J218" s="246">
        <v>158220</v>
      </c>
      <c r="K218" s="247">
        <v>250580</v>
      </c>
      <c r="L218" s="175" t="s">
        <v>268</v>
      </c>
      <c r="M218" s="248">
        <v>1600</v>
      </c>
      <c r="N218" s="249">
        <v>2530</v>
      </c>
      <c r="O218" s="250" t="s">
        <v>269</v>
      </c>
      <c r="P218" s="251" t="s">
        <v>270</v>
      </c>
      <c r="Q218" s="252" t="s">
        <v>274</v>
      </c>
      <c r="R218" s="251" t="s">
        <v>271</v>
      </c>
      <c r="S218" s="252" t="s">
        <v>268</v>
      </c>
      <c r="T218" s="253">
        <v>2.8</v>
      </c>
      <c r="U218" s="254">
        <v>2.8</v>
      </c>
      <c r="V218" s="248">
        <v>1450</v>
      </c>
      <c r="W218" s="249">
        <v>2380</v>
      </c>
      <c r="X218" s="250" t="s">
        <v>269</v>
      </c>
      <c r="Y218" s="251" t="s">
        <v>270</v>
      </c>
      <c r="Z218" s="252" t="s">
        <v>274</v>
      </c>
      <c r="AA218" s="251" t="s">
        <v>271</v>
      </c>
      <c r="AB218" s="252" t="s">
        <v>268</v>
      </c>
      <c r="AC218" s="253">
        <v>2.8</v>
      </c>
      <c r="AD218" s="255">
        <v>2.7</v>
      </c>
      <c r="AE218" s="55"/>
      <c r="AH218" s="273"/>
      <c r="AP218" s="55"/>
      <c r="AZ218" s="175" t="s">
        <v>268</v>
      </c>
      <c r="BA218" s="274">
        <v>18470</v>
      </c>
      <c r="BB218" s="175" t="s">
        <v>268</v>
      </c>
      <c r="BC218" s="225">
        <v>180</v>
      </c>
      <c r="BD218" s="226" t="s">
        <v>269</v>
      </c>
      <c r="BE218" s="227" t="s">
        <v>270</v>
      </c>
      <c r="BF218" s="228" t="s">
        <v>268</v>
      </c>
      <c r="BG218" s="229" t="s">
        <v>271</v>
      </c>
      <c r="BH218" s="226" t="s">
        <v>268</v>
      </c>
      <c r="BI218" s="230">
        <v>2.5</v>
      </c>
      <c r="BJ218" s="1187"/>
      <c r="BL218" s="301"/>
      <c r="BM218" s="1210"/>
      <c r="BN218" s="56"/>
      <c r="BO218" s="56"/>
      <c r="BP218" s="56"/>
      <c r="BQ218" s="56"/>
      <c r="BR218" s="56"/>
      <c r="BS218" s="56"/>
      <c r="BT218" s="56"/>
      <c r="BU218" s="154"/>
      <c r="BV218" s="1241"/>
      <c r="BW218" s="191"/>
      <c r="BX218" s="1210" t="s">
        <v>268</v>
      </c>
      <c r="BY218" s="1278">
        <v>19190</v>
      </c>
      <c r="BZ218" s="275"/>
      <c r="CA218" s="1210"/>
      <c r="CB218" s="1190">
        <v>0</v>
      </c>
      <c r="CC218" s="1192"/>
      <c r="CD218" s="1194"/>
      <c r="CE218" s="1192"/>
      <c r="CF218" s="1196"/>
      <c r="CG218" s="1192"/>
      <c r="CH218" s="1247"/>
      <c r="CI218" s="1241"/>
      <c r="CJ218" s="1219">
        <v>14400</v>
      </c>
      <c r="CK218" s="1189"/>
      <c r="CL218" s="1190"/>
      <c r="CM218" s="1192"/>
      <c r="CN218" s="1194"/>
      <c r="CO218" s="1192"/>
      <c r="CP218" s="1196"/>
      <c r="CQ218" s="1192"/>
      <c r="CR218" s="1205"/>
      <c r="CS218" s="1230"/>
      <c r="CT218" s="1232"/>
      <c r="CU218" s="1234"/>
      <c r="CV218" s="1237"/>
      <c r="CW218" s="1234"/>
      <c r="CX218" s="1237"/>
      <c r="CY218" s="1189"/>
      <c r="CZ218" s="167" t="s">
        <v>1166</v>
      </c>
      <c r="DA218" s="268">
        <v>4700</v>
      </c>
      <c r="DB218" s="269">
        <v>5200</v>
      </c>
      <c r="DC218" s="270">
        <v>3300</v>
      </c>
      <c r="DD218" s="271">
        <v>3300</v>
      </c>
      <c r="DE218" s="1210"/>
      <c r="DF218" s="231"/>
      <c r="DG218" s="235"/>
      <c r="DH218" s="276"/>
      <c r="DI218" s="1241"/>
      <c r="DJ218" s="1243"/>
      <c r="DK218" s="1210"/>
      <c r="DL218" s="1190"/>
      <c r="DM218" s="1192"/>
      <c r="DN218" s="1194"/>
      <c r="DO218" s="1192"/>
      <c r="DP218" s="1196"/>
      <c r="DQ218" s="1192"/>
      <c r="DR218" s="1247"/>
      <c r="DS218" s="1210"/>
      <c r="DT218" s="302"/>
      <c r="DU218" s="1210"/>
      <c r="DV218" s="1221">
        <v>0.01</v>
      </c>
      <c r="DW218" s="1223">
        <v>0.03</v>
      </c>
      <c r="DX218" s="1223">
        <v>0.04</v>
      </c>
      <c r="DY218" s="1225">
        <v>0.05</v>
      </c>
      <c r="DZ218" s="1210"/>
      <c r="EA218" s="1212"/>
      <c r="EB218" s="1192"/>
      <c r="EC218" s="1199"/>
      <c r="ED218" s="1192"/>
      <c r="EE218" s="1194"/>
      <c r="EF218" s="1192"/>
      <c r="EG218" s="1196"/>
      <c r="EH218" s="1192"/>
      <c r="EI218" s="1205"/>
      <c r="EJ218" s="1208"/>
      <c r="EK218" s="1210"/>
      <c r="EL218" s="1212"/>
      <c r="EM218" s="1192"/>
      <c r="EN218" s="1199"/>
      <c r="EO218" s="1192"/>
      <c r="EP218" s="1194"/>
      <c r="EQ218" s="1192"/>
      <c r="ER218" s="1196"/>
      <c r="ES218" s="1192"/>
      <c r="ET218" s="1205"/>
      <c r="EU218" s="1215"/>
      <c r="EV218" s="1208"/>
      <c r="EW218" s="1210"/>
      <c r="EX218" s="277">
        <v>90</v>
      </c>
      <c r="EY218" s="1210"/>
      <c r="EZ218" s="1261"/>
      <c r="FA218" s="1210"/>
      <c r="FB218" s="1264"/>
      <c r="FC218" s="298"/>
      <c r="FD218" s="1267"/>
      <c r="FE218" s="441"/>
      <c r="FL218" s="422"/>
      <c r="FM218" s="422"/>
      <c r="FN218" s="422"/>
      <c r="FO218" s="422"/>
    </row>
    <row r="219" spans="1:171" ht="15.6" customHeight="1">
      <c r="A219" s="56" t="s">
        <v>1344</v>
      </c>
      <c r="B219" s="56" t="s">
        <v>1913</v>
      </c>
      <c r="C219" s="1256"/>
      <c r="D219" s="1349"/>
      <c r="E219" s="1218"/>
      <c r="F219" s="300" t="s">
        <v>45</v>
      </c>
      <c r="G219" s="205"/>
      <c r="H219" s="279">
        <v>266030</v>
      </c>
      <c r="I219" s="280"/>
      <c r="J219" s="279">
        <v>250580</v>
      </c>
      <c r="K219" s="280"/>
      <c r="L219" s="175" t="s">
        <v>268</v>
      </c>
      <c r="M219" s="223">
        <v>2530</v>
      </c>
      <c r="N219" s="281"/>
      <c r="O219" s="282" t="s">
        <v>269</v>
      </c>
      <c r="P219" s="283" t="s">
        <v>270</v>
      </c>
      <c r="Q219" s="284" t="s">
        <v>274</v>
      </c>
      <c r="R219" s="283" t="s">
        <v>271</v>
      </c>
      <c r="S219" s="284" t="s">
        <v>268</v>
      </c>
      <c r="T219" s="285">
        <v>2.8</v>
      </c>
      <c r="U219" s="286"/>
      <c r="V219" s="223">
        <v>2380</v>
      </c>
      <c r="W219" s="281"/>
      <c r="X219" s="282" t="s">
        <v>269</v>
      </c>
      <c r="Y219" s="283" t="s">
        <v>270</v>
      </c>
      <c r="Z219" s="284" t="s">
        <v>274</v>
      </c>
      <c r="AA219" s="283" t="s">
        <v>271</v>
      </c>
      <c r="AB219" s="284" t="s">
        <v>268</v>
      </c>
      <c r="AC219" s="285">
        <v>2.7</v>
      </c>
      <c r="AD219" s="287"/>
      <c r="AE219" s="55"/>
      <c r="AH219" s="288"/>
      <c r="AP219" s="55"/>
      <c r="AQ219" s="289"/>
      <c r="AR219" s="165"/>
      <c r="AS219" s="288"/>
      <c r="AZ219" s="56"/>
      <c r="BA219" s="56"/>
      <c r="BB219" s="56"/>
      <c r="BC219" s="56"/>
      <c r="BD219" s="56"/>
      <c r="BE219" s="56"/>
      <c r="BF219" s="56"/>
      <c r="BG219" s="56"/>
      <c r="BH219" s="56"/>
      <c r="BI219" s="56"/>
      <c r="BJ219" s="1187"/>
      <c r="BL219" s="1229" t="s">
        <v>1172</v>
      </c>
      <c r="BM219" s="1210"/>
      <c r="BN219" s="1270" t="s">
        <v>1172</v>
      </c>
      <c r="BO219" s="1271"/>
      <c r="BP219" s="1271"/>
      <c r="BQ219" s="1271"/>
      <c r="BR219" s="1271"/>
      <c r="BS219" s="1271"/>
      <c r="BT219" s="1272"/>
      <c r="BU219" s="179"/>
      <c r="BV219" s="1241"/>
      <c r="BW219" s="231"/>
      <c r="BX219" s="1210"/>
      <c r="BY219" s="1279"/>
      <c r="BZ219" s="290"/>
      <c r="CA219" s="1210"/>
      <c r="CB219" s="1191"/>
      <c r="CC219" s="1193"/>
      <c r="CD219" s="1195"/>
      <c r="CE219" s="1193"/>
      <c r="CF219" s="1197"/>
      <c r="CG219" s="1193"/>
      <c r="CH219" s="1248"/>
      <c r="CI219" s="1241"/>
      <c r="CJ219" s="1219"/>
      <c r="CK219" s="1189"/>
      <c r="CL219" s="1190"/>
      <c r="CM219" s="1192"/>
      <c r="CN219" s="1194"/>
      <c r="CO219" s="1192"/>
      <c r="CP219" s="1196"/>
      <c r="CQ219" s="1192"/>
      <c r="CR219" s="1205"/>
      <c r="CS219" s="1230"/>
      <c r="CT219" s="1232"/>
      <c r="CU219" s="1235"/>
      <c r="CV219" s="1238"/>
      <c r="CW219" s="1235"/>
      <c r="CX219" s="1238"/>
      <c r="CY219" s="1189"/>
      <c r="CZ219" s="291" t="s">
        <v>1167</v>
      </c>
      <c r="DA219" s="292">
        <v>4200</v>
      </c>
      <c r="DB219" s="293">
        <v>4600</v>
      </c>
      <c r="DC219" s="294">
        <v>2900</v>
      </c>
      <c r="DD219" s="290">
        <v>2900</v>
      </c>
      <c r="DE219" s="1210"/>
      <c r="DF219" s="231" t="s">
        <v>298</v>
      </c>
      <c r="DG219" s="235"/>
      <c r="DH219" s="165"/>
      <c r="DI219" s="1241"/>
      <c r="DJ219" s="1244"/>
      <c r="DK219" s="1210"/>
      <c r="DL219" s="1190"/>
      <c r="DM219" s="1193"/>
      <c r="DN219" s="1195"/>
      <c r="DO219" s="1193"/>
      <c r="DP219" s="1197"/>
      <c r="DQ219" s="1193"/>
      <c r="DR219" s="1248"/>
      <c r="DS219" s="1210"/>
      <c r="DT219" s="231"/>
      <c r="DU219" s="1210"/>
      <c r="DV219" s="1222"/>
      <c r="DW219" s="1224"/>
      <c r="DX219" s="1224"/>
      <c r="DY219" s="1226"/>
      <c r="DZ219" s="1210"/>
      <c r="EA219" s="1213"/>
      <c r="EB219" s="1193"/>
      <c r="EC219" s="1200"/>
      <c r="ED219" s="1193"/>
      <c r="EE219" s="1195"/>
      <c r="EF219" s="1193"/>
      <c r="EG219" s="1197"/>
      <c r="EH219" s="1193"/>
      <c r="EI219" s="1206"/>
      <c r="EJ219" s="1209"/>
      <c r="EK219" s="1210"/>
      <c r="EL219" s="1213"/>
      <c r="EM219" s="1193"/>
      <c r="EN219" s="1200"/>
      <c r="EO219" s="1193"/>
      <c r="EP219" s="1195"/>
      <c r="EQ219" s="1193"/>
      <c r="ER219" s="1197"/>
      <c r="ES219" s="1193"/>
      <c r="ET219" s="1206"/>
      <c r="EU219" s="1216"/>
      <c r="EV219" s="1209"/>
      <c r="EW219" s="1210"/>
      <c r="EX219" s="295" t="s">
        <v>1168</v>
      </c>
      <c r="EY219" s="1210"/>
      <c r="EZ219" s="1261"/>
      <c r="FA219" s="1210"/>
      <c r="FB219" s="1264"/>
      <c r="FC219" s="298"/>
      <c r="FD219" s="1267"/>
      <c r="FE219" s="441"/>
      <c r="FL219" s="422"/>
      <c r="FM219" s="422"/>
      <c r="FN219" s="422"/>
      <c r="FO219" s="422"/>
    </row>
    <row r="220" spans="1:171" ht="15.6" customHeight="1">
      <c r="A220" s="144" t="s">
        <v>452</v>
      </c>
      <c r="B220" s="144" t="s">
        <v>1914</v>
      </c>
      <c r="C220" s="1256"/>
      <c r="D220" s="1348" t="s">
        <v>302</v>
      </c>
      <c r="E220" s="1184" t="s">
        <v>1160</v>
      </c>
      <c r="F220" s="296" t="s">
        <v>42</v>
      </c>
      <c r="G220" s="205"/>
      <c r="H220" s="206">
        <v>91430</v>
      </c>
      <c r="I220" s="207">
        <v>100660</v>
      </c>
      <c r="J220" s="206">
        <v>77700</v>
      </c>
      <c r="K220" s="207">
        <v>86930</v>
      </c>
      <c r="L220" s="175" t="s">
        <v>268</v>
      </c>
      <c r="M220" s="208">
        <v>890</v>
      </c>
      <c r="N220" s="209">
        <v>980</v>
      </c>
      <c r="O220" s="210" t="s">
        <v>269</v>
      </c>
      <c r="P220" s="211" t="s">
        <v>270</v>
      </c>
      <c r="Q220" s="212" t="s">
        <v>268</v>
      </c>
      <c r="R220" s="213" t="s">
        <v>271</v>
      </c>
      <c r="S220" s="212" t="s">
        <v>268</v>
      </c>
      <c r="T220" s="214">
        <v>2.9</v>
      </c>
      <c r="U220" s="215">
        <v>2.8</v>
      </c>
      <c r="V220" s="208">
        <v>750</v>
      </c>
      <c r="W220" s="209">
        <v>840</v>
      </c>
      <c r="X220" s="210" t="s">
        <v>269</v>
      </c>
      <c r="Y220" s="211" t="s">
        <v>270</v>
      </c>
      <c r="Z220" s="212" t="s">
        <v>268</v>
      </c>
      <c r="AA220" s="213" t="s">
        <v>271</v>
      </c>
      <c r="AB220" s="212" t="s">
        <v>268</v>
      </c>
      <c r="AC220" s="214">
        <v>2.8</v>
      </c>
      <c r="AD220" s="216">
        <v>2.8</v>
      </c>
      <c r="AE220" s="175" t="s">
        <v>268</v>
      </c>
      <c r="AF220" s="217">
        <v>9230</v>
      </c>
      <c r="AG220" s="218" t="s">
        <v>274</v>
      </c>
      <c r="AH220" s="219">
        <v>90</v>
      </c>
      <c r="AI220" s="220" t="s">
        <v>269</v>
      </c>
      <c r="AJ220" s="211" t="s">
        <v>270</v>
      </c>
      <c r="AK220" s="212" t="s">
        <v>268</v>
      </c>
      <c r="AL220" s="213" t="s">
        <v>271</v>
      </c>
      <c r="AM220" s="212" t="s">
        <v>268</v>
      </c>
      <c r="AN220" s="221">
        <v>2.5</v>
      </c>
      <c r="AO220" s="222" t="s">
        <v>276</v>
      </c>
      <c r="AP220" s="175" t="s">
        <v>268</v>
      </c>
      <c r="AQ220" s="223">
        <v>3690</v>
      </c>
      <c r="AR220" s="224" t="s">
        <v>274</v>
      </c>
      <c r="AS220" s="225">
        <v>30</v>
      </c>
      <c r="AT220" s="226" t="s">
        <v>269</v>
      </c>
      <c r="AU220" s="227" t="s">
        <v>270</v>
      </c>
      <c r="AV220" s="228" t="s">
        <v>268</v>
      </c>
      <c r="AW220" s="229" t="s">
        <v>271</v>
      </c>
      <c r="AX220" s="228" t="s">
        <v>268</v>
      </c>
      <c r="AY220" s="230">
        <v>3.8</v>
      </c>
      <c r="BA220" s="56"/>
      <c r="BJ220" s="1187"/>
      <c r="BL220" s="1229"/>
      <c r="BM220" s="1210"/>
      <c r="BN220" s="1270"/>
      <c r="BO220" s="1271"/>
      <c r="BP220" s="1271"/>
      <c r="BQ220" s="1271"/>
      <c r="BR220" s="1271"/>
      <c r="BS220" s="1271"/>
      <c r="BT220" s="1272"/>
      <c r="BU220" s="179"/>
      <c r="BV220" s="1241"/>
      <c r="BW220" s="231"/>
      <c r="BX220" s="1210" t="s">
        <v>268</v>
      </c>
      <c r="BY220" s="1276">
        <v>19640</v>
      </c>
      <c r="BZ220" s="237"/>
      <c r="CA220" s="1210" t="s">
        <v>268</v>
      </c>
      <c r="CB220" s="1245">
        <v>110</v>
      </c>
      <c r="CC220" s="1201" t="s">
        <v>269</v>
      </c>
      <c r="CD220" s="1202" t="s">
        <v>270</v>
      </c>
      <c r="CE220" s="1201" t="s">
        <v>268</v>
      </c>
      <c r="CF220" s="1203" t="s">
        <v>275</v>
      </c>
      <c r="CG220" s="1201" t="s">
        <v>268</v>
      </c>
      <c r="CH220" s="1246">
        <v>6.2</v>
      </c>
      <c r="CI220" s="1241"/>
      <c r="CJ220" s="1188" t="s">
        <v>199</v>
      </c>
      <c r="CK220" s="1189" t="s">
        <v>268</v>
      </c>
      <c r="CL220" s="1190">
        <v>120</v>
      </c>
      <c r="CM220" s="1192" t="s">
        <v>269</v>
      </c>
      <c r="CN220" s="1194" t="s">
        <v>270</v>
      </c>
      <c r="CO220" s="1192" t="s">
        <v>268</v>
      </c>
      <c r="CP220" s="1196" t="s">
        <v>275</v>
      </c>
      <c r="CQ220" s="1192" t="s">
        <v>268</v>
      </c>
      <c r="CR220" s="1205">
        <v>2.4</v>
      </c>
      <c r="CS220" s="1230" t="s">
        <v>277</v>
      </c>
      <c r="CT220" s="1232" t="s">
        <v>268</v>
      </c>
      <c r="CU220" s="1233">
        <v>5900</v>
      </c>
      <c r="CV220" s="1236">
        <v>6500</v>
      </c>
      <c r="CW220" s="1233">
        <v>4100</v>
      </c>
      <c r="CX220" s="1236">
        <v>4100</v>
      </c>
      <c r="CY220" s="1189" t="s">
        <v>268</v>
      </c>
      <c r="CZ220" s="238" t="s">
        <v>1162</v>
      </c>
      <c r="DA220" s="239">
        <v>9200</v>
      </c>
      <c r="DB220" s="240">
        <v>10300</v>
      </c>
      <c r="DC220" s="241">
        <v>6400</v>
      </c>
      <c r="DD220" s="242">
        <v>6400</v>
      </c>
      <c r="DE220" s="1210"/>
      <c r="DF220" s="231">
        <v>12280</v>
      </c>
      <c r="DG220" s="1189" t="s">
        <v>268</v>
      </c>
      <c r="DH220" s="1239">
        <v>5100</v>
      </c>
      <c r="DI220" s="1210" t="s">
        <v>268</v>
      </c>
      <c r="DJ220" s="1242">
        <v>5000</v>
      </c>
      <c r="DK220" s="1210" t="s">
        <v>268</v>
      </c>
      <c r="DL220" s="1245">
        <v>50</v>
      </c>
      <c r="DM220" s="1201" t="s">
        <v>269</v>
      </c>
      <c r="DN220" s="1202" t="s">
        <v>270</v>
      </c>
      <c r="DO220" s="1201" t="s">
        <v>268</v>
      </c>
      <c r="DP220" s="1203" t="s">
        <v>275</v>
      </c>
      <c r="DQ220" s="1201" t="s">
        <v>268</v>
      </c>
      <c r="DR220" s="1246">
        <v>6</v>
      </c>
      <c r="DS220" s="1210"/>
      <c r="DT220" s="231"/>
      <c r="DU220" s="1210" t="s">
        <v>280</v>
      </c>
      <c r="DV220" s="1249" t="s">
        <v>1129</v>
      </c>
      <c r="DW220" s="1251" t="s">
        <v>1129</v>
      </c>
      <c r="DX220" s="1251" t="s">
        <v>1129</v>
      </c>
      <c r="DY220" s="1253" t="s">
        <v>1129</v>
      </c>
      <c r="DZ220" s="1210" t="s">
        <v>280</v>
      </c>
      <c r="EA220" s="1211">
        <v>3280</v>
      </c>
      <c r="EB220" s="1201" t="s">
        <v>268</v>
      </c>
      <c r="EC220" s="1198">
        <v>30</v>
      </c>
      <c r="ED220" s="1201" t="s">
        <v>269</v>
      </c>
      <c r="EE220" s="1202" t="s">
        <v>270</v>
      </c>
      <c r="EF220" s="1201" t="s">
        <v>268</v>
      </c>
      <c r="EG220" s="1203" t="s">
        <v>275</v>
      </c>
      <c r="EH220" s="1201" t="s">
        <v>268</v>
      </c>
      <c r="EI220" s="1204">
        <v>5</v>
      </c>
      <c r="EJ220" s="1207" t="s">
        <v>276</v>
      </c>
      <c r="EK220" s="1210" t="s">
        <v>280</v>
      </c>
      <c r="EL220" s="1211">
        <v>12310</v>
      </c>
      <c r="EM220" s="1201" t="s">
        <v>268</v>
      </c>
      <c r="EN220" s="1198">
        <v>120</v>
      </c>
      <c r="EO220" s="1201" t="s">
        <v>269</v>
      </c>
      <c r="EP220" s="1202" t="s">
        <v>270</v>
      </c>
      <c r="EQ220" s="1201" t="s">
        <v>268</v>
      </c>
      <c r="ER220" s="1203" t="s">
        <v>275</v>
      </c>
      <c r="ES220" s="1201" t="s">
        <v>268</v>
      </c>
      <c r="ET220" s="1204">
        <v>2.5</v>
      </c>
      <c r="EU220" s="1214" t="s">
        <v>276</v>
      </c>
      <c r="EV220" s="1207" t="s">
        <v>1168</v>
      </c>
      <c r="EW220" s="1210" t="s">
        <v>280</v>
      </c>
      <c r="EX220" s="244"/>
      <c r="EY220" s="1210" t="s">
        <v>280</v>
      </c>
      <c r="EZ220" s="1261"/>
      <c r="FA220" s="1210"/>
      <c r="FB220" s="1264"/>
      <c r="FC220" s="298"/>
      <c r="FD220" s="1267"/>
      <c r="FE220" s="441"/>
      <c r="FL220" s="422"/>
      <c r="FM220" s="422"/>
      <c r="FN220" s="422"/>
      <c r="FO220" s="422"/>
    </row>
    <row r="221" spans="1:171" ht="15.6" customHeight="1">
      <c r="A221" s="144" t="s">
        <v>453</v>
      </c>
      <c r="B221" s="144" t="s">
        <v>1915</v>
      </c>
      <c r="C221" s="1256"/>
      <c r="D221" s="1349"/>
      <c r="E221" s="1185"/>
      <c r="F221" s="299" t="s">
        <v>43</v>
      </c>
      <c r="G221" s="205"/>
      <c r="H221" s="246">
        <v>100660</v>
      </c>
      <c r="I221" s="247">
        <v>174450</v>
      </c>
      <c r="J221" s="246">
        <v>86930</v>
      </c>
      <c r="K221" s="247">
        <v>160720</v>
      </c>
      <c r="L221" s="175" t="s">
        <v>268</v>
      </c>
      <c r="M221" s="248">
        <v>980</v>
      </c>
      <c r="N221" s="249">
        <v>1610</v>
      </c>
      <c r="O221" s="250" t="s">
        <v>269</v>
      </c>
      <c r="P221" s="251" t="s">
        <v>270</v>
      </c>
      <c r="Q221" s="252" t="s">
        <v>274</v>
      </c>
      <c r="R221" s="251" t="s">
        <v>271</v>
      </c>
      <c r="S221" s="252" t="s">
        <v>268</v>
      </c>
      <c r="T221" s="253">
        <v>2.8</v>
      </c>
      <c r="U221" s="254">
        <v>2.8</v>
      </c>
      <c r="V221" s="248">
        <v>840</v>
      </c>
      <c r="W221" s="249">
        <v>1470</v>
      </c>
      <c r="X221" s="250" t="s">
        <v>269</v>
      </c>
      <c r="Y221" s="251" t="s">
        <v>270</v>
      </c>
      <c r="Z221" s="252" t="s">
        <v>274</v>
      </c>
      <c r="AA221" s="251" t="s">
        <v>271</v>
      </c>
      <c r="AB221" s="252" t="s">
        <v>268</v>
      </c>
      <c r="AC221" s="253">
        <v>2.8</v>
      </c>
      <c r="AD221" s="255">
        <v>2.7</v>
      </c>
      <c r="AE221" s="175" t="s">
        <v>268</v>
      </c>
      <c r="AF221" s="223">
        <v>9230</v>
      </c>
      <c r="AG221" s="224" t="s">
        <v>274</v>
      </c>
      <c r="AH221" s="256">
        <v>90</v>
      </c>
      <c r="AI221" s="257" t="s">
        <v>269</v>
      </c>
      <c r="AJ221" s="197" t="s">
        <v>270</v>
      </c>
      <c r="AK221" s="198" t="s">
        <v>268</v>
      </c>
      <c r="AL221" s="258" t="s">
        <v>271</v>
      </c>
      <c r="AM221" s="259" t="s">
        <v>268</v>
      </c>
      <c r="AN221" s="260">
        <v>2.5</v>
      </c>
      <c r="AO221" s="261"/>
      <c r="AQ221" s="233"/>
      <c r="AR221" s="56"/>
      <c r="AS221" s="233"/>
      <c r="AT221" s="262"/>
      <c r="AU221" s="263"/>
      <c r="AV221" s="262"/>
      <c r="AW221" s="263"/>
      <c r="AX221" s="262"/>
      <c r="AY221" s="263"/>
      <c r="BA221" s="56"/>
      <c r="BB221" s="56"/>
      <c r="BC221" s="264"/>
      <c r="BD221" s="265"/>
      <c r="BE221" s="56"/>
      <c r="BF221" s="265"/>
      <c r="BG221" s="56"/>
      <c r="BH221" s="265"/>
      <c r="BI221" s="56"/>
      <c r="BJ221" s="1187"/>
      <c r="BL221" s="1229"/>
      <c r="BM221" s="1210"/>
      <c r="BN221" s="1270"/>
      <c r="BO221" s="1271"/>
      <c r="BP221" s="1271"/>
      <c r="BQ221" s="1271"/>
      <c r="BR221" s="1271"/>
      <c r="BS221" s="1271"/>
      <c r="BT221" s="1272"/>
      <c r="BU221" s="179"/>
      <c r="BV221" s="1241"/>
      <c r="BW221" s="231"/>
      <c r="BX221" s="1210"/>
      <c r="BY221" s="1277"/>
      <c r="BZ221" s="267">
        <v>17700</v>
      </c>
      <c r="CA221" s="1210"/>
      <c r="CB221" s="1190"/>
      <c r="CC221" s="1192"/>
      <c r="CD221" s="1194"/>
      <c r="CE221" s="1192"/>
      <c r="CF221" s="1196"/>
      <c r="CG221" s="1192"/>
      <c r="CH221" s="1247"/>
      <c r="CI221" s="1241"/>
      <c r="CJ221" s="1188"/>
      <c r="CK221" s="1189"/>
      <c r="CL221" s="1190"/>
      <c r="CM221" s="1192"/>
      <c r="CN221" s="1194"/>
      <c r="CO221" s="1192"/>
      <c r="CP221" s="1196"/>
      <c r="CQ221" s="1192"/>
      <c r="CR221" s="1205"/>
      <c r="CS221" s="1230"/>
      <c r="CT221" s="1232"/>
      <c r="CU221" s="1234"/>
      <c r="CV221" s="1237"/>
      <c r="CW221" s="1234"/>
      <c r="CX221" s="1237"/>
      <c r="CY221" s="1189"/>
      <c r="CZ221" s="167" t="s">
        <v>1164</v>
      </c>
      <c r="DA221" s="268">
        <v>5100</v>
      </c>
      <c r="DB221" s="269">
        <v>5600</v>
      </c>
      <c r="DC221" s="270">
        <v>3500</v>
      </c>
      <c r="DD221" s="271">
        <v>3500</v>
      </c>
      <c r="DE221" s="1210"/>
      <c r="DF221" s="231"/>
      <c r="DG221" s="1189"/>
      <c r="DH221" s="1240"/>
      <c r="DI221" s="1210"/>
      <c r="DJ221" s="1243"/>
      <c r="DK221" s="1210"/>
      <c r="DL221" s="1190"/>
      <c r="DM221" s="1192"/>
      <c r="DN221" s="1194"/>
      <c r="DO221" s="1192"/>
      <c r="DP221" s="1196"/>
      <c r="DQ221" s="1192"/>
      <c r="DR221" s="1247"/>
      <c r="DS221" s="1210"/>
      <c r="DT221" s="231"/>
      <c r="DU221" s="1210"/>
      <c r="DV221" s="1250"/>
      <c r="DW221" s="1252"/>
      <c r="DX221" s="1252"/>
      <c r="DY221" s="1254"/>
      <c r="DZ221" s="1210"/>
      <c r="EA221" s="1212"/>
      <c r="EB221" s="1192"/>
      <c r="EC221" s="1199"/>
      <c r="ED221" s="1192"/>
      <c r="EE221" s="1194"/>
      <c r="EF221" s="1192"/>
      <c r="EG221" s="1196"/>
      <c r="EH221" s="1192"/>
      <c r="EI221" s="1205"/>
      <c r="EJ221" s="1208"/>
      <c r="EK221" s="1210"/>
      <c r="EL221" s="1212"/>
      <c r="EM221" s="1192"/>
      <c r="EN221" s="1199"/>
      <c r="EO221" s="1192"/>
      <c r="EP221" s="1194"/>
      <c r="EQ221" s="1192"/>
      <c r="ER221" s="1196"/>
      <c r="ES221" s="1192"/>
      <c r="ET221" s="1205"/>
      <c r="EU221" s="1215"/>
      <c r="EV221" s="1208"/>
      <c r="EW221" s="1210"/>
      <c r="EX221" s="272">
        <v>8210</v>
      </c>
      <c r="EY221" s="1210"/>
      <c r="EZ221" s="1261"/>
      <c r="FA221" s="1210"/>
      <c r="FB221" s="1264"/>
      <c r="FC221" s="298"/>
      <c r="FD221" s="1267"/>
      <c r="FE221" s="441"/>
      <c r="FL221" s="422"/>
      <c r="FM221" s="422"/>
      <c r="FN221" s="422"/>
      <c r="FO221" s="422"/>
    </row>
    <row r="222" spans="1:171" ht="15.6" customHeight="1">
      <c r="A222" s="144" t="s">
        <v>1345</v>
      </c>
      <c r="B222" s="144" t="s">
        <v>1916</v>
      </c>
      <c r="C222" s="1256"/>
      <c r="D222" s="1349"/>
      <c r="E222" s="1217" t="s">
        <v>1165</v>
      </c>
      <c r="F222" s="299" t="s">
        <v>44</v>
      </c>
      <c r="G222" s="205"/>
      <c r="H222" s="246">
        <v>174450</v>
      </c>
      <c r="I222" s="247">
        <v>266810</v>
      </c>
      <c r="J222" s="246">
        <v>160720</v>
      </c>
      <c r="K222" s="247">
        <v>253080</v>
      </c>
      <c r="L222" s="175" t="s">
        <v>268</v>
      </c>
      <c r="M222" s="248">
        <v>1610</v>
      </c>
      <c r="N222" s="249">
        <v>2540</v>
      </c>
      <c r="O222" s="250" t="s">
        <v>269</v>
      </c>
      <c r="P222" s="251" t="s">
        <v>270</v>
      </c>
      <c r="Q222" s="252" t="s">
        <v>274</v>
      </c>
      <c r="R222" s="251" t="s">
        <v>271</v>
      </c>
      <c r="S222" s="252" t="s">
        <v>268</v>
      </c>
      <c r="T222" s="253">
        <v>2.8</v>
      </c>
      <c r="U222" s="254">
        <v>2.7</v>
      </c>
      <c r="V222" s="248">
        <v>1470</v>
      </c>
      <c r="W222" s="249">
        <v>2400</v>
      </c>
      <c r="X222" s="250" t="s">
        <v>269</v>
      </c>
      <c r="Y222" s="251" t="s">
        <v>270</v>
      </c>
      <c r="Z222" s="252" t="s">
        <v>274</v>
      </c>
      <c r="AA222" s="251" t="s">
        <v>271</v>
      </c>
      <c r="AB222" s="252" t="s">
        <v>268</v>
      </c>
      <c r="AC222" s="253">
        <v>2.7</v>
      </c>
      <c r="AD222" s="255">
        <v>2.7</v>
      </c>
      <c r="AE222" s="55"/>
      <c r="AH222" s="273"/>
      <c r="AP222" s="55"/>
      <c r="AZ222" s="175" t="s">
        <v>268</v>
      </c>
      <c r="BA222" s="274">
        <v>18470</v>
      </c>
      <c r="BB222" s="175" t="s">
        <v>268</v>
      </c>
      <c r="BC222" s="225">
        <v>180</v>
      </c>
      <c r="BD222" s="226" t="s">
        <v>269</v>
      </c>
      <c r="BE222" s="227" t="s">
        <v>270</v>
      </c>
      <c r="BF222" s="228" t="s">
        <v>268</v>
      </c>
      <c r="BG222" s="229" t="s">
        <v>271</v>
      </c>
      <c r="BH222" s="226" t="s">
        <v>268</v>
      </c>
      <c r="BI222" s="230">
        <v>2.5</v>
      </c>
      <c r="BJ222" s="1187"/>
      <c r="BL222" s="231" t="s">
        <v>1173</v>
      </c>
      <c r="BM222" s="1210"/>
      <c r="BN222" s="1273" t="s">
        <v>1173</v>
      </c>
      <c r="BO222" s="1274"/>
      <c r="BP222" s="1274"/>
      <c r="BQ222" s="56"/>
      <c r="BR222" s="56"/>
      <c r="BS222" s="56"/>
      <c r="BT222" s="56"/>
      <c r="BU222" s="179"/>
      <c r="BV222" s="1241"/>
      <c r="BW222" s="231"/>
      <c r="BX222" s="1210" t="s">
        <v>268</v>
      </c>
      <c r="BY222" s="1278">
        <v>17700</v>
      </c>
      <c r="BZ222" s="275"/>
      <c r="CA222" s="1210"/>
      <c r="CB222" s="1190">
        <v>0</v>
      </c>
      <c r="CC222" s="1192"/>
      <c r="CD222" s="1194"/>
      <c r="CE222" s="1192"/>
      <c r="CF222" s="1196"/>
      <c r="CG222" s="1192"/>
      <c r="CH222" s="1247"/>
      <c r="CI222" s="1241"/>
      <c r="CJ222" s="1219">
        <v>12800</v>
      </c>
      <c r="CK222" s="1189"/>
      <c r="CL222" s="1190"/>
      <c r="CM222" s="1192"/>
      <c r="CN222" s="1194"/>
      <c r="CO222" s="1192"/>
      <c r="CP222" s="1196"/>
      <c r="CQ222" s="1192"/>
      <c r="CR222" s="1205"/>
      <c r="CS222" s="1230"/>
      <c r="CT222" s="1232"/>
      <c r="CU222" s="1234"/>
      <c r="CV222" s="1237"/>
      <c r="CW222" s="1234"/>
      <c r="CX222" s="1237"/>
      <c r="CY222" s="1189"/>
      <c r="CZ222" s="167" t="s">
        <v>1166</v>
      </c>
      <c r="DA222" s="268">
        <v>4400</v>
      </c>
      <c r="DB222" s="269">
        <v>4900</v>
      </c>
      <c r="DC222" s="270">
        <v>3100</v>
      </c>
      <c r="DD222" s="271">
        <v>3100</v>
      </c>
      <c r="DE222" s="1210"/>
      <c r="DF222" s="231" t="s">
        <v>301</v>
      </c>
      <c r="DG222" s="235"/>
      <c r="DH222" s="276"/>
      <c r="DI222" s="1241"/>
      <c r="DJ222" s="1243"/>
      <c r="DK222" s="1210"/>
      <c r="DL222" s="1190"/>
      <c r="DM222" s="1192"/>
      <c r="DN222" s="1194"/>
      <c r="DO222" s="1192"/>
      <c r="DP222" s="1196"/>
      <c r="DQ222" s="1192"/>
      <c r="DR222" s="1247"/>
      <c r="DS222" s="1210"/>
      <c r="DT222" s="231"/>
      <c r="DU222" s="1210"/>
      <c r="DV222" s="1221">
        <v>0.01</v>
      </c>
      <c r="DW222" s="1223">
        <v>0.03</v>
      </c>
      <c r="DX222" s="1223">
        <v>0.04</v>
      </c>
      <c r="DY222" s="1225">
        <v>0.05</v>
      </c>
      <c r="DZ222" s="1210"/>
      <c r="EA222" s="1212"/>
      <c r="EB222" s="1192"/>
      <c r="EC222" s="1199"/>
      <c r="ED222" s="1192"/>
      <c r="EE222" s="1194"/>
      <c r="EF222" s="1192"/>
      <c r="EG222" s="1196"/>
      <c r="EH222" s="1192"/>
      <c r="EI222" s="1205"/>
      <c r="EJ222" s="1208"/>
      <c r="EK222" s="1210"/>
      <c r="EL222" s="1212"/>
      <c r="EM222" s="1192"/>
      <c r="EN222" s="1199"/>
      <c r="EO222" s="1192"/>
      <c r="EP222" s="1194"/>
      <c r="EQ222" s="1192"/>
      <c r="ER222" s="1196"/>
      <c r="ES222" s="1192"/>
      <c r="ET222" s="1205"/>
      <c r="EU222" s="1215"/>
      <c r="EV222" s="1208"/>
      <c r="EW222" s="1210"/>
      <c r="EX222" s="277">
        <v>80</v>
      </c>
      <c r="EY222" s="1210"/>
      <c r="EZ222" s="1261"/>
      <c r="FA222" s="1210"/>
      <c r="FB222" s="1264"/>
      <c r="FC222" s="298"/>
      <c r="FD222" s="1267"/>
      <c r="FE222" s="441"/>
      <c r="FL222" s="422"/>
      <c r="FM222" s="422"/>
      <c r="FN222" s="422"/>
      <c r="FO222" s="422"/>
    </row>
    <row r="223" spans="1:171" ht="15.6" customHeight="1">
      <c r="A223" s="144" t="s">
        <v>1346</v>
      </c>
      <c r="B223" s="144" t="s">
        <v>1917</v>
      </c>
      <c r="C223" s="1256"/>
      <c r="D223" s="1349"/>
      <c r="E223" s="1218"/>
      <c r="F223" s="300" t="s">
        <v>45</v>
      </c>
      <c r="G223" s="205"/>
      <c r="H223" s="279">
        <v>266810</v>
      </c>
      <c r="I223" s="280"/>
      <c r="J223" s="279">
        <v>253080</v>
      </c>
      <c r="K223" s="280"/>
      <c r="L223" s="175" t="s">
        <v>268</v>
      </c>
      <c r="M223" s="223">
        <v>2540</v>
      </c>
      <c r="N223" s="281"/>
      <c r="O223" s="282" t="s">
        <v>269</v>
      </c>
      <c r="P223" s="283" t="s">
        <v>270</v>
      </c>
      <c r="Q223" s="284" t="s">
        <v>274</v>
      </c>
      <c r="R223" s="283" t="s">
        <v>271</v>
      </c>
      <c r="S223" s="284" t="s">
        <v>268</v>
      </c>
      <c r="T223" s="285">
        <v>2.7</v>
      </c>
      <c r="U223" s="286"/>
      <c r="V223" s="223">
        <v>2400</v>
      </c>
      <c r="W223" s="281"/>
      <c r="X223" s="282" t="s">
        <v>269</v>
      </c>
      <c r="Y223" s="283" t="s">
        <v>270</v>
      </c>
      <c r="Z223" s="284" t="s">
        <v>274</v>
      </c>
      <c r="AA223" s="283" t="s">
        <v>271</v>
      </c>
      <c r="AB223" s="284" t="s">
        <v>268</v>
      </c>
      <c r="AC223" s="285">
        <v>2.7</v>
      </c>
      <c r="AD223" s="287"/>
      <c r="AE223" s="55"/>
      <c r="AH223" s="288"/>
      <c r="AP223" s="55"/>
      <c r="AQ223" s="289"/>
      <c r="AR223" s="165"/>
      <c r="AS223" s="288"/>
      <c r="AZ223" s="56"/>
      <c r="BA223" s="56"/>
      <c r="BB223" s="56"/>
      <c r="BC223" s="56"/>
      <c r="BD223" s="56"/>
      <c r="BE223" s="56"/>
      <c r="BF223" s="56"/>
      <c r="BG223" s="56"/>
      <c r="BH223" s="56"/>
      <c r="BI223" s="56"/>
      <c r="BJ223" s="1187"/>
      <c r="BL223" s="231">
        <v>306000</v>
      </c>
      <c r="BM223" s="1210"/>
      <c r="BN223" s="149">
        <v>3060</v>
      </c>
      <c r="BO223" s="138" t="s">
        <v>272</v>
      </c>
      <c r="BP223" s="166" t="s">
        <v>270</v>
      </c>
      <c r="BQ223" s="161" t="s">
        <v>268</v>
      </c>
      <c r="BR223" s="303" t="s">
        <v>271</v>
      </c>
      <c r="BS223" s="182" t="s">
        <v>268</v>
      </c>
      <c r="BT223" s="304">
        <v>1.9</v>
      </c>
      <c r="BU223" s="179"/>
      <c r="BV223" s="1241"/>
      <c r="BW223" s="231"/>
      <c r="BX223" s="1210"/>
      <c r="BY223" s="1279"/>
      <c r="BZ223" s="290"/>
      <c r="CA223" s="1210"/>
      <c r="CB223" s="1191"/>
      <c r="CC223" s="1193"/>
      <c r="CD223" s="1195"/>
      <c r="CE223" s="1193"/>
      <c r="CF223" s="1197"/>
      <c r="CG223" s="1193"/>
      <c r="CH223" s="1248"/>
      <c r="CI223" s="1241"/>
      <c r="CJ223" s="1219"/>
      <c r="CK223" s="1189"/>
      <c r="CL223" s="1190"/>
      <c r="CM223" s="1192"/>
      <c r="CN223" s="1194"/>
      <c r="CO223" s="1192"/>
      <c r="CP223" s="1196"/>
      <c r="CQ223" s="1192"/>
      <c r="CR223" s="1205"/>
      <c r="CS223" s="1230"/>
      <c r="CT223" s="1232"/>
      <c r="CU223" s="1235"/>
      <c r="CV223" s="1238"/>
      <c r="CW223" s="1235"/>
      <c r="CX223" s="1238"/>
      <c r="CY223" s="1189"/>
      <c r="CZ223" s="291" t="s">
        <v>1167</v>
      </c>
      <c r="DA223" s="292">
        <v>3900</v>
      </c>
      <c r="DB223" s="293">
        <v>4400</v>
      </c>
      <c r="DC223" s="294">
        <v>2700</v>
      </c>
      <c r="DD223" s="290">
        <v>2700</v>
      </c>
      <c r="DE223" s="1210"/>
      <c r="DF223" s="231">
        <v>10870</v>
      </c>
      <c r="DG223" s="235"/>
      <c r="DH223" s="165"/>
      <c r="DI223" s="1241"/>
      <c r="DJ223" s="1244"/>
      <c r="DK223" s="1210"/>
      <c r="DL223" s="1190"/>
      <c r="DM223" s="1193"/>
      <c r="DN223" s="1195"/>
      <c r="DO223" s="1193"/>
      <c r="DP223" s="1197"/>
      <c r="DQ223" s="1193"/>
      <c r="DR223" s="1248"/>
      <c r="DS223" s="1210"/>
      <c r="DT223" s="231"/>
      <c r="DU223" s="1210"/>
      <c r="DV223" s="1222"/>
      <c r="DW223" s="1224"/>
      <c r="DX223" s="1224"/>
      <c r="DY223" s="1226"/>
      <c r="DZ223" s="1210"/>
      <c r="EA223" s="1213"/>
      <c r="EB223" s="1193"/>
      <c r="EC223" s="1200"/>
      <c r="ED223" s="1193"/>
      <c r="EE223" s="1195"/>
      <c r="EF223" s="1193"/>
      <c r="EG223" s="1197"/>
      <c r="EH223" s="1193"/>
      <c r="EI223" s="1206"/>
      <c r="EJ223" s="1209"/>
      <c r="EK223" s="1210"/>
      <c r="EL223" s="1213"/>
      <c r="EM223" s="1193"/>
      <c r="EN223" s="1200"/>
      <c r="EO223" s="1193"/>
      <c r="EP223" s="1195"/>
      <c r="EQ223" s="1193"/>
      <c r="ER223" s="1197"/>
      <c r="ES223" s="1193"/>
      <c r="ET223" s="1206"/>
      <c r="EU223" s="1216"/>
      <c r="EV223" s="1209"/>
      <c r="EW223" s="1210"/>
      <c r="EX223" s="295" t="s">
        <v>1168</v>
      </c>
      <c r="EY223" s="1210"/>
      <c r="EZ223" s="1261"/>
      <c r="FA223" s="1210"/>
      <c r="FB223" s="1264"/>
      <c r="FC223" s="298"/>
      <c r="FD223" s="1267"/>
      <c r="FE223" s="441"/>
      <c r="FL223" s="422"/>
      <c r="FM223" s="422"/>
      <c r="FN223" s="422"/>
      <c r="FO223" s="422"/>
    </row>
    <row r="224" spans="1:171" ht="15.6" customHeight="1">
      <c r="A224" s="144" t="s">
        <v>454</v>
      </c>
      <c r="B224" s="144" t="s">
        <v>1918</v>
      </c>
      <c r="C224" s="1256"/>
      <c r="D224" s="1348" t="s">
        <v>304</v>
      </c>
      <c r="E224" s="1184" t="s">
        <v>1160</v>
      </c>
      <c r="F224" s="296" t="s">
        <v>42</v>
      </c>
      <c r="G224" s="205"/>
      <c r="H224" s="206">
        <v>83460</v>
      </c>
      <c r="I224" s="207">
        <v>92690</v>
      </c>
      <c r="J224" s="206">
        <v>71100</v>
      </c>
      <c r="K224" s="207">
        <v>80330</v>
      </c>
      <c r="L224" s="175" t="s">
        <v>268</v>
      </c>
      <c r="M224" s="208">
        <v>810</v>
      </c>
      <c r="N224" s="209">
        <v>900</v>
      </c>
      <c r="O224" s="210" t="s">
        <v>269</v>
      </c>
      <c r="P224" s="211" t="s">
        <v>270</v>
      </c>
      <c r="Q224" s="212" t="s">
        <v>268</v>
      </c>
      <c r="R224" s="213" t="s">
        <v>271</v>
      </c>
      <c r="S224" s="212" t="s">
        <v>268</v>
      </c>
      <c r="T224" s="214">
        <v>2.8</v>
      </c>
      <c r="U224" s="215">
        <v>2.8</v>
      </c>
      <c r="V224" s="208">
        <v>690</v>
      </c>
      <c r="W224" s="209">
        <v>780</v>
      </c>
      <c r="X224" s="210" t="s">
        <v>269</v>
      </c>
      <c r="Y224" s="211" t="s">
        <v>270</v>
      </c>
      <c r="Z224" s="212" t="s">
        <v>268</v>
      </c>
      <c r="AA224" s="213" t="s">
        <v>271</v>
      </c>
      <c r="AB224" s="212" t="s">
        <v>268</v>
      </c>
      <c r="AC224" s="214">
        <v>2.8</v>
      </c>
      <c r="AD224" s="216">
        <v>2.8</v>
      </c>
      <c r="AE224" s="175" t="s">
        <v>268</v>
      </c>
      <c r="AF224" s="217">
        <v>9230</v>
      </c>
      <c r="AG224" s="218" t="s">
        <v>274</v>
      </c>
      <c r="AH224" s="219">
        <v>90</v>
      </c>
      <c r="AI224" s="220" t="s">
        <v>269</v>
      </c>
      <c r="AJ224" s="211" t="s">
        <v>270</v>
      </c>
      <c r="AK224" s="212" t="s">
        <v>268</v>
      </c>
      <c r="AL224" s="213" t="s">
        <v>271</v>
      </c>
      <c r="AM224" s="212" t="s">
        <v>268</v>
      </c>
      <c r="AN224" s="221">
        <v>2.5</v>
      </c>
      <c r="AO224" s="222" t="s">
        <v>276</v>
      </c>
      <c r="AP224" s="175" t="s">
        <v>268</v>
      </c>
      <c r="AQ224" s="223">
        <v>3690</v>
      </c>
      <c r="AR224" s="224" t="s">
        <v>274</v>
      </c>
      <c r="AS224" s="225">
        <v>30</v>
      </c>
      <c r="AT224" s="226" t="s">
        <v>269</v>
      </c>
      <c r="AU224" s="227" t="s">
        <v>270</v>
      </c>
      <c r="AV224" s="228" t="s">
        <v>268</v>
      </c>
      <c r="AW224" s="229" t="s">
        <v>271</v>
      </c>
      <c r="AX224" s="228" t="s">
        <v>268</v>
      </c>
      <c r="AY224" s="230">
        <v>3.8</v>
      </c>
      <c r="BA224" s="56"/>
      <c r="BJ224" s="1187"/>
      <c r="BL224" s="301"/>
      <c r="BM224" s="1210"/>
      <c r="BN224" s="144"/>
      <c r="BO224" s="202"/>
      <c r="BP224" s="202"/>
      <c r="BQ224" s="202"/>
      <c r="BR224" s="202"/>
      <c r="BS224" s="202"/>
      <c r="BT224" s="305"/>
      <c r="BU224" s="235"/>
      <c r="BV224" s="1241"/>
      <c r="BW224" s="266"/>
      <c r="BX224" s="1210" t="s">
        <v>268</v>
      </c>
      <c r="BY224" s="1276">
        <v>18460</v>
      </c>
      <c r="BZ224" s="237"/>
      <c r="CA224" s="1210" t="s">
        <v>268</v>
      </c>
      <c r="CB224" s="1245">
        <v>100</v>
      </c>
      <c r="CC224" s="1201" t="s">
        <v>269</v>
      </c>
      <c r="CD224" s="1202" t="s">
        <v>270</v>
      </c>
      <c r="CE224" s="1201" t="s">
        <v>268</v>
      </c>
      <c r="CF224" s="1203" t="s">
        <v>275</v>
      </c>
      <c r="CG224" s="1201" t="s">
        <v>268</v>
      </c>
      <c r="CH224" s="1246">
        <v>6.1</v>
      </c>
      <c r="CI224" s="1241"/>
      <c r="CJ224" s="1188" t="s">
        <v>200</v>
      </c>
      <c r="CK224" s="1189" t="s">
        <v>268</v>
      </c>
      <c r="CL224" s="1190">
        <v>110</v>
      </c>
      <c r="CM224" s="1192" t="s">
        <v>269</v>
      </c>
      <c r="CN224" s="1194" t="s">
        <v>270</v>
      </c>
      <c r="CO224" s="1192" t="s">
        <v>268</v>
      </c>
      <c r="CP224" s="1196" t="s">
        <v>275</v>
      </c>
      <c r="CQ224" s="1192" t="s">
        <v>268</v>
      </c>
      <c r="CR224" s="1205">
        <v>2.2999999999999998</v>
      </c>
      <c r="CS224" s="1230" t="s">
        <v>277</v>
      </c>
      <c r="CT224" s="1232" t="s">
        <v>268</v>
      </c>
      <c r="CU224" s="1233">
        <v>5300</v>
      </c>
      <c r="CV224" s="1236">
        <v>5900</v>
      </c>
      <c r="CW224" s="1233">
        <v>3700</v>
      </c>
      <c r="CX224" s="1236">
        <v>3700</v>
      </c>
      <c r="CY224" s="1189" t="s">
        <v>268</v>
      </c>
      <c r="CZ224" s="238" t="s">
        <v>1162</v>
      </c>
      <c r="DA224" s="239">
        <v>8800</v>
      </c>
      <c r="DB224" s="240">
        <v>9800</v>
      </c>
      <c r="DC224" s="241">
        <v>6100</v>
      </c>
      <c r="DD224" s="242">
        <v>6100</v>
      </c>
      <c r="DE224" s="1210"/>
      <c r="DF224" s="144"/>
      <c r="DG224" s="1189" t="s">
        <v>268</v>
      </c>
      <c r="DH224" s="1239">
        <v>5100</v>
      </c>
      <c r="DI224" s="1210" t="s">
        <v>268</v>
      </c>
      <c r="DJ224" s="1242">
        <v>4500</v>
      </c>
      <c r="DK224" s="1210" t="s">
        <v>268</v>
      </c>
      <c r="DL224" s="1245">
        <v>40</v>
      </c>
      <c r="DM224" s="1201" t="s">
        <v>269</v>
      </c>
      <c r="DN224" s="1202" t="s">
        <v>270</v>
      </c>
      <c r="DO224" s="1201" t="s">
        <v>268</v>
      </c>
      <c r="DP224" s="1203" t="s">
        <v>275</v>
      </c>
      <c r="DQ224" s="1201" t="s">
        <v>268</v>
      </c>
      <c r="DR224" s="1246">
        <v>6.8</v>
      </c>
      <c r="DS224" s="1210"/>
      <c r="DT224" s="231"/>
      <c r="DU224" s="1210" t="s">
        <v>280</v>
      </c>
      <c r="DV224" s="1249" t="s">
        <v>1129</v>
      </c>
      <c r="DW224" s="1251" t="s">
        <v>1129</v>
      </c>
      <c r="DX224" s="1251" t="s">
        <v>1129</v>
      </c>
      <c r="DY224" s="1253" t="s">
        <v>1129</v>
      </c>
      <c r="DZ224" s="1210" t="s">
        <v>280</v>
      </c>
      <c r="EA224" s="1211">
        <v>2950</v>
      </c>
      <c r="EB224" s="1201" t="s">
        <v>268</v>
      </c>
      <c r="EC224" s="1198">
        <v>30</v>
      </c>
      <c r="ED224" s="1201" t="s">
        <v>269</v>
      </c>
      <c r="EE224" s="1202" t="s">
        <v>270</v>
      </c>
      <c r="EF224" s="1201" t="s">
        <v>268</v>
      </c>
      <c r="EG224" s="1203" t="s">
        <v>275</v>
      </c>
      <c r="EH224" s="1201" t="s">
        <v>268</v>
      </c>
      <c r="EI224" s="1204">
        <v>4.5</v>
      </c>
      <c r="EJ224" s="1207" t="s">
        <v>276</v>
      </c>
      <c r="EK224" s="1210" t="s">
        <v>280</v>
      </c>
      <c r="EL224" s="1211">
        <v>11080</v>
      </c>
      <c r="EM224" s="1201" t="s">
        <v>268</v>
      </c>
      <c r="EN224" s="1198">
        <v>110</v>
      </c>
      <c r="EO224" s="1201" t="s">
        <v>269</v>
      </c>
      <c r="EP224" s="1202" t="s">
        <v>270</v>
      </c>
      <c r="EQ224" s="1201" t="s">
        <v>268</v>
      </c>
      <c r="ER224" s="1203" t="s">
        <v>275</v>
      </c>
      <c r="ES224" s="1201" t="s">
        <v>268</v>
      </c>
      <c r="ET224" s="1204">
        <v>2.5</v>
      </c>
      <c r="EU224" s="1214" t="s">
        <v>276</v>
      </c>
      <c r="EV224" s="1207" t="s">
        <v>1168</v>
      </c>
      <c r="EW224" s="1210" t="s">
        <v>280</v>
      </c>
      <c r="EX224" s="244"/>
      <c r="EY224" s="1210" t="s">
        <v>280</v>
      </c>
      <c r="EZ224" s="1261"/>
      <c r="FA224" s="1210"/>
      <c r="FB224" s="1264"/>
      <c r="FC224" s="298"/>
      <c r="FD224" s="1267"/>
      <c r="FE224" s="441"/>
      <c r="FL224" s="422"/>
      <c r="FM224" s="422"/>
      <c r="FN224" s="422"/>
      <c r="FO224" s="422"/>
    </row>
    <row r="225" spans="1:171" ht="15.6" customHeight="1">
      <c r="A225" s="144" t="s">
        <v>455</v>
      </c>
      <c r="B225" s="144" t="s">
        <v>1919</v>
      </c>
      <c r="C225" s="1256"/>
      <c r="D225" s="1349"/>
      <c r="E225" s="1185"/>
      <c r="F225" s="299" t="s">
        <v>43</v>
      </c>
      <c r="G225" s="205"/>
      <c r="H225" s="246">
        <v>92690</v>
      </c>
      <c r="I225" s="247">
        <v>166480</v>
      </c>
      <c r="J225" s="246">
        <v>80330</v>
      </c>
      <c r="K225" s="247">
        <v>154120</v>
      </c>
      <c r="L225" s="175" t="s">
        <v>268</v>
      </c>
      <c r="M225" s="248">
        <v>900</v>
      </c>
      <c r="N225" s="249">
        <v>1530</v>
      </c>
      <c r="O225" s="250" t="s">
        <v>269</v>
      </c>
      <c r="P225" s="251" t="s">
        <v>270</v>
      </c>
      <c r="Q225" s="252" t="s">
        <v>274</v>
      </c>
      <c r="R225" s="251" t="s">
        <v>271</v>
      </c>
      <c r="S225" s="252" t="s">
        <v>268</v>
      </c>
      <c r="T225" s="253">
        <v>2.8</v>
      </c>
      <c r="U225" s="254">
        <v>2.8</v>
      </c>
      <c r="V225" s="248">
        <v>780</v>
      </c>
      <c r="W225" s="249">
        <v>1410</v>
      </c>
      <c r="X225" s="250" t="s">
        <v>269</v>
      </c>
      <c r="Y225" s="251" t="s">
        <v>270</v>
      </c>
      <c r="Z225" s="252" t="s">
        <v>274</v>
      </c>
      <c r="AA225" s="251" t="s">
        <v>271</v>
      </c>
      <c r="AB225" s="252" t="s">
        <v>268</v>
      </c>
      <c r="AC225" s="253">
        <v>2.8</v>
      </c>
      <c r="AD225" s="255">
        <v>2.7</v>
      </c>
      <c r="AE225" s="175" t="s">
        <v>268</v>
      </c>
      <c r="AF225" s="223">
        <v>9230</v>
      </c>
      <c r="AG225" s="224" t="s">
        <v>274</v>
      </c>
      <c r="AH225" s="256">
        <v>90</v>
      </c>
      <c r="AI225" s="257" t="s">
        <v>269</v>
      </c>
      <c r="AJ225" s="197" t="s">
        <v>270</v>
      </c>
      <c r="AK225" s="198" t="s">
        <v>268</v>
      </c>
      <c r="AL225" s="258" t="s">
        <v>271</v>
      </c>
      <c r="AM225" s="259" t="s">
        <v>268</v>
      </c>
      <c r="AN225" s="260">
        <v>2.5</v>
      </c>
      <c r="AO225" s="261"/>
      <c r="AQ225" s="233"/>
      <c r="AR225" s="56"/>
      <c r="AS225" s="233"/>
      <c r="AT225" s="262"/>
      <c r="AU225" s="263"/>
      <c r="AV225" s="262"/>
      <c r="AW225" s="263"/>
      <c r="AX225" s="262"/>
      <c r="AY225" s="263"/>
      <c r="BA225" s="56"/>
      <c r="BB225" s="56"/>
      <c r="BC225" s="264"/>
      <c r="BD225" s="265"/>
      <c r="BE225" s="56"/>
      <c r="BF225" s="265"/>
      <c r="BG225" s="56"/>
      <c r="BH225" s="265"/>
      <c r="BI225" s="56"/>
      <c r="BJ225" s="1187"/>
      <c r="BL225" s="231" t="s">
        <v>1174</v>
      </c>
      <c r="BM225" s="1210"/>
      <c r="BN225" s="1273" t="s">
        <v>1174</v>
      </c>
      <c r="BO225" s="1274"/>
      <c r="BP225" s="1274"/>
      <c r="BT225" s="306"/>
      <c r="BU225" s="307"/>
      <c r="BV225" s="1241"/>
      <c r="BW225" s="302"/>
      <c r="BX225" s="1210"/>
      <c r="BY225" s="1277"/>
      <c r="BZ225" s="267">
        <v>16520</v>
      </c>
      <c r="CA225" s="1210"/>
      <c r="CB225" s="1190"/>
      <c r="CC225" s="1192"/>
      <c r="CD225" s="1194"/>
      <c r="CE225" s="1192"/>
      <c r="CF225" s="1196"/>
      <c r="CG225" s="1192"/>
      <c r="CH225" s="1247"/>
      <c r="CI225" s="1241"/>
      <c r="CJ225" s="1188"/>
      <c r="CK225" s="1189"/>
      <c r="CL225" s="1190"/>
      <c r="CM225" s="1192"/>
      <c r="CN225" s="1194"/>
      <c r="CO225" s="1192"/>
      <c r="CP225" s="1196"/>
      <c r="CQ225" s="1192"/>
      <c r="CR225" s="1205"/>
      <c r="CS225" s="1230"/>
      <c r="CT225" s="1232"/>
      <c r="CU225" s="1234"/>
      <c r="CV225" s="1237"/>
      <c r="CW225" s="1234"/>
      <c r="CX225" s="1237"/>
      <c r="CY225" s="1189"/>
      <c r="CZ225" s="167" t="s">
        <v>1164</v>
      </c>
      <c r="DA225" s="268">
        <v>4800</v>
      </c>
      <c r="DB225" s="269">
        <v>5400</v>
      </c>
      <c r="DC225" s="270">
        <v>3400</v>
      </c>
      <c r="DD225" s="271">
        <v>3400</v>
      </c>
      <c r="DE225" s="1210"/>
      <c r="DF225" s="308" t="s">
        <v>1175</v>
      </c>
      <c r="DG225" s="1189"/>
      <c r="DH225" s="1240"/>
      <c r="DI225" s="1210"/>
      <c r="DJ225" s="1243"/>
      <c r="DK225" s="1210"/>
      <c r="DL225" s="1190"/>
      <c r="DM225" s="1192"/>
      <c r="DN225" s="1194"/>
      <c r="DO225" s="1192"/>
      <c r="DP225" s="1196"/>
      <c r="DQ225" s="1192"/>
      <c r="DR225" s="1247"/>
      <c r="DS225" s="1210"/>
      <c r="DT225" s="302"/>
      <c r="DU225" s="1210"/>
      <c r="DV225" s="1250"/>
      <c r="DW225" s="1252"/>
      <c r="DX225" s="1252"/>
      <c r="DY225" s="1254"/>
      <c r="DZ225" s="1210"/>
      <c r="EA225" s="1212"/>
      <c r="EB225" s="1192"/>
      <c r="EC225" s="1199"/>
      <c r="ED225" s="1192"/>
      <c r="EE225" s="1194"/>
      <c r="EF225" s="1192"/>
      <c r="EG225" s="1196"/>
      <c r="EH225" s="1192"/>
      <c r="EI225" s="1205"/>
      <c r="EJ225" s="1208"/>
      <c r="EK225" s="1210"/>
      <c r="EL225" s="1212"/>
      <c r="EM225" s="1192"/>
      <c r="EN225" s="1199"/>
      <c r="EO225" s="1192"/>
      <c r="EP225" s="1194"/>
      <c r="EQ225" s="1192"/>
      <c r="ER225" s="1196"/>
      <c r="ES225" s="1192"/>
      <c r="ET225" s="1205"/>
      <c r="EU225" s="1215"/>
      <c r="EV225" s="1208"/>
      <c r="EW225" s="1210"/>
      <c r="EX225" s="272">
        <v>7390</v>
      </c>
      <c r="EY225" s="1210"/>
      <c r="EZ225" s="1261"/>
      <c r="FA225" s="1210"/>
      <c r="FB225" s="1264"/>
      <c r="FC225" s="298"/>
      <c r="FD225" s="1267"/>
      <c r="FE225" s="441"/>
      <c r="FL225" s="422"/>
      <c r="FM225" s="422"/>
      <c r="FN225" s="422"/>
      <c r="FO225" s="422"/>
    </row>
    <row r="226" spans="1:171" ht="15.6" customHeight="1">
      <c r="A226" s="144" t="s">
        <v>1347</v>
      </c>
      <c r="B226" s="144" t="s">
        <v>1920</v>
      </c>
      <c r="C226" s="1256"/>
      <c r="D226" s="1349"/>
      <c r="E226" s="1217" t="s">
        <v>1165</v>
      </c>
      <c r="F226" s="299" t="s">
        <v>44</v>
      </c>
      <c r="G226" s="205"/>
      <c r="H226" s="246">
        <v>166480</v>
      </c>
      <c r="I226" s="247">
        <v>258840</v>
      </c>
      <c r="J226" s="246">
        <v>154120</v>
      </c>
      <c r="K226" s="247">
        <v>246480</v>
      </c>
      <c r="L226" s="175" t="s">
        <v>268</v>
      </c>
      <c r="M226" s="248">
        <v>1530</v>
      </c>
      <c r="N226" s="249">
        <v>2460</v>
      </c>
      <c r="O226" s="250" t="s">
        <v>269</v>
      </c>
      <c r="P226" s="251" t="s">
        <v>270</v>
      </c>
      <c r="Q226" s="252" t="s">
        <v>274</v>
      </c>
      <c r="R226" s="251" t="s">
        <v>271</v>
      </c>
      <c r="S226" s="252" t="s">
        <v>268</v>
      </c>
      <c r="T226" s="253">
        <v>2.8</v>
      </c>
      <c r="U226" s="254">
        <v>2.7</v>
      </c>
      <c r="V226" s="248">
        <v>1410</v>
      </c>
      <c r="W226" s="249">
        <v>2340</v>
      </c>
      <c r="X226" s="250" t="s">
        <v>269</v>
      </c>
      <c r="Y226" s="251" t="s">
        <v>270</v>
      </c>
      <c r="Z226" s="252" t="s">
        <v>274</v>
      </c>
      <c r="AA226" s="251" t="s">
        <v>271</v>
      </c>
      <c r="AB226" s="252" t="s">
        <v>268</v>
      </c>
      <c r="AC226" s="253">
        <v>2.7</v>
      </c>
      <c r="AD226" s="255">
        <v>2.7</v>
      </c>
      <c r="AE226" s="55"/>
      <c r="AH226" s="273"/>
      <c r="AP226" s="55"/>
      <c r="AZ226" s="175" t="s">
        <v>268</v>
      </c>
      <c r="BA226" s="274">
        <v>18470</v>
      </c>
      <c r="BB226" s="175" t="s">
        <v>268</v>
      </c>
      <c r="BC226" s="225">
        <v>180</v>
      </c>
      <c r="BD226" s="226" t="s">
        <v>269</v>
      </c>
      <c r="BE226" s="227" t="s">
        <v>270</v>
      </c>
      <c r="BF226" s="228" t="s">
        <v>268</v>
      </c>
      <c r="BG226" s="229" t="s">
        <v>271</v>
      </c>
      <c r="BH226" s="226" t="s">
        <v>268</v>
      </c>
      <c r="BI226" s="230">
        <v>2.5</v>
      </c>
      <c r="BJ226" s="1187"/>
      <c r="BL226" s="231">
        <v>328100</v>
      </c>
      <c r="BM226" s="1210"/>
      <c r="BN226" s="149">
        <v>3280</v>
      </c>
      <c r="BO226" s="138" t="s">
        <v>272</v>
      </c>
      <c r="BP226" s="166" t="s">
        <v>270</v>
      </c>
      <c r="BQ226" s="161" t="s">
        <v>268</v>
      </c>
      <c r="BR226" s="303" t="s">
        <v>271</v>
      </c>
      <c r="BS226" s="182" t="s">
        <v>268</v>
      </c>
      <c r="BT226" s="304">
        <v>1.7</v>
      </c>
      <c r="BU226" s="179"/>
      <c r="BV226" s="1241"/>
      <c r="BW226" s="231"/>
      <c r="BX226" s="1210" t="s">
        <v>268</v>
      </c>
      <c r="BY226" s="1278">
        <v>16520</v>
      </c>
      <c r="BZ226" s="275"/>
      <c r="CA226" s="1210"/>
      <c r="CB226" s="1190">
        <v>0</v>
      </c>
      <c r="CC226" s="1192"/>
      <c r="CD226" s="1194"/>
      <c r="CE226" s="1192"/>
      <c r="CF226" s="1196"/>
      <c r="CG226" s="1192"/>
      <c r="CH226" s="1247"/>
      <c r="CI226" s="1241"/>
      <c r="CJ226" s="1219">
        <v>11520</v>
      </c>
      <c r="CK226" s="1189"/>
      <c r="CL226" s="1190"/>
      <c r="CM226" s="1192"/>
      <c r="CN226" s="1194"/>
      <c r="CO226" s="1192"/>
      <c r="CP226" s="1196"/>
      <c r="CQ226" s="1192"/>
      <c r="CR226" s="1205"/>
      <c r="CS226" s="1230"/>
      <c r="CT226" s="1232"/>
      <c r="CU226" s="1234"/>
      <c r="CV226" s="1237"/>
      <c r="CW226" s="1234"/>
      <c r="CX226" s="1237"/>
      <c r="CY226" s="1189"/>
      <c r="CZ226" s="167" t="s">
        <v>1166</v>
      </c>
      <c r="DA226" s="268">
        <v>4200</v>
      </c>
      <c r="DB226" s="269">
        <v>4700</v>
      </c>
      <c r="DC226" s="270">
        <v>2900</v>
      </c>
      <c r="DD226" s="271">
        <v>2900</v>
      </c>
      <c r="DE226" s="1210"/>
      <c r="DF226" s="231">
        <v>9770</v>
      </c>
      <c r="DG226" s="235"/>
      <c r="DH226" s="276"/>
      <c r="DI226" s="1241"/>
      <c r="DJ226" s="1243"/>
      <c r="DK226" s="1210"/>
      <c r="DL226" s="1190"/>
      <c r="DM226" s="1192"/>
      <c r="DN226" s="1194"/>
      <c r="DO226" s="1192"/>
      <c r="DP226" s="1196"/>
      <c r="DQ226" s="1192"/>
      <c r="DR226" s="1247"/>
      <c r="DS226" s="1210"/>
      <c r="DT226" s="231"/>
      <c r="DU226" s="1210"/>
      <c r="DV226" s="1221">
        <v>0.01</v>
      </c>
      <c r="DW226" s="1223">
        <v>0.03</v>
      </c>
      <c r="DX226" s="1223">
        <v>0.04</v>
      </c>
      <c r="DY226" s="1225">
        <v>0.05</v>
      </c>
      <c r="DZ226" s="1210"/>
      <c r="EA226" s="1212"/>
      <c r="EB226" s="1192"/>
      <c r="EC226" s="1199"/>
      <c r="ED226" s="1192"/>
      <c r="EE226" s="1194"/>
      <c r="EF226" s="1192"/>
      <c r="EG226" s="1196"/>
      <c r="EH226" s="1192"/>
      <c r="EI226" s="1205"/>
      <c r="EJ226" s="1208"/>
      <c r="EK226" s="1210"/>
      <c r="EL226" s="1212"/>
      <c r="EM226" s="1192"/>
      <c r="EN226" s="1199"/>
      <c r="EO226" s="1192"/>
      <c r="EP226" s="1194"/>
      <c r="EQ226" s="1192"/>
      <c r="ER226" s="1196"/>
      <c r="ES226" s="1192"/>
      <c r="ET226" s="1205"/>
      <c r="EU226" s="1215"/>
      <c r="EV226" s="1208"/>
      <c r="EW226" s="1210"/>
      <c r="EX226" s="277">
        <v>70</v>
      </c>
      <c r="EY226" s="1210"/>
      <c r="EZ226" s="1261"/>
      <c r="FA226" s="1210"/>
      <c r="FB226" s="1264"/>
      <c r="FC226" s="298"/>
      <c r="FD226" s="1267"/>
      <c r="FE226" s="441"/>
      <c r="FL226" s="422"/>
      <c r="FM226" s="422"/>
      <c r="FN226" s="422"/>
      <c r="FO226" s="422"/>
    </row>
    <row r="227" spans="1:171" ht="15.6" customHeight="1">
      <c r="A227" s="144" t="s">
        <v>1348</v>
      </c>
      <c r="B227" s="144" t="s">
        <v>1921</v>
      </c>
      <c r="C227" s="1256"/>
      <c r="D227" s="1349"/>
      <c r="E227" s="1218"/>
      <c r="F227" s="300" t="s">
        <v>45</v>
      </c>
      <c r="G227" s="205"/>
      <c r="H227" s="279">
        <v>258840</v>
      </c>
      <c r="I227" s="280"/>
      <c r="J227" s="279">
        <v>246480</v>
      </c>
      <c r="K227" s="280"/>
      <c r="L227" s="175" t="s">
        <v>268</v>
      </c>
      <c r="M227" s="223">
        <v>2460</v>
      </c>
      <c r="N227" s="281"/>
      <c r="O227" s="282" t="s">
        <v>269</v>
      </c>
      <c r="P227" s="283" t="s">
        <v>270</v>
      </c>
      <c r="Q227" s="284" t="s">
        <v>274</v>
      </c>
      <c r="R227" s="283" t="s">
        <v>271</v>
      </c>
      <c r="S227" s="284" t="s">
        <v>268</v>
      </c>
      <c r="T227" s="285">
        <v>2.7</v>
      </c>
      <c r="U227" s="286"/>
      <c r="V227" s="223">
        <v>2340</v>
      </c>
      <c r="W227" s="281"/>
      <c r="X227" s="282" t="s">
        <v>269</v>
      </c>
      <c r="Y227" s="283" t="s">
        <v>270</v>
      </c>
      <c r="Z227" s="284" t="s">
        <v>274</v>
      </c>
      <c r="AA227" s="283" t="s">
        <v>271</v>
      </c>
      <c r="AB227" s="284" t="s">
        <v>268</v>
      </c>
      <c r="AC227" s="285">
        <v>2.7</v>
      </c>
      <c r="AD227" s="287"/>
      <c r="AE227" s="55"/>
      <c r="AH227" s="288"/>
      <c r="AP227" s="55"/>
      <c r="AQ227" s="289"/>
      <c r="AR227" s="165"/>
      <c r="AS227" s="288"/>
      <c r="AZ227" s="56"/>
      <c r="BA227" s="56"/>
      <c r="BB227" s="56"/>
      <c r="BC227" s="56"/>
      <c r="BD227" s="56"/>
      <c r="BE227" s="56"/>
      <c r="BF227" s="56"/>
      <c r="BG227" s="56"/>
      <c r="BH227" s="56"/>
      <c r="BI227" s="56"/>
      <c r="BJ227" s="1187"/>
      <c r="BL227" s="301"/>
      <c r="BM227" s="1210"/>
      <c r="BN227" s="144"/>
      <c r="BO227" s="202"/>
      <c r="BP227" s="202"/>
      <c r="BQ227" s="202"/>
      <c r="BR227" s="202"/>
      <c r="BS227" s="202"/>
      <c r="BT227" s="305"/>
      <c r="BU227" s="235"/>
      <c r="BV227" s="1241"/>
      <c r="BW227" s="266"/>
      <c r="BX227" s="1210"/>
      <c r="BY227" s="1279"/>
      <c r="BZ227" s="290"/>
      <c r="CA227" s="1210"/>
      <c r="CB227" s="1191"/>
      <c r="CC227" s="1193"/>
      <c r="CD227" s="1195"/>
      <c r="CE227" s="1193"/>
      <c r="CF227" s="1197"/>
      <c r="CG227" s="1193"/>
      <c r="CH227" s="1248"/>
      <c r="CI227" s="1241"/>
      <c r="CJ227" s="1219"/>
      <c r="CK227" s="1189"/>
      <c r="CL227" s="1190"/>
      <c r="CM227" s="1192"/>
      <c r="CN227" s="1194"/>
      <c r="CO227" s="1192"/>
      <c r="CP227" s="1196"/>
      <c r="CQ227" s="1192"/>
      <c r="CR227" s="1205"/>
      <c r="CS227" s="1230"/>
      <c r="CT227" s="1232"/>
      <c r="CU227" s="1235"/>
      <c r="CV227" s="1238"/>
      <c r="CW227" s="1235"/>
      <c r="CX227" s="1238"/>
      <c r="CY227" s="1189"/>
      <c r="CZ227" s="291" t="s">
        <v>1167</v>
      </c>
      <c r="DA227" s="292">
        <v>3800</v>
      </c>
      <c r="DB227" s="293">
        <v>4200</v>
      </c>
      <c r="DC227" s="294">
        <v>2600</v>
      </c>
      <c r="DD227" s="290">
        <v>2600</v>
      </c>
      <c r="DE227" s="1210"/>
      <c r="DF227" s="144"/>
      <c r="DG227" s="235"/>
      <c r="DH227" s="165"/>
      <c r="DI227" s="1241"/>
      <c r="DJ227" s="1244"/>
      <c r="DK227" s="1210"/>
      <c r="DL227" s="1190"/>
      <c r="DM227" s="1193"/>
      <c r="DN227" s="1195"/>
      <c r="DO227" s="1193"/>
      <c r="DP227" s="1197"/>
      <c r="DQ227" s="1193"/>
      <c r="DR227" s="1248"/>
      <c r="DS227" s="1210"/>
      <c r="DT227" s="231"/>
      <c r="DU227" s="1210"/>
      <c r="DV227" s="1222"/>
      <c r="DW227" s="1224"/>
      <c r="DX227" s="1224"/>
      <c r="DY227" s="1226"/>
      <c r="DZ227" s="1210"/>
      <c r="EA227" s="1213"/>
      <c r="EB227" s="1193"/>
      <c r="EC227" s="1200"/>
      <c r="ED227" s="1193"/>
      <c r="EE227" s="1195"/>
      <c r="EF227" s="1193"/>
      <c r="EG227" s="1197"/>
      <c r="EH227" s="1193"/>
      <c r="EI227" s="1206"/>
      <c r="EJ227" s="1209"/>
      <c r="EK227" s="1210"/>
      <c r="EL227" s="1213"/>
      <c r="EM227" s="1193"/>
      <c r="EN227" s="1200"/>
      <c r="EO227" s="1193"/>
      <c r="EP227" s="1195"/>
      <c r="EQ227" s="1193"/>
      <c r="ER227" s="1197"/>
      <c r="ES227" s="1193"/>
      <c r="ET227" s="1206"/>
      <c r="EU227" s="1216"/>
      <c r="EV227" s="1209"/>
      <c r="EW227" s="1210"/>
      <c r="EX227" s="295" t="s">
        <v>1168</v>
      </c>
      <c r="EY227" s="1210"/>
      <c r="EZ227" s="1261"/>
      <c r="FA227" s="1210"/>
      <c r="FB227" s="1264"/>
      <c r="FC227" s="298"/>
      <c r="FD227" s="1267"/>
      <c r="FE227" s="441"/>
      <c r="FL227" s="422"/>
      <c r="FM227" s="422"/>
      <c r="FN227" s="422"/>
      <c r="FO227" s="422"/>
    </row>
    <row r="228" spans="1:171" ht="15.6" customHeight="1">
      <c r="A228" s="144" t="s">
        <v>456</v>
      </c>
      <c r="B228" s="144" t="s">
        <v>1922</v>
      </c>
      <c r="C228" s="1256"/>
      <c r="D228" s="1348" t="s">
        <v>306</v>
      </c>
      <c r="E228" s="1184" t="s">
        <v>1160</v>
      </c>
      <c r="F228" s="296" t="s">
        <v>42</v>
      </c>
      <c r="G228" s="205"/>
      <c r="H228" s="206">
        <v>77650</v>
      </c>
      <c r="I228" s="207">
        <v>86880</v>
      </c>
      <c r="J228" s="206">
        <v>66420</v>
      </c>
      <c r="K228" s="207">
        <v>75650</v>
      </c>
      <c r="L228" s="175" t="s">
        <v>268</v>
      </c>
      <c r="M228" s="208">
        <v>750</v>
      </c>
      <c r="N228" s="209">
        <v>840</v>
      </c>
      <c r="O228" s="210" t="s">
        <v>269</v>
      </c>
      <c r="P228" s="211" t="s">
        <v>270</v>
      </c>
      <c r="Q228" s="212" t="s">
        <v>268</v>
      </c>
      <c r="R228" s="213" t="s">
        <v>271</v>
      </c>
      <c r="S228" s="212" t="s">
        <v>268</v>
      </c>
      <c r="T228" s="214">
        <v>2.9</v>
      </c>
      <c r="U228" s="215">
        <v>2.8</v>
      </c>
      <c r="V228" s="208">
        <v>640</v>
      </c>
      <c r="W228" s="209">
        <v>730</v>
      </c>
      <c r="X228" s="210" t="s">
        <v>269</v>
      </c>
      <c r="Y228" s="211" t="s">
        <v>270</v>
      </c>
      <c r="Z228" s="212" t="s">
        <v>268</v>
      </c>
      <c r="AA228" s="213" t="s">
        <v>271</v>
      </c>
      <c r="AB228" s="212" t="s">
        <v>268</v>
      </c>
      <c r="AC228" s="214">
        <v>2.8</v>
      </c>
      <c r="AD228" s="216">
        <v>2.8</v>
      </c>
      <c r="AE228" s="175" t="s">
        <v>268</v>
      </c>
      <c r="AF228" s="217">
        <v>9230</v>
      </c>
      <c r="AG228" s="218" t="s">
        <v>274</v>
      </c>
      <c r="AH228" s="219">
        <v>90</v>
      </c>
      <c r="AI228" s="220" t="s">
        <v>269</v>
      </c>
      <c r="AJ228" s="211" t="s">
        <v>270</v>
      </c>
      <c r="AK228" s="212" t="s">
        <v>268</v>
      </c>
      <c r="AL228" s="213" t="s">
        <v>271</v>
      </c>
      <c r="AM228" s="212" t="s">
        <v>268</v>
      </c>
      <c r="AN228" s="221">
        <v>2.5</v>
      </c>
      <c r="AO228" s="222" t="s">
        <v>276</v>
      </c>
      <c r="AP228" s="175" t="s">
        <v>268</v>
      </c>
      <c r="AQ228" s="223">
        <v>3690</v>
      </c>
      <c r="AR228" s="224" t="s">
        <v>274</v>
      </c>
      <c r="AS228" s="225">
        <v>30</v>
      </c>
      <c r="AT228" s="226" t="s">
        <v>269</v>
      </c>
      <c r="AU228" s="227" t="s">
        <v>270</v>
      </c>
      <c r="AV228" s="228" t="s">
        <v>268</v>
      </c>
      <c r="AW228" s="229" t="s">
        <v>271</v>
      </c>
      <c r="AX228" s="228" t="s">
        <v>268</v>
      </c>
      <c r="AY228" s="230">
        <v>3.8</v>
      </c>
      <c r="BA228" s="56"/>
      <c r="BJ228" s="1187"/>
      <c r="BL228" s="231" t="s">
        <v>1176</v>
      </c>
      <c r="BM228" s="1210"/>
      <c r="BN228" s="1227" t="s">
        <v>1176</v>
      </c>
      <c r="BO228" s="1228"/>
      <c r="BP228" s="1228"/>
      <c r="BT228" s="306"/>
      <c r="BU228" s="235"/>
      <c r="BV228" s="1241"/>
      <c r="BW228" s="266"/>
      <c r="BX228" s="1210" t="s">
        <v>268</v>
      </c>
      <c r="BY228" s="1276">
        <v>17480</v>
      </c>
      <c r="BZ228" s="237"/>
      <c r="CA228" s="1210" t="s">
        <v>268</v>
      </c>
      <c r="CB228" s="1245">
        <v>90</v>
      </c>
      <c r="CC228" s="1201" t="s">
        <v>269</v>
      </c>
      <c r="CD228" s="1202" t="s">
        <v>270</v>
      </c>
      <c r="CE228" s="1201" t="s">
        <v>268</v>
      </c>
      <c r="CF228" s="1203" t="s">
        <v>275</v>
      </c>
      <c r="CG228" s="1201" t="s">
        <v>268</v>
      </c>
      <c r="CH228" s="1246">
        <v>6.2</v>
      </c>
      <c r="CI228" s="1241"/>
      <c r="CJ228" s="1188" t="s">
        <v>201</v>
      </c>
      <c r="CK228" s="1189" t="s">
        <v>268</v>
      </c>
      <c r="CL228" s="1190">
        <v>100</v>
      </c>
      <c r="CM228" s="1192" t="s">
        <v>269</v>
      </c>
      <c r="CN228" s="1194" t="s">
        <v>270</v>
      </c>
      <c r="CO228" s="1192" t="s">
        <v>268</v>
      </c>
      <c r="CP228" s="1196" t="s">
        <v>275</v>
      </c>
      <c r="CQ228" s="1192" t="s">
        <v>268</v>
      </c>
      <c r="CR228" s="1205">
        <v>2.2999999999999998</v>
      </c>
      <c r="CS228" s="1230" t="s">
        <v>277</v>
      </c>
      <c r="CT228" s="1232" t="s">
        <v>268</v>
      </c>
      <c r="CU228" s="1233">
        <v>4800</v>
      </c>
      <c r="CV228" s="1236">
        <v>5300</v>
      </c>
      <c r="CW228" s="1233">
        <v>3400</v>
      </c>
      <c r="CX228" s="1236">
        <v>3400</v>
      </c>
      <c r="CY228" s="1189" t="s">
        <v>268</v>
      </c>
      <c r="CZ228" s="238" t="s">
        <v>1162</v>
      </c>
      <c r="DA228" s="239">
        <v>8000</v>
      </c>
      <c r="DB228" s="240">
        <v>8900</v>
      </c>
      <c r="DC228" s="241">
        <v>5600</v>
      </c>
      <c r="DD228" s="242">
        <v>5600</v>
      </c>
      <c r="DE228" s="1210"/>
      <c r="DF228" s="308" t="s">
        <v>1177</v>
      </c>
      <c r="DG228" s="1189" t="s">
        <v>268</v>
      </c>
      <c r="DH228" s="1239">
        <v>5100</v>
      </c>
      <c r="DI228" s="1210" t="s">
        <v>268</v>
      </c>
      <c r="DJ228" s="1242">
        <v>4090</v>
      </c>
      <c r="DK228" s="1210" t="s">
        <v>268</v>
      </c>
      <c r="DL228" s="1245">
        <v>40</v>
      </c>
      <c r="DM228" s="1201" t="s">
        <v>269</v>
      </c>
      <c r="DN228" s="1202" t="s">
        <v>270</v>
      </c>
      <c r="DO228" s="1201" t="s">
        <v>268</v>
      </c>
      <c r="DP228" s="1203" t="s">
        <v>275</v>
      </c>
      <c r="DQ228" s="1201" t="s">
        <v>268</v>
      </c>
      <c r="DR228" s="1246">
        <v>6.2</v>
      </c>
      <c r="DS228" s="1210"/>
      <c r="DT228" s="231"/>
      <c r="DU228" s="1210" t="s">
        <v>280</v>
      </c>
      <c r="DV228" s="1249" t="s">
        <v>1129</v>
      </c>
      <c r="DW228" s="1251" t="s">
        <v>1129</v>
      </c>
      <c r="DX228" s="1251" t="s">
        <v>1129</v>
      </c>
      <c r="DY228" s="1253" t="s">
        <v>1129</v>
      </c>
      <c r="DZ228" s="1210" t="s">
        <v>280</v>
      </c>
      <c r="EA228" s="1211">
        <v>2680</v>
      </c>
      <c r="EB228" s="1201" t="s">
        <v>268</v>
      </c>
      <c r="EC228" s="1198">
        <v>20</v>
      </c>
      <c r="ED228" s="1201" t="s">
        <v>269</v>
      </c>
      <c r="EE228" s="1202" t="s">
        <v>270</v>
      </c>
      <c r="EF228" s="1201" t="s">
        <v>268</v>
      </c>
      <c r="EG228" s="1203" t="s">
        <v>275</v>
      </c>
      <c r="EH228" s="1201" t="s">
        <v>268</v>
      </c>
      <c r="EI228" s="1204">
        <v>6.2</v>
      </c>
      <c r="EJ228" s="1207" t="s">
        <v>276</v>
      </c>
      <c r="EK228" s="1210" t="s">
        <v>280</v>
      </c>
      <c r="EL228" s="1211">
        <v>10070</v>
      </c>
      <c r="EM228" s="1201" t="s">
        <v>268</v>
      </c>
      <c r="EN228" s="1198">
        <v>100</v>
      </c>
      <c r="EO228" s="1201" t="s">
        <v>269</v>
      </c>
      <c r="EP228" s="1202" t="s">
        <v>270</v>
      </c>
      <c r="EQ228" s="1201" t="s">
        <v>268</v>
      </c>
      <c r="ER228" s="1203" t="s">
        <v>275</v>
      </c>
      <c r="ES228" s="1201" t="s">
        <v>268</v>
      </c>
      <c r="ET228" s="1204">
        <v>2.5</v>
      </c>
      <c r="EU228" s="1214" t="s">
        <v>276</v>
      </c>
      <c r="EV228" s="1207" t="s">
        <v>1168</v>
      </c>
      <c r="EW228" s="1210" t="s">
        <v>280</v>
      </c>
      <c r="EX228" s="244"/>
      <c r="EY228" s="1210" t="s">
        <v>280</v>
      </c>
      <c r="EZ228" s="1261"/>
      <c r="FA228" s="1210"/>
      <c r="FB228" s="1264"/>
      <c r="FC228" s="298"/>
      <c r="FD228" s="1267"/>
      <c r="FE228" s="441"/>
      <c r="FL228" s="422"/>
      <c r="FM228" s="422"/>
      <c r="FN228" s="422"/>
      <c r="FO228" s="422"/>
    </row>
    <row r="229" spans="1:171" ht="15.6" customHeight="1">
      <c r="A229" s="144" t="s">
        <v>457</v>
      </c>
      <c r="B229" s="144" t="s">
        <v>1923</v>
      </c>
      <c r="C229" s="1256"/>
      <c r="D229" s="1349"/>
      <c r="E229" s="1185"/>
      <c r="F229" s="299" t="s">
        <v>43</v>
      </c>
      <c r="G229" s="205"/>
      <c r="H229" s="246">
        <v>86880</v>
      </c>
      <c r="I229" s="247">
        <v>160670</v>
      </c>
      <c r="J229" s="246">
        <v>75650</v>
      </c>
      <c r="K229" s="247">
        <v>149440</v>
      </c>
      <c r="L229" s="175" t="s">
        <v>268</v>
      </c>
      <c r="M229" s="248">
        <v>840</v>
      </c>
      <c r="N229" s="249">
        <v>1470</v>
      </c>
      <c r="O229" s="250" t="s">
        <v>269</v>
      </c>
      <c r="P229" s="251" t="s">
        <v>270</v>
      </c>
      <c r="Q229" s="252" t="s">
        <v>274</v>
      </c>
      <c r="R229" s="251" t="s">
        <v>271</v>
      </c>
      <c r="S229" s="252" t="s">
        <v>268</v>
      </c>
      <c r="T229" s="253">
        <v>2.8</v>
      </c>
      <c r="U229" s="254">
        <v>2.8</v>
      </c>
      <c r="V229" s="248">
        <v>730</v>
      </c>
      <c r="W229" s="249">
        <v>1360</v>
      </c>
      <c r="X229" s="250" t="s">
        <v>269</v>
      </c>
      <c r="Y229" s="251" t="s">
        <v>270</v>
      </c>
      <c r="Z229" s="252" t="s">
        <v>274</v>
      </c>
      <c r="AA229" s="251" t="s">
        <v>271</v>
      </c>
      <c r="AB229" s="252" t="s">
        <v>268</v>
      </c>
      <c r="AC229" s="253">
        <v>2.8</v>
      </c>
      <c r="AD229" s="255">
        <v>2.7</v>
      </c>
      <c r="AE229" s="175" t="s">
        <v>268</v>
      </c>
      <c r="AF229" s="223">
        <v>9230</v>
      </c>
      <c r="AG229" s="224" t="s">
        <v>274</v>
      </c>
      <c r="AH229" s="256">
        <v>90</v>
      </c>
      <c r="AI229" s="257" t="s">
        <v>269</v>
      </c>
      <c r="AJ229" s="197" t="s">
        <v>270</v>
      </c>
      <c r="AK229" s="198" t="s">
        <v>268</v>
      </c>
      <c r="AL229" s="258" t="s">
        <v>271</v>
      </c>
      <c r="AM229" s="259" t="s">
        <v>268</v>
      </c>
      <c r="AN229" s="260">
        <v>2.5</v>
      </c>
      <c r="AO229" s="261"/>
      <c r="AQ229" s="233"/>
      <c r="AR229" s="56"/>
      <c r="AS229" s="233"/>
      <c r="AT229" s="262"/>
      <c r="AU229" s="263"/>
      <c r="AV229" s="262"/>
      <c r="AW229" s="263"/>
      <c r="AX229" s="262"/>
      <c r="AY229" s="263"/>
      <c r="BA229" s="56"/>
      <c r="BB229" s="56"/>
      <c r="BC229" s="264"/>
      <c r="BD229" s="265"/>
      <c r="BE229" s="56"/>
      <c r="BF229" s="265"/>
      <c r="BG229" s="56"/>
      <c r="BH229" s="265"/>
      <c r="BI229" s="56"/>
      <c r="BJ229" s="1187"/>
      <c r="BL229" s="231">
        <v>372500</v>
      </c>
      <c r="BM229" s="1210"/>
      <c r="BN229" s="149">
        <v>3720</v>
      </c>
      <c r="BO229" s="138" t="s">
        <v>272</v>
      </c>
      <c r="BP229" s="166" t="s">
        <v>270</v>
      </c>
      <c r="BQ229" s="161" t="s">
        <v>268</v>
      </c>
      <c r="BR229" s="303" t="s">
        <v>271</v>
      </c>
      <c r="BS229" s="182" t="s">
        <v>268</v>
      </c>
      <c r="BT229" s="304">
        <v>1.8</v>
      </c>
      <c r="BU229" s="235"/>
      <c r="BV229" s="1241"/>
      <c r="BW229" s="266"/>
      <c r="BX229" s="1210"/>
      <c r="BY229" s="1277"/>
      <c r="BZ229" s="267">
        <v>15540</v>
      </c>
      <c r="CA229" s="1210"/>
      <c r="CB229" s="1190"/>
      <c r="CC229" s="1192"/>
      <c r="CD229" s="1194"/>
      <c r="CE229" s="1192"/>
      <c r="CF229" s="1196"/>
      <c r="CG229" s="1192"/>
      <c r="CH229" s="1247"/>
      <c r="CI229" s="1241"/>
      <c r="CJ229" s="1188"/>
      <c r="CK229" s="1189"/>
      <c r="CL229" s="1190"/>
      <c r="CM229" s="1192"/>
      <c r="CN229" s="1194"/>
      <c r="CO229" s="1192"/>
      <c r="CP229" s="1196"/>
      <c r="CQ229" s="1192"/>
      <c r="CR229" s="1205"/>
      <c r="CS229" s="1230"/>
      <c r="CT229" s="1232"/>
      <c r="CU229" s="1234"/>
      <c r="CV229" s="1237"/>
      <c r="CW229" s="1234"/>
      <c r="CX229" s="1237"/>
      <c r="CY229" s="1189"/>
      <c r="CZ229" s="167" t="s">
        <v>1164</v>
      </c>
      <c r="DA229" s="268">
        <v>4400</v>
      </c>
      <c r="DB229" s="269">
        <v>4900</v>
      </c>
      <c r="DC229" s="270">
        <v>3000</v>
      </c>
      <c r="DD229" s="271">
        <v>3000</v>
      </c>
      <c r="DE229" s="1210"/>
      <c r="DF229" s="231">
        <v>8860</v>
      </c>
      <c r="DG229" s="1189"/>
      <c r="DH229" s="1240"/>
      <c r="DI229" s="1210"/>
      <c r="DJ229" s="1243"/>
      <c r="DK229" s="1210"/>
      <c r="DL229" s="1190"/>
      <c r="DM229" s="1192"/>
      <c r="DN229" s="1194"/>
      <c r="DO229" s="1192"/>
      <c r="DP229" s="1196"/>
      <c r="DQ229" s="1192"/>
      <c r="DR229" s="1247"/>
      <c r="DS229" s="1210"/>
      <c r="DT229" s="231"/>
      <c r="DU229" s="1210"/>
      <c r="DV229" s="1250"/>
      <c r="DW229" s="1252"/>
      <c r="DX229" s="1252"/>
      <c r="DY229" s="1254"/>
      <c r="DZ229" s="1210"/>
      <c r="EA229" s="1212"/>
      <c r="EB229" s="1192"/>
      <c r="EC229" s="1199"/>
      <c r="ED229" s="1192"/>
      <c r="EE229" s="1194"/>
      <c r="EF229" s="1192"/>
      <c r="EG229" s="1196"/>
      <c r="EH229" s="1192"/>
      <c r="EI229" s="1205"/>
      <c r="EJ229" s="1208"/>
      <c r="EK229" s="1210"/>
      <c r="EL229" s="1212"/>
      <c r="EM229" s="1192"/>
      <c r="EN229" s="1199"/>
      <c r="EO229" s="1192"/>
      <c r="EP229" s="1194"/>
      <c r="EQ229" s="1192"/>
      <c r="ER229" s="1196"/>
      <c r="ES229" s="1192"/>
      <c r="ET229" s="1205"/>
      <c r="EU229" s="1215"/>
      <c r="EV229" s="1208"/>
      <c r="EW229" s="1210"/>
      <c r="EX229" s="272">
        <v>6720</v>
      </c>
      <c r="EY229" s="1210"/>
      <c r="EZ229" s="1261"/>
      <c r="FA229" s="1210"/>
      <c r="FB229" s="1264"/>
      <c r="FC229" s="298"/>
      <c r="FD229" s="1267"/>
      <c r="FE229" s="441"/>
      <c r="FL229" s="422"/>
      <c r="FM229" s="422"/>
      <c r="FN229" s="422"/>
      <c r="FO229" s="422"/>
    </row>
    <row r="230" spans="1:171" ht="15.6" customHeight="1">
      <c r="A230" s="144" t="s">
        <v>1349</v>
      </c>
      <c r="B230" s="144" t="s">
        <v>1924</v>
      </c>
      <c r="C230" s="1256"/>
      <c r="D230" s="1349"/>
      <c r="E230" s="1217" t="s">
        <v>1165</v>
      </c>
      <c r="F230" s="299" t="s">
        <v>44</v>
      </c>
      <c r="G230" s="205"/>
      <c r="H230" s="246">
        <v>160670</v>
      </c>
      <c r="I230" s="247">
        <v>253030</v>
      </c>
      <c r="J230" s="246">
        <v>149440</v>
      </c>
      <c r="K230" s="247">
        <v>241800</v>
      </c>
      <c r="L230" s="175" t="s">
        <v>268</v>
      </c>
      <c r="M230" s="248">
        <v>1470</v>
      </c>
      <c r="N230" s="249">
        <v>2400</v>
      </c>
      <c r="O230" s="250" t="s">
        <v>269</v>
      </c>
      <c r="P230" s="251" t="s">
        <v>270</v>
      </c>
      <c r="Q230" s="252" t="s">
        <v>274</v>
      </c>
      <c r="R230" s="251" t="s">
        <v>271</v>
      </c>
      <c r="S230" s="252" t="s">
        <v>268</v>
      </c>
      <c r="T230" s="253">
        <v>2.8</v>
      </c>
      <c r="U230" s="254">
        <v>2.7</v>
      </c>
      <c r="V230" s="248">
        <v>1360</v>
      </c>
      <c r="W230" s="249">
        <v>2290</v>
      </c>
      <c r="X230" s="250" t="s">
        <v>269</v>
      </c>
      <c r="Y230" s="251" t="s">
        <v>270</v>
      </c>
      <c r="Z230" s="252" t="s">
        <v>274</v>
      </c>
      <c r="AA230" s="251" t="s">
        <v>271</v>
      </c>
      <c r="AB230" s="252" t="s">
        <v>268</v>
      </c>
      <c r="AC230" s="253">
        <v>2.7</v>
      </c>
      <c r="AD230" s="255">
        <v>2.7</v>
      </c>
      <c r="AE230" s="55"/>
      <c r="AH230" s="273"/>
      <c r="AP230" s="55"/>
      <c r="AZ230" s="175" t="s">
        <v>268</v>
      </c>
      <c r="BA230" s="274">
        <v>18470</v>
      </c>
      <c r="BB230" s="175" t="s">
        <v>268</v>
      </c>
      <c r="BC230" s="225">
        <v>180</v>
      </c>
      <c r="BD230" s="226" t="s">
        <v>269</v>
      </c>
      <c r="BE230" s="227" t="s">
        <v>270</v>
      </c>
      <c r="BF230" s="228" t="s">
        <v>268</v>
      </c>
      <c r="BG230" s="229" t="s">
        <v>271</v>
      </c>
      <c r="BH230" s="226" t="s">
        <v>268</v>
      </c>
      <c r="BI230" s="230">
        <v>2.5</v>
      </c>
      <c r="BJ230" s="1187"/>
      <c r="BL230" s="302"/>
      <c r="BM230" s="1210"/>
      <c r="BN230" s="309"/>
      <c r="BO230" s="202"/>
      <c r="BP230" s="202"/>
      <c r="BQ230" s="202"/>
      <c r="BR230" s="202"/>
      <c r="BS230" s="202"/>
      <c r="BT230" s="305"/>
      <c r="BU230" s="235"/>
      <c r="BV230" s="1241"/>
      <c r="BW230" s="266"/>
      <c r="BX230" s="1210" t="s">
        <v>268</v>
      </c>
      <c r="BY230" s="1278">
        <v>15540</v>
      </c>
      <c r="BZ230" s="275"/>
      <c r="CA230" s="1210"/>
      <c r="CB230" s="1190">
        <v>0</v>
      </c>
      <c r="CC230" s="1192"/>
      <c r="CD230" s="1194"/>
      <c r="CE230" s="1192"/>
      <c r="CF230" s="1196"/>
      <c r="CG230" s="1192"/>
      <c r="CH230" s="1247"/>
      <c r="CI230" s="1241"/>
      <c r="CJ230" s="1219">
        <v>10470</v>
      </c>
      <c r="CK230" s="1189"/>
      <c r="CL230" s="1190"/>
      <c r="CM230" s="1192"/>
      <c r="CN230" s="1194"/>
      <c r="CO230" s="1192"/>
      <c r="CP230" s="1196"/>
      <c r="CQ230" s="1192"/>
      <c r="CR230" s="1205"/>
      <c r="CS230" s="1230"/>
      <c r="CT230" s="1232"/>
      <c r="CU230" s="1234"/>
      <c r="CV230" s="1237"/>
      <c r="CW230" s="1234"/>
      <c r="CX230" s="1237"/>
      <c r="CY230" s="1189"/>
      <c r="CZ230" s="167" t="s">
        <v>1166</v>
      </c>
      <c r="DA230" s="268">
        <v>3800</v>
      </c>
      <c r="DB230" s="269">
        <v>4200</v>
      </c>
      <c r="DC230" s="270">
        <v>2600</v>
      </c>
      <c r="DD230" s="271">
        <v>2600</v>
      </c>
      <c r="DE230" s="1210"/>
      <c r="DF230" s="144"/>
      <c r="DG230" s="235"/>
      <c r="DH230" s="276"/>
      <c r="DI230" s="1241"/>
      <c r="DJ230" s="1243"/>
      <c r="DK230" s="1210"/>
      <c r="DL230" s="1190"/>
      <c r="DM230" s="1192"/>
      <c r="DN230" s="1194"/>
      <c r="DO230" s="1192"/>
      <c r="DP230" s="1196"/>
      <c r="DQ230" s="1192"/>
      <c r="DR230" s="1247"/>
      <c r="DS230" s="1210"/>
      <c r="DT230" s="231"/>
      <c r="DU230" s="1210"/>
      <c r="DV230" s="1221">
        <v>0.01</v>
      </c>
      <c r="DW230" s="1223">
        <v>0.03</v>
      </c>
      <c r="DX230" s="1223">
        <v>0.04</v>
      </c>
      <c r="DY230" s="1225">
        <v>0.05</v>
      </c>
      <c r="DZ230" s="1210"/>
      <c r="EA230" s="1212"/>
      <c r="EB230" s="1192"/>
      <c r="EC230" s="1199"/>
      <c r="ED230" s="1192"/>
      <c r="EE230" s="1194"/>
      <c r="EF230" s="1192"/>
      <c r="EG230" s="1196"/>
      <c r="EH230" s="1192"/>
      <c r="EI230" s="1205"/>
      <c r="EJ230" s="1208"/>
      <c r="EK230" s="1210"/>
      <c r="EL230" s="1212"/>
      <c r="EM230" s="1192"/>
      <c r="EN230" s="1199"/>
      <c r="EO230" s="1192"/>
      <c r="EP230" s="1194"/>
      <c r="EQ230" s="1192"/>
      <c r="ER230" s="1196"/>
      <c r="ES230" s="1192"/>
      <c r="ET230" s="1205"/>
      <c r="EU230" s="1215"/>
      <c r="EV230" s="1208"/>
      <c r="EW230" s="1210"/>
      <c r="EX230" s="277">
        <v>60</v>
      </c>
      <c r="EY230" s="1210"/>
      <c r="EZ230" s="1261"/>
      <c r="FA230" s="1210"/>
      <c r="FB230" s="1264"/>
      <c r="FC230" s="298"/>
      <c r="FD230" s="1267"/>
      <c r="FE230" s="441"/>
      <c r="FL230" s="422"/>
      <c r="FM230" s="422"/>
      <c r="FN230" s="422"/>
      <c r="FO230" s="422"/>
    </row>
    <row r="231" spans="1:171" ht="15.6" customHeight="1">
      <c r="A231" s="144" t="s">
        <v>1350</v>
      </c>
      <c r="B231" s="144" t="s">
        <v>1925</v>
      </c>
      <c r="C231" s="1256"/>
      <c r="D231" s="1349"/>
      <c r="E231" s="1218"/>
      <c r="F231" s="300" t="s">
        <v>45</v>
      </c>
      <c r="G231" s="205"/>
      <c r="H231" s="279">
        <v>253030</v>
      </c>
      <c r="I231" s="280"/>
      <c r="J231" s="279">
        <v>241800</v>
      </c>
      <c r="K231" s="280"/>
      <c r="L231" s="175" t="s">
        <v>268</v>
      </c>
      <c r="M231" s="223">
        <v>2400</v>
      </c>
      <c r="N231" s="281"/>
      <c r="O231" s="282" t="s">
        <v>269</v>
      </c>
      <c r="P231" s="283" t="s">
        <v>270</v>
      </c>
      <c r="Q231" s="284" t="s">
        <v>274</v>
      </c>
      <c r="R231" s="283" t="s">
        <v>271</v>
      </c>
      <c r="S231" s="284" t="s">
        <v>268</v>
      </c>
      <c r="T231" s="285">
        <v>2.7</v>
      </c>
      <c r="U231" s="286"/>
      <c r="V231" s="223">
        <v>2290</v>
      </c>
      <c r="W231" s="281"/>
      <c r="X231" s="282" t="s">
        <v>269</v>
      </c>
      <c r="Y231" s="283" t="s">
        <v>270</v>
      </c>
      <c r="Z231" s="284" t="s">
        <v>274</v>
      </c>
      <c r="AA231" s="283" t="s">
        <v>271</v>
      </c>
      <c r="AB231" s="284" t="s">
        <v>268</v>
      </c>
      <c r="AC231" s="285">
        <v>2.7</v>
      </c>
      <c r="AD231" s="287"/>
      <c r="AE231" s="55"/>
      <c r="AH231" s="288"/>
      <c r="AP231" s="55"/>
      <c r="AQ231" s="289"/>
      <c r="AR231" s="165"/>
      <c r="AS231" s="288"/>
      <c r="AZ231" s="56"/>
      <c r="BA231" s="56"/>
      <c r="BB231" s="56"/>
      <c r="BC231" s="56"/>
      <c r="BD231" s="56"/>
      <c r="BE231" s="56"/>
      <c r="BF231" s="56"/>
      <c r="BG231" s="56"/>
      <c r="BH231" s="56"/>
      <c r="BI231" s="56"/>
      <c r="BJ231" s="1187"/>
      <c r="BL231" s="231" t="s">
        <v>1178</v>
      </c>
      <c r="BM231" s="1210"/>
      <c r="BN231" s="1227" t="s">
        <v>1178</v>
      </c>
      <c r="BO231" s="1228"/>
      <c r="BP231" s="1228"/>
      <c r="BT231" s="306"/>
      <c r="BU231" s="235"/>
      <c r="BV231" s="1241"/>
      <c r="BW231" s="266"/>
      <c r="BX231" s="1210"/>
      <c r="BY231" s="1279"/>
      <c r="BZ231" s="290"/>
      <c r="CA231" s="1210"/>
      <c r="CB231" s="1191"/>
      <c r="CC231" s="1193"/>
      <c r="CD231" s="1195"/>
      <c r="CE231" s="1193"/>
      <c r="CF231" s="1197"/>
      <c r="CG231" s="1193"/>
      <c r="CH231" s="1248"/>
      <c r="CI231" s="1241"/>
      <c r="CJ231" s="1219"/>
      <c r="CK231" s="1189"/>
      <c r="CL231" s="1190"/>
      <c r="CM231" s="1192"/>
      <c r="CN231" s="1194"/>
      <c r="CO231" s="1192"/>
      <c r="CP231" s="1196"/>
      <c r="CQ231" s="1192"/>
      <c r="CR231" s="1205"/>
      <c r="CS231" s="1230"/>
      <c r="CT231" s="1232"/>
      <c r="CU231" s="1235"/>
      <c r="CV231" s="1238"/>
      <c r="CW231" s="1235"/>
      <c r="CX231" s="1238"/>
      <c r="CY231" s="1189"/>
      <c r="CZ231" s="291" t="s">
        <v>1167</v>
      </c>
      <c r="DA231" s="292">
        <v>3400</v>
      </c>
      <c r="DB231" s="293">
        <v>3800</v>
      </c>
      <c r="DC231" s="294">
        <v>2400</v>
      </c>
      <c r="DD231" s="290">
        <v>2400</v>
      </c>
      <c r="DE231" s="1210"/>
      <c r="DF231" s="308" t="s">
        <v>1179</v>
      </c>
      <c r="DG231" s="235"/>
      <c r="DH231" s="165"/>
      <c r="DI231" s="1241"/>
      <c r="DJ231" s="1244"/>
      <c r="DK231" s="1210"/>
      <c r="DL231" s="1190"/>
      <c r="DM231" s="1193"/>
      <c r="DN231" s="1195"/>
      <c r="DO231" s="1193"/>
      <c r="DP231" s="1197"/>
      <c r="DQ231" s="1193"/>
      <c r="DR231" s="1248"/>
      <c r="DS231" s="1210"/>
      <c r="DT231" s="231"/>
      <c r="DU231" s="1210"/>
      <c r="DV231" s="1222"/>
      <c r="DW231" s="1224"/>
      <c r="DX231" s="1224"/>
      <c r="DY231" s="1226"/>
      <c r="DZ231" s="1210"/>
      <c r="EA231" s="1213"/>
      <c r="EB231" s="1193"/>
      <c r="EC231" s="1200"/>
      <c r="ED231" s="1193"/>
      <c r="EE231" s="1195"/>
      <c r="EF231" s="1193"/>
      <c r="EG231" s="1197"/>
      <c r="EH231" s="1193"/>
      <c r="EI231" s="1206"/>
      <c r="EJ231" s="1209"/>
      <c r="EK231" s="1210"/>
      <c r="EL231" s="1213"/>
      <c r="EM231" s="1193"/>
      <c r="EN231" s="1200"/>
      <c r="EO231" s="1193"/>
      <c r="EP231" s="1195"/>
      <c r="EQ231" s="1193"/>
      <c r="ER231" s="1197"/>
      <c r="ES231" s="1193"/>
      <c r="ET231" s="1206"/>
      <c r="EU231" s="1216"/>
      <c r="EV231" s="1209"/>
      <c r="EW231" s="1210"/>
      <c r="EX231" s="295" t="s">
        <v>1168</v>
      </c>
      <c r="EY231" s="1210"/>
      <c r="EZ231" s="1261"/>
      <c r="FA231" s="1210"/>
      <c r="FB231" s="1264"/>
      <c r="FC231" s="298"/>
      <c r="FD231" s="1267"/>
      <c r="FE231" s="441"/>
      <c r="FL231" s="422"/>
      <c r="FM231" s="422"/>
      <c r="FN231" s="422"/>
      <c r="FO231" s="422"/>
    </row>
    <row r="232" spans="1:171" ht="15.6" customHeight="1">
      <c r="A232" s="144" t="s">
        <v>458</v>
      </c>
      <c r="B232" s="144" t="s">
        <v>1926</v>
      </c>
      <c r="C232" s="1256"/>
      <c r="D232" s="1352" t="s">
        <v>308</v>
      </c>
      <c r="E232" s="1353" t="s">
        <v>1160</v>
      </c>
      <c r="F232" s="204" t="s">
        <v>42</v>
      </c>
      <c r="G232" s="205"/>
      <c r="H232" s="206">
        <v>72990</v>
      </c>
      <c r="I232" s="207">
        <v>82220</v>
      </c>
      <c r="J232" s="206">
        <v>62700</v>
      </c>
      <c r="K232" s="207">
        <v>71930</v>
      </c>
      <c r="L232" s="175" t="s">
        <v>268</v>
      </c>
      <c r="M232" s="208">
        <v>700</v>
      </c>
      <c r="N232" s="209">
        <v>790</v>
      </c>
      <c r="O232" s="210" t="s">
        <v>269</v>
      </c>
      <c r="P232" s="211" t="s">
        <v>270</v>
      </c>
      <c r="Q232" s="212" t="s">
        <v>268</v>
      </c>
      <c r="R232" s="213" t="s">
        <v>271</v>
      </c>
      <c r="S232" s="212" t="s">
        <v>268</v>
      </c>
      <c r="T232" s="214">
        <v>2.9</v>
      </c>
      <c r="U232" s="215">
        <v>2.8</v>
      </c>
      <c r="V232" s="208">
        <v>600</v>
      </c>
      <c r="W232" s="209">
        <v>690</v>
      </c>
      <c r="X232" s="210" t="s">
        <v>269</v>
      </c>
      <c r="Y232" s="211" t="s">
        <v>270</v>
      </c>
      <c r="Z232" s="212" t="s">
        <v>268</v>
      </c>
      <c r="AA232" s="213" t="s">
        <v>271</v>
      </c>
      <c r="AB232" s="212" t="s">
        <v>268</v>
      </c>
      <c r="AC232" s="214">
        <v>2.8</v>
      </c>
      <c r="AD232" s="216">
        <v>2.8</v>
      </c>
      <c r="AE232" s="175" t="s">
        <v>268</v>
      </c>
      <c r="AF232" s="217">
        <v>9230</v>
      </c>
      <c r="AG232" s="218" t="s">
        <v>274</v>
      </c>
      <c r="AH232" s="219">
        <v>90</v>
      </c>
      <c r="AI232" s="220" t="s">
        <v>269</v>
      </c>
      <c r="AJ232" s="211" t="s">
        <v>270</v>
      </c>
      <c r="AK232" s="212" t="s">
        <v>268</v>
      </c>
      <c r="AL232" s="213" t="s">
        <v>271</v>
      </c>
      <c r="AM232" s="212" t="s">
        <v>268</v>
      </c>
      <c r="AN232" s="221">
        <v>2.5</v>
      </c>
      <c r="AO232" s="222" t="s">
        <v>276</v>
      </c>
      <c r="AP232" s="175" t="s">
        <v>268</v>
      </c>
      <c r="AQ232" s="223">
        <v>3690</v>
      </c>
      <c r="AR232" s="224" t="s">
        <v>274</v>
      </c>
      <c r="AS232" s="225">
        <v>30</v>
      </c>
      <c r="AT232" s="226" t="s">
        <v>269</v>
      </c>
      <c r="AU232" s="227" t="s">
        <v>270</v>
      </c>
      <c r="AV232" s="228" t="s">
        <v>268</v>
      </c>
      <c r="AW232" s="229" t="s">
        <v>271</v>
      </c>
      <c r="AX232" s="228" t="s">
        <v>268</v>
      </c>
      <c r="AY232" s="230">
        <v>3.8</v>
      </c>
      <c r="BA232" s="56"/>
      <c r="BJ232" s="1187"/>
      <c r="BL232" s="231">
        <v>416800</v>
      </c>
      <c r="BM232" s="1210"/>
      <c r="BN232" s="149">
        <v>4160</v>
      </c>
      <c r="BO232" s="138" t="s">
        <v>272</v>
      </c>
      <c r="BP232" s="166" t="s">
        <v>270</v>
      </c>
      <c r="BQ232" s="161" t="s">
        <v>268</v>
      </c>
      <c r="BR232" s="303" t="s">
        <v>271</v>
      </c>
      <c r="BS232" s="182" t="s">
        <v>268</v>
      </c>
      <c r="BT232" s="304">
        <v>1.9</v>
      </c>
      <c r="BU232" s="307"/>
      <c r="BV232" s="1241"/>
      <c r="BW232" s="302"/>
      <c r="BX232" s="1210" t="s">
        <v>268</v>
      </c>
      <c r="BY232" s="1276">
        <v>16670</v>
      </c>
      <c r="BZ232" s="237"/>
      <c r="CA232" s="1210" t="s">
        <v>268</v>
      </c>
      <c r="CB232" s="1245">
        <v>80</v>
      </c>
      <c r="CC232" s="1201" t="s">
        <v>269</v>
      </c>
      <c r="CD232" s="1202" t="s">
        <v>270</v>
      </c>
      <c r="CE232" s="1201" t="s">
        <v>268</v>
      </c>
      <c r="CF232" s="1203" t="s">
        <v>275</v>
      </c>
      <c r="CG232" s="1201" t="s">
        <v>268</v>
      </c>
      <c r="CH232" s="1246">
        <v>6.4</v>
      </c>
      <c r="CI232" s="1241"/>
      <c r="CJ232" s="1188" t="s">
        <v>202</v>
      </c>
      <c r="CK232" s="1189" t="s">
        <v>268</v>
      </c>
      <c r="CL232" s="1190">
        <v>90</v>
      </c>
      <c r="CM232" s="1192" t="s">
        <v>269</v>
      </c>
      <c r="CN232" s="1194" t="s">
        <v>270</v>
      </c>
      <c r="CO232" s="1192" t="s">
        <v>268</v>
      </c>
      <c r="CP232" s="1196" t="s">
        <v>275</v>
      </c>
      <c r="CQ232" s="1192" t="s">
        <v>268</v>
      </c>
      <c r="CR232" s="1205">
        <v>2.4</v>
      </c>
      <c r="CS232" s="1230" t="s">
        <v>277</v>
      </c>
      <c r="CT232" s="1232" t="s">
        <v>268</v>
      </c>
      <c r="CU232" s="1233">
        <v>4400</v>
      </c>
      <c r="CV232" s="1236">
        <v>4900</v>
      </c>
      <c r="CW232" s="1233">
        <v>3100</v>
      </c>
      <c r="CX232" s="1236">
        <v>3100</v>
      </c>
      <c r="CY232" s="1189" t="s">
        <v>268</v>
      </c>
      <c r="CZ232" s="238" t="s">
        <v>1162</v>
      </c>
      <c r="DA232" s="239">
        <v>7200</v>
      </c>
      <c r="DB232" s="240">
        <v>8100</v>
      </c>
      <c r="DC232" s="241">
        <v>5100</v>
      </c>
      <c r="DD232" s="242">
        <v>5100</v>
      </c>
      <c r="DE232" s="1210"/>
      <c r="DF232" s="231">
        <v>8120</v>
      </c>
      <c r="DG232" s="1189" t="s">
        <v>268</v>
      </c>
      <c r="DH232" s="1239">
        <v>5100</v>
      </c>
      <c r="DI232" s="1210" t="s">
        <v>268</v>
      </c>
      <c r="DJ232" s="1242">
        <v>3740</v>
      </c>
      <c r="DK232" s="1210" t="s">
        <v>268</v>
      </c>
      <c r="DL232" s="1245">
        <v>30</v>
      </c>
      <c r="DM232" s="1201" t="s">
        <v>269</v>
      </c>
      <c r="DN232" s="1202" t="s">
        <v>270</v>
      </c>
      <c r="DO232" s="1201" t="s">
        <v>268</v>
      </c>
      <c r="DP232" s="1203" t="s">
        <v>275</v>
      </c>
      <c r="DQ232" s="1201" t="s">
        <v>268</v>
      </c>
      <c r="DR232" s="1246">
        <v>7.6</v>
      </c>
      <c r="DS232" s="1210"/>
      <c r="DT232" s="302"/>
      <c r="DU232" s="1210" t="s">
        <v>280</v>
      </c>
      <c r="DV232" s="1249" t="s">
        <v>1129</v>
      </c>
      <c r="DW232" s="1251" t="s">
        <v>1129</v>
      </c>
      <c r="DX232" s="1251" t="s">
        <v>1129</v>
      </c>
      <c r="DY232" s="1253" t="s">
        <v>1129</v>
      </c>
      <c r="DZ232" s="1210" t="s">
        <v>280</v>
      </c>
      <c r="EA232" s="1211">
        <v>2460</v>
      </c>
      <c r="EB232" s="1201" t="s">
        <v>268</v>
      </c>
      <c r="EC232" s="1198">
        <v>20</v>
      </c>
      <c r="ED232" s="1201" t="s">
        <v>269</v>
      </c>
      <c r="EE232" s="1202" t="s">
        <v>270</v>
      </c>
      <c r="EF232" s="1201" t="s">
        <v>268</v>
      </c>
      <c r="EG232" s="1203" t="s">
        <v>275</v>
      </c>
      <c r="EH232" s="1201" t="s">
        <v>268</v>
      </c>
      <c r="EI232" s="1204">
        <v>5.7</v>
      </c>
      <c r="EJ232" s="1207" t="s">
        <v>276</v>
      </c>
      <c r="EK232" s="1210" t="s">
        <v>280</v>
      </c>
      <c r="EL232" s="1211">
        <v>9230</v>
      </c>
      <c r="EM232" s="1201" t="s">
        <v>268</v>
      </c>
      <c r="EN232" s="1198">
        <v>90</v>
      </c>
      <c r="EO232" s="1201" t="s">
        <v>269</v>
      </c>
      <c r="EP232" s="1202" t="s">
        <v>270</v>
      </c>
      <c r="EQ232" s="1201" t="s">
        <v>268</v>
      </c>
      <c r="ER232" s="1203" t="s">
        <v>275</v>
      </c>
      <c r="ES232" s="1201" t="s">
        <v>268</v>
      </c>
      <c r="ET232" s="1204">
        <v>2.5</v>
      </c>
      <c r="EU232" s="1214" t="s">
        <v>276</v>
      </c>
      <c r="EV232" s="1207" t="s">
        <v>1168</v>
      </c>
      <c r="EW232" s="1210" t="s">
        <v>280</v>
      </c>
      <c r="EX232" s="244"/>
      <c r="EY232" s="1210" t="s">
        <v>280</v>
      </c>
      <c r="EZ232" s="1261"/>
      <c r="FA232" s="1210"/>
      <c r="FB232" s="1264"/>
      <c r="FC232" s="298"/>
      <c r="FD232" s="1267"/>
      <c r="FE232" s="441"/>
      <c r="FL232" s="422"/>
      <c r="FM232" s="422"/>
      <c r="FN232" s="422"/>
      <c r="FO232" s="422"/>
    </row>
    <row r="233" spans="1:171" ht="15.6" customHeight="1">
      <c r="A233" s="144" t="s">
        <v>459</v>
      </c>
      <c r="B233" s="144" t="s">
        <v>1927</v>
      </c>
      <c r="C233" s="1256"/>
      <c r="D233" s="1181"/>
      <c r="E233" s="1354"/>
      <c r="F233" s="245" t="s">
        <v>43</v>
      </c>
      <c r="G233" s="205"/>
      <c r="H233" s="246">
        <v>82220</v>
      </c>
      <c r="I233" s="247">
        <v>156010</v>
      </c>
      <c r="J233" s="246">
        <v>71930</v>
      </c>
      <c r="K233" s="247">
        <v>145720</v>
      </c>
      <c r="L233" s="175" t="s">
        <v>268</v>
      </c>
      <c r="M233" s="248">
        <v>790</v>
      </c>
      <c r="N233" s="249">
        <v>1430</v>
      </c>
      <c r="O233" s="250" t="s">
        <v>269</v>
      </c>
      <c r="P233" s="251" t="s">
        <v>270</v>
      </c>
      <c r="Q233" s="252" t="s">
        <v>274</v>
      </c>
      <c r="R233" s="251" t="s">
        <v>271</v>
      </c>
      <c r="S233" s="252" t="s">
        <v>268</v>
      </c>
      <c r="T233" s="253">
        <v>2.8</v>
      </c>
      <c r="U233" s="254">
        <v>2.7</v>
      </c>
      <c r="V233" s="248">
        <v>690</v>
      </c>
      <c r="W233" s="249">
        <v>1320</v>
      </c>
      <c r="X233" s="250" t="s">
        <v>269</v>
      </c>
      <c r="Y233" s="251" t="s">
        <v>270</v>
      </c>
      <c r="Z233" s="252" t="s">
        <v>274</v>
      </c>
      <c r="AA233" s="251" t="s">
        <v>271</v>
      </c>
      <c r="AB233" s="252" t="s">
        <v>268</v>
      </c>
      <c r="AC233" s="253">
        <v>2.8</v>
      </c>
      <c r="AD233" s="255">
        <v>2.7</v>
      </c>
      <c r="AE233" s="175" t="s">
        <v>268</v>
      </c>
      <c r="AF233" s="223">
        <v>9230</v>
      </c>
      <c r="AG233" s="224" t="s">
        <v>274</v>
      </c>
      <c r="AH233" s="256">
        <v>90</v>
      </c>
      <c r="AI233" s="257" t="s">
        <v>269</v>
      </c>
      <c r="AJ233" s="197" t="s">
        <v>270</v>
      </c>
      <c r="AK233" s="198" t="s">
        <v>268</v>
      </c>
      <c r="AL233" s="258" t="s">
        <v>271</v>
      </c>
      <c r="AM233" s="259" t="s">
        <v>268</v>
      </c>
      <c r="AN233" s="260">
        <v>2.5</v>
      </c>
      <c r="AO233" s="261"/>
      <c r="AQ233" s="233"/>
      <c r="AR233" s="56"/>
      <c r="AS233" s="233"/>
      <c r="AT233" s="262"/>
      <c r="AU233" s="263"/>
      <c r="AV233" s="262"/>
      <c r="AW233" s="263"/>
      <c r="AX233" s="262"/>
      <c r="AY233" s="263"/>
      <c r="BA233" s="56"/>
      <c r="BB233" s="56"/>
      <c r="BC233" s="264"/>
      <c r="BD233" s="265"/>
      <c r="BE233" s="56"/>
      <c r="BF233" s="265"/>
      <c r="BG233" s="56"/>
      <c r="BH233" s="265"/>
      <c r="BI233" s="56"/>
      <c r="BJ233" s="1187"/>
      <c r="BL233" s="302"/>
      <c r="BM233" s="1210"/>
      <c r="BN233" s="309"/>
      <c r="BO233" s="202"/>
      <c r="BP233" s="202"/>
      <c r="BQ233" s="202"/>
      <c r="BR233" s="202"/>
      <c r="BS233" s="202"/>
      <c r="BT233" s="305"/>
      <c r="BU233" s="179"/>
      <c r="BV233" s="1241"/>
      <c r="BW233" s="231"/>
      <c r="BX233" s="1210"/>
      <c r="BY233" s="1277"/>
      <c r="BZ233" s="267">
        <v>14730</v>
      </c>
      <c r="CA233" s="1210"/>
      <c r="CB233" s="1190"/>
      <c r="CC233" s="1192"/>
      <c r="CD233" s="1194"/>
      <c r="CE233" s="1192"/>
      <c r="CF233" s="1196"/>
      <c r="CG233" s="1192"/>
      <c r="CH233" s="1247"/>
      <c r="CI233" s="1241"/>
      <c r="CJ233" s="1188"/>
      <c r="CK233" s="1189"/>
      <c r="CL233" s="1190"/>
      <c r="CM233" s="1192"/>
      <c r="CN233" s="1194"/>
      <c r="CO233" s="1192"/>
      <c r="CP233" s="1196"/>
      <c r="CQ233" s="1192"/>
      <c r="CR233" s="1205"/>
      <c r="CS233" s="1230"/>
      <c r="CT233" s="1232"/>
      <c r="CU233" s="1234"/>
      <c r="CV233" s="1237"/>
      <c r="CW233" s="1234"/>
      <c r="CX233" s="1237"/>
      <c r="CY233" s="1189"/>
      <c r="CZ233" s="167" t="s">
        <v>1164</v>
      </c>
      <c r="DA233" s="268">
        <v>4000</v>
      </c>
      <c r="DB233" s="269">
        <v>4400</v>
      </c>
      <c r="DC233" s="270">
        <v>2800</v>
      </c>
      <c r="DD233" s="271">
        <v>2800</v>
      </c>
      <c r="DE233" s="1210"/>
      <c r="DF233" s="302"/>
      <c r="DG233" s="1189"/>
      <c r="DH233" s="1240"/>
      <c r="DI233" s="1210"/>
      <c r="DJ233" s="1243"/>
      <c r="DK233" s="1210"/>
      <c r="DL233" s="1190"/>
      <c r="DM233" s="1192"/>
      <c r="DN233" s="1194"/>
      <c r="DO233" s="1192"/>
      <c r="DP233" s="1196"/>
      <c r="DQ233" s="1192"/>
      <c r="DR233" s="1247"/>
      <c r="DS233" s="1210"/>
      <c r="DT233" s="231"/>
      <c r="DU233" s="1210"/>
      <c r="DV233" s="1250"/>
      <c r="DW233" s="1252"/>
      <c r="DX233" s="1252"/>
      <c r="DY233" s="1254"/>
      <c r="DZ233" s="1210"/>
      <c r="EA233" s="1212"/>
      <c r="EB233" s="1192"/>
      <c r="EC233" s="1199"/>
      <c r="ED233" s="1192"/>
      <c r="EE233" s="1194"/>
      <c r="EF233" s="1192"/>
      <c r="EG233" s="1196"/>
      <c r="EH233" s="1192"/>
      <c r="EI233" s="1205"/>
      <c r="EJ233" s="1208"/>
      <c r="EK233" s="1210"/>
      <c r="EL233" s="1212"/>
      <c r="EM233" s="1192"/>
      <c r="EN233" s="1199"/>
      <c r="EO233" s="1192"/>
      <c r="EP233" s="1194"/>
      <c r="EQ233" s="1192"/>
      <c r="ER233" s="1196"/>
      <c r="ES233" s="1192"/>
      <c r="ET233" s="1205"/>
      <c r="EU233" s="1215"/>
      <c r="EV233" s="1208"/>
      <c r="EW233" s="1210"/>
      <c r="EX233" s="272">
        <v>6160</v>
      </c>
      <c r="EY233" s="1210"/>
      <c r="EZ233" s="1261"/>
      <c r="FA233" s="1210"/>
      <c r="FB233" s="1264"/>
      <c r="FC233" s="298"/>
      <c r="FD233" s="1267"/>
      <c r="FE233" s="441"/>
      <c r="FL233" s="422"/>
      <c r="FM233" s="422"/>
      <c r="FN233" s="422"/>
      <c r="FO233" s="422"/>
    </row>
    <row r="234" spans="1:171" ht="15.6" customHeight="1">
      <c r="A234" s="144" t="s">
        <v>1351</v>
      </c>
      <c r="B234" s="144" t="s">
        <v>1928</v>
      </c>
      <c r="C234" s="1256"/>
      <c r="D234" s="1181"/>
      <c r="E234" s="1350" t="s">
        <v>1165</v>
      </c>
      <c r="F234" s="245" t="s">
        <v>44</v>
      </c>
      <c r="G234" s="205"/>
      <c r="H234" s="246">
        <v>156010</v>
      </c>
      <c r="I234" s="247">
        <v>248370</v>
      </c>
      <c r="J234" s="246">
        <v>145720</v>
      </c>
      <c r="K234" s="247">
        <v>238080</v>
      </c>
      <c r="L234" s="175" t="s">
        <v>268</v>
      </c>
      <c r="M234" s="248">
        <v>1430</v>
      </c>
      <c r="N234" s="249">
        <v>2360</v>
      </c>
      <c r="O234" s="250" t="s">
        <v>269</v>
      </c>
      <c r="P234" s="251" t="s">
        <v>270</v>
      </c>
      <c r="Q234" s="252" t="s">
        <v>274</v>
      </c>
      <c r="R234" s="251" t="s">
        <v>271</v>
      </c>
      <c r="S234" s="252" t="s">
        <v>268</v>
      </c>
      <c r="T234" s="253">
        <v>2.7</v>
      </c>
      <c r="U234" s="254">
        <v>2.7</v>
      </c>
      <c r="V234" s="248">
        <v>1320</v>
      </c>
      <c r="W234" s="249">
        <v>2250</v>
      </c>
      <c r="X234" s="250" t="s">
        <v>269</v>
      </c>
      <c r="Y234" s="251" t="s">
        <v>270</v>
      </c>
      <c r="Z234" s="252" t="s">
        <v>274</v>
      </c>
      <c r="AA234" s="251" t="s">
        <v>271</v>
      </c>
      <c r="AB234" s="252" t="s">
        <v>268</v>
      </c>
      <c r="AC234" s="253">
        <v>2.7</v>
      </c>
      <c r="AD234" s="255">
        <v>2.7</v>
      </c>
      <c r="AE234" s="55"/>
      <c r="AH234" s="273"/>
      <c r="AP234" s="55"/>
      <c r="AZ234" s="175" t="s">
        <v>268</v>
      </c>
      <c r="BA234" s="274">
        <v>18470</v>
      </c>
      <c r="BB234" s="175" t="s">
        <v>268</v>
      </c>
      <c r="BC234" s="225">
        <v>180</v>
      </c>
      <c r="BD234" s="226" t="s">
        <v>269</v>
      </c>
      <c r="BE234" s="227" t="s">
        <v>270</v>
      </c>
      <c r="BF234" s="228" t="s">
        <v>268</v>
      </c>
      <c r="BG234" s="229" t="s">
        <v>271</v>
      </c>
      <c r="BH234" s="226" t="s">
        <v>268</v>
      </c>
      <c r="BI234" s="230">
        <v>2.5</v>
      </c>
      <c r="BJ234" s="1187"/>
      <c r="BL234" s="231" t="s">
        <v>1180</v>
      </c>
      <c r="BM234" s="1210"/>
      <c r="BN234" s="1227" t="s">
        <v>1180</v>
      </c>
      <c r="BO234" s="1228"/>
      <c r="BP234" s="1228"/>
      <c r="BT234" s="306"/>
      <c r="BU234" s="235"/>
      <c r="BV234" s="1241"/>
      <c r="BW234" s="266"/>
      <c r="BX234" s="1210" t="s">
        <v>268</v>
      </c>
      <c r="BY234" s="1278">
        <v>14730</v>
      </c>
      <c r="BZ234" s="275"/>
      <c r="CA234" s="1210"/>
      <c r="CB234" s="1190">
        <v>0</v>
      </c>
      <c r="CC234" s="1192"/>
      <c r="CD234" s="1194"/>
      <c r="CE234" s="1192"/>
      <c r="CF234" s="1196"/>
      <c r="CG234" s="1192"/>
      <c r="CH234" s="1247"/>
      <c r="CI234" s="1241"/>
      <c r="CJ234" s="1219">
        <v>9600</v>
      </c>
      <c r="CK234" s="1189"/>
      <c r="CL234" s="1190"/>
      <c r="CM234" s="1192"/>
      <c r="CN234" s="1194"/>
      <c r="CO234" s="1192"/>
      <c r="CP234" s="1196"/>
      <c r="CQ234" s="1192"/>
      <c r="CR234" s="1205"/>
      <c r="CS234" s="1230"/>
      <c r="CT234" s="1232"/>
      <c r="CU234" s="1234"/>
      <c r="CV234" s="1237"/>
      <c r="CW234" s="1234"/>
      <c r="CX234" s="1237"/>
      <c r="CY234" s="1189"/>
      <c r="CZ234" s="167" t="s">
        <v>1166</v>
      </c>
      <c r="DA234" s="268">
        <v>3500</v>
      </c>
      <c r="DB234" s="269">
        <v>3800</v>
      </c>
      <c r="DC234" s="270">
        <v>2400</v>
      </c>
      <c r="DD234" s="271">
        <v>2400</v>
      </c>
      <c r="DE234" s="1210"/>
      <c r="DF234" s="231" t="s">
        <v>309</v>
      </c>
      <c r="DG234" s="235"/>
      <c r="DH234" s="276"/>
      <c r="DI234" s="1241"/>
      <c r="DJ234" s="1243"/>
      <c r="DK234" s="1210"/>
      <c r="DL234" s="1190"/>
      <c r="DM234" s="1192"/>
      <c r="DN234" s="1194"/>
      <c r="DO234" s="1192"/>
      <c r="DP234" s="1196"/>
      <c r="DQ234" s="1192"/>
      <c r="DR234" s="1247"/>
      <c r="DS234" s="1210"/>
      <c r="DT234" s="231"/>
      <c r="DU234" s="1210"/>
      <c r="DV234" s="1221">
        <v>0.01</v>
      </c>
      <c r="DW234" s="1223">
        <v>0.03</v>
      </c>
      <c r="DX234" s="1223">
        <v>0.04</v>
      </c>
      <c r="DY234" s="1225">
        <v>0.05</v>
      </c>
      <c r="DZ234" s="1210"/>
      <c r="EA234" s="1212"/>
      <c r="EB234" s="1192"/>
      <c r="EC234" s="1199"/>
      <c r="ED234" s="1192"/>
      <c r="EE234" s="1194"/>
      <c r="EF234" s="1192"/>
      <c r="EG234" s="1196"/>
      <c r="EH234" s="1192"/>
      <c r="EI234" s="1205"/>
      <c r="EJ234" s="1208"/>
      <c r="EK234" s="1210"/>
      <c r="EL234" s="1212"/>
      <c r="EM234" s="1192"/>
      <c r="EN234" s="1199"/>
      <c r="EO234" s="1192"/>
      <c r="EP234" s="1194"/>
      <c r="EQ234" s="1192"/>
      <c r="ER234" s="1196"/>
      <c r="ES234" s="1192"/>
      <c r="ET234" s="1205"/>
      <c r="EU234" s="1215"/>
      <c r="EV234" s="1208"/>
      <c r="EW234" s="1210"/>
      <c r="EX234" s="277">
        <v>60</v>
      </c>
      <c r="EY234" s="1210"/>
      <c r="EZ234" s="1261"/>
      <c r="FA234" s="1210"/>
      <c r="FB234" s="1264"/>
      <c r="FC234" s="298"/>
      <c r="FD234" s="1267"/>
      <c r="FE234" s="441"/>
      <c r="FL234" s="422"/>
      <c r="FM234" s="422"/>
      <c r="FN234" s="422"/>
      <c r="FO234" s="422"/>
    </row>
    <row r="235" spans="1:171" ht="15.6" customHeight="1">
      <c r="A235" s="144" t="s">
        <v>1352</v>
      </c>
      <c r="B235" s="144" t="s">
        <v>1929</v>
      </c>
      <c r="C235" s="1256"/>
      <c r="D235" s="1181"/>
      <c r="E235" s="1351"/>
      <c r="F235" s="278" t="s">
        <v>45</v>
      </c>
      <c r="G235" s="205"/>
      <c r="H235" s="279">
        <v>248370</v>
      </c>
      <c r="I235" s="280"/>
      <c r="J235" s="279">
        <v>238080</v>
      </c>
      <c r="K235" s="280"/>
      <c r="L235" s="175" t="s">
        <v>268</v>
      </c>
      <c r="M235" s="223">
        <v>2360</v>
      </c>
      <c r="N235" s="281"/>
      <c r="O235" s="282" t="s">
        <v>269</v>
      </c>
      <c r="P235" s="283" t="s">
        <v>270</v>
      </c>
      <c r="Q235" s="284" t="s">
        <v>274</v>
      </c>
      <c r="R235" s="283" t="s">
        <v>271</v>
      </c>
      <c r="S235" s="284" t="s">
        <v>268</v>
      </c>
      <c r="T235" s="285">
        <v>2.7</v>
      </c>
      <c r="U235" s="286"/>
      <c r="V235" s="223">
        <v>2250</v>
      </c>
      <c r="W235" s="281"/>
      <c r="X235" s="282" t="s">
        <v>269</v>
      </c>
      <c r="Y235" s="283" t="s">
        <v>270</v>
      </c>
      <c r="Z235" s="284" t="s">
        <v>274</v>
      </c>
      <c r="AA235" s="283" t="s">
        <v>271</v>
      </c>
      <c r="AB235" s="284" t="s">
        <v>268</v>
      </c>
      <c r="AC235" s="285">
        <v>2.7</v>
      </c>
      <c r="AD235" s="287"/>
      <c r="AE235" s="55"/>
      <c r="AH235" s="288"/>
      <c r="AP235" s="55"/>
      <c r="AQ235" s="289"/>
      <c r="AR235" s="165"/>
      <c r="AS235" s="288"/>
      <c r="AZ235" s="56"/>
      <c r="BA235" s="56"/>
      <c r="BB235" s="56"/>
      <c r="BC235" s="56"/>
      <c r="BD235" s="56"/>
      <c r="BE235" s="56"/>
      <c r="BF235" s="56"/>
      <c r="BG235" s="56"/>
      <c r="BH235" s="56"/>
      <c r="BI235" s="56"/>
      <c r="BJ235" s="1187"/>
      <c r="BL235" s="231">
        <v>461100</v>
      </c>
      <c r="BM235" s="1210"/>
      <c r="BN235" s="149">
        <v>4610</v>
      </c>
      <c r="BO235" s="138" t="s">
        <v>272</v>
      </c>
      <c r="BP235" s="166" t="s">
        <v>270</v>
      </c>
      <c r="BQ235" s="161" t="s">
        <v>268</v>
      </c>
      <c r="BR235" s="303" t="s">
        <v>271</v>
      </c>
      <c r="BS235" s="182" t="s">
        <v>268</v>
      </c>
      <c r="BT235" s="304">
        <v>2</v>
      </c>
      <c r="BU235" s="307"/>
      <c r="BV235" s="1241"/>
      <c r="BW235" s="302"/>
      <c r="BX235" s="1210"/>
      <c r="BY235" s="1279"/>
      <c r="BZ235" s="290"/>
      <c r="CA235" s="1210"/>
      <c r="CB235" s="1191"/>
      <c r="CC235" s="1193"/>
      <c r="CD235" s="1195"/>
      <c r="CE235" s="1193"/>
      <c r="CF235" s="1197"/>
      <c r="CG235" s="1193"/>
      <c r="CH235" s="1248"/>
      <c r="CI235" s="1241"/>
      <c r="CJ235" s="1219"/>
      <c r="CK235" s="1189"/>
      <c r="CL235" s="1190"/>
      <c r="CM235" s="1192"/>
      <c r="CN235" s="1194"/>
      <c r="CO235" s="1192"/>
      <c r="CP235" s="1196"/>
      <c r="CQ235" s="1192"/>
      <c r="CR235" s="1205"/>
      <c r="CS235" s="1230"/>
      <c r="CT235" s="1232"/>
      <c r="CU235" s="1235"/>
      <c r="CV235" s="1238"/>
      <c r="CW235" s="1235"/>
      <c r="CX235" s="1238"/>
      <c r="CY235" s="1189"/>
      <c r="CZ235" s="291" t="s">
        <v>1167</v>
      </c>
      <c r="DA235" s="292">
        <v>3100</v>
      </c>
      <c r="DB235" s="293">
        <v>3400</v>
      </c>
      <c r="DC235" s="294">
        <v>2100</v>
      </c>
      <c r="DD235" s="290">
        <v>2100</v>
      </c>
      <c r="DE235" s="1210"/>
      <c r="DF235" s="231">
        <v>7500</v>
      </c>
      <c r="DG235" s="235"/>
      <c r="DH235" s="165"/>
      <c r="DI235" s="1241"/>
      <c r="DJ235" s="1244"/>
      <c r="DK235" s="1210"/>
      <c r="DL235" s="1190"/>
      <c r="DM235" s="1193"/>
      <c r="DN235" s="1195"/>
      <c r="DO235" s="1193"/>
      <c r="DP235" s="1197"/>
      <c r="DQ235" s="1193"/>
      <c r="DR235" s="1248"/>
      <c r="DS235" s="1210"/>
      <c r="DT235" s="302"/>
      <c r="DU235" s="1210"/>
      <c r="DV235" s="1222"/>
      <c r="DW235" s="1224"/>
      <c r="DX235" s="1224"/>
      <c r="DY235" s="1226"/>
      <c r="DZ235" s="1210"/>
      <c r="EA235" s="1213"/>
      <c r="EB235" s="1193"/>
      <c r="EC235" s="1200"/>
      <c r="ED235" s="1193"/>
      <c r="EE235" s="1195"/>
      <c r="EF235" s="1193"/>
      <c r="EG235" s="1197"/>
      <c r="EH235" s="1193"/>
      <c r="EI235" s="1206"/>
      <c r="EJ235" s="1209"/>
      <c r="EK235" s="1210"/>
      <c r="EL235" s="1213"/>
      <c r="EM235" s="1193"/>
      <c r="EN235" s="1200"/>
      <c r="EO235" s="1193"/>
      <c r="EP235" s="1195"/>
      <c r="EQ235" s="1193"/>
      <c r="ER235" s="1197"/>
      <c r="ES235" s="1193"/>
      <c r="ET235" s="1206"/>
      <c r="EU235" s="1216"/>
      <c r="EV235" s="1209"/>
      <c r="EW235" s="1210"/>
      <c r="EX235" s="295" t="s">
        <v>1168</v>
      </c>
      <c r="EY235" s="1210"/>
      <c r="EZ235" s="1261"/>
      <c r="FA235" s="1210"/>
      <c r="FB235" s="1264"/>
      <c r="FC235" s="298"/>
      <c r="FD235" s="1267"/>
      <c r="FE235" s="441"/>
      <c r="FL235" s="422"/>
      <c r="FM235" s="422"/>
      <c r="FN235" s="422"/>
      <c r="FO235" s="422"/>
    </row>
    <row r="236" spans="1:171" ht="15.6" customHeight="1">
      <c r="A236" s="144" t="s">
        <v>460</v>
      </c>
      <c r="B236" s="144" t="s">
        <v>1930</v>
      </c>
      <c r="C236" s="1256"/>
      <c r="D236" s="1355" t="s">
        <v>1181</v>
      </c>
      <c r="E236" s="1184" t="s">
        <v>1160</v>
      </c>
      <c r="F236" s="296" t="s">
        <v>42</v>
      </c>
      <c r="G236" s="205"/>
      <c r="H236" s="206">
        <v>65590</v>
      </c>
      <c r="I236" s="207">
        <v>74820</v>
      </c>
      <c r="J236" s="206">
        <v>56770</v>
      </c>
      <c r="K236" s="207">
        <v>66000</v>
      </c>
      <c r="L236" s="175" t="s">
        <v>268</v>
      </c>
      <c r="M236" s="208">
        <v>630</v>
      </c>
      <c r="N236" s="209">
        <v>720</v>
      </c>
      <c r="O236" s="210" t="s">
        <v>269</v>
      </c>
      <c r="P236" s="211" t="s">
        <v>270</v>
      </c>
      <c r="Q236" s="212" t="s">
        <v>268</v>
      </c>
      <c r="R236" s="213" t="s">
        <v>271</v>
      </c>
      <c r="S236" s="212" t="s">
        <v>268</v>
      </c>
      <c r="T236" s="214">
        <v>2.8</v>
      </c>
      <c r="U236" s="215">
        <v>2.8</v>
      </c>
      <c r="V236" s="208">
        <v>540</v>
      </c>
      <c r="W236" s="209">
        <v>630</v>
      </c>
      <c r="X236" s="210" t="s">
        <v>269</v>
      </c>
      <c r="Y236" s="211" t="s">
        <v>270</v>
      </c>
      <c r="Z236" s="212" t="s">
        <v>268</v>
      </c>
      <c r="AA236" s="213" t="s">
        <v>271</v>
      </c>
      <c r="AB236" s="212" t="s">
        <v>268</v>
      </c>
      <c r="AC236" s="214">
        <v>2.8</v>
      </c>
      <c r="AD236" s="216">
        <v>2.8</v>
      </c>
      <c r="AE236" s="175" t="s">
        <v>268</v>
      </c>
      <c r="AF236" s="217">
        <v>9230</v>
      </c>
      <c r="AG236" s="218" t="s">
        <v>274</v>
      </c>
      <c r="AH236" s="219">
        <v>90</v>
      </c>
      <c r="AI236" s="220" t="s">
        <v>269</v>
      </c>
      <c r="AJ236" s="211" t="s">
        <v>270</v>
      </c>
      <c r="AK236" s="212" t="s">
        <v>268</v>
      </c>
      <c r="AL236" s="213" t="s">
        <v>271</v>
      </c>
      <c r="AM236" s="212" t="s">
        <v>268</v>
      </c>
      <c r="AN236" s="221">
        <v>2.5</v>
      </c>
      <c r="AO236" s="222" t="s">
        <v>276</v>
      </c>
      <c r="AP236" s="175" t="s">
        <v>268</v>
      </c>
      <c r="AQ236" s="223">
        <v>3690</v>
      </c>
      <c r="AR236" s="224" t="s">
        <v>274</v>
      </c>
      <c r="AS236" s="225">
        <v>30</v>
      </c>
      <c r="AT236" s="226" t="s">
        <v>269</v>
      </c>
      <c r="AU236" s="227" t="s">
        <v>270</v>
      </c>
      <c r="AV236" s="228" t="s">
        <v>268</v>
      </c>
      <c r="AW236" s="229" t="s">
        <v>271</v>
      </c>
      <c r="AX236" s="228" t="s">
        <v>268</v>
      </c>
      <c r="AY236" s="230">
        <v>3.8</v>
      </c>
      <c r="BA236" s="56"/>
      <c r="BJ236" s="1187"/>
      <c r="BL236" s="302"/>
      <c r="BM236" s="1210"/>
      <c r="BN236" s="309"/>
      <c r="BO236" s="202"/>
      <c r="BP236" s="202"/>
      <c r="BQ236" s="202"/>
      <c r="BR236" s="202"/>
      <c r="BS236" s="202"/>
      <c r="BT236" s="305"/>
      <c r="BU236" s="179"/>
      <c r="BV236" s="1241"/>
      <c r="BW236" s="231"/>
      <c r="BX236" s="1210" t="s">
        <v>268</v>
      </c>
      <c r="BY236" s="1276">
        <v>15400</v>
      </c>
      <c r="BZ236" s="237"/>
      <c r="CA236" s="1210" t="s">
        <v>268</v>
      </c>
      <c r="CB236" s="1245">
        <v>70</v>
      </c>
      <c r="CC236" s="1201" t="s">
        <v>269</v>
      </c>
      <c r="CD236" s="1202" t="s">
        <v>270</v>
      </c>
      <c r="CE236" s="1201" t="s">
        <v>268</v>
      </c>
      <c r="CF236" s="1203" t="s">
        <v>275</v>
      </c>
      <c r="CG236" s="1201" t="s">
        <v>268</v>
      </c>
      <c r="CH236" s="1246">
        <v>5.5</v>
      </c>
      <c r="CI236" s="1241"/>
      <c r="CJ236" s="1188" t="s">
        <v>167</v>
      </c>
      <c r="CK236" s="1189" t="s">
        <v>268</v>
      </c>
      <c r="CL236" s="1190">
        <v>70</v>
      </c>
      <c r="CM236" s="1192" t="s">
        <v>269</v>
      </c>
      <c r="CN236" s="1194" t="s">
        <v>270</v>
      </c>
      <c r="CO236" s="1192" t="s">
        <v>268</v>
      </c>
      <c r="CP236" s="1196" t="s">
        <v>275</v>
      </c>
      <c r="CQ236" s="1192" t="s">
        <v>268</v>
      </c>
      <c r="CR236" s="1205">
        <v>2.4</v>
      </c>
      <c r="CS236" s="1230" t="s">
        <v>277</v>
      </c>
      <c r="CT236" s="1232" t="s">
        <v>268</v>
      </c>
      <c r="CU236" s="1233">
        <v>3800</v>
      </c>
      <c r="CV236" s="1236">
        <v>4200</v>
      </c>
      <c r="CW236" s="1233">
        <v>2600</v>
      </c>
      <c r="CX236" s="1236">
        <v>2600</v>
      </c>
      <c r="CY236" s="1189" t="s">
        <v>268</v>
      </c>
      <c r="CZ236" s="238" t="s">
        <v>1162</v>
      </c>
      <c r="DA236" s="239">
        <v>6300</v>
      </c>
      <c r="DB236" s="240">
        <v>7100</v>
      </c>
      <c r="DC236" s="241">
        <v>4400</v>
      </c>
      <c r="DD236" s="242">
        <v>4400</v>
      </c>
      <c r="DE236" s="1210"/>
      <c r="DF236" s="302"/>
      <c r="DG236" s="1189" t="s">
        <v>268</v>
      </c>
      <c r="DH236" s="1239">
        <v>5100</v>
      </c>
      <c r="DI236" s="1210" t="s">
        <v>268</v>
      </c>
      <c r="DJ236" s="1242">
        <v>3210</v>
      </c>
      <c r="DK236" s="1210" t="s">
        <v>268</v>
      </c>
      <c r="DL236" s="1245">
        <v>30</v>
      </c>
      <c r="DM236" s="1201" t="s">
        <v>269</v>
      </c>
      <c r="DN236" s="1202" t="s">
        <v>270</v>
      </c>
      <c r="DO236" s="1201" t="s">
        <v>268</v>
      </c>
      <c r="DP236" s="1203" t="s">
        <v>275</v>
      </c>
      <c r="DQ236" s="1201" t="s">
        <v>268</v>
      </c>
      <c r="DR236" s="1246">
        <v>6.5</v>
      </c>
      <c r="DS236" s="1210"/>
      <c r="DT236" s="1229" t="s">
        <v>1182</v>
      </c>
      <c r="DU236" s="1210" t="s">
        <v>280</v>
      </c>
      <c r="DV236" s="1249" t="s">
        <v>1129</v>
      </c>
      <c r="DW236" s="1251" t="s">
        <v>1129</v>
      </c>
      <c r="DX236" s="1251" t="s">
        <v>1129</v>
      </c>
      <c r="DY236" s="1253" t="s">
        <v>1129</v>
      </c>
      <c r="DZ236" s="1210" t="s">
        <v>280</v>
      </c>
      <c r="EA236" s="1211">
        <v>2110</v>
      </c>
      <c r="EB236" s="1201" t="s">
        <v>268</v>
      </c>
      <c r="EC236" s="1198">
        <v>20</v>
      </c>
      <c r="ED236" s="1201" t="s">
        <v>269</v>
      </c>
      <c r="EE236" s="1202" t="s">
        <v>270</v>
      </c>
      <c r="EF236" s="1201" t="s">
        <v>268</v>
      </c>
      <c r="EG236" s="1203" t="s">
        <v>275</v>
      </c>
      <c r="EH236" s="1201" t="s">
        <v>268</v>
      </c>
      <c r="EI236" s="1204">
        <v>4.9000000000000004</v>
      </c>
      <c r="EJ236" s="1207" t="s">
        <v>276</v>
      </c>
      <c r="EK236" s="1210" t="s">
        <v>280</v>
      </c>
      <c r="EL236" s="1211">
        <v>7910</v>
      </c>
      <c r="EM236" s="1201" t="s">
        <v>268</v>
      </c>
      <c r="EN236" s="1198">
        <v>70</v>
      </c>
      <c r="EO236" s="1201" t="s">
        <v>269</v>
      </c>
      <c r="EP236" s="1202" t="s">
        <v>270</v>
      </c>
      <c r="EQ236" s="1201" t="s">
        <v>268</v>
      </c>
      <c r="ER236" s="1203" t="s">
        <v>275</v>
      </c>
      <c r="ES236" s="1201" t="s">
        <v>268</v>
      </c>
      <c r="ET236" s="1204">
        <v>2.8</v>
      </c>
      <c r="EU236" s="1214" t="s">
        <v>276</v>
      </c>
      <c r="EV236" s="1207" t="s">
        <v>1168</v>
      </c>
      <c r="EW236" s="1210" t="s">
        <v>280</v>
      </c>
      <c r="EX236" s="244"/>
      <c r="EY236" s="1210" t="s">
        <v>280</v>
      </c>
      <c r="EZ236" s="1261"/>
      <c r="FA236" s="1210"/>
      <c r="FB236" s="1264"/>
      <c r="FC236" s="298"/>
      <c r="FD236" s="1267"/>
      <c r="FE236" s="441"/>
      <c r="FL236" s="422"/>
      <c r="FM236" s="422"/>
      <c r="FN236" s="422"/>
      <c r="FO236" s="422"/>
    </row>
    <row r="237" spans="1:171" ht="15.6" customHeight="1">
      <c r="A237" s="144" t="s">
        <v>461</v>
      </c>
      <c r="B237" s="144" t="s">
        <v>1931</v>
      </c>
      <c r="C237" s="1256"/>
      <c r="D237" s="1349"/>
      <c r="E237" s="1185"/>
      <c r="F237" s="299" t="s">
        <v>43</v>
      </c>
      <c r="G237" s="205"/>
      <c r="H237" s="246">
        <v>74820</v>
      </c>
      <c r="I237" s="247">
        <v>148610</v>
      </c>
      <c r="J237" s="246">
        <v>66000</v>
      </c>
      <c r="K237" s="247">
        <v>139790</v>
      </c>
      <c r="L237" s="175" t="s">
        <v>268</v>
      </c>
      <c r="M237" s="248">
        <v>720</v>
      </c>
      <c r="N237" s="249">
        <v>1350</v>
      </c>
      <c r="O237" s="250" t="s">
        <v>269</v>
      </c>
      <c r="P237" s="251" t="s">
        <v>270</v>
      </c>
      <c r="Q237" s="252" t="s">
        <v>274</v>
      </c>
      <c r="R237" s="251" t="s">
        <v>271</v>
      </c>
      <c r="S237" s="252" t="s">
        <v>268</v>
      </c>
      <c r="T237" s="253">
        <v>2.8</v>
      </c>
      <c r="U237" s="254">
        <v>2.8</v>
      </c>
      <c r="V237" s="248">
        <v>630</v>
      </c>
      <c r="W237" s="249">
        <v>1270</v>
      </c>
      <c r="X237" s="250" t="s">
        <v>269</v>
      </c>
      <c r="Y237" s="251" t="s">
        <v>270</v>
      </c>
      <c r="Z237" s="252" t="s">
        <v>274</v>
      </c>
      <c r="AA237" s="251" t="s">
        <v>271</v>
      </c>
      <c r="AB237" s="252" t="s">
        <v>268</v>
      </c>
      <c r="AC237" s="253">
        <v>2.8</v>
      </c>
      <c r="AD237" s="255">
        <v>2.7</v>
      </c>
      <c r="AE237" s="175" t="s">
        <v>268</v>
      </c>
      <c r="AF237" s="223">
        <v>9230</v>
      </c>
      <c r="AG237" s="224" t="s">
        <v>274</v>
      </c>
      <c r="AH237" s="256">
        <v>90</v>
      </c>
      <c r="AI237" s="257" t="s">
        <v>269</v>
      </c>
      <c r="AJ237" s="197" t="s">
        <v>270</v>
      </c>
      <c r="AK237" s="198" t="s">
        <v>268</v>
      </c>
      <c r="AL237" s="258" t="s">
        <v>271</v>
      </c>
      <c r="AM237" s="259" t="s">
        <v>268</v>
      </c>
      <c r="AN237" s="260">
        <v>2.5</v>
      </c>
      <c r="AO237" s="261"/>
      <c r="AQ237" s="233"/>
      <c r="AR237" s="56"/>
      <c r="AS237" s="233"/>
      <c r="AT237" s="262"/>
      <c r="AU237" s="263"/>
      <c r="AV237" s="262"/>
      <c r="AW237" s="263"/>
      <c r="AX237" s="262"/>
      <c r="AY237" s="263"/>
      <c r="BA237" s="56"/>
      <c r="BB237" s="56"/>
      <c r="BC237" s="264"/>
      <c r="BD237" s="265"/>
      <c r="BE237" s="56"/>
      <c r="BF237" s="265"/>
      <c r="BG237" s="56"/>
      <c r="BH237" s="265"/>
      <c r="BI237" s="56"/>
      <c r="BJ237" s="1187"/>
      <c r="BL237" s="231" t="s">
        <v>1183</v>
      </c>
      <c r="BM237" s="1210"/>
      <c r="BN237" s="1227" t="s">
        <v>1183</v>
      </c>
      <c r="BO237" s="1228"/>
      <c r="BP237" s="1228"/>
      <c r="BT237" s="306"/>
      <c r="BU237" s="235"/>
      <c r="BV237" s="1241"/>
      <c r="BW237" s="231" t="s">
        <v>1184</v>
      </c>
      <c r="BX237" s="1210"/>
      <c r="BY237" s="1277"/>
      <c r="BZ237" s="267">
        <v>13460</v>
      </c>
      <c r="CA237" s="1210"/>
      <c r="CB237" s="1190"/>
      <c r="CC237" s="1192"/>
      <c r="CD237" s="1194"/>
      <c r="CE237" s="1192"/>
      <c r="CF237" s="1196"/>
      <c r="CG237" s="1192"/>
      <c r="CH237" s="1247"/>
      <c r="CI237" s="1241"/>
      <c r="CJ237" s="1188"/>
      <c r="CK237" s="1189"/>
      <c r="CL237" s="1190"/>
      <c r="CM237" s="1192"/>
      <c r="CN237" s="1194"/>
      <c r="CO237" s="1192"/>
      <c r="CP237" s="1196"/>
      <c r="CQ237" s="1192"/>
      <c r="CR237" s="1205"/>
      <c r="CS237" s="1230"/>
      <c r="CT237" s="1232"/>
      <c r="CU237" s="1234"/>
      <c r="CV237" s="1237"/>
      <c r="CW237" s="1234"/>
      <c r="CX237" s="1237"/>
      <c r="CY237" s="1189"/>
      <c r="CZ237" s="167" t="s">
        <v>1164</v>
      </c>
      <c r="DA237" s="268">
        <v>3500</v>
      </c>
      <c r="DB237" s="269">
        <v>3900</v>
      </c>
      <c r="DC237" s="270">
        <v>2400</v>
      </c>
      <c r="DD237" s="271">
        <v>2400</v>
      </c>
      <c r="DE237" s="1210"/>
      <c r="DF237" s="231" t="s">
        <v>311</v>
      </c>
      <c r="DG237" s="1189"/>
      <c r="DH237" s="1240"/>
      <c r="DI237" s="1210"/>
      <c r="DJ237" s="1243"/>
      <c r="DK237" s="1210"/>
      <c r="DL237" s="1190"/>
      <c r="DM237" s="1192"/>
      <c r="DN237" s="1194"/>
      <c r="DO237" s="1192"/>
      <c r="DP237" s="1196"/>
      <c r="DQ237" s="1192"/>
      <c r="DR237" s="1247"/>
      <c r="DS237" s="1210"/>
      <c r="DT237" s="1229"/>
      <c r="DU237" s="1210"/>
      <c r="DV237" s="1250"/>
      <c r="DW237" s="1252"/>
      <c r="DX237" s="1252"/>
      <c r="DY237" s="1254"/>
      <c r="DZ237" s="1210"/>
      <c r="EA237" s="1212"/>
      <c r="EB237" s="1192"/>
      <c r="EC237" s="1199"/>
      <c r="ED237" s="1192"/>
      <c r="EE237" s="1194"/>
      <c r="EF237" s="1192"/>
      <c r="EG237" s="1196"/>
      <c r="EH237" s="1192"/>
      <c r="EI237" s="1205"/>
      <c r="EJ237" s="1208"/>
      <c r="EK237" s="1210"/>
      <c r="EL237" s="1212"/>
      <c r="EM237" s="1192"/>
      <c r="EN237" s="1199"/>
      <c r="EO237" s="1192"/>
      <c r="EP237" s="1194"/>
      <c r="EQ237" s="1192"/>
      <c r="ER237" s="1196"/>
      <c r="ES237" s="1192"/>
      <c r="ET237" s="1205"/>
      <c r="EU237" s="1215"/>
      <c r="EV237" s="1208"/>
      <c r="EW237" s="1210"/>
      <c r="EX237" s="272">
        <v>5280</v>
      </c>
      <c r="EY237" s="1210"/>
      <c r="EZ237" s="1261"/>
      <c r="FA237" s="1210"/>
      <c r="FB237" s="1264"/>
      <c r="FC237" s="298"/>
      <c r="FD237" s="1267"/>
      <c r="FE237" s="441"/>
      <c r="FL237" s="422"/>
      <c r="FM237" s="422"/>
      <c r="FN237" s="422"/>
      <c r="FO237" s="422"/>
    </row>
    <row r="238" spans="1:171" ht="15.6" customHeight="1">
      <c r="A238" s="144" t="s">
        <v>1353</v>
      </c>
      <c r="B238" s="144" t="s">
        <v>1932</v>
      </c>
      <c r="C238" s="1256"/>
      <c r="D238" s="1349"/>
      <c r="E238" s="1217" t="s">
        <v>1165</v>
      </c>
      <c r="F238" s="299" t="s">
        <v>44</v>
      </c>
      <c r="G238" s="205"/>
      <c r="H238" s="246">
        <v>148610</v>
      </c>
      <c r="I238" s="247">
        <v>240970</v>
      </c>
      <c r="J238" s="246">
        <v>139790</v>
      </c>
      <c r="K238" s="247">
        <v>232150</v>
      </c>
      <c r="L238" s="175" t="s">
        <v>268</v>
      </c>
      <c r="M238" s="248">
        <v>1350</v>
      </c>
      <c r="N238" s="249">
        <v>2280</v>
      </c>
      <c r="O238" s="250" t="s">
        <v>269</v>
      </c>
      <c r="P238" s="251" t="s">
        <v>270</v>
      </c>
      <c r="Q238" s="252" t="s">
        <v>274</v>
      </c>
      <c r="R238" s="251" t="s">
        <v>271</v>
      </c>
      <c r="S238" s="252" t="s">
        <v>268</v>
      </c>
      <c r="T238" s="253">
        <v>2.8</v>
      </c>
      <c r="U238" s="254">
        <v>2.7</v>
      </c>
      <c r="V238" s="248">
        <v>1270</v>
      </c>
      <c r="W238" s="249">
        <v>2200</v>
      </c>
      <c r="X238" s="250" t="s">
        <v>269</v>
      </c>
      <c r="Y238" s="251" t="s">
        <v>270</v>
      </c>
      <c r="Z238" s="252" t="s">
        <v>274</v>
      </c>
      <c r="AA238" s="251" t="s">
        <v>271</v>
      </c>
      <c r="AB238" s="252" t="s">
        <v>268</v>
      </c>
      <c r="AC238" s="253">
        <v>2.7</v>
      </c>
      <c r="AD238" s="255">
        <v>2.7</v>
      </c>
      <c r="AE238" s="55"/>
      <c r="AH238" s="273"/>
      <c r="AP238" s="55"/>
      <c r="AZ238" s="175" t="s">
        <v>268</v>
      </c>
      <c r="BA238" s="274">
        <v>18470</v>
      </c>
      <c r="BB238" s="175" t="s">
        <v>268</v>
      </c>
      <c r="BC238" s="225">
        <v>180</v>
      </c>
      <c r="BD238" s="226" t="s">
        <v>269</v>
      </c>
      <c r="BE238" s="227" t="s">
        <v>270</v>
      </c>
      <c r="BF238" s="228" t="s">
        <v>268</v>
      </c>
      <c r="BG238" s="229" t="s">
        <v>271</v>
      </c>
      <c r="BH238" s="226" t="s">
        <v>268</v>
      </c>
      <c r="BI238" s="230">
        <v>2.5</v>
      </c>
      <c r="BJ238" s="1187"/>
      <c r="BL238" s="231">
        <v>505500</v>
      </c>
      <c r="BM238" s="1210"/>
      <c r="BN238" s="149">
        <v>5050</v>
      </c>
      <c r="BO238" s="138" t="s">
        <v>272</v>
      </c>
      <c r="BP238" s="166" t="s">
        <v>270</v>
      </c>
      <c r="BQ238" s="161" t="s">
        <v>268</v>
      </c>
      <c r="BR238" s="303" t="s">
        <v>271</v>
      </c>
      <c r="BS238" s="182" t="s">
        <v>268</v>
      </c>
      <c r="BT238" s="304">
        <v>1.8</v>
      </c>
      <c r="BU238" s="307"/>
      <c r="BV238" s="1241"/>
      <c r="BW238" s="310" t="s">
        <v>1185</v>
      </c>
      <c r="BX238" s="1210" t="s">
        <v>268</v>
      </c>
      <c r="BY238" s="1278">
        <v>13460</v>
      </c>
      <c r="BZ238" s="275"/>
      <c r="CA238" s="1210"/>
      <c r="CB238" s="1190">
        <v>0</v>
      </c>
      <c r="CC238" s="1192"/>
      <c r="CD238" s="1194"/>
      <c r="CE238" s="1192"/>
      <c r="CF238" s="1196"/>
      <c r="CG238" s="1192"/>
      <c r="CH238" s="1247"/>
      <c r="CI238" s="1241"/>
      <c r="CJ238" s="1219">
        <v>7680</v>
      </c>
      <c r="CK238" s="1189"/>
      <c r="CL238" s="1190"/>
      <c r="CM238" s="1192"/>
      <c r="CN238" s="1194"/>
      <c r="CO238" s="1192"/>
      <c r="CP238" s="1196"/>
      <c r="CQ238" s="1192"/>
      <c r="CR238" s="1205"/>
      <c r="CS238" s="1230"/>
      <c r="CT238" s="1232"/>
      <c r="CU238" s="1234"/>
      <c r="CV238" s="1237"/>
      <c r="CW238" s="1234"/>
      <c r="CX238" s="1237"/>
      <c r="CY238" s="1189"/>
      <c r="CZ238" s="167" t="s">
        <v>1166</v>
      </c>
      <c r="DA238" s="268">
        <v>3000</v>
      </c>
      <c r="DB238" s="269">
        <v>3400</v>
      </c>
      <c r="DC238" s="270">
        <v>2100</v>
      </c>
      <c r="DD238" s="271">
        <v>2100</v>
      </c>
      <c r="DE238" s="1210"/>
      <c r="DF238" s="231">
        <v>6130</v>
      </c>
      <c r="DG238" s="235"/>
      <c r="DH238" s="276"/>
      <c r="DI238" s="1241"/>
      <c r="DJ238" s="1243"/>
      <c r="DK238" s="1210"/>
      <c r="DL238" s="1190"/>
      <c r="DM238" s="1192"/>
      <c r="DN238" s="1194"/>
      <c r="DO238" s="1192"/>
      <c r="DP238" s="1196"/>
      <c r="DQ238" s="1192"/>
      <c r="DR238" s="1247"/>
      <c r="DS238" s="1210"/>
      <c r="DT238" s="1275">
        <v>0.1</v>
      </c>
      <c r="DU238" s="1210"/>
      <c r="DV238" s="1221">
        <v>0.01</v>
      </c>
      <c r="DW238" s="1223">
        <v>0.03</v>
      </c>
      <c r="DX238" s="1223">
        <v>0.04</v>
      </c>
      <c r="DY238" s="1225">
        <v>0.05</v>
      </c>
      <c r="DZ238" s="1210"/>
      <c r="EA238" s="1212"/>
      <c r="EB238" s="1192"/>
      <c r="EC238" s="1199"/>
      <c r="ED238" s="1192"/>
      <c r="EE238" s="1194"/>
      <c r="EF238" s="1192"/>
      <c r="EG238" s="1196"/>
      <c r="EH238" s="1192"/>
      <c r="EI238" s="1205"/>
      <c r="EJ238" s="1208"/>
      <c r="EK238" s="1210"/>
      <c r="EL238" s="1212"/>
      <c r="EM238" s="1192"/>
      <c r="EN238" s="1199"/>
      <c r="EO238" s="1192"/>
      <c r="EP238" s="1194"/>
      <c r="EQ238" s="1192"/>
      <c r="ER238" s="1196"/>
      <c r="ES238" s="1192"/>
      <c r="ET238" s="1205"/>
      <c r="EU238" s="1215"/>
      <c r="EV238" s="1208"/>
      <c r="EW238" s="1210"/>
      <c r="EX238" s="277">
        <v>50</v>
      </c>
      <c r="EY238" s="1210"/>
      <c r="EZ238" s="1261"/>
      <c r="FA238" s="1210"/>
      <c r="FB238" s="1264"/>
      <c r="FC238" s="298"/>
      <c r="FD238" s="1267"/>
      <c r="FE238" s="441"/>
      <c r="FL238" s="422"/>
      <c r="FM238" s="422"/>
      <c r="FN238" s="422"/>
      <c r="FO238" s="422"/>
    </row>
    <row r="239" spans="1:171" ht="15.6" customHeight="1">
      <c r="A239" s="144" t="s">
        <v>1354</v>
      </c>
      <c r="B239" s="144" t="s">
        <v>1933</v>
      </c>
      <c r="C239" s="1256"/>
      <c r="D239" s="1349"/>
      <c r="E239" s="1218"/>
      <c r="F239" s="300" t="s">
        <v>45</v>
      </c>
      <c r="G239" s="205"/>
      <c r="H239" s="279">
        <v>240970</v>
      </c>
      <c r="I239" s="280"/>
      <c r="J239" s="279">
        <v>232150</v>
      </c>
      <c r="K239" s="280"/>
      <c r="L239" s="175" t="s">
        <v>268</v>
      </c>
      <c r="M239" s="223">
        <v>2280</v>
      </c>
      <c r="N239" s="281"/>
      <c r="O239" s="282" t="s">
        <v>269</v>
      </c>
      <c r="P239" s="283" t="s">
        <v>270</v>
      </c>
      <c r="Q239" s="284" t="s">
        <v>274</v>
      </c>
      <c r="R239" s="283" t="s">
        <v>271</v>
      </c>
      <c r="S239" s="284" t="s">
        <v>268</v>
      </c>
      <c r="T239" s="285">
        <v>2.7</v>
      </c>
      <c r="U239" s="286"/>
      <c r="V239" s="223">
        <v>2200</v>
      </c>
      <c r="W239" s="281"/>
      <c r="X239" s="282" t="s">
        <v>269</v>
      </c>
      <c r="Y239" s="283" t="s">
        <v>270</v>
      </c>
      <c r="Z239" s="284" t="s">
        <v>274</v>
      </c>
      <c r="AA239" s="283" t="s">
        <v>271</v>
      </c>
      <c r="AB239" s="284" t="s">
        <v>268</v>
      </c>
      <c r="AC239" s="285">
        <v>2.7</v>
      </c>
      <c r="AD239" s="287"/>
      <c r="AE239" s="55"/>
      <c r="AH239" s="288"/>
      <c r="AP239" s="55"/>
      <c r="AQ239" s="289"/>
      <c r="AR239" s="165"/>
      <c r="AS239" s="288"/>
      <c r="AZ239" s="56"/>
      <c r="BA239" s="56"/>
      <c r="BB239" s="56"/>
      <c r="BC239" s="56"/>
      <c r="BD239" s="56"/>
      <c r="BE239" s="56"/>
      <c r="BF239" s="56"/>
      <c r="BG239" s="56"/>
      <c r="BH239" s="56"/>
      <c r="BI239" s="56"/>
      <c r="BJ239" s="1187"/>
      <c r="BL239" s="302"/>
      <c r="BM239" s="1210"/>
      <c r="BN239" s="309"/>
      <c r="BO239" s="202"/>
      <c r="BP239" s="202"/>
      <c r="BQ239" s="202"/>
      <c r="BR239" s="202"/>
      <c r="BS239" s="202"/>
      <c r="BT239" s="305"/>
      <c r="BU239" s="179"/>
      <c r="BV239" s="1241"/>
      <c r="BW239" s="231"/>
      <c r="BX239" s="1210"/>
      <c r="BY239" s="1279"/>
      <c r="BZ239" s="290"/>
      <c r="CA239" s="1210"/>
      <c r="CB239" s="1191"/>
      <c r="CC239" s="1193"/>
      <c r="CD239" s="1195"/>
      <c r="CE239" s="1193"/>
      <c r="CF239" s="1197"/>
      <c r="CG239" s="1193"/>
      <c r="CH239" s="1248"/>
      <c r="CI239" s="1241"/>
      <c r="CJ239" s="1219"/>
      <c r="CK239" s="1189"/>
      <c r="CL239" s="1190"/>
      <c r="CM239" s="1192"/>
      <c r="CN239" s="1194"/>
      <c r="CO239" s="1192"/>
      <c r="CP239" s="1196"/>
      <c r="CQ239" s="1192"/>
      <c r="CR239" s="1205"/>
      <c r="CS239" s="1230"/>
      <c r="CT239" s="1232"/>
      <c r="CU239" s="1235"/>
      <c r="CV239" s="1238"/>
      <c r="CW239" s="1235"/>
      <c r="CX239" s="1238"/>
      <c r="CY239" s="1189"/>
      <c r="CZ239" s="291" t="s">
        <v>1167</v>
      </c>
      <c r="DA239" s="292">
        <v>2700</v>
      </c>
      <c r="DB239" s="293">
        <v>3000</v>
      </c>
      <c r="DC239" s="294">
        <v>1900</v>
      </c>
      <c r="DD239" s="290">
        <v>1900</v>
      </c>
      <c r="DE239" s="1210"/>
      <c r="DF239" s="302"/>
      <c r="DG239" s="235"/>
      <c r="DH239" s="165"/>
      <c r="DI239" s="1241"/>
      <c r="DJ239" s="1244"/>
      <c r="DK239" s="1210"/>
      <c r="DL239" s="1190"/>
      <c r="DM239" s="1193"/>
      <c r="DN239" s="1195"/>
      <c r="DO239" s="1193"/>
      <c r="DP239" s="1197"/>
      <c r="DQ239" s="1193"/>
      <c r="DR239" s="1248"/>
      <c r="DS239" s="1210"/>
      <c r="DT239" s="1275"/>
      <c r="DU239" s="1210"/>
      <c r="DV239" s="1222"/>
      <c r="DW239" s="1224"/>
      <c r="DX239" s="1224"/>
      <c r="DY239" s="1226"/>
      <c r="DZ239" s="1210"/>
      <c r="EA239" s="1213"/>
      <c r="EB239" s="1193"/>
      <c r="EC239" s="1200"/>
      <c r="ED239" s="1193"/>
      <c r="EE239" s="1195"/>
      <c r="EF239" s="1193"/>
      <c r="EG239" s="1197"/>
      <c r="EH239" s="1193"/>
      <c r="EI239" s="1206"/>
      <c r="EJ239" s="1209"/>
      <c r="EK239" s="1210"/>
      <c r="EL239" s="1213"/>
      <c r="EM239" s="1193"/>
      <c r="EN239" s="1200"/>
      <c r="EO239" s="1193"/>
      <c r="EP239" s="1195"/>
      <c r="EQ239" s="1193"/>
      <c r="ER239" s="1197"/>
      <c r="ES239" s="1193"/>
      <c r="ET239" s="1206"/>
      <c r="EU239" s="1216"/>
      <c r="EV239" s="1209"/>
      <c r="EW239" s="1210"/>
      <c r="EX239" s="295" t="s">
        <v>1168</v>
      </c>
      <c r="EY239" s="1210"/>
      <c r="EZ239" s="1261"/>
      <c r="FA239" s="1210"/>
      <c r="FB239" s="1264"/>
      <c r="FC239" s="298"/>
      <c r="FD239" s="1267"/>
      <c r="FE239" s="441"/>
      <c r="FL239" s="422"/>
      <c r="FM239" s="422"/>
      <c r="FN239" s="422"/>
      <c r="FO239" s="422"/>
    </row>
    <row r="240" spans="1:171" ht="15.6" customHeight="1">
      <c r="A240" s="144" t="s">
        <v>1355</v>
      </c>
      <c r="B240" s="144" t="s">
        <v>1934</v>
      </c>
      <c r="C240" s="1256"/>
      <c r="D240" s="1352" t="s">
        <v>1186</v>
      </c>
      <c r="E240" s="1184" t="s">
        <v>1160</v>
      </c>
      <c r="F240" s="296" t="s">
        <v>42</v>
      </c>
      <c r="G240" s="205"/>
      <c r="H240" s="206">
        <v>60110</v>
      </c>
      <c r="I240" s="207">
        <v>69340</v>
      </c>
      <c r="J240" s="206">
        <v>52390</v>
      </c>
      <c r="K240" s="207">
        <v>61620</v>
      </c>
      <c r="L240" s="175" t="s">
        <v>268</v>
      </c>
      <c r="M240" s="208">
        <v>580</v>
      </c>
      <c r="N240" s="209">
        <v>670</v>
      </c>
      <c r="O240" s="210" t="s">
        <v>269</v>
      </c>
      <c r="P240" s="211" t="s">
        <v>270</v>
      </c>
      <c r="Q240" s="212" t="s">
        <v>268</v>
      </c>
      <c r="R240" s="213" t="s">
        <v>271</v>
      </c>
      <c r="S240" s="212" t="s">
        <v>268</v>
      </c>
      <c r="T240" s="214">
        <v>2.8</v>
      </c>
      <c r="U240" s="215">
        <v>2.8</v>
      </c>
      <c r="V240" s="208">
        <v>500</v>
      </c>
      <c r="W240" s="209">
        <v>590</v>
      </c>
      <c r="X240" s="210" t="s">
        <v>269</v>
      </c>
      <c r="Y240" s="211" t="s">
        <v>270</v>
      </c>
      <c r="Z240" s="212" t="s">
        <v>268</v>
      </c>
      <c r="AA240" s="213" t="s">
        <v>271</v>
      </c>
      <c r="AB240" s="212" t="s">
        <v>268</v>
      </c>
      <c r="AC240" s="214">
        <v>2.8</v>
      </c>
      <c r="AD240" s="216">
        <v>2.7</v>
      </c>
      <c r="AE240" s="175" t="s">
        <v>268</v>
      </c>
      <c r="AF240" s="217">
        <v>9230</v>
      </c>
      <c r="AG240" s="218" t="s">
        <v>274</v>
      </c>
      <c r="AH240" s="219">
        <v>90</v>
      </c>
      <c r="AI240" s="220" t="s">
        <v>269</v>
      </c>
      <c r="AJ240" s="211" t="s">
        <v>270</v>
      </c>
      <c r="AK240" s="212" t="s">
        <v>268</v>
      </c>
      <c r="AL240" s="213" t="s">
        <v>271</v>
      </c>
      <c r="AM240" s="212" t="s">
        <v>268</v>
      </c>
      <c r="AN240" s="221">
        <v>2.5</v>
      </c>
      <c r="AO240" s="222" t="s">
        <v>276</v>
      </c>
      <c r="AP240" s="175" t="s">
        <v>268</v>
      </c>
      <c r="AQ240" s="223">
        <v>3690</v>
      </c>
      <c r="AR240" s="224" t="s">
        <v>274</v>
      </c>
      <c r="AS240" s="225">
        <v>30</v>
      </c>
      <c r="AT240" s="226" t="s">
        <v>269</v>
      </c>
      <c r="AU240" s="227" t="s">
        <v>270</v>
      </c>
      <c r="AV240" s="228" t="s">
        <v>268</v>
      </c>
      <c r="AW240" s="229" t="s">
        <v>271</v>
      </c>
      <c r="AX240" s="228" t="s">
        <v>268</v>
      </c>
      <c r="AY240" s="230">
        <v>3.8</v>
      </c>
      <c r="BA240" s="56"/>
      <c r="BJ240" s="1187"/>
      <c r="BL240" s="231" t="s">
        <v>1187</v>
      </c>
      <c r="BM240" s="1210"/>
      <c r="BN240" s="1227" t="s">
        <v>1187</v>
      </c>
      <c r="BO240" s="1228"/>
      <c r="BP240" s="1228"/>
      <c r="BT240" s="306"/>
      <c r="BU240" s="235"/>
      <c r="BV240" s="1241"/>
      <c r="BW240" s="266"/>
      <c r="BX240" s="1210" t="s">
        <v>268</v>
      </c>
      <c r="BY240" s="1276">
        <v>14440</v>
      </c>
      <c r="BZ240" s="237"/>
      <c r="CA240" s="1210" t="s">
        <v>268</v>
      </c>
      <c r="CB240" s="1245">
        <v>60</v>
      </c>
      <c r="CC240" s="1201" t="s">
        <v>269</v>
      </c>
      <c r="CD240" s="1202" t="s">
        <v>270</v>
      </c>
      <c r="CE240" s="1201" t="s">
        <v>268</v>
      </c>
      <c r="CF240" s="1203" t="s">
        <v>275</v>
      </c>
      <c r="CG240" s="1201" t="s">
        <v>268</v>
      </c>
      <c r="CH240" s="1246">
        <v>6.4</v>
      </c>
      <c r="CI240" s="1241"/>
      <c r="CJ240" s="1188" t="s">
        <v>168</v>
      </c>
      <c r="CK240" s="1189" t="s">
        <v>268</v>
      </c>
      <c r="CL240" s="1190">
        <v>60</v>
      </c>
      <c r="CM240" s="1192" t="s">
        <v>269</v>
      </c>
      <c r="CN240" s="1194" t="s">
        <v>270</v>
      </c>
      <c r="CO240" s="1192" t="s">
        <v>268</v>
      </c>
      <c r="CP240" s="1196" t="s">
        <v>275</v>
      </c>
      <c r="CQ240" s="1192" t="s">
        <v>268</v>
      </c>
      <c r="CR240" s="1205">
        <v>2.4</v>
      </c>
      <c r="CS240" s="1230" t="s">
        <v>277</v>
      </c>
      <c r="CT240" s="1232" t="s">
        <v>268</v>
      </c>
      <c r="CU240" s="1233">
        <v>4300</v>
      </c>
      <c r="CV240" s="1236">
        <v>4700</v>
      </c>
      <c r="CW240" s="1233">
        <v>3000</v>
      </c>
      <c r="CX240" s="1236">
        <v>3000</v>
      </c>
      <c r="CY240" s="1189" t="s">
        <v>268</v>
      </c>
      <c r="CZ240" s="238" t="s">
        <v>1162</v>
      </c>
      <c r="DA240" s="239">
        <v>7100</v>
      </c>
      <c r="DB240" s="240">
        <v>7900</v>
      </c>
      <c r="DC240" s="241">
        <v>4900</v>
      </c>
      <c r="DD240" s="242">
        <v>4900</v>
      </c>
      <c r="DE240" s="1210"/>
      <c r="DF240" s="231" t="s">
        <v>313</v>
      </c>
      <c r="DG240" s="1189" t="s">
        <v>268</v>
      </c>
      <c r="DH240" s="1239">
        <v>5100</v>
      </c>
      <c r="DI240" s="1210" t="s">
        <v>268</v>
      </c>
      <c r="DJ240" s="1242">
        <v>2810</v>
      </c>
      <c r="DK240" s="1210" t="s">
        <v>268</v>
      </c>
      <c r="DL240" s="1245">
        <v>20</v>
      </c>
      <c r="DM240" s="1201" t="s">
        <v>269</v>
      </c>
      <c r="DN240" s="1202" t="s">
        <v>270</v>
      </c>
      <c r="DO240" s="1201" t="s">
        <v>268</v>
      </c>
      <c r="DP240" s="1203" t="s">
        <v>275</v>
      </c>
      <c r="DQ240" s="1201" t="s">
        <v>268</v>
      </c>
      <c r="DR240" s="1246">
        <v>8.5</v>
      </c>
      <c r="DS240" s="1210"/>
      <c r="DT240" s="231"/>
      <c r="DU240" s="1210" t="s">
        <v>280</v>
      </c>
      <c r="DV240" s="1249" t="s">
        <v>1129</v>
      </c>
      <c r="DW240" s="1251" t="s">
        <v>1129</v>
      </c>
      <c r="DX240" s="1251" t="s">
        <v>1129</v>
      </c>
      <c r="DY240" s="1253" t="s">
        <v>1129</v>
      </c>
      <c r="DZ240" s="1210" t="s">
        <v>280</v>
      </c>
      <c r="EA240" s="1211">
        <v>1840</v>
      </c>
      <c r="EB240" s="1201" t="s">
        <v>268</v>
      </c>
      <c r="EC240" s="1198">
        <v>10</v>
      </c>
      <c r="ED240" s="1201" t="s">
        <v>269</v>
      </c>
      <c r="EE240" s="1202" t="s">
        <v>270</v>
      </c>
      <c r="EF240" s="1201" t="s">
        <v>268</v>
      </c>
      <c r="EG240" s="1203" t="s">
        <v>275</v>
      </c>
      <c r="EH240" s="1201" t="s">
        <v>268</v>
      </c>
      <c r="EI240" s="1204">
        <v>8.5</v>
      </c>
      <c r="EJ240" s="1207" t="s">
        <v>276</v>
      </c>
      <c r="EK240" s="1210" t="s">
        <v>280</v>
      </c>
      <c r="EL240" s="1211">
        <v>6920</v>
      </c>
      <c r="EM240" s="1201" t="s">
        <v>268</v>
      </c>
      <c r="EN240" s="1198">
        <v>60</v>
      </c>
      <c r="EO240" s="1201" t="s">
        <v>269</v>
      </c>
      <c r="EP240" s="1202" t="s">
        <v>270</v>
      </c>
      <c r="EQ240" s="1201" t="s">
        <v>268</v>
      </c>
      <c r="ER240" s="1203" t="s">
        <v>275</v>
      </c>
      <c r="ES240" s="1201" t="s">
        <v>268</v>
      </c>
      <c r="ET240" s="1204">
        <v>2.8</v>
      </c>
      <c r="EU240" s="1214" t="s">
        <v>276</v>
      </c>
      <c r="EV240" s="1207" t="s">
        <v>1168</v>
      </c>
      <c r="EW240" s="1210" t="s">
        <v>280</v>
      </c>
      <c r="EX240" s="244"/>
      <c r="EY240" s="1210" t="s">
        <v>280</v>
      </c>
      <c r="EZ240" s="1261"/>
      <c r="FA240" s="1210"/>
      <c r="FB240" s="1264"/>
      <c r="FC240" s="298"/>
      <c r="FD240" s="1267"/>
      <c r="FE240" s="441"/>
      <c r="FL240" s="422"/>
      <c r="FM240" s="422"/>
      <c r="FN240" s="422"/>
      <c r="FO240" s="422"/>
    </row>
    <row r="241" spans="1:171" ht="15.6" customHeight="1">
      <c r="A241" s="144" t="s">
        <v>1356</v>
      </c>
      <c r="B241" s="144" t="s">
        <v>1935</v>
      </c>
      <c r="C241" s="1256"/>
      <c r="D241" s="1182"/>
      <c r="E241" s="1185"/>
      <c r="F241" s="299" t="s">
        <v>43</v>
      </c>
      <c r="G241" s="205"/>
      <c r="H241" s="246">
        <v>69340</v>
      </c>
      <c r="I241" s="247">
        <v>143130</v>
      </c>
      <c r="J241" s="246">
        <v>61620</v>
      </c>
      <c r="K241" s="247">
        <v>135410</v>
      </c>
      <c r="L241" s="175" t="s">
        <v>268</v>
      </c>
      <c r="M241" s="248">
        <v>670</v>
      </c>
      <c r="N241" s="249">
        <v>1300</v>
      </c>
      <c r="O241" s="250" t="s">
        <v>269</v>
      </c>
      <c r="P241" s="251" t="s">
        <v>270</v>
      </c>
      <c r="Q241" s="252" t="s">
        <v>274</v>
      </c>
      <c r="R241" s="251" t="s">
        <v>271</v>
      </c>
      <c r="S241" s="252" t="s">
        <v>268</v>
      </c>
      <c r="T241" s="253">
        <v>2.8</v>
      </c>
      <c r="U241" s="254">
        <v>2.7</v>
      </c>
      <c r="V241" s="248">
        <v>590</v>
      </c>
      <c r="W241" s="249">
        <v>1220</v>
      </c>
      <c r="X241" s="250" t="s">
        <v>269</v>
      </c>
      <c r="Y241" s="251" t="s">
        <v>270</v>
      </c>
      <c r="Z241" s="252" t="s">
        <v>274</v>
      </c>
      <c r="AA241" s="251" t="s">
        <v>271</v>
      </c>
      <c r="AB241" s="252" t="s">
        <v>268</v>
      </c>
      <c r="AC241" s="253">
        <v>2.7</v>
      </c>
      <c r="AD241" s="255">
        <v>2.7</v>
      </c>
      <c r="AE241" s="175" t="s">
        <v>268</v>
      </c>
      <c r="AF241" s="223">
        <v>9230</v>
      </c>
      <c r="AG241" s="224" t="s">
        <v>274</v>
      </c>
      <c r="AH241" s="256">
        <v>90</v>
      </c>
      <c r="AI241" s="257" t="s">
        <v>269</v>
      </c>
      <c r="AJ241" s="197" t="s">
        <v>270</v>
      </c>
      <c r="AK241" s="198" t="s">
        <v>268</v>
      </c>
      <c r="AL241" s="258" t="s">
        <v>271</v>
      </c>
      <c r="AM241" s="259" t="s">
        <v>268</v>
      </c>
      <c r="AN241" s="260">
        <v>2.5</v>
      </c>
      <c r="AO241" s="261"/>
      <c r="AQ241" s="233"/>
      <c r="AR241" s="56"/>
      <c r="AS241" s="233"/>
      <c r="AT241" s="262"/>
      <c r="AU241" s="263"/>
      <c r="AV241" s="262"/>
      <c r="AW241" s="263"/>
      <c r="AX241" s="262"/>
      <c r="AY241" s="263"/>
      <c r="BA241" s="56"/>
      <c r="BB241" s="56"/>
      <c r="BC241" s="264"/>
      <c r="BD241" s="265"/>
      <c r="BE241" s="56"/>
      <c r="BF241" s="265"/>
      <c r="BG241" s="56"/>
      <c r="BH241" s="265"/>
      <c r="BI241" s="56"/>
      <c r="BJ241" s="1187"/>
      <c r="BL241" s="231">
        <v>549800</v>
      </c>
      <c r="BM241" s="1210"/>
      <c r="BN241" s="149">
        <v>5490</v>
      </c>
      <c r="BO241" s="138" t="s">
        <v>272</v>
      </c>
      <c r="BP241" s="166" t="s">
        <v>270</v>
      </c>
      <c r="BQ241" s="161" t="s">
        <v>268</v>
      </c>
      <c r="BR241" s="303" t="s">
        <v>271</v>
      </c>
      <c r="BS241" s="182" t="s">
        <v>268</v>
      </c>
      <c r="BT241" s="304">
        <v>1.9</v>
      </c>
      <c r="BU241" s="307"/>
      <c r="BV241" s="1241"/>
      <c r="BW241" s="302"/>
      <c r="BX241" s="1210"/>
      <c r="BY241" s="1277"/>
      <c r="BZ241" s="267">
        <v>12500</v>
      </c>
      <c r="CA241" s="1210"/>
      <c r="CB241" s="1190"/>
      <c r="CC241" s="1192"/>
      <c r="CD241" s="1194"/>
      <c r="CE241" s="1192"/>
      <c r="CF241" s="1196"/>
      <c r="CG241" s="1192"/>
      <c r="CH241" s="1247"/>
      <c r="CI241" s="1241"/>
      <c r="CJ241" s="1188"/>
      <c r="CK241" s="1189"/>
      <c r="CL241" s="1190"/>
      <c r="CM241" s="1192"/>
      <c r="CN241" s="1194"/>
      <c r="CO241" s="1192"/>
      <c r="CP241" s="1196"/>
      <c r="CQ241" s="1192"/>
      <c r="CR241" s="1205"/>
      <c r="CS241" s="1230"/>
      <c r="CT241" s="1232"/>
      <c r="CU241" s="1234"/>
      <c r="CV241" s="1237"/>
      <c r="CW241" s="1234"/>
      <c r="CX241" s="1237"/>
      <c r="CY241" s="1189"/>
      <c r="CZ241" s="167" t="s">
        <v>1164</v>
      </c>
      <c r="DA241" s="268">
        <v>3900</v>
      </c>
      <c r="DB241" s="269">
        <v>4300</v>
      </c>
      <c r="DC241" s="270">
        <v>2700</v>
      </c>
      <c r="DD241" s="271">
        <v>2700</v>
      </c>
      <c r="DE241" s="1210"/>
      <c r="DF241" s="231">
        <v>5220</v>
      </c>
      <c r="DG241" s="1189"/>
      <c r="DH241" s="1240"/>
      <c r="DI241" s="1210"/>
      <c r="DJ241" s="1243"/>
      <c r="DK241" s="1210"/>
      <c r="DL241" s="1190"/>
      <c r="DM241" s="1192"/>
      <c r="DN241" s="1194"/>
      <c r="DO241" s="1192"/>
      <c r="DP241" s="1196"/>
      <c r="DQ241" s="1192"/>
      <c r="DR241" s="1247"/>
      <c r="DS241" s="1210"/>
      <c r="DT241" s="302"/>
      <c r="DU241" s="1210"/>
      <c r="DV241" s="1250"/>
      <c r="DW241" s="1252"/>
      <c r="DX241" s="1252"/>
      <c r="DY241" s="1254"/>
      <c r="DZ241" s="1210"/>
      <c r="EA241" s="1212"/>
      <c r="EB241" s="1192"/>
      <c r="EC241" s="1199"/>
      <c r="ED241" s="1192"/>
      <c r="EE241" s="1194"/>
      <c r="EF241" s="1192"/>
      <c r="EG241" s="1196"/>
      <c r="EH241" s="1192"/>
      <c r="EI241" s="1205"/>
      <c r="EJ241" s="1208"/>
      <c r="EK241" s="1210"/>
      <c r="EL241" s="1212"/>
      <c r="EM241" s="1192"/>
      <c r="EN241" s="1199"/>
      <c r="EO241" s="1192"/>
      <c r="EP241" s="1194"/>
      <c r="EQ241" s="1192"/>
      <c r="ER241" s="1196"/>
      <c r="ES241" s="1192"/>
      <c r="ET241" s="1205"/>
      <c r="EU241" s="1215"/>
      <c r="EV241" s="1208"/>
      <c r="EW241" s="1210"/>
      <c r="EX241" s="272">
        <v>4620</v>
      </c>
      <c r="EY241" s="1210"/>
      <c r="EZ241" s="1261"/>
      <c r="FA241" s="1210"/>
      <c r="FB241" s="1264"/>
      <c r="FC241" s="298"/>
      <c r="FD241" s="1267"/>
      <c r="FE241" s="441"/>
      <c r="FL241" s="422"/>
      <c r="FM241" s="422"/>
      <c r="FN241" s="422"/>
      <c r="FO241" s="422"/>
    </row>
    <row r="242" spans="1:171" ht="15.6" customHeight="1">
      <c r="A242" s="144" t="s">
        <v>1357</v>
      </c>
      <c r="B242" s="144" t="s">
        <v>1936</v>
      </c>
      <c r="C242" s="1256"/>
      <c r="D242" s="1182"/>
      <c r="E242" s="1217" t="s">
        <v>1165</v>
      </c>
      <c r="F242" s="299" t="s">
        <v>44</v>
      </c>
      <c r="G242" s="205"/>
      <c r="H242" s="246">
        <v>143130</v>
      </c>
      <c r="I242" s="247">
        <v>235490</v>
      </c>
      <c r="J242" s="246">
        <v>135410</v>
      </c>
      <c r="K242" s="247">
        <v>227770</v>
      </c>
      <c r="L242" s="175" t="s">
        <v>268</v>
      </c>
      <c r="M242" s="248">
        <v>1300</v>
      </c>
      <c r="N242" s="249">
        <v>2230</v>
      </c>
      <c r="O242" s="250" t="s">
        <v>269</v>
      </c>
      <c r="P242" s="251" t="s">
        <v>270</v>
      </c>
      <c r="Q242" s="252" t="s">
        <v>274</v>
      </c>
      <c r="R242" s="251" t="s">
        <v>271</v>
      </c>
      <c r="S242" s="252" t="s">
        <v>268</v>
      </c>
      <c r="T242" s="253">
        <v>2.7</v>
      </c>
      <c r="U242" s="254">
        <v>2.7</v>
      </c>
      <c r="V242" s="248">
        <v>1220</v>
      </c>
      <c r="W242" s="249">
        <v>2150</v>
      </c>
      <c r="X242" s="250" t="s">
        <v>269</v>
      </c>
      <c r="Y242" s="251" t="s">
        <v>270</v>
      </c>
      <c r="Z242" s="252" t="s">
        <v>274</v>
      </c>
      <c r="AA242" s="251" t="s">
        <v>271</v>
      </c>
      <c r="AB242" s="252" t="s">
        <v>268</v>
      </c>
      <c r="AC242" s="253">
        <v>2.7</v>
      </c>
      <c r="AD242" s="255">
        <v>2.7</v>
      </c>
      <c r="AE242" s="55"/>
      <c r="AH242" s="273"/>
      <c r="AP242" s="55"/>
      <c r="AZ242" s="175" t="s">
        <v>268</v>
      </c>
      <c r="BA242" s="274">
        <v>18470</v>
      </c>
      <c r="BB242" s="175" t="s">
        <v>268</v>
      </c>
      <c r="BC242" s="225">
        <v>180</v>
      </c>
      <c r="BD242" s="226" t="s">
        <v>269</v>
      </c>
      <c r="BE242" s="227" t="s">
        <v>270</v>
      </c>
      <c r="BF242" s="228" t="s">
        <v>268</v>
      </c>
      <c r="BG242" s="229" t="s">
        <v>271</v>
      </c>
      <c r="BH242" s="226" t="s">
        <v>268</v>
      </c>
      <c r="BI242" s="230">
        <v>2.5</v>
      </c>
      <c r="BJ242" s="1187"/>
      <c r="BL242" s="302"/>
      <c r="BM242" s="1210"/>
      <c r="BN242" s="309"/>
      <c r="BO242" s="202"/>
      <c r="BP242" s="202"/>
      <c r="BQ242" s="202"/>
      <c r="BR242" s="202"/>
      <c r="BS242" s="202"/>
      <c r="BT242" s="305"/>
      <c r="BU242" s="179"/>
      <c r="BV242" s="1241"/>
      <c r="BW242" s="231"/>
      <c r="BX242" s="1210" t="s">
        <v>268</v>
      </c>
      <c r="BY242" s="1278">
        <v>12500</v>
      </c>
      <c r="BZ242" s="275"/>
      <c r="CA242" s="1210"/>
      <c r="CB242" s="1190">
        <v>0</v>
      </c>
      <c r="CC242" s="1192"/>
      <c r="CD242" s="1194"/>
      <c r="CE242" s="1192"/>
      <c r="CF242" s="1196"/>
      <c r="CG242" s="1192"/>
      <c r="CH242" s="1247"/>
      <c r="CI242" s="1241"/>
      <c r="CJ242" s="1219">
        <v>6400</v>
      </c>
      <c r="CK242" s="1189"/>
      <c r="CL242" s="1190"/>
      <c r="CM242" s="1192"/>
      <c r="CN242" s="1194"/>
      <c r="CO242" s="1192"/>
      <c r="CP242" s="1196"/>
      <c r="CQ242" s="1192"/>
      <c r="CR242" s="1205"/>
      <c r="CS242" s="1230"/>
      <c r="CT242" s="1232"/>
      <c r="CU242" s="1234"/>
      <c r="CV242" s="1237"/>
      <c r="CW242" s="1234"/>
      <c r="CX242" s="1237"/>
      <c r="CY242" s="1189"/>
      <c r="CZ242" s="167" t="s">
        <v>1166</v>
      </c>
      <c r="DA242" s="268">
        <v>3400</v>
      </c>
      <c r="DB242" s="269">
        <v>3800</v>
      </c>
      <c r="DC242" s="270">
        <v>2300</v>
      </c>
      <c r="DD242" s="271">
        <v>2300</v>
      </c>
      <c r="DE242" s="1210"/>
      <c r="DF242" s="302"/>
      <c r="DG242" s="235"/>
      <c r="DH242" s="276"/>
      <c r="DI242" s="1241"/>
      <c r="DJ242" s="1243"/>
      <c r="DK242" s="1210"/>
      <c r="DL242" s="1190"/>
      <c r="DM242" s="1192"/>
      <c r="DN242" s="1194"/>
      <c r="DO242" s="1192"/>
      <c r="DP242" s="1196"/>
      <c r="DQ242" s="1192"/>
      <c r="DR242" s="1247"/>
      <c r="DS242" s="1210"/>
      <c r="DT242" s="231"/>
      <c r="DU242" s="1210"/>
      <c r="DV242" s="1221">
        <v>0.01</v>
      </c>
      <c r="DW242" s="1223">
        <v>0.03</v>
      </c>
      <c r="DX242" s="1223">
        <v>0.04</v>
      </c>
      <c r="DY242" s="1225">
        <v>0.05</v>
      </c>
      <c r="DZ242" s="1210"/>
      <c r="EA242" s="1212"/>
      <c r="EB242" s="1192"/>
      <c r="EC242" s="1199"/>
      <c r="ED242" s="1192"/>
      <c r="EE242" s="1194"/>
      <c r="EF242" s="1192"/>
      <c r="EG242" s="1196"/>
      <c r="EH242" s="1192"/>
      <c r="EI242" s="1205"/>
      <c r="EJ242" s="1208"/>
      <c r="EK242" s="1210"/>
      <c r="EL242" s="1212"/>
      <c r="EM242" s="1192"/>
      <c r="EN242" s="1199"/>
      <c r="EO242" s="1192"/>
      <c r="EP242" s="1194"/>
      <c r="EQ242" s="1192"/>
      <c r="ER242" s="1196"/>
      <c r="ES242" s="1192"/>
      <c r="ET242" s="1205"/>
      <c r="EU242" s="1215"/>
      <c r="EV242" s="1208"/>
      <c r="EW242" s="1210"/>
      <c r="EX242" s="277">
        <v>40</v>
      </c>
      <c r="EY242" s="1210"/>
      <c r="EZ242" s="1261"/>
      <c r="FA242" s="1210"/>
      <c r="FB242" s="1264"/>
      <c r="FC242" s="298"/>
      <c r="FD242" s="1267"/>
      <c r="FE242" s="441"/>
      <c r="FL242" s="422"/>
      <c r="FM242" s="422"/>
      <c r="FN242" s="422"/>
      <c r="FO242" s="422"/>
    </row>
    <row r="243" spans="1:171" ht="15.6" customHeight="1">
      <c r="A243" s="144" t="s">
        <v>1358</v>
      </c>
      <c r="B243" s="144" t="s">
        <v>1937</v>
      </c>
      <c r="C243" s="1256"/>
      <c r="D243" s="1182"/>
      <c r="E243" s="1218"/>
      <c r="F243" s="300" t="s">
        <v>45</v>
      </c>
      <c r="G243" s="205"/>
      <c r="H243" s="279">
        <v>235490</v>
      </c>
      <c r="I243" s="280"/>
      <c r="J243" s="279">
        <v>227770</v>
      </c>
      <c r="K243" s="280"/>
      <c r="L243" s="175" t="s">
        <v>268</v>
      </c>
      <c r="M243" s="223">
        <v>2230</v>
      </c>
      <c r="N243" s="281"/>
      <c r="O243" s="282" t="s">
        <v>269</v>
      </c>
      <c r="P243" s="283" t="s">
        <v>270</v>
      </c>
      <c r="Q243" s="284" t="s">
        <v>274</v>
      </c>
      <c r="R243" s="283" t="s">
        <v>271</v>
      </c>
      <c r="S243" s="284" t="s">
        <v>268</v>
      </c>
      <c r="T243" s="285">
        <v>2.7</v>
      </c>
      <c r="U243" s="286"/>
      <c r="V243" s="223">
        <v>2150</v>
      </c>
      <c r="W243" s="281"/>
      <c r="X243" s="282" t="s">
        <v>269</v>
      </c>
      <c r="Y243" s="283" t="s">
        <v>270</v>
      </c>
      <c r="Z243" s="284" t="s">
        <v>274</v>
      </c>
      <c r="AA243" s="283" t="s">
        <v>271</v>
      </c>
      <c r="AB243" s="284" t="s">
        <v>268</v>
      </c>
      <c r="AC243" s="285">
        <v>2.7</v>
      </c>
      <c r="AD243" s="287"/>
      <c r="AE243" s="55"/>
      <c r="AH243" s="288"/>
      <c r="AP243" s="55"/>
      <c r="AQ243" s="289"/>
      <c r="AR243" s="165"/>
      <c r="AS243" s="288"/>
      <c r="AZ243" s="56"/>
      <c r="BA243" s="56"/>
      <c r="BB243" s="56"/>
      <c r="BC243" s="56"/>
      <c r="BD243" s="56"/>
      <c r="BE243" s="56"/>
      <c r="BF243" s="56"/>
      <c r="BG243" s="56"/>
      <c r="BH243" s="56"/>
      <c r="BI243" s="56"/>
      <c r="BJ243" s="1187"/>
      <c r="BL243" s="231" t="s">
        <v>1188</v>
      </c>
      <c r="BM243" s="1210"/>
      <c r="BN243" s="1227" t="s">
        <v>1188</v>
      </c>
      <c r="BO243" s="1228"/>
      <c r="BP243" s="1228"/>
      <c r="BT243" s="306"/>
      <c r="BU243" s="235"/>
      <c r="BV243" s="1241"/>
      <c r="BW243" s="266"/>
      <c r="BX243" s="1210"/>
      <c r="BY243" s="1279"/>
      <c r="BZ243" s="290"/>
      <c r="CA243" s="1210"/>
      <c r="CB243" s="1191"/>
      <c r="CC243" s="1193"/>
      <c r="CD243" s="1195"/>
      <c r="CE243" s="1193"/>
      <c r="CF243" s="1197"/>
      <c r="CG243" s="1193"/>
      <c r="CH243" s="1248"/>
      <c r="CI243" s="1241"/>
      <c r="CJ243" s="1219"/>
      <c r="CK243" s="1189"/>
      <c r="CL243" s="1190"/>
      <c r="CM243" s="1192"/>
      <c r="CN243" s="1194"/>
      <c r="CO243" s="1192"/>
      <c r="CP243" s="1196"/>
      <c r="CQ243" s="1192"/>
      <c r="CR243" s="1205"/>
      <c r="CS243" s="1230"/>
      <c r="CT243" s="1232"/>
      <c r="CU243" s="1235"/>
      <c r="CV243" s="1238"/>
      <c r="CW243" s="1235"/>
      <c r="CX243" s="1238"/>
      <c r="CY243" s="1189"/>
      <c r="CZ243" s="291" t="s">
        <v>1167</v>
      </c>
      <c r="DA243" s="292">
        <v>3000</v>
      </c>
      <c r="DB243" s="293">
        <v>3400</v>
      </c>
      <c r="DC243" s="294">
        <v>2100</v>
      </c>
      <c r="DD243" s="290">
        <v>2100</v>
      </c>
      <c r="DE243" s="1210"/>
      <c r="DF243" s="231" t="s">
        <v>315</v>
      </c>
      <c r="DG243" s="235"/>
      <c r="DH243" s="165"/>
      <c r="DI243" s="1241"/>
      <c r="DJ243" s="1244"/>
      <c r="DK243" s="1210"/>
      <c r="DL243" s="1190"/>
      <c r="DM243" s="1193"/>
      <c r="DN243" s="1195"/>
      <c r="DO243" s="1193"/>
      <c r="DP243" s="1197"/>
      <c r="DQ243" s="1193"/>
      <c r="DR243" s="1248"/>
      <c r="DS243" s="1210"/>
      <c r="DT243" s="231"/>
      <c r="DU243" s="1210"/>
      <c r="DV243" s="1222"/>
      <c r="DW243" s="1224"/>
      <c r="DX243" s="1224"/>
      <c r="DY243" s="1226"/>
      <c r="DZ243" s="1210"/>
      <c r="EA243" s="1213"/>
      <c r="EB243" s="1193"/>
      <c r="EC243" s="1200"/>
      <c r="ED243" s="1193"/>
      <c r="EE243" s="1195"/>
      <c r="EF243" s="1193"/>
      <c r="EG243" s="1197"/>
      <c r="EH243" s="1193"/>
      <c r="EI243" s="1206"/>
      <c r="EJ243" s="1209"/>
      <c r="EK243" s="1210"/>
      <c r="EL243" s="1213"/>
      <c r="EM243" s="1193"/>
      <c r="EN243" s="1200"/>
      <c r="EO243" s="1193"/>
      <c r="EP243" s="1195"/>
      <c r="EQ243" s="1193"/>
      <c r="ER243" s="1197"/>
      <c r="ES243" s="1193"/>
      <c r="ET243" s="1206"/>
      <c r="EU243" s="1216"/>
      <c r="EV243" s="1209"/>
      <c r="EW243" s="1210"/>
      <c r="EX243" s="295" t="s">
        <v>1168</v>
      </c>
      <c r="EY243" s="1210"/>
      <c r="EZ243" s="1261"/>
      <c r="FA243" s="1210"/>
      <c r="FB243" s="1264"/>
      <c r="FC243" s="298"/>
      <c r="FD243" s="1267"/>
      <c r="FE243" s="441"/>
      <c r="FL243" s="422"/>
      <c r="FM243" s="422"/>
      <c r="FN243" s="422"/>
      <c r="FO243" s="422"/>
    </row>
    <row r="244" spans="1:171" ht="15.6" customHeight="1">
      <c r="A244" s="144" t="s">
        <v>1359</v>
      </c>
      <c r="B244" s="144" t="s">
        <v>1938</v>
      </c>
      <c r="C244" s="1256"/>
      <c r="D244" s="1352" t="s">
        <v>1189</v>
      </c>
      <c r="E244" s="1184" t="s">
        <v>1160</v>
      </c>
      <c r="F244" s="296" t="s">
        <v>42</v>
      </c>
      <c r="G244" s="205"/>
      <c r="H244" s="206">
        <v>55790</v>
      </c>
      <c r="I244" s="207">
        <v>65020</v>
      </c>
      <c r="J244" s="206">
        <v>48920</v>
      </c>
      <c r="K244" s="207">
        <v>58150</v>
      </c>
      <c r="L244" s="175" t="s">
        <v>268</v>
      </c>
      <c r="M244" s="208">
        <v>530</v>
      </c>
      <c r="N244" s="209">
        <v>620</v>
      </c>
      <c r="O244" s="210" t="s">
        <v>269</v>
      </c>
      <c r="P244" s="211" t="s">
        <v>270</v>
      </c>
      <c r="Q244" s="212" t="s">
        <v>268</v>
      </c>
      <c r="R244" s="213" t="s">
        <v>271</v>
      </c>
      <c r="S244" s="212" t="s">
        <v>268</v>
      </c>
      <c r="T244" s="214">
        <v>2.8</v>
      </c>
      <c r="U244" s="215">
        <v>2.8</v>
      </c>
      <c r="V244" s="208">
        <v>460</v>
      </c>
      <c r="W244" s="209">
        <v>550</v>
      </c>
      <c r="X244" s="210" t="s">
        <v>269</v>
      </c>
      <c r="Y244" s="211" t="s">
        <v>270</v>
      </c>
      <c r="Z244" s="212" t="s">
        <v>268</v>
      </c>
      <c r="AA244" s="213" t="s">
        <v>271</v>
      </c>
      <c r="AB244" s="212" t="s">
        <v>268</v>
      </c>
      <c r="AC244" s="214">
        <v>2.8</v>
      </c>
      <c r="AD244" s="216">
        <v>2.7</v>
      </c>
      <c r="AE244" s="175" t="s">
        <v>268</v>
      </c>
      <c r="AF244" s="217">
        <v>9230</v>
      </c>
      <c r="AG244" s="218" t="s">
        <v>274</v>
      </c>
      <c r="AH244" s="219">
        <v>90</v>
      </c>
      <c r="AI244" s="220" t="s">
        <v>269</v>
      </c>
      <c r="AJ244" s="211" t="s">
        <v>270</v>
      </c>
      <c r="AK244" s="212" t="s">
        <v>268</v>
      </c>
      <c r="AL244" s="213" t="s">
        <v>271</v>
      </c>
      <c r="AM244" s="212" t="s">
        <v>268</v>
      </c>
      <c r="AN244" s="221">
        <v>2.5</v>
      </c>
      <c r="AO244" s="222" t="s">
        <v>276</v>
      </c>
      <c r="AP244" s="175" t="s">
        <v>268</v>
      </c>
      <c r="AQ244" s="223">
        <v>3690</v>
      </c>
      <c r="AR244" s="224" t="s">
        <v>274</v>
      </c>
      <c r="AS244" s="225">
        <v>30</v>
      </c>
      <c r="AT244" s="226" t="s">
        <v>269</v>
      </c>
      <c r="AU244" s="227" t="s">
        <v>270</v>
      </c>
      <c r="AV244" s="228" t="s">
        <v>268</v>
      </c>
      <c r="AW244" s="229" t="s">
        <v>271</v>
      </c>
      <c r="AX244" s="228" t="s">
        <v>268</v>
      </c>
      <c r="AY244" s="230">
        <v>3.8</v>
      </c>
      <c r="BA244" s="56"/>
      <c r="BJ244" s="1187"/>
      <c r="BL244" s="231">
        <v>594100</v>
      </c>
      <c r="BM244" s="1210"/>
      <c r="BN244" s="149">
        <v>5940</v>
      </c>
      <c r="BO244" s="138" t="s">
        <v>272</v>
      </c>
      <c r="BP244" s="166" t="s">
        <v>270</v>
      </c>
      <c r="BQ244" s="161" t="s">
        <v>268</v>
      </c>
      <c r="BR244" s="303" t="s">
        <v>271</v>
      </c>
      <c r="BS244" s="182" t="s">
        <v>268</v>
      </c>
      <c r="BT244" s="304">
        <v>1.9</v>
      </c>
      <c r="BU244" s="307"/>
      <c r="BV244" s="1241"/>
      <c r="BW244" s="302"/>
      <c r="BX244" s="1210" t="s">
        <v>268</v>
      </c>
      <c r="BY244" s="1276">
        <v>13700</v>
      </c>
      <c r="BZ244" s="237"/>
      <c r="CA244" s="1210" t="s">
        <v>268</v>
      </c>
      <c r="CB244" s="1245">
        <v>50</v>
      </c>
      <c r="CC244" s="1201" t="s">
        <v>269</v>
      </c>
      <c r="CD244" s="1202" t="s">
        <v>270</v>
      </c>
      <c r="CE244" s="1201" t="s">
        <v>268</v>
      </c>
      <c r="CF244" s="1203" t="s">
        <v>275</v>
      </c>
      <c r="CG244" s="1201" t="s">
        <v>268</v>
      </c>
      <c r="CH244" s="1246">
        <v>6.8</v>
      </c>
      <c r="CI244" s="1241"/>
      <c r="CJ244" s="1188" t="s">
        <v>169</v>
      </c>
      <c r="CK244" s="1189" t="s">
        <v>268</v>
      </c>
      <c r="CL244" s="1190">
        <v>50</v>
      </c>
      <c r="CM244" s="1192" t="s">
        <v>269</v>
      </c>
      <c r="CN244" s="1194" t="s">
        <v>270</v>
      </c>
      <c r="CO244" s="1192" t="s">
        <v>268</v>
      </c>
      <c r="CP244" s="1196" t="s">
        <v>275</v>
      </c>
      <c r="CQ244" s="1192" t="s">
        <v>268</v>
      </c>
      <c r="CR244" s="1205">
        <v>2.4</v>
      </c>
      <c r="CS244" s="1230" t="s">
        <v>277</v>
      </c>
      <c r="CT244" s="1232" t="s">
        <v>268</v>
      </c>
      <c r="CU244" s="1233">
        <v>3800</v>
      </c>
      <c r="CV244" s="1236">
        <v>4200</v>
      </c>
      <c r="CW244" s="1233">
        <v>2700</v>
      </c>
      <c r="CX244" s="1236">
        <v>2700</v>
      </c>
      <c r="CY244" s="1189" t="s">
        <v>268</v>
      </c>
      <c r="CZ244" s="238" t="s">
        <v>1162</v>
      </c>
      <c r="DA244" s="239">
        <v>6300</v>
      </c>
      <c r="DB244" s="240">
        <v>7100</v>
      </c>
      <c r="DC244" s="241">
        <v>4400</v>
      </c>
      <c r="DD244" s="242">
        <v>4400</v>
      </c>
      <c r="DE244" s="1210"/>
      <c r="DF244" s="231">
        <v>4660</v>
      </c>
      <c r="DG244" s="1189" t="s">
        <v>268</v>
      </c>
      <c r="DH244" s="1239">
        <v>5100</v>
      </c>
      <c r="DI244" s="1210" t="s">
        <v>268</v>
      </c>
      <c r="DJ244" s="1242">
        <v>2490</v>
      </c>
      <c r="DK244" s="1210" t="s">
        <v>268</v>
      </c>
      <c r="DL244" s="1245">
        <v>20</v>
      </c>
      <c r="DM244" s="1201" t="s">
        <v>269</v>
      </c>
      <c r="DN244" s="1202" t="s">
        <v>270</v>
      </c>
      <c r="DO244" s="1201" t="s">
        <v>268</v>
      </c>
      <c r="DP244" s="1203" t="s">
        <v>275</v>
      </c>
      <c r="DQ244" s="1201" t="s">
        <v>268</v>
      </c>
      <c r="DR244" s="1246">
        <v>7.6</v>
      </c>
      <c r="DS244" s="1210"/>
      <c r="DT244" s="302"/>
      <c r="DU244" s="1210" t="s">
        <v>280</v>
      </c>
      <c r="DV244" s="1249" t="s">
        <v>1129</v>
      </c>
      <c r="DW244" s="1251" t="s">
        <v>1129</v>
      </c>
      <c r="DX244" s="1251" t="s">
        <v>1129</v>
      </c>
      <c r="DY244" s="1253" t="s">
        <v>1129</v>
      </c>
      <c r="DZ244" s="1210" t="s">
        <v>280</v>
      </c>
      <c r="EA244" s="1211">
        <v>1640</v>
      </c>
      <c r="EB244" s="1201" t="s">
        <v>268</v>
      </c>
      <c r="EC244" s="1198">
        <v>10</v>
      </c>
      <c r="ED244" s="1201" t="s">
        <v>269</v>
      </c>
      <c r="EE244" s="1202" t="s">
        <v>270</v>
      </c>
      <c r="EF244" s="1201" t="s">
        <v>268</v>
      </c>
      <c r="EG244" s="1203" t="s">
        <v>275</v>
      </c>
      <c r="EH244" s="1201" t="s">
        <v>268</v>
      </c>
      <c r="EI244" s="1204">
        <v>7.6</v>
      </c>
      <c r="EJ244" s="1207" t="s">
        <v>276</v>
      </c>
      <c r="EK244" s="1210" t="s">
        <v>280</v>
      </c>
      <c r="EL244" s="1211">
        <v>6150</v>
      </c>
      <c r="EM244" s="1201" t="s">
        <v>268</v>
      </c>
      <c r="EN244" s="1198">
        <v>60</v>
      </c>
      <c r="EO244" s="1201" t="s">
        <v>269</v>
      </c>
      <c r="EP244" s="1202" t="s">
        <v>270</v>
      </c>
      <c r="EQ244" s="1201" t="s">
        <v>268</v>
      </c>
      <c r="ER244" s="1203" t="s">
        <v>275</v>
      </c>
      <c r="ES244" s="1201" t="s">
        <v>268</v>
      </c>
      <c r="ET244" s="1204">
        <v>2.5</v>
      </c>
      <c r="EU244" s="1214" t="s">
        <v>276</v>
      </c>
      <c r="EV244" s="1207" t="s">
        <v>1168</v>
      </c>
      <c r="EW244" s="1210" t="s">
        <v>280</v>
      </c>
      <c r="EX244" s="244"/>
      <c r="EY244" s="1210" t="s">
        <v>280</v>
      </c>
      <c r="EZ244" s="1261"/>
      <c r="FA244" s="1210"/>
      <c r="FB244" s="1264"/>
      <c r="FC244" s="298"/>
      <c r="FD244" s="1267"/>
      <c r="FE244" s="441"/>
      <c r="FL244" s="422"/>
      <c r="FM244" s="422"/>
      <c r="FN244" s="422"/>
      <c r="FO244" s="422"/>
    </row>
    <row r="245" spans="1:171" ht="15.6" customHeight="1">
      <c r="A245" s="144" t="s">
        <v>1360</v>
      </c>
      <c r="B245" s="144" t="s">
        <v>1939</v>
      </c>
      <c r="C245" s="1256"/>
      <c r="D245" s="1182"/>
      <c r="E245" s="1185"/>
      <c r="F245" s="299" t="s">
        <v>43</v>
      </c>
      <c r="G245" s="205"/>
      <c r="H245" s="246">
        <v>65020</v>
      </c>
      <c r="I245" s="247">
        <v>138810</v>
      </c>
      <c r="J245" s="246">
        <v>58150</v>
      </c>
      <c r="K245" s="247">
        <v>131940</v>
      </c>
      <c r="L245" s="175" t="s">
        <v>268</v>
      </c>
      <c r="M245" s="248">
        <v>620</v>
      </c>
      <c r="N245" s="249">
        <v>1260</v>
      </c>
      <c r="O245" s="250" t="s">
        <v>269</v>
      </c>
      <c r="P245" s="251" t="s">
        <v>270</v>
      </c>
      <c r="Q245" s="252" t="s">
        <v>274</v>
      </c>
      <c r="R245" s="251" t="s">
        <v>271</v>
      </c>
      <c r="S245" s="252" t="s">
        <v>268</v>
      </c>
      <c r="T245" s="253">
        <v>2.8</v>
      </c>
      <c r="U245" s="254">
        <v>2.7</v>
      </c>
      <c r="V245" s="248">
        <v>550</v>
      </c>
      <c r="W245" s="249">
        <v>1190</v>
      </c>
      <c r="X245" s="250" t="s">
        <v>269</v>
      </c>
      <c r="Y245" s="251" t="s">
        <v>270</v>
      </c>
      <c r="Z245" s="252" t="s">
        <v>274</v>
      </c>
      <c r="AA245" s="251" t="s">
        <v>271</v>
      </c>
      <c r="AB245" s="252" t="s">
        <v>268</v>
      </c>
      <c r="AC245" s="253">
        <v>2.7</v>
      </c>
      <c r="AD245" s="255">
        <v>2.7</v>
      </c>
      <c r="AE245" s="175" t="s">
        <v>268</v>
      </c>
      <c r="AF245" s="223">
        <v>9230</v>
      </c>
      <c r="AG245" s="224" t="s">
        <v>274</v>
      </c>
      <c r="AH245" s="256">
        <v>90</v>
      </c>
      <c r="AI245" s="257" t="s">
        <v>269</v>
      </c>
      <c r="AJ245" s="197" t="s">
        <v>270</v>
      </c>
      <c r="AK245" s="198" t="s">
        <v>268</v>
      </c>
      <c r="AL245" s="258" t="s">
        <v>271</v>
      </c>
      <c r="AM245" s="259" t="s">
        <v>268</v>
      </c>
      <c r="AN245" s="260">
        <v>2.5</v>
      </c>
      <c r="AO245" s="261"/>
      <c r="AQ245" s="233"/>
      <c r="AR245" s="56"/>
      <c r="AS245" s="233"/>
      <c r="AT245" s="262"/>
      <c r="AU245" s="263"/>
      <c r="AV245" s="262"/>
      <c r="AW245" s="263"/>
      <c r="AX245" s="262"/>
      <c r="AY245" s="263"/>
      <c r="BA245" s="56"/>
      <c r="BB245" s="56"/>
      <c r="BC245" s="264"/>
      <c r="BD245" s="265"/>
      <c r="BE245" s="56"/>
      <c r="BF245" s="265"/>
      <c r="BG245" s="56"/>
      <c r="BH245" s="265"/>
      <c r="BI245" s="56"/>
      <c r="BJ245" s="1187"/>
      <c r="BL245" s="302"/>
      <c r="BM245" s="1210"/>
      <c r="BN245" s="309"/>
      <c r="BO245" s="202"/>
      <c r="BP245" s="202"/>
      <c r="BQ245" s="202"/>
      <c r="BR245" s="202"/>
      <c r="BS245" s="202"/>
      <c r="BT245" s="305"/>
      <c r="BU245" s="179"/>
      <c r="BV245" s="1241"/>
      <c r="BW245" s="302"/>
      <c r="BX245" s="1210"/>
      <c r="BY245" s="1277"/>
      <c r="BZ245" s="267">
        <v>11760</v>
      </c>
      <c r="CA245" s="1210"/>
      <c r="CB245" s="1190"/>
      <c r="CC245" s="1192"/>
      <c r="CD245" s="1194"/>
      <c r="CE245" s="1192"/>
      <c r="CF245" s="1196"/>
      <c r="CG245" s="1192"/>
      <c r="CH245" s="1247"/>
      <c r="CI245" s="1241"/>
      <c r="CJ245" s="1188"/>
      <c r="CK245" s="1189"/>
      <c r="CL245" s="1190"/>
      <c r="CM245" s="1192"/>
      <c r="CN245" s="1194"/>
      <c r="CO245" s="1192"/>
      <c r="CP245" s="1196"/>
      <c r="CQ245" s="1192"/>
      <c r="CR245" s="1205"/>
      <c r="CS245" s="1230"/>
      <c r="CT245" s="1232"/>
      <c r="CU245" s="1234"/>
      <c r="CV245" s="1237"/>
      <c r="CW245" s="1234"/>
      <c r="CX245" s="1237"/>
      <c r="CY245" s="1189"/>
      <c r="CZ245" s="167" t="s">
        <v>1164</v>
      </c>
      <c r="DA245" s="268">
        <v>3500</v>
      </c>
      <c r="DB245" s="269">
        <v>3900</v>
      </c>
      <c r="DC245" s="270">
        <v>2400</v>
      </c>
      <c r="DD245" s="271">
        <v>2400</v>
      </c>
      <c r="DE245" s="1210"/>
      <c r="DF245" s="302"/>
      <c r="DG245" s="1189"/>
      <c r="DH245" s="1240"/>
      <c r="DI245" s="1210"/>
      <c r="DJ245" s="1243"/>
      <c r="DK245" s="1210"/>
      <c r="DL245" s="1190"/>
      <c r="DM245" s="1192"/>
      <c r="DN245" s="1194"/>
      <c r="DO245" s="1192"/>
      <c r="DP245" s="1196"/>
      <c r="DQ245" s="1192"/>
      <c r="DR245" s="1247"/>
      <c r="DS245" s="1210"/>
      <c r="DT245" s="231"/>
      <c r="DU245" s="1210"/>
      <c r="DV245" s="1250"/>
      <c r="DW245" s="1252"/>
      <c r="DX245" s="1252"/>
      <c r="DY245" s="1254"/>
      <c r="DZ245" s="1210"/>
      <c r="EA245" s="1212"/>
      <c r="EB245" s="1192"/>
      <c r="EC245" s="1199"/>
      <c r="ED245" s="1192"/>
      <c r="EE245" s="1194"/>
      <c r="EF245" s="1192"/>
      <c r="EG245" s="1196"/>
      <c r="EH245" s="1192"/>
      <c r="EI245" s="1205"/>
      <c r="EJ245" s="1208"/>
      <c r="EK245" s="1210"/>
      <c r="EL245" s="1212"/>
      <c r="EM245" s="1192"/>
      <c r="EN245" s="1199"/>
      <c r="EO245" s="1192"/>
      <c r="EP245" s="1194"/>
      <c r="EQ245" s="1192"/>
      <c r="ER245" s="1196"/>
      <c r="ES245" s="1192"/>
      <c r="ET245" s="1205"/>
      <c r="EU245" s="1215"/>
      <c r="EV245" s="1208"/>
      <c r="EW245" s="1210"/>
      <c r="EX245" s="272">
        <v>4100</v>
      </c>
      <c r="EY245" s="1210"/>
      <c r="EZ245" s="1261"/>
      <c r="FA245" s="1210"/>
      <c r="FB245" s="1264"/>
      <c r="FC245" s="298"/>
      <c r="FD245" s="1267"/>
      <c r="FE245" s="441"/>
      <c r="FL245" s="422"/>
      <c r="FM245" s="422"/>
      <c r="FN245" s="422"/>
      <c r="FO245" s="422"/>
    </row>
    <row r="246" spans="1:171" ht="15.6" customHeight="1">
      <c r="A246" s="144" t="s">
        <v>1361</v>
      </c>
      <c r="B246" s="144" t="s">
        <v>1940</v>
      </c>
      <c r="C246" s="1256"/>
      <c r="D246" s="1182"/>
      <c r="E246" s="1217" t="s">
        <v>1165</v>
      </c>
      <c r="F246" s="299" t="s">
        <v>44</v>
      </c>
      <c r="G246" s="205"/>
      <c r="H246" s="246">
        <v>138810</v>
      </c>
      <c r="I246" s="247">
        <v>231170</v>
      </c>
      <c r="J246" s="246">
        <v>131940</v>
      </c>
      <c r="K246" s="247">
        <v>224300</v>
      </c>
      <c r="L246" s="175" t="s">
        <v>268</v>
      </c>
      <c r="M246" s="248">
        <v>1260</v>
      </c>
      <c r="N246" s="249">
        <v>2190</v>
      </c>
      <c r="O246" s="250" t="s">
        <v>269</v>
      </c>
      <c r="P246" s="251" t="s">
        <v>270</v>
      </c>
      <c r="Q246" s="252" t="s">
        <v>274</v>
      </c>
      <c r="R246" s="251" t="s">
        <v>271</v>
      </c>
      <c r="S246" s="252" t="s">
        <v>268</v>
      </c>
      <c r="T246" s="253">
        <v>2.7</v>
      </c>
      <c r="U246" s="254">
        <v>2.7</v>
      </c>
      <c r="V246" s="248">
        <v>1190</v>
      </c>
      <c r="W246" s="249">
        <v>2120</v>
      </c>
      <c r="X246" s="250" t="s">
        <v>269</v>
      </c>
      <c r="Y246" s="251" t="s">
        <v>270</v>
      </c>
      <c r="Z246" s="252" t="s">
        <v>274</v>
      </c>
      <c r="AA246" s="251" t="s">
        <v>271</v>
      </c>
      <c r="AB246" s="252" t="s">
        <v>268</v>
      </c>
      <c r="AC246" s="253">
        <v>2.7</v>
      </c>
      <c r="AD246" s="255">
        <v>2.7</v>
      </c>
      <c r="AE246" s="55"/>
      <c r="AH246" s="273"/>
      <c r="AP246" s="55"/>
      <c r="AZ246" s="175" t="s">
        <v>268</v>
      </c>
      <c r="BA246" s="274">
        <v>18470</v>
      </c>
      <c r="BB246" s="175" t="s">
        <v>268</v>
      </c>
      <c r="BC246" s="225">
        <v>180</v>
      </c>
      <c r="BD246" s="226" t="s">
        <v>269</v>
      </c>
      <c r="BE246" s="227" t="s">
        <v>270</v>
      </c>
      <c r="BF246" s="228" t="s">
        <v>268</v>
      </c>
      <c r="BG246" s="229" t="s">
        <v>271</v>
      </c>
      <c r="BH246" s="226" t="s">
        <v>268</v>
      </c>
      <c r="BI246" s="230">
        <v>2.5</v>
      </c>
      <c r="BJ246" s="1187"/>
      <c r="BL246" s="231" t="s">
        <v>1190</v>
      </c>
      <c r="BM246" s="1210"/>
      <c r="BN246" s="1227" t="s">
        <v>1190</v>
      </c>
      <c r="BO246" s="1228"/>
      <c r="BP246" s="1228"/>
      <c r="BT246" s="306"/>
      <c r="BU246" s="235"/>
      <c r="BV246" s="1241"/>
      <c r="BW246" s="302"/>
      <c r="BX246" s="1210" t="s">
        <v>268</v>
      </c>
      <c r="BY246" s="1278">
        <v>11760</v>
      </c>
      <c r="BZ246" s="275"/>
      <c r="CA246" s="1210"/>
      <c r="CB246" s="1190">
        <v>0</v>
      </c>
      <c r="CC246" s="1192"/>
      <c r="CD246" s="1194"/>
      <c r="CE246" s="1192"/>
      <c r="CF246" s="1196"/>
      <c r="CG246" s="1192"/>
      <c r="CH246" s="1247"/>
      <c r="CI246" s="1241"/>
      <c r="CJ246" s="1219">
        <v>5480</v>
      </c>
      <c r="CK246" s="1189"/>
      <c r="CL246" s="1190"/>
      <c r="CM246" s="1192"/>
      <c r="CN246" s="1194"/>
      <c r="CO246" s="1192"/>
      <c r="CP246" s="1196"/>
      <c r="CQ246" s="1192"/>
      <c r="CR246" s="1205"/>
      <c r="CS246" s="1230"/>
      <c r="CT246" s="1232"/>
      <c r="CU246" s="1234"/>
      <c r="CV246" s="1237"/>
      <c r="CW246" s="1234"/>
      <c r="CX246" s="1237"/>
      <c r="CY246" s="1189"/>
      <c r="CZ246" s="167" t="s">
        <v>1166</v>
      </c>
      <c r="DA246" s="268">
        <v>3000</v>
      </c>
      <c r="DB246" s="269">
        <v>3400</v>
      </c>
      <c r="DC246" s="270">
        <v>2100</v>
      </c>
      <c r="DD246" s="271">
        <v>2100</v>
      </c>
      <c r="DE246" s="1210"/>
      <c r="DF246" s="231" t="s">
        <v>317</v>
      </c>
      <c r="DG246" s="235"/>
      <c r="DH246" s="276"/>
      <c r="DI246" s="1241"/>
      <c r="DJ246" s="1243"/>
      <c r="DK246" s="1210"/>
      <c r="DL246" s="1190"/>
      <c r="DM246" s="1192"/>
      <c r="DN246" s="1194"/>
      <c r="DO246" s="1192"/>
      <c r="DP246" s="1196"/>
      <c r="DQ246" s="1192"/>
      <c r="DR246" s="1247"/>
      <c r="DS246" s="1210"/>
      <c r="DT246" s="302"/>
      <c r="DU246" s="1210"/>
      <c r="DV246" s="1221">
        <v>0.01</v>
      </c>
      <c r="DW246" s="1223">
        <v>0.03</v>
      </c>
      <c r="DX246" s="1223">
        <v>0.04</v>
      </c>
      <c r="DY246" s="1225">
        <v>0.06</v>
      </c>
      <c r="DZ246" s="1210"/>
      <c r="EA246" s="1212"/>
      <c r="EB246" s="1192"/>
      <c r="EC246" s="1199"/>
      <c r="ED246" s="1192"/>
      <c r="EE246" s="1194"/>
      <c r="EF246" s="1192"/>
      <c r="EG246" s="1196"/>
      <c r="EH246" s="1192"/>
      <c r="EI246" s="1205"/>
      <c r="EJ246" s="1208"/>
      <c r="EK246" s="1210"/>
      <c r="EL246" s="1212"/>
      <c r="EM246" s="1192"/>
      <c r="EN246" s="1199"/>
      <c r="EO246" s="1192"/>
      <c r="EP246" s="1194"/>
      <c r="EQ246" s="1192"/>
      <c r="ER246" s="1196"/>
      <c r="ES246" s="1192"/>
      <c r="ET246" s="1205"/>
      <c r="EU246" s="1215"/>
      <c r="EV246" s="1208"/>
      <c r="EW246" s="1210"/>
      <c r="EX246" s="277">
        <v>40</v>
      </c>
      <c r="EY246" s="1210"/>
      <c r="EZ246" s="1261"/>
      <c r="FA246" s="1210"/>
      <c r="FB246" s="1264"/>
      <c r="FC246" s="298"/>
      <c r="FD246" s="1267"/>
      <c r="FE246" s="441"/>
      <c r="FL246" s="422"/>
      <c r="FM246" s="422"/>
      <c r="FN246" s="422"/>
      <c r="FO246" s="422"/>
    </row>
    <row r="247" spans="1:171" ht="15.6" customHeight="1">
      <c r="A247" s="144" t="s">
        <v>1362</v>
      </c>
      <c r="B247" s="144" t="s">
        <v>1941</v>
      </c>
      <c r="C247" s="1256"/>
      <c r="D247" s="1182"/>
      <c r="E247" s="1218"/>
      <c r="F247" s="300" t="s">
        <v>45</v>
      </c>
      <c r="G247" s="205"/>
      <c r="H247" s="279">
        <v>231170</v>
      </c>
      <c r="I247" s="280"/>
      <c r="J247" s="279">
        <v>224300</v>
      </c>
      <c r="K247" s="280"/>
      <c r="L247" s="175" t="s">
        <v>268</v>
      </c>
      <c r="M247" s="223">
        <v>2190</v>
      </c>
      <c r="N247" s="281"/>
      <c r="O247" s="282" t="s">
        <v>269</v>
      </c>
      <c r="P247" s="283" t="s">
        <v>270</v>
      </c>
      <c r="Q247" s="284" t="s">
        <v>274</v>
      </c>
      <c r="R247" s="283" t="s">
        <v>271</v>
      </c>
      <c r="S247" s="284" t="s">
        <v>268</v>
      </c>
      <c r="T247" s="285">
        <v>2.7</v>
      </c>
      <c r="U247" s="286"/>
      <c r="V247" s="223">
        <v>2120</v>
      </c>
      <c r="W247" s="281"/>
      <c r="X247" s="282" t="s">
        <v>269</v>
      </c>
      <c r="Y247" s="283" t="s">
        <v>270</v>
      </c>
      <c r="Z247" s="284" t="s">
        <v>274</v>
      </c>
      <c r="AA247" s="283" t="s">
        <v>271</v>
      </c>
      <c r="AB247" s="284" t="s">
        <v>268</v>
      </c>
      <c r="AC247" s="285">
        <v>2.7</v>
      </c>
      <c r="AD247" s="287"/>
      <c r="AE247" s="55"/>
      <c r="AH247" s="288"/>
      <c r="AP247" s="55"/>
      <c r="AQ247" s="289"/>
      <c r="AR247" s="165"/>
      <c r="AS247" s="288"/>
      <c r="AZ247" s="56"/>
      <c r="BA247" s="56"/>
      <c r="BB247" s="56"/>
      <c r="BC247" s="56"/>
      <c r="BD247" s="56"/>
      <c r="BE247" s="56"/>
      <c r="BF247" s="56"/>
      <c r="BG247" s="56"/>
      <c r="BH247" s="56"/>
      <c r="BI247" s="56"/>
      <c r="BJ247" s="1187"/>
      <c r="BL247" s="231">
        <v>638500</v>
      </c>
      <c r="BM247" s="1210"/>
      <c r="BN247" s="149">
        <v>6380</v>
      </c>
      <c r="BO247" s="138" t="s">
        <v>272</v>
      </c>
      <c r="BP247" s="166" t="s">
        <v>270</v>
      </c>
      <c r="BQ247" s="161" t="s">
        <v>268</v>
      </c>
      <c r="BR247" s="303" t="s">
        <v>271</v>
      </c>
      <c r="BS247" s="182" t="s">
        <v>268</v>
      </c>
      <c r="BT247" s="304">
        <v>2</v>
      </c>
      <c r="BU247" s="307"/>
      <c r="BV247" s="1241"/>
      <c r="BW247" s="302"/>
      <c r="BX247" s="1210"/>
      <c r="BY247" s="1279"/>
      <c r="BZ247" s="290"/>
      <c r="CA247" s="1210"/>
      <c r="CB247" s="1191"/>
      <c r="CC247" s="1193"/>
      <c r="CD247" s="1195"/>
      <c r="CE247" s="1193"/>
      <c r="CF247" s="1197"/>
      <c r="CG247" s="1193"/>
      <c r="CH247" s="1248"/>
      <c r="CI247" s="1241"/>
      <c r="CJ247" s="1219"/>
      <c r="CK247" s="1189"/>
      <c r="CL247" s="1190"/>
      <c r="CM247" s="1192"/>
      <c r="CN247" s="1194"/>
      <c r="CO247" s="1192"/>
      <c r="CP247" s="1196"/>
      <c r="CQ247" s="1192"/>
      <c r="CR247" s="1205"/>
      <c r="CS247" s="1230"/>
      <c r="CT247" s="1232"/>
      <c r="CU247" s="1235"/>
      <c r="CV247" s="1238"/>
      <c r="CW247" s="1235"/>
      <c r="CX247" s="1238"/>
      <c r="CY247" s="1189"/>
      <c r="CZ247" s="291" t="s">
        <v>1167</v>
      </c>
      <c r="DA247" s="292">
        <v>2700</v>
      </c>
      <c r="DB247" s="293">
        <v>3000</v>
      </c>
      <c r="DC247" s="294">
        <v>1900</v>
      </c>
      <c r="DD247" s="290">
        <v>1900</v>
      </c>
      <c r="DE247" s="1210"/>
      <c r="DF247" s="231">
        <v>4250</v>
      </c>
      <c r="DG247" s="235"/>
      <c r="DH247" s="165"/>
      <c r="DI247" s="1241"/>
      <c r="DJ247" s="1244"/>
      <c r="DK247" s="1210"/>
      <c r="DL247" s="1190"/>
      <c r="DM247" s="1193"/>
      <c r="DN247" s="1195"/>
      <c r="DO247" s="1193"/>
      <c r="DP247" s="1197"/>
      <c r="DQ247" s="1193"/>
      <c r="DR247" s="1248"/>
      <c r="DS247" s="1210"/>
      <c r="DT247" s="302"/>
      <c r="DU247" s="1210"/>
      <c r="DV247" s="1222"/>
      <c r="DW247" s="1224"/>
      <c r="DX247" s="1224"/>
      <c r="DY247" s="1226"/>
      <c r="DZ247" s="1210"/>
      <c r="EA247" s="1213"/>
      <c r="EB247" s="1193"/>
      <c r="EC247" s="1200"/>
      <c r="ED247" s="1193"/>
      <c r="EE247" s="1195"/>
      <c r="EF247" s="1193"/>
      <c r="EG247" s="1197"/>
      <c r="EH247" s="1193"/>
      <c r="EI247" s="1206"/>
      <c r="EJ247" s="1209"/>
      <c r="EK247" s="1210"/>
      <c r="EL247" s="1213"/>
      <c r="EM247" s="1193"/>
      <c r="EN247" s="1200"/>
      <c r="EO247" s="1193"/>
      <c r="EP247" s="1195"/>
      <c r="EQ247" s="1193"/>
      <c r="ER247" s="1197"/>
      <c r="ES247" s="1193"/>
      <c r="ET247" s="1206"/>
      <c r="EU247" s="1216"/>
      <c r="EV247" s="1209"/>
      <c r="EW247" s="1210"/>
      <c r="EX247" s="295" t="s">
        <v>1168</v>
      </c>
      <c r="EY247" s="1210"/>
      <c r="EZ247" s="1261"/>
      <c r="FA247" s="1210"/>
      <c r="FB247" s="1264"/>
      <c r="FC247" s="298"/>
      <c r="FD247" s="1267"/>
      <c r="FE247" s="441"/>
      <c r="FL247" s="422"/>
      <c r="FM247" s="422"/>
      <c r="FN247" s="422"/>
      <c r="FO247" s="422"/>
    </row>
    <row r="248" spans="1:171" ht="15.6" customHeight="1">
      <c r="A248" s="144" t="s">
        <v>464</v>
      </c>
      <c r="B248" s="144" t="s">
        <v>1942</v>
      </c>
      <c r="C248" s="1256"/>
      <c r="D248" s="1352" t="s">
        <v>1191</v>
      </c>
      <c r="E248" s="1184" t="s">
        <v>1160</v>
      </c>
      <c r="F248" s="296" t="s">
        <v>42</v>
      </c>
      <c r="G248" s="205"/>
      <c r="H248" s="206">
        <v>48140</v>
      </c>
      <c r="I248" s="207">
        <v>57370</v>
      </c>
      <c r="J248" s="206">
        <v>41960</v>
      </c>
      <c r="K248" s="207">
        <v>51190</v>
      </c>
      <c r="L248" s="175" t="s">
        <v>268</v>
      </c>
      <c r="M248" s="208">
        <v>460</v>
      </c>
      <c r="N248" s="209">
        <v>550</v>
      </c>
      <c r="O248" s="210" t="s">
        <v>269</v>
      </c>
      <c r="P248" s="211" t="s">
        <v>270</v>
      </c>
      <c r="Q248" s="212" t="s">
        <v>268</v>
      </c>
      <c r="R248" s="213" t="s">
        <v>271</v>
      </c>
      <c r="S248" s="212" t="s">
        <v>268</v>
      </c>
      <c r="T248" s="214">
        <v>2.9</v>
      </c>
      <c r="U248" s="215">
        <v>2.9</v>
      </c>
      <c r="V248" s="208">
        <v>390</v>
      </c>
      <c r="W248" s="209">
        <v>480</v>
      </c>
      <c r="X248" s="210" t="s">
        <v>269</v>
      </c>
      <c r="Y248" s="211" t="s">
        <v>270</v>
      </c>
      <c r="Z248" s="212" t="s">
        <v>268</v>
      </c>
      <c r="AA248" s="213" t="s">
        <v>271</v>
      </c>
      <c r="AB248" s="212" t="s">
        <v>268</v>
      </c>
      <c r="AC248" s="214">
        <v>3</v>
      </c>
      <c r="AD248" s="216">
        <v>2.9</v>
      </c>
      <c r="AE248" s="175" t="s">
        <v>268</v>
      </c>
      <c r="AF248" s="217">
        <v>9230</v>
      </c>
      <c r="AG248" s="218" t="s">
        <v>274</v>
      </c>
      <c r="AH248" s="219">
        <v>90</v>
      </c>
      <c r="AI248" s="220" t="s">
        <v>269</v>
      </c>
      <c r="AJ248" s="211" t="s">
        <v>270</v>
      </c>
      <c r="AK248" s="212" t="s">
        <v>268</v>
      </c>
      <c r="AL248" s="213" t="s">
        <v>271</v>
      </c>
      <c r="AM248" s="212" t="s">
        <v>268</v>
      </c>
      <c r="AN248" s="221">
        <v>2.5</v>
      </c>
      <c r="AO248" s="222" t="s">
        <v>276</v>
      </c>
      <c r="AP248" s="175" t="s">
        <v>268</v>
      </c>
      <c r="AQ248" s="223">
        <v>3690</v>
      </c>
      <c r="AR248" s="224" t="s">
        <v>274</v>
      </c>
      <c r="AS248" s="225">
        <v>30</v>
      </c>
      <c r="AT248" s="226" t="s">
        <v>269</v>
      </c>
      <c r="AU248" s="227" t="s">
        <v>270</v>
      </c>
      <c r="AV248" s="228" t="s">
        <v>268</v>
      </c>
      <c r="AW248" s="229" t="s">
        <v>271</v>
      </c>
      <c r="AX248" s="228" t="s">
        <v>268</v>
      </c>
      <c r="AY248" s="230">
        <v>3.8</v>
      </c>
      <c r="BA248" s="56"/>
      <c r="BJ248" s="1187"/>
      <c r="BL248" s="302"/>
      <c r="BM248" s="1210"/>
      <c r="BN248" s="309"/>
      <c r="BO248" s="202"/>
      <c r="BP248" s="202"/>
      <c r="BQ248" s="202"/>
      <c r="BR248" s="202"/>
      <c r="BS248" s="202"/>
      <c r="BT248" s="305"/>
      <c r="BU248" s="179"/>
      <c r="BV248" s="1241"/>
      <c r="BW248" s="231"/>
      <c r="BX248" s="1186"/>
      <c r="BY248" s="133"/>
      <c r="BZ248" s="133"/>
      <c r="CA248" s="1187"/>
      <c r="CB248" s="311"/>
      <c r="CC248" s="312"/>
      <c r="CD248" s="311"/>
      <c r="CE248" s="312"/>
      <c r="CF248" s="311"/>
      <c r="CG248" s="312"/>
      <c r="CH248" s="311"/>
      <c r="CI248" s="1241"/>
      <c r="CJ248" s="1188" t="s">
        <v>170</v>
      </c>
      <c r="CK248" s="1189" t="s">
        <v>268</v>
      </c>
      <c r="CL248" s="1190">
        <v>40</v>
      </c>
      <c r="CM248" s="1192" t="s">
        <v>269</v>
      </c>
      <c r="CN248" s="1194" t="s">
        <v>270</v>
      </c>
      <c r="CO248" s="1192" t="s">
        <v>268</v>
      </c>
      <c r="CP248" s="1196" t="s">
        <v>275</v>
      </c>
      <c r="CQ248" s="1192" t="s">
        <v>268</v>
      </c>
      <c r="CR248" s="1205">
        <v>2.7</v>
      </c>
      <c r="CS248" s="1230" t="s">
        <v>277</v>
      </c>
      <c r="CT248" s="1232" t="s">
        <v>268</v>
      </c>
      <c r="CU248" s="1233">
        <v>3400</v>
      </c>
      <c r="CV248" s="1236">
        <v>3800</v>
      </c>
      <c r="CW248" s="1233">
        <v>2400</v>
      </c>
      <c r="CX248" s="1236">
        <v>2400</v>
      </c>
      <c r="CY248" s="1189" t="s">
        <v>268</v>
      </c>
      <c r="CZ248" s="238" t="s">
        <v>1162</v>
      </c>
      <c r="DA248" s="239">
        <v>5500</v>
      </c>
      <c r="DB248" s="240">
        <v>6200</v>
      </c>
      <c r="DC248" s="241">
        <v>3900</v>
      </c>
      <c r="DD248" s="242">
        <v>3900</v>
      </c>
      <c r="DE248" s="1210"/>
      <c r="DF248" s="302"/>
      <c r="DG248" s="1189" t="s">
        <v>268</v>
      </c>
      <c r="DH248" s="1239">
        <v>5100</v>
      </c>
      <c r="DI248" s="1210" t="s">
        <v>268</v>
      </c>
      <c r="DJ248" s="1242">
        <v>2250</v>
      </c>
      <c r="DK248" s="1210" t="s">
        <v>268</v>
      </c>
      <c r="DL248" s="1245">
        <v>20</v>
      </c>
      <c r="DM248" s="1201" t="s">
        <v>269</v>
      </c>
      <c r="DN248" s="1202" t="s">
        <v>270</v>
      </c>
      <c r="DO248" s="1201" t="s">
        <v>268</v>
      </c>
      <c r="DP248" s="1203" t="s">
        <v>275</v>
      </c>
      <c r="DQ248" s="1201" t="s">
        <v>268</v>
      </c>
      <c r="DR248" s="1246">
        <v>6.8</v>
      </c>
      <c r="DS248" s="1210"/>
      <c r="DT248" s="302"/>
      <c r="DU248" s="1210" t="s">
        <v>280</v>
      </c>
      <c r="DV248" s="1249" t="s">
        <v>1129</v>
      </c>
      <c r="DW248" s="1251" t="s">
        <v>1129</v>
      </c>
      <c r="DX248" s="1251" t="s">
        <v>1129</v>
      </c>
      <c r="DY248" s="1253" t="s">
        <v>1129</v>
      </c>
      <c r="DZ248" s="1210" t="s">
        <v>280</v>
      </c>
      <c r="EA248" s="1211">
        <v>1470</v>
      </c>
      <c r="EB248" s="1201" t="s">
        <v>268</v>
      </c>
      <c r="EC248" s="1198">
        <v>10</v>
      </c>
      <c r="ED248" s="1201" t="s">
        <v>269</v>
      </c>
      <c r="EE248" s="1202" t="s">
        <v>270</v>
      </c>
      <c r="EF248" s="1201" t="s">
        <v>268</v>
      </c>
      <c r="EG248" s="1203" t="s">
        <v>275</v>
      </c>
      <c r="EH248" s="1201" t="s">
        <v>268</v>
      </c>
      <c r="EI248" s="1204">
        <v>6.8</v>
      </c>
      <c r="EJ248" s="1207" t="s">
        <v>276</v>
      </c>
      <c r="EK248" s="1210" t="s">
        <v>280</v>
      </c>
      <c r="EL248" s="1211">
        <v>5540</v>
      </c>
      <c r="EM248" s="1201" t="s">
        <v>268</v>
      </c>
      <c r="EN248" s="1198">
        <v>50</v>
      </c>
      <c r="EO248" s="1201" t="s">
        <v>269</v>
      </c>
      <c r="EP248" s="1202" t="s">
        <v>270</v>
      </c>
      <c r="EQ248" s="1201" t="s">
        <v>268</v>
      </c>
      <c r="ER248" s="1203" t="s">
        <v>275</v>
      </c>
      <c r="ES248" s="1201" t="s">
        <v>268</v>
      </c>
      <c r="ET248" s="1204">
        <v>2.7</v>
      </c>
      <c r="EU248" s="1214" t="s">
        <v>276</v>
      </c>
      <c r="EV248" s="1207" t="s">
        <v>1168</v>
      </c>
      <c r="EW248" s="1210" t="s">
        <v>280</v>
      </c>
      <c r="EX248" s="244"/>
      <c r="EY248" s="1210" t="s">
        <v>280</v>
      </c>
      <c r="EZ248" s="1261"/>
      <c r="FA248" s="1210"/>
      <c r="FB248" s="1264"/>
      <c r="FC248" s="298"/>
      <c r="FD248" s="1267"/>
      <c r="FE248" s="441"/>
      <c r="FL248" s="422"/>
      <c r="FM248" s="422"/>
      <c r="FN248" s="422"/>
      <c r="FO248" s="422"/>
    </row>
    <row r="249" spans="1:171" ht="15.6" customHeight="1">
      <c r="A249" s="144" t="s">
        <v>465</v>
      </c>
      <c r="B249" s="144" t="s">
        <v>1943</v>
      </c>
      <c r="C249" s="1256"/>
      <c r="D249" s="1182"/>
      <c r="E249" s="1185"/>
      <c r="F249" s="299" t="s">
        <v>43</v>
      </c>
      <c r="G249" s="205"/>
      <c r="H249" s="246">
        <v>57370</v>
      </c>
      <c r="I249" s="247">
        <v>131160</v>
      </c>
      <c r="J249" s="246">
        <v>51190</v>
      </c>
      <c r="K249" s="247">
        <v>124980</v>
      </c>
      <c r="L249" s="175" t="s">
        <v>268</v>
      </c>
      <c r="M249" s="248">
        <v>550</v>
      </c>
      <c r="N249" s="249">
        <v>1180</v>
      </c>
      <c r="O249" s="250" t="s">
        <v>269</v>
      </c>
      <c r="P249" s="251" t="s">
        <v>270</v>
      </c>
      <c r="Q249" s="252" t="s">
        <v>274</v>
      </c>
      <c r="R249" s="251" t="s">
        <v>271</v>
      </c>
      <c r="S249" s="252" t="s">
        <v>268</v>
      </c>
      <c r="T249" s="253">
        <v>2.9</v>
      </c>
      <c r="U249" s="254">
        <v>2.8</v>
      </c>
      <c r="V249" s="248">
        <v>480</v>
      </c>
      <c r="W249" s="249">
        <v>1120</v>
      </c>
      <c r="X249" s="250" t="s">
        <v>269</v>
      </c>
      <c r="Y249" s="251" t="s">
        <v>270</v>
      </c>
      <c r="Z249" s="252" t="s">
        <v>274</v>
      </c>
      <c r="AA249" s="251" t="s">
        <v>271</v>
      </c>
      <c r="AB249" s="252" t="s">
        <v>268</v>
      </c>
      <c r="AC249" s="253">
        <v>2.9</v>
      </c>
      <c r="AD249" s="255">
        <v>2.8</v>
      </c>
      <c r="AE249" s="175" t="s">
        <v>268</v>
      </c>
      <c r="AF249" s="223">
        <v>9230</v>
      </c>
      <c r="AG249" s="224" t="s">
        <v>274</v>
      </c>
      <c r="AH249" s="256">
        <v>90</v>
      </c>
      <c r="AI249" s="257" t="s">
        <v>269</v>
      </c>
      <c r="AJ249" s="197" t="s">
        <v>270</v>
      </c>
      <c r="AK249" s="198" t="s">
        <v>268</v>
      </c>
      <c r="AL249" s="258" t="s">
        <v>271</v>
      </c>
      <c r="AM249" s="259" t="s">
        <v>268</v>
      </c>
      <c r="AN249" s="260">
        <v>2.5</v>
      </c>
      <c r="AO249" s="261"/>
      <c r="AQ249" s="233"/>
      <c r="AR249" s="56"/>
      <c r="AS249" s="233"/>
      <c r="AT249" s="262"/>
      <c r="AU249" s="263"/>
      <c r="AV249" s="262"/>
      <c r="AW249" s="263"/>
      <c r="AX249" s="262"/>
      <c r="AY249" s="263"/>
      <c r="BA249" s="56"/>
      <c r="BB249" s="56"/>
      <c r="BC249" s="264"/>
      <c r="BD249" s="265"/>
      <c r="BE249" s="56"/>
      <c r="BF249" s="265"/>
      <c r="BG249" s="56"/>
      <c r="BH249" s="265"/>
      <c r="BI249" s="56"/>
      <c r="BJ249" s="1187"/>
      <c r="BL249" s="231" t="s">
        <v>1192</v>
      </c>
      <c r="BM249" s="1210"/>
      <c r="BN249" s="1227" t="s">
        <v>1192</v>
      </c>
      <c r="BO249" s="1228"/>
      <c r="BP249" s="1228"/>
      <c r="BT249" s="306"/>
      <c r="BU249" s="235"/>
      <c r="BV249" s="1241"/>
      <c r="BW249" s="266"/>
      <c r="BX249" s="1186"/>
      <c r="BY249" s="133"/>
      <c r="BZ249" s="133"/>
      <c r="CA249" s="1187"/>
      <c r="CB249" s="311"/>
      <c r="CC249" s="312"/>
      <c r="CD249" s="311"/>
      <c r="CE249" s="312"/>
      <c r="CF249" s="311"/>
      <c r="CG249" s="312"/>
      <c r="CH249" s="311"/>
      <c r="CI249" s="1241"/>
      <c r="CJ249" s="1188"/>
      <c r="CK249" s="1189"/>
      <c r="CL249" s="1190"/>
      <c r="CM249" s="1192"/>
      <c r="CN249" s="1194"/>
      <c r="CO249" s="1192"/>
      <c r="CP249" s="1196"/>
      <c r="CQ249" s="1192"/>
      <c r="CR249" s="1205"/>
      <c r="CS249" s="1230"/>
      <c r="CT249" s="1232"/>
      <c r="CU249" s="1234"/>
      <c r="CV249" s="1237"/>
      <c r="CW249" s="1234"/>
      <c r="CX249" s="1237"/>
      <c r="CY249" s="1189"/>
      <c r="CZ249" s="167" t="s">
        <v>1164</v>
      </c>
      <c r="DA249" s="268">
        <v>3000</v>
      </c>
      <c r="DB249" s="269">
        <v>3400</v>
      </c>
      <c r="DC249" s="270">
        <v>2100</v>
      </c>
      <c r="DD249" s="271">
        <v>2100</v>
      </c>
      <c r="DE249" s="1210"/>
      <c r="DF249" s="231" t="s">
        <v>319</v>
      </c>
      <c r="DG249" s="1189"/>
      <c r="DH249" s="1240"/>
      <c r="DI249" s="1210"/>
      <c r="DJ249" s="1243"/>
      <c r="DK249" s="1210"/>
      <c r="DL249" s="1190"/>
      <c r="DM249" s="1192"/>
      <c r="DN249" s="1194"/>
      <c r="DO249" s="1192"/>
      <c r="DP249" s="1196"/>
      <c r="DQ249" s="1192"/>
      <c r="DR249" s="1247"/>
      <c r="DS249" s="1210"/>
      <c r="DT249" s="302"/>
      <c r="DU249" s="1210"/>
      <c r="DV249" s="1250"/>
      <c r="DW249" s="1252"/>
      <c r="DX249" s="1252"/>
      <c r="DY249" s="1254"/>
      <c r="DZ249" s="1210"/>
      <c r="EA249" s="1212"/>
      <c r="EB249" s="1192"/>
      <c r="EC249" s="1199"/>
      <c r="ED249" s="1192"/>
      <c r="EE249" s="1194"/>
      <c r="EF249" s="1192"/>
      <c r="EG249" s="1196"/>
      <c r="EH249" s="1192"/>
      <c r="EI249" s="1205"/>
      <c r="EJ249" s="1208"/>
      <c r="EK249" s="1210"/>
      <c r="EL249" s="1212"/>
      <c r="EM249" s="1192"/>
      <c r="EN249" s="1199"/>
      <c r="EO249" s="1192"/>
      <c r="EP249" s="1194"/>
      <c r="EQ249" s="1192"/>
      <c r="ER249" s="1196"/>
      <c r="ES249" s="1192"/>
      <c r="ET249" s="1205"/>
      <c r="EU249" s="1215"/>
      <c r="EV249" s="1208"/>
      <c r="EW249" s="1210"/>
      <c r="EX249" s="272">
        <v>3690</v>
      </c>
      <c r="EY249" s="1210"/>
      <c r="EZ249" s="1261"/>
      <c r="FA249" s="1210"/>
      <c r="FB249" s="1264"/>
      <c r="FC249" s="298"/>
      <c r="FD249" s="1267"/>
      <c r="FE249" s="441"/>
      <c r="FL249" s="422"/>
      <c r="FM249" s="422"/>
      <c r="FN249" s="422"/>
      <c r="FO249" s="422"/>
    </row>
    <row r="250" spans="1:171" ht="15.6" customHeight="1">
      <c r="A250" s="144" t="s">
        <v>1363</v>
      </c>
      <c r="B250" s="144" t="s">
        <v>1944</v>
      </c>
      <c r="C250" s="1256"/>
      <c r="D250" s="1182"/>
      <c r="E250" s="1217" t="s">
        <v>1165</v>
      </c>
      <c r="F250" s="299" t="s">
        <v>44</v>
      </c>
      <c r="G250" s="205"/>
      <c r="H250" s="246">
        <v>131160</v>
      </c>
      <c r="I250" s="247">
        <v>223520</v>
      </c>
      <c r="J250" s="246">
        <v>124980</v>
      </c>
      <c r="K250" s="247">
        <v>217340</v>
      </c>
      <c r="L250" s="175" t="s">
        <v>268</v>
      </c>
      <c r="M250" s="248">
        <v>1180</v>
      </c>
      <c r="N250" s="249">
        <v>2110</v>
      </c>
      <c r="O250" s="250" t="s">
        <v>269</v>
      </c>
      <c r="P250" s="251" t="s">
        <v>270</v>
      </c>
      <c r="Q250" s="252" t="s">
        <v>274</v>
      </c>
      <c r="R250" s="251" t="s">
        <v>271</v>
      </c>
      <c r="S250" s="252" t="s">
        <v>268</v>
      </c>
      <c r="T250" s="253">
        <v>2.8</v>
      </c>
      <c r="U250" s="254">
        <v>2.7</v>
      </c>
      <c r="V250" s="248">
        <v>1120</v>
      </c>
      <c r="W250" s="249">
        <v>2050</v>
      </c>
      <c r="X250" s="250" t="s">
        <v>269</v>
      </c>
      <c r="Y250" s="251" t="s">
        <v>270</v>
      </c>
      <c r="Z250" s="252" t="s">
        <v>274</v>
      </c>
      <c r="AA250" s="251" t="s">
        <v>271</v>
      </c>
      <c r="AB250" s="252" t="s">
        <v>268</v>
      </c>
      <c r="AC250" s="253">
        <v>2.8</v>
      </c>
      <c r="AD250" s="255">
        <v>2.7</v>
      </c>
      <c r="AE250" s="55"/>
      <c r="AH250" s="273"/>
      <c r="AP250" s="55"/>
      <c r="AZ250" s="175" t="s">
        <v>268</v>
      </c>
      <c r="BA250" s="274">
        <v>18470</v>
      </c>
      <c r="BB250" s="175" t="s">
        <v>268</v>
      </c>
      <c r="BC250" s="225">
        <v>180</v>
      </c>
      <c r="BD250" s="226" t="s">
        <v>269</v>
      </c>
      <c r="BE250" s="227" t="s">
        <v>270</v>
      </c>
      <c r="BF250" s="228" t="s">
        <v>268</v>
      </c>
      <c r="BG250" s="229" t="s">
        <v>271</v>
      </c>
      <c r="BH250" s="226" t="s">
        <v>268</v>
      </c>
      <c r="BI250" s="230">
        <v>2.5</v>
      </c>
      <c r="BJ250" s="1187"/>
      <c r="BL250" s="231">
        <v>682800</v>
      </c>
      <c r="BM250" s="1210"/>
      <c r="BN250" s="149">
        <v>6820</v>
      </c>
      <c r="BO250" s="138" t="s">
        <v>272</v>
      </c>
      <c r="BP250" s="166" t="s">
        <v>270</v>
      </c>
      <c r="BQ250" s="161" t="s">
        <v>268</v>
      </c>
      <c r="BR250" s="303" t="s">
        <v>271</v>
      </c>
      <c r="BS250" s="182" t="s">
        <v>268</v>
      </c>
      <c r="BT250" s="304">
        <v>1.8</v>
      </c>
      <c r="BU250" s="307"/>
      <c r="BV250" s="1241"/>
      <c r="BW250" s="302"/>
      <c r="BX250" s="1186"/>
      <c r="BY250" s="133"/>
      <c r="BZ250" s="133"/>
      <c r="CA250" s="1187"/>
      <c r="CB250" s="311"/>
      <c r="CC250" s="312"/>
      <c r="CD250" s="311"/>
      <c r="CE250" s="312"/>
      <c r="CF250" s="311"/>
      <c r="CG250" s="312"/>
      <c r="CH250" s="311"/>
      <c r="CI250" s="1241"/>
      <c r="CJ250" s="1219">
        <v>4800</v>
      </c>
      <c r="CK250" s="1189"/>
      <c r="CL250" s="1190"/>
      <c r="CM250" s="1192"/>
      <c r="CN250" s="1194"/>
      <c r="CO250" s="1192"/>
      <c r="CP250" s="1196"/>
      <c r="CQ250" s="1192"/>
      <c r="CR250" s="1205"/>
      <c r="CS250" s="1230"/>
      <c r="CT250" s="1232"/>
      <c r="CU250" s="1234"/>
      <c r="CV250" s="1237"/>
      <c r="CW250" s="1234"/>
      <c r="CX250" s="1237"/>
      <c r="CY250" s="1189"/>
      <c r="CZ250" s="167" t="s">
        <v>1166</v>
      </c>
      <c r="DA250" s="268">
        <v>2600</v>
      </c>
      <c r="DB250" s="269">
        <v>2900</v>
      </c>
      <c r="DC250" s="270">
        <v>1800</v>
      </c>
      <c r="DD250" s="271">
        <v>1800</v>
      </c>
      <c r="DE250" s="1210"/>
      <c r="DF250" s="231">
        <v>3920</v>
      </c>
      <c r="DG250" s="235"/>
      <c r="DH250" s="276"/>
      <c r="DI250" s="1241"/>
      <c r="DJ250" s="1243"/>
      <c r="DK250" s="1210"/>
      <c r="DL250" s="1190"/>
      <c r="DM250" s="1192"/>
      <c r="DN250" s="1194"/>
      <c r="DO250" s="1192"/>
      <c r="DP250" s="1196"/>
      <c r="DQ250" s="1192"/>
      <c r="DR250" s="1247"/>
      <c r="DS250" s="1210"/>
      <c r="DT250" s="302"/>
      <c r="DU250" s="1210"/>
      <c r="DV250" s="1221">
        <v>0.01</v>
      </c>
      <c r="DW250" s="1223">
        <v>0.03</v>
      </c>
      <c r="DX250" s="1223">
        <v>0.04</v>
      </c>
      <c r="DY250" s="1225">
        <v>0.06</v>
      </c>
      <c r="DZ250" s="1210"/>
      <c r="EA250" s="1212"/>
      <c r="EB250" s="1192"/>
      <c r="EC250" s="1199"/>
      <c r="ED250" s="1192"/>
      <c r="EE250" s="1194"/>
      <c r="EF250" s="1192"/>
      <c r="EG250" s="1196"/>
      <c r="EH250" s="1192"/>
      <c r="EI250" s="1205"/>
      <c r="EJ250" s="1208"/>
      <c r="EK250" s="1210"/>
      <c r="EL250" s="1212"/>
      <c r="EM250" s="1192"/>
      <c r="EN250" s="1199"/>
      <c r="EO250" s="1192"/>
      <c r="EP250" s="1194"/>
      <c r="EQ250" s="1192"/>
      <c r="ER250" s="1196"/>
      <c r="ES250" s="1192"/>
      <c r="ET250" s="1205"/>
      <c r="EU250" s="1215"/>
      <c r="EV250" s="1208"/>
      <c r="EW250" s="1210"/>
      <c r="EX250" s="277">
        <v>30</v>
      </c>
      <c r="EY250" s="1210"/>
      <c r="EZ250" s="1261"/>
      <c r="FA250" s="1210"/>
      <c r="FB250" s="1264"/>
      <c r="FC250" s="298"/>
      <c r="FD250" s="1267"/>
      <c r="FE250" s="441"/>
      <c r="FL250" s="422"/>
      <c r="FM250" s="422"/>
      <c r="FN250" s="422"/>
      <c r="FO250" s="422"/>
    </row>
    <row r="251" spans="1:171" ht="15.6" customHeight="1">
      <c r="A251" s="144" t="s">
        <v>1364</v>
      </c>
      <c r="B251" s="144" t="s">
        <v>1945</v>
      </c>
      <c r="C251" s="1256"/>
      <c r="D251" s="1182"/>
      <c r="E251" s="1218"/>
      <c r="F251" s="300" t="s">
        <v>45</v>
      </c>
      <c r="G251" s="205"/>
      <c r="H251" s="279">
        <v>223520</v>
      </c>
      <c r="I251" s="280"/>
      <c r="J251" s="279">
        <v>217340</v>
      </c>
      <c r="K251" s="280"/>
      <c r="L251" s="175" t="s">
        <v>268</v>
      </c>
      <c r="M251" s="223">
        <v>2110</v>
      </c>
      <c r="N251" s="281"/>
      <c r="O251" s="282" t="s">
        <v>269</v>
      </c>
      <c r="P251" s="283" t="s">
        <v>270</v>
      </c>
      <c r="Q251" s="284" t="s">
        <v>274</v>
      </c>
      <c r="R251" s="283" t="s">
        <v>271</v>
      </c>
      <c r="S251" s="284" t="s">
        <v>268</v>
      </c>
      <c r="T251" s="285">
        <v>2.7</v>
      </c>
      <c r="U251" s="286"/>
      <c r="V251" s="223">
        <v>2050</v>
      </c>
      <c r="W251" s="281"/>
      <c r="X251" s="282" t="s">
        <v>269</v>
      </c>
      <c r="Y251" s="283" t="s">
        <v>270</v>
      </c>
      <c r="Z251" s="284" t="s">
        <v>274</v>
      </c>
      <c r="AA251" s="283" t="s">
        <v>271</v>
      </c>
      <c r="AB251" s="284" t="s">
        <v>268</v>
      </c>
      <c r="AC251" s="285">
        <v>2.7</v>
      </c>
      <c r="AD251" s="287"/>
      <c r="AE251" s="55"/>
      <c r="AH251" s="288"/>
      <c r="AP251" s="55"/>
      <c r="AQ251" s="289"/>
      <c r="AR251" s="165"/>
      <c r="AS251" s="288"/>
      <c r="AZ251" s="56"/>
      <c r="BA251" s="56"/>
      <c r="BB251" s="56"/>
      <c r="BC251" s="56"/>
      <c r="BD251" s="56"/>
      <c r="BE251" s="56"/>
      <c r="BF251" s="56"/>
      <c r="BG251" s="56"/>
      <c r="BH251" s="56"/>
      <c r="BI251" s="56"/>
      <c r="BJ251" s="1187"/>
      <c r="BL251" s="302"/>
      <c r="BM251" s="1210"/>
      <c r="BN251" s="309"/>
      <c r="BO251" s="202"/>
      <c r="BP251" s="202"/>
      <c r="BQ251" s="202"/>
      <c r="BR251" s="202"/>
      <c r="BS251" s="202"/>
      <c r="BT251" s="305"/>
      <c r="BU251" s="179"/>
      <c r="BV251" s="1241"/>
      <c r="BW251" s="231"/>
      <c r="BX251" s="1186"/>
      <c r="BY251" s="133"/>
      <c r="BZ251" s="133"/>
      <c r="CA251" s="1187"/>
      <c r="CB251" s="311"/>
      <c r="CC251" s="312"/>
      <c r="CD251" s="311"/>
      <c r="CE251" s="312"/>
      <c r="CF251" s="311"/>
      <c r="CG251" s="312"/>
      <c r="CH251" s="311"/>
      <c r="CI251" s="1241"/>
      <c r="CJ251" s="1219"/>
      <c r="CK251" s="1189"/>
      <c r="CL251" s="1190"/>
      <c r="CM251" s="1192"/>
      <c r="CN251" s="1194"/>
      <c r="CO251" s="1192"/>
      <c r="CP251" s="1196"/>
      <c r="CQ251" s="1192"/>
      <c r="CR251" s="1205"/>
      <c r="CS251" s="1230"/>
      <c r="CT251" s="1232"/>
      <c r="CU251" s="1235"/>
      <c r="CV251" s="1238"/>
      <c r="CW251" s="1235"/>
      <c r="CX251" s="1238"/>
      <c r="CY251" s="1189"/>
      <c r="CZ251" s="291" t="s">
        <v>1167</v>
      </c>
      <c r="DA251" s="292">
        <v>2400</v>
      </c>
      <c r="DB251" s="293">
        <v>2600</v>
      </c>
      <c r="DC251" s="294">
        <v>1600</v>
      </c>
      <c r="DD251" s="290">
        <v>1600</v>
      </c>
      <c r="DE251" s="1210"/>
      <c r="DF251" s="302"/>
      <c r="DG251" s="235"/>
      <c r="DH251" s="165"/>
      <c r="DI251" s="1241"/>
      <c r="DJ251" s="1244"/>
      <c r="DK251" s="1210"/>
      <c r="DL251" s="1190"/>
      <c r="DM251" s="1193"/>
      <c r="DN251" s="1195"/>
      <c r="DO251" s="1193"/>
      <c r="DP251" s="1197"/>
      <c r="DQ251" s="1193"/>
      <c r="DR251" s="1248"/>
      <c r="DS251" s="1210"/>
      <c r="DT251" s="231"/>
      <c r="DU251" s="1210"/>
      <c r="DV251" s="1222"/>
      <c r="DW251" s="1224"/>
      <c r="DX251" s="1224"/>
      <c r="DY251" s="1226"/>
      <c r="DZ251" s="1210"/>
      <c r="EA251" s="1213"/>
      <c r="EB251" s="1193"/>
      <c r="EC251" s="1200"/>
      <c r="ED251" s="1193"/>
      <c r="EE251" s="1195"/>
      <c r="EF251" s="1193"/>
      <c r="EG251" s="1197"/>
      <c r="EH251" s="1193"/>
      <c r="EI251" s="1206"/>
      <c r="EJ251" s="1209"/>
      <c r="EK251" s="1210"/>
      <c r="EL251" s="1213"/>
      <c r="EM251" s="1193"/>
      <c r="EN251" s="1200"/>
      <c r="EO251" s="1193"/>
      <c r="EP251" s="1195"/>
      <c r="EQ251" s="1193"/>
      <c r="ER251" s="1197"/>
      <c r="ES251" s="1193"/>
      <c r="ET251" s="1206"/>
      <c r="EU251" s="1216"/>
      <c r="EV251" s="1209"/>
      <c r="EW251" s="1210"/>
      <c r="EX251" s="295" t="s">
        <v>1168</v>
      </c>
      <c r="EY251" s="1210"/>
      <c r="EZ251" s="1261"/>
      <c r="FA251" s="1210"/>
      <c r="FB251" s="1264"/>
      <c r="FC251" s="298"/>
      <c r="FD251" s="1267"/>
      <c r="FE251" s="441"/>
      <c r="FL251" s="422"/>
      <c r="FM251" s="422"/>
      <c r="FN251" s="422"/>
      <c r="FO251" s="422"/>
    </row>
    <row r="252" spans="1:171" ht="15.6" customHeight="1">
      <c r="A252" s="144" t="s">
        <v>1365</v>
      </c>
      <c r="B252" s="144" t="s">
        <v>1946</v>
      </c>
      <c r="C252" s="1256"/>
      <c r="D252" s="1352" t="s">
        <v>1193</v>
      </c>
      <c r="E252" s="1184" t="s">
        <v>1160</v>
      </c>
      <c r="F252" s="296" t="s">
        <v>42</v>
      </c>
      <c r="G252" s="205"/>
      <c r="H252" s="206">
        <v>45740</v>
      </c>
      <c r="I252" s="207">
        <v>54970</v>
      </c>
      <c r="J252" s="206">
        <v>40120</v>
      </c>
      <c r="K252" s="207">
        <v>49350</v>
      </c>
      <c r="L252" s="175" t="s">
        <v>268</v>
      </c>
      <c r="M252" s="208">
        <v>430</v>
      </c>
      <c r="N252" s="209">
        <v>520</v>
      </c>
      <c r="O252" s="210" t="s">
        <v>269</v>
      </c>
      <c r="P252" s="211" t="s">
        <v>270</v>
      </c>
      <c r="Q252" s="212" t="s">
        <v>268</v>
      </c>
      <c r="R252" s="213" t="s">
        <v>271</v>
      </c>
      <c r="S252" s="212" t="s">
        <v>268</v>
      </c>
      <c r="T252" s="214">
        <v>3</v>
      </c>
      <c r="U252" s="215">
        <v>2.9</v>
      </c>
      <c r="V252" s="208">
        <v>380</v>
      </c>
      <c r="W252" s="209">
        <v>470</v>
      </c>
      <c r="X252" s="210" t="s">
        <v>269</v>
      </c>
      <c r="Y252" s="211" t="s">
        <v>270</v>
      </c>
      <c r="Z252" s="212" t="s">
        <v>268</v>
      </c>
      <c r="AA252" s="213" t="s">
        <v>271</v>
      </c>
      <c r="AB252" s="212" t="s">
        <v>268</v>
      </c>
      <c r="AC252" s="214">
        <v>2.9</v>
      </c>
      <c r="AD252" s="216">
        <v>2.8</v>
      </c>
      <c r="AE252" s="175" t="s">
        <v>268</v>
      </c>
      <c r="AF252" s="217">
        <v>9230</v>
      </c>
      <c r="AG252" s="218" t="s">
        <v>274</v>
      </c>
      <c r="AH252" s="219">
        <v>90</v>
      </c>
      <c r="AI252" s="220" t="s">
        <v>269</v>
      </c>
      <c r="AJ252" s="211" t="s">
        <v>270</v>
      </c>
      <c r="AK252" s="212" t="s">
        <v>268</v>
      </c>
      <c r="AL252" s="213" t="s">
        <v>271</v>
      </c>
      <c r="AM252" s="212" t="s">
        <v>268</v>
      </c>
      <c r="AN252" s="221">
        <v>2.5</v>
      </c>
      <c r="AO252" s="222" t="s">
        <v>276</v>
      </c>
      <c r="AP252" s="175" t="s">
        <v>268</v>
      </c>
      <c r="AQ252" s="223">
        <v>3690</v>
      </c>
      <c r="AR252" s="224" t="s">
        <v>274</v>
      </c>
      <c r="AS252" s="225">
        <v>30</v>
      </c>
      <c r="AT252" s="226" t="s">
        <v>269</v>
      </c>
      <c r="AU252" s="227" t="s">
        <v>270</v>
      </c>
      <c r="AV252" s="228" t="s">
        <v>268</v>
      </c>
      <c r="AW252" s="229" t="s">
        <v>271</v>
      </c>
      <c r="AX252" s="228" t="s">
        <v>268</v>
      </c>
      <c r="AY252" s="230">
        <v>3.8</v>
      </c>
      <c r="BA252" s="56"/>
      <c r="BJ252" s="1187"/>
      <c r="BL252" s="231" t="s">
        <v>1194</v>
      </c>
      <c r="BM252" s="1210"/>
      <c r="BN252" s="1227" t="s">
        <v>1194</v>
      </c>
      <c r="BO252" s="1228"/>
      <c r="BP252" s="1228"/>
      <c r="BT252" s="306"/>
      <c r="BU252" s="235"/>
      <c r="BV252" s="1241"/>
      <c r="BW252" s="266"/>
      <c r="BX252" s="1186"/>
      <c r="BY252" s="133"/>
      <c r="BZ252" s="133"/>
      <c r="CA252" s="1187"/>
      <c r="CB252" s="311"/>
      <c r="CC252" s="312"/>
      <c r="CD252" s="311"/>
      <c r="CE252" s="312"/>
      <c r="CF252" s="311"/>
      <c r="CG252" s="312"/>
      <c r="CH252" s="311"/>
      <c r="CI252" s="1241"/>
      <c r="CJ252" s="1188" t="s">
        <v>171</v>
      </c>
      <c r="CK252" s="1189" t="s">
        <v>268</v>
      </c>
      <c r="CL252" s="1190">
        <v>40</v>
      </c>
      <c r="CM252" s="1192" t="s">
        <v>269</v>
      </c>
      <c r="CN252" s="1194" t="s">
        <v>270</v>
      </c>
      <c r="CO252" s="1192" t="s">
        <v>268</v>
      </c>
      <c r="CP252" s="1196" t="s">
        <v>275</v>
      </c>
      <c r="CQ252" s="1192" t="s">
        <v>268</v>
      </c>
      <c r="CR252" s="1205">
        <v>2.4</v>
      </c>
      <c r="CS252" s="1230" t="s">
        <v>277</v>
      </c>
      <c r="CT252" s="1232" t="s">
        <v>268</v>
      </c>
      <c r="CU252" s="1233">
        <v>3800</v>
      </c>
      <c r="CV252" s="1236">
        <v>4100</v>
      </c>
      <c r="CW252" s="1233">
        <v>2600</v>
      </c>
      <c r="CX252" s="1236">
        <v>2600</v>
      </c>
      <c r="CY252" s="1189" t="s">
        <v>268</v>
      </c>
      <c r="CZ252" s="238" t="s">
        <v>1162</v>
      </c>
      <c r="DA252" s="239">
        <v>6100</v>
      </c>
      <c r="DB252" s="240">
        <v>6800</v>
      </c>
      <c r="DC252" s="241">
        <v>4200</v>
      </c>
      <c r="DD252" s="242">
        <v>4200</v>
      </c>
      <c r="DE252" s="1210"/>
      <c r="DF252" s="231" t="s">
        <v>321</v>
      </c>
      <c r="DG252" s="1189" t="s">
        <v>268</v>
      </c>
      <c r="DH252" s="1239">
        <v>5100</v>
      </c>
      <c r="DI252" s="1210" t="s">
        <v>268</v>
      </c>
      <c r="DJ252" s="1242">
        <v>2040</v>
      </c>
      <c r="DK252" s="1210" t="s">
        <v>268</v>
      </c>
      <c r="DL252" s="1245">
        <v>20</v>
      </c>
      <c r="DM252" s="1201" t="s">
        <v>269</v>
      </c>
      <c r="DN252" s="1202" t="s">
        <v>270</v>
      </c>
      <c r="DO252" s="1201" t="s">
        <v>268</v>
      </c>
      <c r="DP252" s="1203" t="s">
        <v>275</v>
      </c>
      <c r="DQ252" s="1201" t="s">
        <v>268</v>
      </c>
      <c r="DR252" s="1246">
        <v>6.2</v>
      </c>
      <c r="DS252" s="1210"/>
      <c r="DT252" s="231"/>
      <c r="DU252" s="1210" t="s">
        <v>280</v>
      </c>
      <c r="DV252" s="1249" t="s">
        <v>1129</v>
      </c>
      <c r="DW252" s="1251" t="s">
        <v>1129</v>
      </c>
      <c r="DX252" s="1251" t="s">
        <v>1129</v>
      </c>
      <c r="DY252" s="1253" t="s">
        <v>1129</v>
      </c>
      <c r="DZ252" s="1210" t="s">
        <v>280</v>
      </c>
      <c r="EA252" s="1211">
        <v>1340</v>
      </c>
      <c r="EB252" s="1201" t="s">
        <v>268</v>
      </c>
      <c r="EC252" s="1198">
        <v>10</v>
      </c>
      <c r="ED252" s="1201" t="s">
        <v>269</v>
      </c>
      <c r="EE252" s="1202" t="s">
        <v>270</v>
      </c>
      <c r="EF252" s="1201" t="s">
        <v>268</v>
      </c>
      <c r="EG252" s="1203" t="s">
        <v>275</v>
      </c>
      <c r="EH252" s="1201" t="s">
        <v>268</v>
      </c>
      <c r="EI252" s="1204">
        <v>6.2</v>
      </c>
      <c r="EJ252" s="1207" t="s">
        <v>276</v>
      </c>
      <c r="EK252" s="1210" t="s">
        <v>280</v>
      </c>
      <c r="EL252" s="1211">
        <v>5030</v>
      </c>
      <c r="EM252" s="1201" t="s">
        <v>268</v>
      </c>
      <c r="EN252" s="1198">
        <v>50</v>
      </c>
      <c r="EO252" s="1201" t="s">
        <v>269</v>
      </c>
      <c r="EP252" s="1202" t="s">
        <v>270</v>
      </c>
      <c r="EQ252" s="1201" t="s">
        <v>268</v>
      </c>
      <c r="ER252" s="1203" t="s">
        <v>275</v>
      </c>
      <c r="ES252" s="1201" t="s">
        <v>268</v>
      </c>
      <c r="ET252" s="1204">
        <v>2.5</v>
      </c>
      <c r="EU252" s="1214" t="s">
        <v>276</v>
      </c>
      <c r="EV252" s="1207" t="s">
        <v>1168</v>
      </c>
      <c r="EW252" s="1210" t="s">
        <v>280</v>
      </c>
      <c r="EX252" s="244"/>
      <c r="EY252" s="1210" t="s">
        <v>280</v>
      </c>
      <c r="EZ252" s="1261"/>
      <c r="FA252" s="1210"/>
      <c r="FB252" s="1264"/>
      <c r="FC252" s="298"/>
      <c r="FD252" s="1267"/>
      <c r="FE252" s="441"/>
      <c r="FL252" s="422"/>
      <c r="FM252" s="422"/>
      <c r="FN252" s="422"/>
      <c r="FO252" s="422"/>
    </row>
    <row r="253" spans="1:171" ht="15.6" customHeight="1">
      <c r="A253" s="144" t="s">
        <v>1366</v>
      </c>
      <c r="B253" s="144" t="s">
        <v>1947</v>
      </c>
      <c r="C253" s="1256"/>
      <c r="D253" s="1182"/>
      <c r="E253" s="1185"/>
      <c r="F253" s="299" t="s">
        <v>43</v>
      </c>
      <c r="G253" s="205"/>
      <c r="H253" s="246">
        <v>54970</v>
      </c>
      <c r="I253" s="247">
        <v>128760</v>
      </c>
      <c r="J253" s="246">
        <v>49350</v>
      </c>
      <c r="K253" s="247">
        <v>123140</v>
      </c>
      <c r="L253" s="175" t="s">
        <v>268</v>
      </c>
      <c r="M253" s="248">
        <v>520</v>
      </c>
      <c r="N253" s="249">
        <v>1160</v>
      </c>
      <c r="O253" s="250" t="s">
        <v>269</v>
      </c>
      <c r="P253" s="251" t="s">
        <v>270</v>
      </c>
      <c r="Q253" s="252" t="s">
        <v>274</v>
      </c>
      <c r="R253" s="251" t="s">
        <v>271</v>
      </c>
      <c r="S253" s="252" t="s">
        <v>268</v>
      </c>
      <c r="T253" s="253">
        <v>2.9</v>
      </c>
      <c r="U253" s="254">
        <v>2.8</v>
      </c>
      <c r="V253" s="248">
        <v>470</v>
      </c>
      <c r="W253" s="249">
        <v>1100</v>
      </c>
      <c r="X253" s="250" t="s">
        <v>269</v>
      </c>
      <c r="Y253" s="251" t="s">
        <v>270</v>
      </c>
      <c r="Z253" s="252" t="s">
        <v>274</v>
      </c>
      <c r="AA253" s="251" t="s">
        <v>271</v>
      </c>
      <c r="AB253" s="252" t="s">
        <v>268</v>
      </c>
      <c r="AC253" s="253">
        <v>2.8</v>
      </c>
      <c r="AD253" s="255">
        <v>2.8</v>
      </c>
      <c r="AE253" s="175" t="s">
        <v>268</v>
      </c>
      <c r="AF253" s="223">
        <v>9230</v>
      </c>
      <c r="AG253" s="224" t="s">
        <v>274</v>
      </c>
      <c r="AH253" s="256">
        <v>90</v>
      </c>
      <c r="AI253" s="257" t="s">
        <v>269</v>
      </c>
      <c r="AJ253" s="197" t="s">
        <v>270</v>
      </c>
      <c r="AK253" s="198" t="s">
        <v>268</v>
      </c>
      <c r="AL253" s="258" t="s">
        <v>271</v>
      </c>
      <c r="AM253" s="259" t="s">
        <v>268</v>
      </c>
      <c r="AN253" s="260">
        <v>2.5</v>
      </c>
      <c r="AO253" s="261"/>
      <c r="AQ253" s="233"/>
      <c r="AR253" s="56"/>
      <c r="AS253" s="233"/>
      <c r="AT253" s="262"/>
      <c r="AU253" s="263"/>
      <c r="AV253" s="262"/>
      <c r="AW253" s="263"/>
      <c r="AX253" s="262"/>
      <c r="AY253" s="263"/>
      <c r="BA253" s="56"/>
      <c r="BB253" s="56"/>
      <c r="BC253" s="264"/>
      <c r="BD253" s="265"/>
      <c r="BE253" s="56"/>
      <c r="BF253" s="265"/>
      <c r="BG253" s="56"/>
      <c r="BH253" s="265"/>
      <c r="BI253" s="56"/>
      <c r="BJ253" s="1187"/>
      <c r="BL253" s="231">
        <v>727100</v>
      </c>
      <c r="BM253" s="1210"/>
      <c r="BN253" s="149">
        <v>7270</v>
      </c>
      <c r="BO253" s="138" t="s">
        <v>272</v>
      </c>
      <c r="BP253" s="166" t="s">
        <v>270</v>
      </c>
      <c r="BQ253" s="161" t="s">
        <v>268</v>
      </c>
      <c r="BR253" s="303" t="s">
        <v>271</v>
      </c>
      <c r="BS253" s="182" t="s">
        <v>268</v>
      </c>
      <c r="BT253" s="304">
        <v>1.9</v>
      </c>
      <c r="BU253" s="307"/>
      <c r="BV253" s="1241"/>
      <c r="BW253" s="302"/>
      <c r="BX253" s="1186"/>
      <c r="BY253" s="133"/>
      <c r="BZ253" s="133"/>
      <c r="CA253" s="1187"/>
      <c r="CB253" s="311"/>
      <c r="CC253" s="312"/>
      <c r="CD253" s="311"/>
      <c r="CE253" s="312"/>
      <c r="CF253" s="311"/>
      <c r="CG253" s="312"/>
      <c r="CH253" s="311"/>
      <c r="CI253" s="1241"/>
      <c r="CJ253" s="1188"/>
      <c r="CK253" s="1189"/>
      <c r="CL253" s="1190"/>
      <c r="CM253" s="1192"/>
      <c r="CN253" s="1194"/>
      <c r="CO253" s="1192"/>
      <c r="CP253" s="1196"/>
      <c r="CQ253" s="1192"/>
      <c r="CR253" s="1205"/>
      <c r="CS253" s="1230"/>
      <c r="CT253" s="1232"/>
      <c r="CU253" s="1234"/>
      <c r="CV253" s="1237"/>
      <c r="CW253" s="1234"/>
      <c r="CX253" s="1237"/>
      <c r="CY253" s="1189"/>
      <c r="CZ253" s="167" t="s">
        <v>1164</v>
      </c>
      <c r="DA253" s="268">
        <v>3300</v>
      </c>
      <c r="DB253" s="269">
        <v>3700</v>
      </c>
      <c r="DC253" s="270">
        <v>2300</v>
      </c>
      <c r="DD253" s="271">
        <v>2300</v>
      </c>
      <c r="DE253" s="1210"/>
      <c r="DF253" s="231">
        <v>3660</v>
      </c>
      <c r="DG253" s="1189"/>
      <c r="DH253" s="1240"/>
      <c r="DI253" s="1210"/>
      <c r="DJ253" s="1243"/>
      <c r="DK253" s="1210"/>
      <c r="DL253" s="1190"/>
      <c r="DM253" s="1192"/>
      <c r="DN253" s="1194"/>
      <c r="DO253" s="1192"/>
      <c r="DP253" s="1196"/>
      <c r="DQ253" s="1192"/>
      <c r="DR253" s="1247"/>
      <c r="DS253" s="1210"/>
      <c r="DT253" s="302"/>
      <c r="DU253" s="1210"/>
      <c r="DV253" s="1250"/>
      <c r="DW253" s="1252"/>
      <c r="DX253" s="1252"/>
      <c r="DY253" s="1254"/>
      <c r="DZ253" s="1210"/>
      <c r="EA253" s="1212"/>
      <c r="EB253" s="1192"/>
      <c r="EC253" s="1199"/>
      <c r="ED253" s="1192"/>
      <c r="EE253" s="1194"/>
      <c r="EF253" s="1192"/>
      <c r="EG253" s="1196"/>
      <c r="EH253" s="1192"/>
      <c r="EI253" s="1205"/>
      <c r="EJ253" s="1208"/>
      <c r="EK253" s="1210"/>
      <c r="EL253" s="1212"/>
      <c r="EM253" s="1192"/>
      <c r="EN253" s="1199"/>
      <c r="EO253" s="1192"/>
      <c r="EP253" s="1194"/>
      <c r="EQ253" s="1192"/>
      <c r="ER253" s="1196"/>
      <c r="ES253" s="1192"/>
      <c r="ET253" s="1205"/>
      <c r="EU253" s="1215"/>
      <c r="EV253" s="1208"/>
      <c r="EW253" s="1210"/>
      <c r="EX253" s="272">
        <v>3360</v>
      </c>
      <c r="EY253" s="1210"/>
      <c r="EZ253" s="1261"/>
      <c r="FA253" s="1210"/>
      <c r="FB253" s="1264"/>
      <c r="FC253" s="298"/>
      <c r="FD253" s="1267"/>
      <c r="FE253" s="441"/>
      <c r="FL253" s="422"/>
      <c r="FM253" s="422"/>
      <c r="FN253" s="422"/>
      <c r="FO253" s="422"/>
    </row>
    <row r="254" spans="1:171" ht="15.6" customHeight="1">
      <c r="A254" s="144" t="s">
        <v>1367</v>
      </c>
      <c r="B254" s="144" t="s">
        <v>1948</v>
      </c>
      <c r="C254" s="1256"/>
      <c r="D254" s="1182"/>
      <c r="E254" s="1217" t="s">
        <v>1165</v>
      </c>
      <c r="F254" s="299" t="s">
        <v>44</v>
      </c>
      <c r="G254" s="205"/>
      <c r="H254" s="246">
        <v>128760</v>
      </c>
      <c r="I254" s="247">
        <v>221120</v>
      </c>
      <c r="J254" s="246">
        <v>123140</v>
      </c>
      <c r="K254" s="247">
        <v>215500</v>
      </c>
      <c r="L254" s="175" t="s">
        <v>268</v>
      </c>
      <c r="M254" s="248">
        <v>1160</v>
      </c>
      <c r="N254" s="249">
        <v>2090</v>
      </c>
      <c r="O254" s="250" t="s">
        <v>269</v>
      </c>
      <c r="P254" s="251" t="s">
        <v>270</v>
      </c>
      <c r="Q254" s="252" t="s">
        <v>274</v>
      </c>
      <c r="R254" s="251" t="s">
        <v>271</v>
      </c>
      <c r="S254" s="252" t="s">
        <v>268</v>
      </c>
      <c r="T254" s="253">
        <v>2.8</v>
      </c>
      <c r="U254" s="254">
        <v>2.7</v>
      </c>
      <c r="V254" s="248">
        <v>1100</v>
      </c>
      <c r="W254" s="249">
        <v>2030</v>
      </c>
      <c r="X254" s="250" t="s">
        <v>269</v>
      </c>
      <c r="Y254" s="251" t="s">
        <v>270</v>
      </c>
      <c r="Z254" s="252" t="s">
        <v>274</v>
      </c>
      <c r="AA254" s="251" t="s">
        <v>271</v>
      </c>
      <c r="AB254" s="252" t="s">
        <v>268</v>
      </c>
      <c r="AC254" s="253">
        <v>2.8</v>
      </c>
      <c r="AD254" s="255">
        <v>2.7</v>
      </c>
      <c r="AE254" s="55"/>
      <c r="AH254" s="273"/>
      <c r="AP254" s="55"/>
      <c r="AZ254" s="175" t="s">
        <v>268</v>
      </c>
      <c r="BA254" s="274">
        <v>18470</v>
      </c>
      <c r="BB254" s="175" t="s">
        <v>268</v>
      </c>
      <c r="BC254" s="225">
        <v>180</v>
      </c>
      <c r="BD254" s="226" t="s">
        <v>269</v>
      </c>
      <c r="BE254" s="227" t="s">
        <v>270</v>
      </c>
      <c r="BF254" s="228" t="s">
        <v>268</v>
      </c>
      <c r="BG254" s="229" t="s">
        <v>271</v>
      </c>
      <c r="BH254" s="226" t="s">
        <v>268</v>
      </c>
      <c r="BI254" s="230">
        <v>2.5</v>
      </c>
      <c r="BJ254" s="1187"/>
      <c r="BL254" s="302"/>
      <c r="BM254" s="1210"/>
      <c r="BN254" s="309"/>
      <c r="BO254" s="202"/>
      <c r="BP254" s="202"/>
      <c r="BQ254" s="202"/>
      <c r="BR254" s="202"/>
      <c r="BS254" s="202"/>
      <c r="BT254" s="305"/>
      <c r="BU254" s="179"/>
      <c r="BV254" s="1241"/>
      <c r="BW254" s="231"/>
      <c r="BX254" s="1186"/>
      <c r="BY254" s="133"/>
      <c r="BZ254" s="133"/>
      <c r="CA254" s="1187"/>
      <c r="CB254" s="311"/>
      <c r="CC254" s="312"/>
      <c r="CD254" s="311"/>
      <c r="CE254" s="312"/>
      <c r="CF254" s="311"/>
      <c r="CG254" s="312"/>
      <c r="CH254" s="311"/>
      <c r="CI254" s="1241"/>
      <c r="CJ254" s="1219">
        <v>4260</v>
      </c>
      <c r="CK254" s="1189"/>
      <c r="CL254" s="1190"/>
      <c r="CM254" s="1192"/>
      <c r="CN254" s="1194"/>
      <c r="CO254" s="1192"/>
      <c r="CP254" s="1196"/>
      <c r="CQ254" s="1192"/>
      <c r="CR254" s="1205"/>
      <c r="CS254" s="1230"/>
      <c r="CT254" s="1232"/>
      <c r="CU254" s="1234"/>
      <c r="CV254" s="1237"/>
      <c r="CW254" s="1234"/>
      <c r="CX254" s="1237"/>
      <c r="CY254" s="1189"/>
      <c r="CZ254" s="167" t="s">
        <v>1166</v>
      </c>
      <c r="DA254" s="268">
        <v>2900</v>
      </c>
      <c r="DB254" s="269">
        <v>3200</v>
      </c>
      <c r="DC254" s="270">
        <v>2000</v>
      </c>
      <c r="DD254" s="271">
        <v>2000</v>
      </c>
      <c r="DE254" s="1210"/>
      <c r="DF254" s="302"/>
      <c r="DG254" s="235"/>
      <c r="DH254" s="276"/>
      <c r="DI254" s="1241"/>
      <c r="DJ254" s="1243"/>
      <c r="DK254" s="1210"/>
      <c r="DL254" s="1190"/>
      <c r="DM254" s="1192"/>
      <c r="DN254" s="1194"/>
      <c r="DO254" s="1192"/>
      <c r="DP254" s="1196"/>
      <c r="DQ254" s="1192"/>
      <c r="DR254" s="1247"/>
      <c r="DS254" s="1210"/>
      <c r="DT254" s="231"/>
      <c r="DU254" s="1210"/>
      <c r="DV254" s="1221">
        <v>0.01</v>
      </c>
      <c r="DW254" s="1223">
        <v>0.03</v>
      </c>
      <c r="DX254" s="1223">
        <v>0.04</v>
      </c>
      <c r="DY254" s="1225">
        <v>0.06</v>
      </c>
      <c r="DZ254" s="1210"/>
      <c r="EA254" s="1212"/>
      <c r="EB254" s="1192"/>
      <c r="EC254" s="1199"/>
      <c r="ED254" s="1192"/>
      <c r="EE254" s="1194"/>
      <c r="EF254" s="1192"/>
      <c r="EG254" s="1196"/>
      <c r="EH254" s="1192"/>
      <c r="EI254" s="1205"/>
      <c r="EJ254" s="1208"/>
      <c r="EK254" s="1210"/>
      <c r="EL254" s="1212"/>
      <c r="EM254" s="1192"/>
      <c r="EN254" s="1199"/>
      <c r="EO254" s="1192"/>
      <c r="EP254" s="1194"/>
      <c r="EQ254" s="1192"/>
      <c r="ER254" s="1196"/>
      <c r="ES254" s="1192"/>
      <c r="ET254" s="1205"/>
      <c r="EU254" s="1215"/>
      <c r="EV254" s="1208"/>
      <c r="EW254" s="1210"/>
      <c r="EX254" s="277">
        <v>30</v>
      </c>
      <c r="EY254" s="1210"/>
      <c r="EZ254" s="1261"/>
      <c r="FA254" s="1210"/>
      <c r="FB254" s="1264"/>
      <c r="FC254" s="298"/>
      <c r="FD254" s="1267"/>
      <c r="FE254" s="441"/>
      <c r="FL254" s="422"/>
      <c r="FM254" s="422"/>
      <c r="FN254" s="422"/>
      <c r="FO254" s="422"/>
    </row>
    <row r="255" spans="1:171" ht="15.6" customHeight="1">
      <c r="A255" s="144" t="s">
        <v>1368</v>
      </c>
      <c r="B255" s="144" t="s">
        <v>1949</v>
      </c>
      <c r="C255" s="1256"/>
      <c r="D255" s="1182"/>
      <c r="E255" s="1218"/>
      <c r="F255" s="300" t="s">
        <v>45</v>
      </c>
      <c r="G255" s="205"/>
      <c r="H255" s="279">
        <v>221120</v>
      </c>
      <c r="I255" s="280"/>
      <c r="J255" s="279">
        <v>215500</v>
      </c>
      <c r="K255" s="280"/>
      <c r="L255" s="175" t="s">
        <v>268</v>
      </c>
      <c r="M255" s="223">
        <v>2090</v>
      </c>
      <c r="N255" s="281"/>
      <c r="O255" s="282" t="s">
        <v>269</v>
      </c>
      <c r="P255" s="283" t="s">
        <v>270</v>
      </c>
      <c r="Q255" s="284" t="s">
        <v>274</v>
      </c>
      <c r="R255" s="283" t="s">
        <v>271</v>
      </c>
      <c r="S255" s="284" t="s">
        <v>268</v>
      </c>
      <c r="T255" s="285">
        <v>2.7</v>
      </c>
      <c r="U255" s="286"/>
      <c r="V255" s="223">
        <v>2030</v>
      </c>
      <c r="W255" s="281"/>
      <c r="X255" s="282" t="s">
        <v>269</v>
      </c>
      <c r="Y255" s="283" t="s">
        <v>270</v>
      </c>
      <c r="Z255" s="284" t="s">
        <v>274</v>
      </c>
      <c r="AA255" s="283" t="s">
        <v>271</v>
      </c>
      <c r="AB255" s="284" t="s">
        <v>268</v>
      </c>
      <c r="AC255" s="285">
        <v>2.7</v>
      </c>
      <c r="AD255" s="287"/>
      <c r="AE255" s="55"/>
      <c r="AH255" s="288"/>
      <c r="AP255" s="55"/>
      <c r="AQ255" s="289"/>
      <c r="AR255" s="165"/>
      <c r="AS255" s="288"/>
      <c r="AZ255" s="56"/>
      <c r="BA255" s="56"/>
      <c r="BB255" s="56"/>
      <c r="BC255" s="56"/>
      <c r="BD255" s="56"/>
      <c r="BE255" s="56"/>
      <c r="BF255" s="56"/>
      <c r="BG255" s="56"/>
      <c r="BH255" s="56"/>
      <c r="BI255" s="56"/>
      <c r="BJ255" s="1187"/>
      <c r="BL255" s="231" t="s">
        <v>1195</v>
      </c>
      <c r="BM255" s="1210"/>
      <c r="BN255" s="1227" t="s">
        <v>1195</v>
      </c>
      <c r="BO255" s="1228"/>
      <c r="BP255" s="1228"/>
      <c r="BT255" s="306"/>
      <c r="BU255" s="235"/>
      <c r="BV255" s="1241"/>
      <c r="BW255" s="266"/>
      <c r="BX255" s="1186"/>
      <c r="BY255" s="133"/>
      <c r="BZ255" s="133"/>
      <c r="CA255" s="1187"/>
      <c r="CB255" s="311"/>
      <c r="CC255" s="312"/>
      <c r="CD255" s="311"/>
      <c r="CE255" s="312"/>
      <c r="CF255" s="311"/>
      <c r="CG255" s="312"/>
      <c r="CH255" s="311"/>
      <c r="CI255" s="1241"/>
      <c r="CJ255" s="1219"/>
      <c r="CK255" s="1189"/>
      <c r="CL255" s="1190"/>
      <c r="CM255" s="1192"/>
      <c r="CN255" s="1194"/>
      <c r="CO255" s="1192"/>
      <c r="CP255" s="1196"/>
      <c r="CQ255" s="1192"/>
      <c r="CR255" s="1205"/>
      <c r="CS255" s="1230"/>
      <c r="CT255" s="1232"/>
      <c r="CU255" s="1235"/>
      <c r="CV255" s="1238"/>
      <c r="CW255" s="1235"/>
      <c r="CX255" s="1238"/>
      <c r="CY255" s="1189"/>
      <c r="CZ255" s="291" t="s">
        <v>1167</v>
      </c>
      <c r="DA255" s="292">
        <v>2600</v>
      </c>
      <c r="DB255" s="293">
        <v>2900</v>
      </c>
      <c r="DC255" s="294">
        <v>1800</v>
      </c>
      <c r="DD255" s="290">
        <v>1800</v>
      </c>
      <c r="DE255" s="1210"/>
      <c r="DF255" s="231" t="s">
        <v>323</v>
      </c>
      <c r="DG255" s="235"/>
      <c r="DH255" s="165"/>
      <c r="DI255" s="1241"/>
      <c r="DJ255" s="1244"/>
      <c r="DK255" s="1210"/>
      <c r="DL255" s="1190"/>
      <c r="DM255" s="1193"/>
      <c r="DN255" s="1195"/>
      <c r="DO255" s="1193"/>
      <c r="DP255" s="1197"/>
      <c r="DQ255" s="1193"/>
      <c r="DR255" s="1248"/>
      <c r="DS255" s="1210"/>
      <c r="DT255" s="231"/>
      <c r="DU255" s="1210"/>
      <c r="DV255" s="1222"/>
      <c r="DW255" s="1224"/>
      <c r="DX255" s="1224"/>
      <c r="DY255" s="1226"/>
      <c r="DZ255" s="1210"/>
      <c r="EA255" s="1213"/>
      <c r="EB255" s="1193"/>
      <c r="EC255" s="1200"/>
      <c r="ED255" s="1193"/>
      <c r="EE255" s="1195"/>
      <c r="EF255" s="1193"/>
      <c r="EG255" s="1197"/>
      <c r="EH255" s="1193"/>
      <c r="EI255" s="1206"/>
      <c r="EJ255" s="1209"/>
      <c r="EK255" s="1210"/>
      <c r="EL255" s="1213"/>
      <c r="EM255" s="1193"/>
      <c r="EN255" s="1200"/>
      <c r="EO255" s="1193"/>
      <c r="EP255" s="1195"/>
      <c r="EQ255" s="1193"/>
      <c r="ER255" s="1197"/>
      <c r="ES255" s="1193"/>
      <c r="ET255" s="1206"/>
      <c r="EU255" s="1216"/>
      <c r="EV255" s="1209"/>
      <c r="EW255" s="1210"/>
      <c r="EX255" s="295" t="s">
        <v>1168</v>
      </c>
      <c r="EY255" s="1210"/>
      <c r="EZ255" s="1261"/>
      <c r="FA255" s="1210"/>
      <c r="FB255" s="1264"/>
      <c r="FC255" s="298"/>
      <c r="FD255" s="1267"/>
      <c r="FE255" s="441"/>
      <c r="FL255" s="422"/>
      <c r="FM255" s="422"/>
      <c r="FN255" s="422"/>
      <c r="FO255" s="422"/>
    </row>
    <row r="256" spans="1:171" ht="15.6" customHeight="1">
      <c r="A256" s="144" t="s">
        <v>1369</v>
      </c>
      <c r="B256" s="144" t="s">
        <v>1950</v>
      </c>
      <c r="C256" s="1256"/>
      <c r="D256" s="1356" t="s">
        <v>1196</v>
      </c>
      <c r="E256" s="1184" t="s">
        <v>1160</v>
      </c>
      <c r="F256" s="296" t="s">
        <v>42</v>
      </c>
      <c r="G256" s="205"/>
      <c r="H256" s="206">
        <v>43690</v>
      </c>
      <c r="I256" s="207">
        <v>52920</v>
      </c>
      <c r="J256" s="206">
        <v>38540</v>
      </c>
      <c r="K256" s="207">
        <v>47770</v>
      </c>
      <c r="L256" s="175" t="s">
        <v>268</v>
      </c>
      <c r="M256" s="208">
        <v>410</v>
      </c>
      <c r="N256" s="209">
        <v>500</v>
      </c>
      <c r="O256" s="210" t="s">
        <v>269</v>
      </c>
      <c r="P256" s="211" t="s">
        <v>270</v>
      </c>
      <c r="Q256" s="212" t="s">
        <v>268</v>
      </c>
      <c r="R256" s="213" t="s">
        <v>271</v>
      </c>
      <c r="S256" s="212" t="s">
        <v>268</v>
      </c>
      <c r="T256" s="214">
        <v>3</v>
      </c>
      <c r="U256" s="215">
        <v>2.9</v>
      </c>
      <c r="V256" s="208">
        <v>360</v>
      </c>
      <c r="W256" s="209">
        <v>450</v>
      </c>
      <c r="X256" s="210" t="s">
        <v>269</v>
      </c>
      <c r="Y256" s="211" t="s">
        <v>270</v>
      </c>
      <c r="Z256" s="212" t="s">
        <v>268</v>
      </c>
      <c r="AA256" s="213" t="s">
        <v>271</v>
      </c>
      <c r="AB256" s="212" t="s">
        <v>268</v>
      </c>
      <c r="AC256" s="214">
        <v>2.9</v>
      </c>
      <c r="AD256" s="216">
        <v>2.8</v>
      </c>
      <c r="AE256" s="175" t="s">
        <v>268</v>
      </c>
      <c r="AF256" s="217">
        <v>9230</v>
      </c>
      <c r="AG256" s="218" t="s">
        <v>274</v>
      </c>
      <c r="AH256" s="219">
        <v>90</v>
      </c>
      <c r="AI256" s="220" t="s">
        <v>269</v>
      </c>
      <c r="AJ256" s="211" t="s">
        <v>270</v>
      </c>
      <c r="AK256" s="212" t="s">
        <v>268</v>
      </c>
      <c r="AL256" s="213" t="s">
        <v>271</v>
      </c>
      <c r="AM256" s="212" t="s">
        <v>268</v>
      </c>
      <c r="AN256" s="221">
        <v>2.5</v>
      </c>
      <c r="AO256" s="222" t="s">
        <v>276</v>
      </c>
      <c r="AP256" s="175" t="s">
        <v>268</v>
      </c>
      <c r="AQ256" s="223">
        <v>3690</v>
      </c>
      <c r="AR256" s="224" t="s">
        <v>274</v>
      </c>
      <c r="AS256" s="225">
        <v>30</v>
      </c>
      <c r="AT256" s="226" t="s">
        <v>269</v>
      </c>
      <c r="AU256" s="227" t="s">
        <v>270</v>
      </c>
      <c r="AV256" s="228" t="s">
        <v>268</v>
      </c>
      <c r="AW256" s="229" t="s">
        <v>271</v>
      </c>
      <c r="AX256" s="228" t="s">
        <v>268</v>
      </c>
      <c r="AY256" s="230">
        <v>3.8</v>
      </c>
      <c r="BA256" s="56"/>
      <c r="BJ256" s="1187"/>
      <c r="BL256" s="231">
        <v>771500</v>
      </c>
      <c r="BM256" s="1210"/>
      <c r="BN256" s="149">
        <v>7710</v>
      </c>
      <c r="BO256" s="138" t="s">
        <v>272</v>
      </c>
      <c r="BP256" s="166" t="s">
        <v>270</v>
      </c>
      <c r="BQ256" s="161" t="s">
        <v>268</v>
      </c>
      <c r="BR256" s="303" t="s">
        <v>271</v>
      </c>
      <c r="BS256" s="182" t="s">
        <v>268</v>
      </c>
      <c r="BT256" s="304">
        <v>1.9</v>
      </c>
      <c r="BU256" s="307"/>
      <c r="BV256" s="1241"/>
      <c r="BW256" s="302"/>
      <c r="BX256" s="1186"/>
      <c r="BY256" s="133"/>
      <c r="BZ256" s="133"/>
      <c r="CA256" s="1187"/>
      <c r="CB256" s="311"/>
      <c r="CC256" s="312"/>
      <c r="CD256" s="311"/>
      <c r="CE256" s="312"/>
      <c r="CF256" s="311"/>
      <c r="CG256" s="312"/>
      <c r="CH256" s="311"/>
      <c r="CI256" s="1241"/>
      <c r="CJ256" s="1188" t="s">
        <v>172</v>
      </c>
      <c r="CK256" s="1189" t="s">
        <v>268</v>
      </c>
      <c r="CL256" s="1190">
        <v>30</v>
      </c>
      <c r="CM256" s="1192" t="s">
        <v>269</v>
      </c>
      <c r="CN256" s="1194" t="s">
        <v>270</v>
      </c>
      <c r="CO256" s="1192" t="s">
        <v>268</v>
      </c>
      <c r="CP256" s="1196" t="s">
        <v>275</v>
      </c>
      <c r="CQ256" s="1192" t="s">
        <v>268</v>
      </c>
      <c r="CR256" s="1205">
        <v>2.8</v>
      </c>
      <c r="CS256" s="1230" t="s">
        <v>277</v>
      </c>
      <c r="CT256" s="1232" t="s">
        <v>268</v>
      </c>
      <c r="CU256" s="1233">
        <v>3400</v>
      </c>
      <c r="CV256" s="1236">
        <v>3800</v>
      </c>
      <c r="CW256" s="1233">
        <v>2400</v>
      </c>
      <c r="CX256" s="1236">
        <v>2400</v>
      </c>
      <c r="CY256" s="1189" t="s">
        <v>268</v>
      </c>
      <c r="CZ256" s="238" t="s">
        <v>1162</v>
      </c>
      <c r="DA256" s="239">
        <v>5500</v>
      </c>
      <c r="DB256" s="240">
        <v>6200</v>
      </c>
      <c r="DC256" s="241">
        <v>3900</v>
      </c>
      <c r="DD256" s="242">
        <v>3900</v>
      </c>
      <c r="DE256" s="1210"/>
      <c r="DF256" s="231">
        <v>3160</v>
      </c>
      <c r="DG256" s="1189" t="s">
        <v>268</v>
      </c>
      <c r="DH256" s="1239">
        <v>5100</v>
      </c>
      <c r="DI256" s="1210" t="s">
        <v>268</v>
      </c>
      <c r="DJ256" s="1242">
        <v>1880</v>
      </c>
      <c r="DK256" s="1210" t="s">
        <v>268</v>
      </c>
      <c r="DL256" s="1245">
        <v>10</v>
      </c>
      <c r="DM256" s="1201" t="s">
        <v>269</v>
      </c>
      <c r="DN256" s="1202" t="s">
        <v>270</v>
      </c>
      <c r="DO256" s="1201" t="s">
        <v>268</v>
      </c>
      <c r="DP256" s="1203" t="s">
        <v>275</v>
      </c>
      <c r="DQ256" s="1201" t="s">
        <v>268</v>
      </c>
      <c r="DR256" s="1246">
        <v>11.3</v>
      </c>
      <c r="DS256" s="1210"/>
      <c r="DT256" s="302"/>
      <c r="DU256" s="1210" t="s">
        <v>280</v>
      </c>
      <c r="DV256" s="1249" t="s">
        <v>1129</v>
      </c>
      <c r="DW256" s="1251" t="s">
        <v>1129</v>
      </c>
      <c r="DX256" s="1251" t="s">
        <v>1129</v>
      </c>
      <c r="DY256" s="1253" t="s">
        <v>1129</v>
      </c>
      <c r="DZ256" s="1210" t="s">
        <v>280</v>
      </c>
      <c r="EA256" s="1211">
        <v>1230</v>
      </c>
      <c r="EB256" s="1201" t="s">
        <v>268</v>
      </c>
      <c r="EC256" s="1198">
        <v>10</v>
      </c>
      <c r="ED256" s="1201" t="s">
        <v>269</v>
      </c>
      <c r="EE256" s="1202" t="s">
        <v>270</v>
      </c>
      <c r="EF256" s="1201" t="s">
        <v>268</v>
      </c>
      <c r="EG256" s="1203" t="s">
        <v>275</v>
      </c>
      <c r="EH256" s="1201" t="s">
        <v>268</v>
      </c>
      <c r="EI256" s="1204">
        <v>5.7</v>
      </c>
      <c r="EJ256" s="1207" t="s">
        <v>276</v>
      </c>
      <c r="EK256" s="1210" t="s">
        <v>280</v>
      </c>
      <c r="EL256" s="1211">
        <v>4610</v>
      </c>
      <c r="EM256" s="1201" t="s">
        <v>268</v>
      </c>
      <c r="EN256" s="1198">
        <v>40</v>
      </c>
      <c r="EO256" s="1201" t="s">
        <v>269</v>
      </c>
      <c r="EP256" s="1202" t="s">
        <v>270</v>
      </c>
      <c r="EQ256" s="1201" t="s">
        <v>268</v>
      </c>
      <c r="ER256" s="1203" t="s">
        <v>275</v>
      </c>
      <c r="ES256" s="1201" t="s">
        <v>268</v>
      </c>
      <c r="ET256" s="1204">
        <v>2.8</v>
      </c>
      <c r="EU256" s="1214" t="s">
        <v>276</v>
      </c>
      <c r="EV256" s="1207" t="s">
        <v>1168</v>
      </c>
      <c r="EW256" s="1210" t="s">
        <v>280</v>
      </c>
      <c r="EX256" s="244"/>
      <c r="EY256" s="1210" t="s">
        <v>280</v>
      </c>
      <c r="EZ256" s="1261"/>
      <c r="FA256" s="1210"/>
      <c r="FB256" s="1264"/>
      <c r="FC256" s="298"/>
      <c r="FD256" s="1267"/>
      <c r="FE256" s="441"/>
      <c r="FL256" s="422"/>
      <c r="FM256" s="422"/>
      <c r="FN256" s="422"/>
      <c r="FO256" s="422"/>
    </row>
    <row r="257" spans="1:171" ht="15.6" customHeight="1">
      <c r="A257" s="144" t="s">
        <v>1370</v>
      </c>
      <c r="B257" s="144" t="s">
        <v>1951</v>
      </c>
      <c r="C257" s="1256"/>
      <c r="D257" s="1357"/>
      <c r="E257" s="1185"/>
      <c r="F257" s="299" t="s">
        <v>43</v>
      </c>
      <c r="G257" s="205"/>
      <c r="H257" s="246">
        <v>52920</v>
      </c>
      <c r="I257" s="247">
        <v>126710</v>
      </c>
      <c r="J257" s="246">
        <v>47770</v>
      </c>
      <c r="K257" s="247">
        <v>121560</v>
      </c>
      <c r="L257" s="175" t="s">
        <v>268</v>
      </c>
      <c r="M257" s="248">
        <v>500</v>
      </c>
      <c r="N257" s="249">
        <v>1130</v>
      </c>
      <c r="O257" s="250" t="s">
        <v>269</v>
      </c>
      <c r="P257" s="251" t="s">
        <v>270</v>
      </c>
      <c r="Q257" s="252" t="s">
        <v>274</v>
      </c>
      <c r="R257" s="251" t="s">
        <v>271</v>
      </c>
      <c r="S257" s="252" t="s">
        <v>268</v>
      </c>
      <c r="T257" s="253">
        <v>2.9</v>
      </c>
      <c r="U257" s="254">
        <v>2.8</v>
      </c>
      <c r="V257" s="248">
        <v>450</v>
      </c>
      <c r="W257" s="249">
        <v>1080</v>
      </c>
      <c r="X257" s="250" t="s">
        <v>269</v>
      </c>
      <c r="Y257" s="251" t="s">
        <v>270</v>
      </c>
      <c r="Z257" s="252" t="s">
        <v>274</v>
      </c>
      <c r="AA257" s="251" t="s">
        <v>271</v>
      </c>
      <c r="AB257" s="252" t="s">
        <v>268</v>
      </c>
      <c r="AC257" s="253">
        <v>2.8</v>
      </c>
      <c r="AD257" s="255">
        <v>2.8</v>
      </c>
      <c r="AE257" s="175" t="s">
        <v>268</v>
      </c>
      <c r="AF257" s="223">
        <v>9230</v>
      </c>
      <c r="AG257" s="224" t="s">
        <v>274</v>
      </c>
      <c r="AH257" s="256">
        <v>90</v>
      </c>
      <c r="AI257" s="257" t="s">
        <v>269</v>
      </c>
      <c r="AJ257" s="197" t="s">
        <v>270</v>
      </c>
      <c r="AK257" s="198" t="s">
        <v>268</v>
      </c>
      <c r="AL257" s="258" t="s">
        <v>271</v>
      </c>
      <c r="AM257" s="259" t="s">
        <v>268</v>
      </c>
      <c r="AN257" s="260">
        <v>2.5</v>
      </c>
      <c r="AO257" s="261"/>
      <c r="AQ257" s="233"/>
      <c r="AR257" s="56"/>
      <c r="AS257" s="233"/>
      <c r="AT257" s="262"/>
      <c r="AU257" s="263"/>
      <c r="AV257" s="262"/>
      <c r="AW257" s="263"/>
      <c r="AX257" s="262"/>
      <c r="AY257" s="263"/>
      <c r="BA257" s="56"/>
      <c r="BB257" s="56"/>
      <c r="BC257" s="264"/>
      <c r="BD257" s="265"/>
      <c r="BE257" s="56"/>
      <c r="BF257" s="265"/>
      <c r="BG257" s="56"/>
      <c r="BH257" s="265"/>
      <c r="BI257" s="56"/>
      <c r="BJ257" s="1187"/>
      <c r="BL257" s="302"/>
      <c r="BM257" s="1210"/>
      <c r="BN257" s="309"/>
      <c r="BO257" s="202"/>
      <c r="BP257" s="202"/>
      <c r="BQ257" s="202"/>
      <c r="BR257" s="202"/>
      <c r="BS257" s="202"/>
      <c r="BT257" s="305"/>
      <c r="BU257" s="179"/>
      <c r="BV257" s="1241"/>
      <c r="BW257" s="231"/>
      <c r="BX257" s="1186"/>
      <c r="BY257" s="133"/>
      <c r="BZ257" s="133"/>
      <c r="CA257" s="1187"/>
      <c r="CB257" s="311"/>
      <c r="CC257" s="312"/>
      <c r="CD257" s="311"/>
      <c r="CE257" s="312"/>
      <c r="CF257" s="311"/>
      <c r="CG257" s="312"/>
      <c r="CH257" s="311"/>
      <c r="CI257" s="1241"/>
      <c r="CJ257" s="1188"/>
      <c r="CK257" s="1189"/>
      <c r="CL257" s="1190"/>
      <c r="CM257" s="1192"/>
      <c r="CN257" s="1194"/>
      <c r="CO257" s="1192"/>
      <c r="CP257" s="1196"/>
      <c r="CQ257" s="1192"/>
      <c r="CR257" s="1205"/>
      <c r="CS257" s="1230"/>
      <c r="CT257" s="1232"/>
      <c r="CU257" s="1234"/>
      <c r="CV257" s="1237"/>
      <c r="CW257" s="1234"/>
      <c r="CX257" s="1237"/>
      <c r="CY257" s="1189"/>
      <c r="CZ257" s="167" t="s">
        <v>1164</v>
      </c>
      <c r="DA257" s="268">
        <v>3000</v>
      </c>
      <c r="DB257" s="269">
        <v>3400</v>
      </c>
      <c r="DC257" s="270">
        <v>2100</v>
      </c>
      <c r="DD257" s="271">
        <v>2100</v>
      </c>
      <c r="DE257" s="1210"/>
      <c r="DF257" s="302"/>
      <c r="DG257" s="1189"/>
      <c r="DH257" s="1240"/>
      <c r="DI257" s="1210"/>
      <c r="DJ257" s="1243"/>
      <c r="DK257" s="1210"/>
      <c r="DL257" s="1190"/>
      <c r="DM257" s="1192"/>
      <c r="DN257" s="1194"/>
      <c r="DO257" s="1192"/>
      <c r="DP257" s="1196"/>
      <c r="DQ257" s="1192"/>
      <c r="DR257" s="1247"/>
      <c r="DS257" s="1210"/>
      <c r="DT257" s="231"/>
      <c r="DU257" s="1210"/>
      <c r="DV257" s="1250"/>
      <c r="DW257" s="1252"/>
      <c r="DX257" s="1252"/>
      <c r="DY257" s="1254"/>
      <c r="DZ257" s="1210"/>
      <c r="EA257" s="1212"/>
      <c r="EB257" s="1192"/>
      <c r="EC257" s="1199"/>
      <c r="ED257" s="1192"/>
      <c r="EE257" s="1194"/>
      <c r="EF257" s="1192"/>
      <c r="EG257" s="1196"/>
      <c r="EH257" s="1192"/>
      <c r="EI257" s="1205"/>
      <c r="EJ257" s="1208"/>
      <c r="EK257" s="1210"/>
      <c r="EL257" s="1212"/>
      <c r="EM257" s="1192"/>
      <c r="EN257" s="1199"/>
      <c r="EO257" s="1192"/>
      <c r="EP257" s="1194"/>
      <c r="EQ257" s="1192"/>
      <c r="ER257" s="1196"/>
      <c r="ES257" s="1192"/>
      <c r="ET257" s="1205"/>
      <c r="EU257" s="1215"/>
      <c r="EV257" s="1208"/>
      <c r="EW257" s="1210"/>
      <c r="EX257" s="272">
        <v>3080</v>
      </c>
      <c r="EY257" s="1210"/>
      <c r="EZ257" s="1261"/>
      <c r="FA257" s="1210"/>
      <c r="FB257" s="1264"/>
      <c r="FC257" s="298"/>
      <c r="FD257" s="1267"/>
      <c r="FE257" s="441"/>
      <c r="FL257" s="422"/>
      <c r="FM257" s="422"/>
      <c r="FN257" s="422"/>
      <c r="FO257" s="422"/>
    </row>
    <row r="258" spans="1:171" ht="15.6" customHeight="1">
      <c r="A258" s="144" t="s">
        <v>1371</v>
      </c>
      <c r="B258" s="144" t="s">
        <v>1952</v>
      </c>
      <c r="C258" s="1256"/>
      <c r="D258" s="1357"/>
      <c r="E258" s="1217" t="s">
        <v>1165</v>
      </c>
      <c r="F258" s="299" t="s">
        <v>44</v>
      </c>
      <c r="G258" s="205"/>
      <c r="H258" s="246">
        <v>126710</v>
      </c>
      <c r="I258" s="247">
        <v>219070</v>
      </c>
      <c r="J258" s="246">
        <v>121560</v>
      </c>
      <c r="K258" s="247">
        <v>213920</v>
      </c>
      <c r="L258" s="175" t="s">
        <v>268</v>
      </c>
      <c r="M258" s="248">
        <v>1130</v>
      </c>
      <c r="N258" s="249">
        <v>2060</v>
      </c>
      <c r="O258" s="250" t="s">
        <v>269</v>
      </c>
      <c r="P258" s="251" t="s">
        <v>270</v>
      </c>
      <c r="Q258" s="252" t="s">
        <v>274</v>
      </c>
      <c r="R258" s="251" t="s">
        <v>271</v>
      </c>
      <c r="S258" s="252" t="s">
        <v>268</v>
      </c>
      <c r="T258" s="253">
        <v>2.8</v>
      </c>
      <c r="U258" s="254">
        <v>2.7</v>
      </c>
      <c r="V258" s="248">
        <v>1080</v>
      </c>
      <c r="W258" s="249">
        <v>2010</v>
      </c>
      <c r="X258" s="250" t="s">
        <v>269</v>
      </c>
      <c r="Y258" s="251" t="s">
        <v>270</v>
      </c>
      <c r="Z258" s="252" t="s">
        <v>274</v>
      </c>
      <c r="AA258" s="251" t="s">
        <v>271</v>
      </c>
      <c r="AB258" s="252" t="s">
        <v>268</v>
      </c>
      <c r="AC258" s="253">
        <v>2.8</v>
      </c>
      <c r="AD258" s="255">
        <v>2.7</v>
      </c>
      <c r="AE258" s="55"/>
      <c r="AH258" s="273"/>
      <c r="AP258" s="55"/>
      <c r="AZ258" s="175" t="s">
        <v>268</v>
      </c>
      <c r="BA258" s="274">
        <v>18470</v>
      </c>
      <c r="BB258" s="175" t="s">
        <v>268</v>
      </c>
      <c r="BC258" s="225">
        <v>180</v>
      </c>
      <c r="BD258" s="226" t="s">
        <v>269</v>
      </c>
      <c r="BE258" s="227" t="s">
        <v>270</v>
      </c>
      <c r="BF258" s="228" t="s">
        <v>268</v>
      </c>
      <c r="BG258" s="229" t="s">
        <v>271</v>
      </c>
      <c r="BH258" s="226" t="s">
        <v>268</v>
      </c>
      <c r="BI258" s="230">
        <v>2.5</v>
      </c>
      <c r="BJ258" s="1187"/>
      <c r="BL258" s="231" t="s">
        <v>1197</v>
      </c>
      <c r="BM258" s="1210"/>
      <c r="BN258" s="1227" t="s">
        <v>1197</v>
      </c>
      <c r="BO258" s="1228"/>
      <c r="BP258" s="1228"/>
      <c r="BT258" s="306"/>
      <c r="BU258" s="235"/>
      <c r="BV258" s="1241"/>
      <c r="BW258" s="266"/>
      <c r="BX258" s="1186"/>
      <c r="BY258" s="133"/>
      <c r="BZ258" s="133"/>
      <c r="CA258" s="1187"/>
      <c r="CB258" s="311"/>
      <c r="CC258" s="312"/>
      <c r="CD258" s="311"/>
      <c r="CE258" s="312"/>
      <c r="CF258" s="311"/>
      <c r="CG258" s="312"/>
      <c r="CH258" s="311"/>
      <c r="CI258" s="1241"/>
      <c r="CJ258" s="1219">
        <v>3840</v>
      </c>
      <c r="CK258" s="1189"/>
      <c r="CL258" s="1190"/>
      <c r="CM258" s="1192"/>
      <c r="CN258" s="1194"/>
      <c r="CO258" s="1192"/>
      <c r="CP258" s="1196"/>
      <c r="CQ258" s="1192"/>
      <c r="CR258" s="1205"/>
      <c r="CS258" s="1230"/>
      <c r="CT258" s="1232"/>
      <c r="CU258" s="1234"/>
      <c r="CV258" s="1237"/>
      <c r="CW258" s="1234"/>
      <c r="CX258" s="1237"/>
      <c r="CY258" s="1189"/>
      <c r="CZ258" s="167" t="s">
        <v>1166</v>
      </c>
      <c r="DA258" s="268">
        <v>2600</v>
      </c>
      <c r="DB258" s="269">
        <v>2900</v>
      </c>
      <c r="DC258" s="270">
        <v>1800</v>
      </c>
      <c r="DD258" s="271">
        <v>1800</v>
      </c>
      <c r="DE258" s="1210"/>
      <c r="DF258" s="231" t="s">
        <v>325</v>
      </c>
      <c r="DG258" s="235"/>
      <c r="DH258" s="276"/>
      <c r="DI258" s="1241"/>
      <c r="DJ258" s="1243"/>
      <c r="DK258" s="1210"/>
      <c r="DL258" s="1190"/>
      <c r="DM258" s="1192"/>
      <c r="DN258" s="1194"/>
      <c r="DO258" s="1192"/>
      <c r="DP258" s="1196"/>
      <c r="DQ258" s="1192"/>
      <c r="DR258" s="1247"/>
      <c r="DS258" s="1210"/>
      <c r="DT258" s="231"/>
      <c r="DU258" s="1210"/>
      <c r="DV258" s="1221">
        <v>0.01</v>
      </c>
      <c r="DW258" s="1223">
        <v>0.03</v>
      </c>
      <c r="DX258" s="1223">
        <v>0.04</v>
      </c>
      <c r="DY258" s="1225">
        <v>0.06</v>
      </c>
      <c r="DZ258" s="1210"/>
      <c r="EA258" s="1212"/>
      <c r="EB258" s="1192"/>
      <c r="EC258" s="1199"/>
      <c r="ED258" s="1192"/>
      <c r="EE258" s="1194"/>
      <c r="EF258" s="1192"/>
      <c r="EG258" s="1196"/>
      <c r="EH258" s="1192"/>
      <c r="EI258" s="1205"/>
      <c r="EJ258" s="1208"/>
      <c r="EK258" s="1210"/>
      <c r="EL258" s="1212"/>
      <c r="EM258" s="1192"/>
      <c r="EN258" s="1199"/>
      <c r="EO258" s="1192"/>
      <c r="EP258" s="1194"/>
      <c r="EQ258" s="1192"/>
      <c r="ER258" s="1196"/>
      <c r="ES258" s="1192"/>
      <c r="ET258" s="1205"/>
      <c r="EU258" s="1215"/>
      <c r="EV258" s="1208"/>
      <c r="EW258" s="1210"/>
      <c r="EX258" s="277">
        <v>30</v>
      </c>
      <c r="EY258" s="1210"/>
      <c r="EZ258" s="1261"/>
      <c r="FA258" s="1210"/>
      <c r="FB258" s="1264"/>
      <c r="FC258" s="298"/>
      <c r="FD258" s="1267"/>
      <c r="FE258" s="441"/>
      <c r="FL258" s="422"/>
      <c r="FM258" s="422"/>
      <c r="FN258" s="422"/>
      <c r="FO258" s="422"/>
    </row>
    <row r="259" spans="1:171" ht="15.6" customHeight="1">
      <c r="A259" s="144" t="s">
        <v>1372</v>
      </c>
      <c r="B259" s="144" t="s">
        <v>1953</v>
      </c>
      <c r="C259" s="1256"/>
      <c r="D259" s="1358"/>
      <c r="E259" s="1218"/>
      <c r="F259" s="300" t="s">
        <v>45</v>
      </c>
      <c r="G259" s="205"/>
      <c r="H259" s="279">
        <v>219070</v>
      </c>
      <c r="I259" s="280"/>
      <c r="J259" s="279">
        <v>213920</v>
      </c>
      <c r="K259" s="280"/>
      <c r="L259" s="175" t="s">
        <v>268</v>
      </c>
      <c r="M259" s="223">
        <v>2060</v>
      </c>
      <c r="N259" s="281"/>
      <c r="O259" s="282" t="s">
        <v>269</v>
      </c>
      <c r="P259" s="283" t="s">
        <v>270</v>
      </c>
      <c r="Q259" s="284" t="s">
        <v>274</v>
      </c>
      <c r="R259" s="283" t="s">
        <v>271</v>
      </c>
      <c r="S259" s="284" t="s">
        <v>268</v>
      </c>
      <c r="T259" s="285">
        <v>2.7</v>
      </c>
      <c r="U259" s="286"/>
      <c r="V259" s="223">
        <v>2010</v>
      </c>
      <c r="W259" s="281"/>
      <c r="X259" s="282" t="s">
        <v>269</v>
      </c>
      <c r="Y259" s="283" t="s">
        <v>270</v>
      </c>
      <c r="Z259" s="284" t="s">
        <v>274</v>
      </c>
      <c r="AA259" s="283" t="s">
        <v>271</v>
      </c>
      <c r="AB259" s="284" t="s">
        <v>268</v>
      </c>
      <c r="AC259" s="285">
        <v>2.7</v>
      </c>
      <c r="AD259" s="287"/>
      <c r="AE259" s="55"/>
      <c r="AH259" s="288"/>
      <c r="AP259" s="55"/>
      <c r="AQ259" s="289"/>
      <c r="AR259" s="165"/>
      <c r="AS259" s="288"/>
      <c r="AZ259" s="56"/>
      <c r="BA259" s="56"/>
      <c r="BB259" s="56"/>
      <c r="BC259" s="56"/>
      <c r="BD259" s="56"/>
      <c r="BE259" s="56"/>
      <c r="BF259" s="56"/>
      <c r="BG259" s="56"/>
      <c r="BH259" s="56"/>
      <c r="BI259" s="56"/>
      <c r="BJ259" s="1187"/>
      <c r="BL259" s="231">
        <v>815800</v>
      </c>
      <c r="BM259" s="1210"/>
      <c r="BN259" s="149">
        <v>8150</v>
      </c>
      <c r="BO259" s="138" t="s">
        <v>272</v>
      </c>
      <c r="BP259" s="166" t="s">
        <v>270</v>
      </c>
      <c r="BQ259" s="161" t="s">
        <v>268</v>
      </c>
      <c r="BR259" s="303" t="s">
        <v>271</v>
      </c>
      <c r="BS259" s="182" t="s">
        <v>268</v>
      </c>
      <c r="BT259" s="304">
        <v>1.9</v>
      </c>
      <c r="BU259" s="307"/>
      <c r="BV259" s="1241"/>
      <c r="BW259" s="302"/>
      <c r="BX259" s="1186"/>
      <c r="BY259" s="133"/>
      <c r="BZ259" s="133"/>
      <c r="CA259" s="1187"/>
      <c r="CB259" s="311"/>
      <c r="CC259" s="312"/>
      <c r="CD259" s="311"/>
      <c r="CE259" s="312"/>
      <c r="CF259" s="311"/>
      <c r="CG259" s="312"/>
      <c r="CH259" s="311"/>
      <c r="CI259" s="1241"/>
      <c r="CJ259" s="1219"/>
      <c r="CK259" s="1189"/>
      <c r="CL259" s="1190"/>
      <c r="CM259" s="1192"/>
      <c r="CN259" s="1194"/>
      <c r="CO259" s="1192"/>
      <c r="CP259" s="1196"/>
      <c r="CQ259" s="1192"/>
      <c r="CR259" s="1205"/>
      <c r="CS259" s="1230"/>
      <c r="CT259" s="1232"/>
      <c r="CU259" s="1235"/>
      <c r="CV259" s="1238"/>
      <c r="CW259" s="1235"/>
      <c r="CX259" s="1238"/>
      <c r="CY259" s="1189"/>
      <c r="CZ259" s="291" t="s">
        <v>1167</v>
      </c>
      <c r="DA259" s="292">
        <v>2400</v>
      </c>
      <c r="DB259" s="293">
        <v>2600</v>
      </c>
      <c r="DC259" s="294">
        <v>1600</v>
      </c>
      <c r="DD259" s="290">
        <v>1600</v>
      </c>
      <c r="DE259" s="1210"/>
      <c r="DF259" s="231">
        <v>2810</v>
      </c>
      <c r="DG259" s="235"/>
      <c r="DH259" s="165"/>
      <c r="DI259" s="1241"/>
      <c r="DJ259" s="1244"/>
      <c r="DK259" s="1210"/>
      <c r="DL259" s="1190"/>
      <c r="DM259" s="1193"/>
      <c r="DN259" s="1195"/>
      <c r="DO259" s="1193"/>
      <c r="DP259" s="1197"/>
      <c r="DQ259" s="1193"/>
      <c r="DR259" s="1248"/>
      <c r="DS259" s="1210"/>
      <c r="DT259" s="302"/>
      <c r="DU259" s="1210"/>
      <c r="DV259" s="1222"/>
      <c r="DW259" s="1224"/>
      <c r="DX259" s="1224"/>
      <c r="DY259" s="1226"/>
      <c r="DZ259" s="1210"/>
      <c r="EA259" s="1213"/>
      <c r="EB259" s="1193"/>
      <c r="EC259" s="1200"/>
      <c r="ED259" s="1193"/>
      <c r="EE259" s="1195"/>
      <c r="EF259" s="1193"/>
      <c r="EG259" s="1197"/>
      <c r="EH259" s="1193"/>
      <c r="EI259" s="1206"/>
      <c r="EJ259" s="1209"/>
      <c r="EK259" s="1210"/>
      <c r="EL259" s="1213"/>
      <c r="EM259" s="1193"/>
      <c r="EN259" s="1200"/>
      <c r="EO259" s="1193"/>
      <c r="EP259" s="1195"/>
      <c r="EQ259" s="1193"/>
      <c r="ER259" s="1197"/>
      <c r="ES259" s="1193"/>
      <c r="ET259" s="1206"/>
      <c r="EU259" s="1216"/>
      <c r="EV259" s="1209"/>
      <c r="EW259" s="1210"/>
      <c r="EX259" s="295" t="s">
        <v>1168</v>
      </c>
      <c r="EY259" s="1210"/>
      <c r="EZ259" s="1261"/>
      <c r="FA259" s="1210"/>
      <c r="FB259" s="1264"/>
      <c r="FC259" s="298"/>
      <c r="FD259" s="1267"/>
      <c r="FE259" s="441"/>
      <c r="FL259" s="422"/>
      <c r="FM259" s="422"/>
      <c r="FN259" s="422"/>
      <c r="FO259" s="422"/>
    </row>
    <row r="260" spans="1:171" ht="15.6" customHeight="1">
      <c r="A260" s="144" t="s">
        <v>468</v>
      </c>
      <c r="B260" s="144" t="s">
        <v>1954</v>
      </c>
      <c r="C260" s="1256"/>
      <c r="D260" s="1181" t="s">
        <v>1198</v>
      </c>
      <c r="E260" s="1184" t="s">
        <v>1160</v>
      </c>
      <c r="F260" s="296" t="s">
        <v>42</v>
      </c>
      <c r="G260" s="205"/>
      <c r="H260" s="206">
        <v>41960</v>
      </c>
      <c r="I260" s="207">
        <v>51190</v>
      </c>
      <c r="J260" s="206">
        <v>37210</v>
      </c>
      <c r="K260" s="207">
        <v>46440</v>
      </c>
      <c r="L260" s="175" t="s">
        <v>268</v>
      </c>
      <c r="M260" s="208">
        <v>390</v>
      </c>
      <c r="N260" s="209">
        <v>480</v>
      </c>
      <c r="O260" s="210" t="s">
        <v>269</v>
      </c>
      <c r="P260" s="211" t="s">
        <v>270</v>
      </c>
      <c r="Q260" s="212" t="s">
        <v>268</v>
      </c>
      <c r="R260" s="213" t="s">
        <v>271</v>
      </c>
      <c r="S260" s="212" t="s">
        <v>268</v>
      </c>
      <c r="T260" s="214">
        <v>3</v>
      </c>
      <c r="U260" s="215">
        <v>2.9</v>
      </c>
      <c r="V260" s="208">
        <v>350</v>
      </c>
      <c r="W260" s="209">
        <v>440</v>
      </c>
      <c r="X260" s="210" t="s">
        <v>269</v>
      </c>
      <c r="Y260" s="211" t="s">
        <v>270</v>
      </c>
      <c r="Z260" s="212" t="s">
        <v>268</v>
      </c>
      <c r="AA260" s="213" t="s">
        <v>271</v>
      </c>
      <c r="AB260" s="212" t="s">
        <v>268</v>
      </c>
      <c r="AC260" s="214">
        <v>2.9</v>
      </c>
      <c r="AD260" s="216">
        <v>2.8</v>
      </c>
      <c r="AE260" s="175" t="s">
        <v>268</v>
      </c>
      <c r="AF260" s="217">
        <v>9230</v>
      </c>
      <c r="AG260" s="218" t="s">
        <v>274</v>
      </c>
      <c r="AH260" s="219">
        <v>90</v>
      </c>
      <c r="AI260" s="220" t="s">
        <v>269</v>
      </c>
      <c r="AJ260" s="211" t="s">
        <v>270</v>
      </c>
      <c r="AK260" s="212" t="s">
        <v>268</v>
      </c>
      <c r="AL260" s="213" t="s">
        <v>271</v>
      </c>
      <c r="AM260" s="212" t="s">
        <v>268</v>
      </c>
      <c r="AN260" s="221">
        <v>2.5</v>
      </c>
      <c r="AO260" s="222" t="s">
        <v>276</v>
      </c>
      <c r="AP260" s="175" t="s">
        <v>268</v>
      </c>
      <c r="AQ260" s="223">
        <v>3690</v>
      </c>
      <c r="AR260" s="224" t="s">
        <v>274</v>
      </c>
      <c r="AS260" s="225">
        <v>30</v>
      </c>
      <c r="AT260" s="226" t="s">
        <v>269</v>
      </c>
      <c r="AU260" s="227" t="s">
        <v>270</v>
      </c>
      <c r="AV260" s="228" t="s">
        <v>268</v>
      </c>
      <c r="AW260" s="229" t="s">
        <v>271</v>
      </c>
      <c r="AX260" s="228" t="s">
        <v>268</v>
      </c>
      <c r="AY260" s="230">
        <v>3.8</v>
      </c>
      <c r="BA260" s="56"/>
      <c r="BJ260" s="1187"/>
      <c r="BL260" s="302"/>
      <c r="BM260" s="1210"/>
      <c r="BN260" s="309"/>
      <c r="BO260" s="202"/>
      <c r="BP260" s="202"/>
      <c r="BQ260" s="202"/>
      <c r="BR260" s="202"/>
      <c r="BS260" s="202"/>
      <c r="BT260" s="305"/>
      <c r="BU260" s="179"/>
      <c r="BV260" s="1241"/>
      <c r="BW260" s="231"/>
      <c r="BX260" s="1186"/>
      <c r="BY260" s="133"/>
      <c r="BZ260" s="133"/>
      <c r="CA260" s="1187"/>
      <c r="CB260" s="311"/>
      <c r="CC260" s="312"/>
      <c r="CD260" s="311"/>
      <c r="CE260" s="312"/>
      <c r="CF260" s="311"/>
      <c r="CG260" s="312"/>
      <c r="CH260" s="311"/>
      <c r="CI260" s="1241"/>
      <c r="CJ260" s="1188" t="s">
        <v>173</v>
      </c>
      <c r="CK260" s="1189" t="s">
        <v>268</v>
      </c>
      <c r="CL260" s="1190">
        <v>30</v>
      </c>
      <c r="CM260" s="1192" t="s">
        <v>269</v>
      </c>
      <c r="CN260" s="1194" t="s">
        <v>270</v>
      </c>
      <c r="CO260" s="1192" t="s">
        <v>268</v>
      </c>
      <c r="CP260" s="1196" t="s">
        <v>275</v>
      </c>
      <c r="CQ260" s="1192" t="s">
        <v>268</v>
      </c>
      <c r="CR260" s="1205">
        <v>2.4</v>
      </c>
      <c r="CS260" s="1230" t="s">
        <v>277</v>
      </c>
      <c r="CT260" s="1232" t="s">
        <v>268</v>
      </c>
      <c r="CU260" s="1233">
        <v>3200</v>
      </c>
      <c r="CV260" s="1236">
        <v>3500</v>
      </c>
      <c r="CW260" s="1233">
        <v>2200</v>
      </c>
      <c r="CX260" s="1236">
        <v>2200</v>
      </c>
      <c r="CY260" s="1189" t="s">
        <v>268</v>
      </c>
      <c r="CZ260" s="238" t="s">
        <v>1162</v>
      </c>
      <c r="DA260" s="239">
        <v>5100</v>
      </c>
      <c r="DB260" s="240">
        <v>5700</v>
      </c>
      <c r="DC260" s="241">
        <v>3500</v>
      </c>
      <c r="DD260" s="242">
        <v>3500</v>
      </c>
      <c r="DE260" s="1210"/>
      <c r="DF260" s="302"/>
      <c r="DG260" s="1189" t="s">
        <v>268</v>
      </c>
      <c r="DH260" s="1239">
        <v>5100</v>
      </c>
      <c r="DI260" s="1210" t="s">
        <v>268</v>
      </c>
      <c r="DJ260" s="1242">
        <v>1730</v>
      </c>
      <c r="DK260" s="1210" t="s">
        <v>268</v>
      </c>
      <c r="DL260" s="1245">
        <v>10</v>
      </c>
      <c r="DM260" s="1201" t="s">
        <v>269</v>
      </c>
      <c r="DN260" s="1202" t="s">
        <v>270</v>
      </c>
      <c r="DO260" s="1201" t="s">
        <v>268</v>
      </c>
      <c r="DP260" s="1203" t="s">
        <v>275</v>
      </c>
      <c r="DQ260" s="1201" t="s">
        <v>268</v>
      </c>
      <c r="DR260" s="1246">
        <v>10.5</v>
      </c>
      <c r="DS260" s="1210"/>
      <c r="DT260" s="231"/>
      <c r="DU260" s="1210" t="s">
        <v>280</v>
      </c>
      <c r="DV260" s="1249" t="s">
        <v>1129</v>
      </c>
      <c r="DW260" s="1251" t="s">
        <v>1129</v>
      </c>
      <c r="DX260" s="1251" t="s">
        <v>1129</v>
      </c>
      <c r="DY260" s="1253" t="s">
        <v>1129</v>
      </c>
      <c r="DZ260" s="1210" t="s">
        <v>280</v>
      </c>
      <c r="EA260" s="1211">
        <v>1130</v>
      </c>
      <c r="EB260" s="1201" t="s">
        <v>268</v>
      </c>
      <c r="EC260" s="1198">
        <v>10</v>
      </c>
      <c r="ED260" s="1201" t="s">
        <v>269</v>
      </c>
      <c r="EE260" s="1202" t="s">
        <v>270</v>
      </c>
      <c r="EF260" s="1201" t="s">
        <v>268</v>
      </c>
      <c r="EG260" s="1203" t="s">
        <v>275</v>
      </c>
      <c r="EH260" s="1201" t="s">
        <v>268</v>
      </c>
      <c r="EI260" s="1204">
        <v>5.2</v>
      </c>
      <c r="EJ260" s="1207" t="s">
        <v>276</v>
      </c>
      <c r="EK260" s="1210" t="s">
        <v>280</v>
      </c>
      <c r="EL260" s="1211">
        <v>4260</v>
      </c>
      <c r="EM260" s="1201" t="s">
        <v>268</v>
      </c>
      <c r="EN260" s="1198">
        <v>40</v>
      </c>
      <c r="EO260" s="1201" t="s">
        <v>269</v>
      </c>
      <c r="EP260" s="1202" t="s">
        <v>270</v>
      </c>
      <c r="EQ260" s="1201" t="s">
        <v>268</v>
      </c>
      <c r="ER260" s="1203" t="s">
        <v>275</v>
      </c>
      <c r="ES260" s="1201" t="s">
        <v>268</v>
      </c>
      <c r="ET260" s="1204">
        <v>2.6</v>
      </c>
      <c r="EU260" s="1214" t="s">
        <v>276</v>
      </c>
      <c r="EV260" s="1207" t="s">
        <v>1168</v>
      </c>
      <c r="EW260" s="1210" t="s">
        <v>280</v>
      </c>
      <c r="EX260" s="244"/>
      <c r="EY260" s="1210" t="s">
        <v>280</v>
      </c>
      <c r="EZ260" s="1261"/>
      <c r="FA260" s="1210"/>
      <c r="FB260" s="1264"/>
      <c r="FC260" s="298"/>
      <c r="FD260" s="1267"/>
      <c r="FE260" s="441"/>
      <c r="FL260" s="422"/>
      <c r="FM260" s="422"/>
      <c r="FN260" s="422"/>
      <c r="FO260" s="422"/>
    </row>
    <row r="261" spans="1:171" ht="15.6" customHeight="1">
      <c r="A261" s="144" t="s">
        <v>469</v>
      </c>
      <c r="B261" s="144" t="s">
        <v>1955</v>
      </c>
      <c r="C261" s="1256"/>
      <c r="D261" s="1182"/>
      <c r="E261" s="1185"/>
      <c r="F261" s="299" t="s">
        <v>43</v>
      </c>
      <c r="G261" s="205"/>
      <c r="H261" s="246">
        <v>51190</v>
      </c>
      <c r="I261" s="247">
        <v>124980</v>
      </c>
      <c r="J261" s="246">
        <v>46440</v>
      </c>
      <c r="K261" s="247">
        <v>120230</v>
      </c>
      <c r="L261" s="175" t="s">
        <v>268</v>
      </c>
      <c r="M261" s="248">
        <v>480</v>
      </c>
      <c r="N261" s="249">
        <v>1120</v>
      </c>
      <c r="O261" s="250" t="s">
        <v>269</v>
      </c>
      <c r="P261" s="251" t="s">
        <v>270</v>
      </c>
      <c r="Q261" s="252" t="s">
        <v>274</v>
      </c>
      <c r="R261" s="251" t="s">
        <v>271</v>
      </c>
      <c r="S261" s="252" t="s">
        <v>268</v>
      </c>
      <c r="T261" s="253">
        <v>2.9</v>
      </c>
      <c r="U261" s="254">
        <v>2.8</v>
      </c>
      <c r="V261" s="248">
        <v>440</v>
      </c>
      <c r="W261" s="249">
        <v>1070</v>
      </c>
      <c r="X261" s="250" t="s">
        <v>269</v>
      </c>
      <c r="Y261" s="251" t="s">
        <v>270</v>
      </c>
      <c r="Z261" s="252" t="s">
        <v>274</v>
      </c>
      <c r="AA261" s="251" t="s">
        <v>271</v>
      </c>
      <c r="AB261" s="252" t="s">
        <v>268</v>
      </c>
      <c r="AC261" s="253">
        <v>2.8</v>
      </c>
      <c r="AD261" s="255">
        <v>2.7</v>
      </c>
      <c r="AE261" s="175" t="s">
        <v>268</v>
      </c>
      <c r="AF261" s="223">
        <v>9230</v>
      </c>
      <c r="AG261" s="224" t="s">
        <v>274</v>
      </c>
      <c r="AH261" s="256">
        <v>90</v>
      </c>
      <c r="AI261" s="257" t="s">
        <v>269</v>
      </c>
      <c r="AJ261" s="197" t="s">
        <v>270</v>
      </c>
      <c r="AK261" s="198" t="s">
        <v>268</v>
      </c>
      <c r="AL261" s="258" t="s">
        <v>271</v>
      </c>
      <c r="AM261" s="259" t="s">
        <v>268</v>
      </c>
      <c r="AN261" s="260">
        <v>2.5</v>
      </c>
      <c r="AO261" s="261"/>
      <c r="AQ261" s="233"/>
      <c r="AR261" s="56"/>
      <c r="AS261" s="233"/>
      <c r="AT261" s="262"/>
      <c r="AU261" s="263"/>
      <c r="AV261" s="262"/>
      <c r="AW261" s="263"/>
      <c r="AX261" s="262"/>
      <c r="AY261" s="263"/>
      <c r="BA261" s="56"/>
      <c r="BB261" s="56"/>
      <c r="BC261" s="264"/>
      <c r="BD261" s="265"/>
      <c r="BE261" s="56"/>
      <c r="BF261" s="265"/>
      <c r="BG261" s="56"/>
      <c r="BH261" s="265"/>
      <c r="BI261" s="56"/>
      <c r="BJ261" s="1187"/>
      <c r="BL261" s="231" t="s">
        <v>1199</v>
      </c>
      <c r="BM261" s="1210"/>
      <c r="BN261" s="1227" t="s">
        <v>1199</v>
      </c>
      <c r="BO261" s="1228"/>
      <c r="BP261" s="1228"/>
      <c r="BT261" s="306"/>
      <c r="BU261" s="235"/>
      <c r="BV261" s="1241"/>
      <c r="BW261" s="266"/>
      <c r="BX261" s="1186"/>
      <c r="BY261" s="133"/>
      <c r="BZ261" s="133"/>
      <c r="CA261" s="1187"/>
      <c r="CB261" s="311"/>
      <c r="CC261" s="312"/>
      <c r="CD261" s="311"/>
      <c r="CE261" s="312"/>
      <c r="CF261" s="311"/>
      <c r="CG261" s="312"/>
      <c r="CH261" s="311"/>
      <c r="CI261" s="1241"/>
      <c r="CJ261" s="1188"/>
      <c r="CK261" s="1189"/>
      <c r="CL261" s="1190"/>
      <c r="CM261" s="1192"/>
      <c r="CN261" s="1194"/>
      <c r="CO261" s="1192"/>
      <c r="CP261" s="1196"/>
      <c r="CQ261" s="1192"/>
      <c r="CR261" s="1205"/>
      <c r="CS261" s="1230"/>
      <c r="CT261" s="1232"/>
      <c r="CU261" s="1234"/>
      <c r="CV261" s="1237"/>
      <c r="CW261" s="1234"/>
      <c r="CX261" s="1237"/>
      <c r="CY261" s="1189"/>
      <c r="CZ261" s="167" t="s">
        <v>1164</v>
      </c>
      <c r="DA261" s="268">
        <v>2800</v>
      </c>
      <c r="DB261" s="269">
        <v>3100</v>
      </c>
      <c r="DC261" s="270">
        <v>1900</v>
      </c>
      <c r="DD261" s="271">
        <v>1900</v>
      </c>
      <c r="DE261" s="1210"/>
      <c r="DF261" s="231" t="s">
        <v>327</v>
      </c>
      <c r="DG261" s="1189"/>
      <c r="DH261" s="1240"/>
      <c r="DI261" s="1210"/>
      <c r="DJ261" s="1243"/>
      <c r="DK261" s="1210"/>
      <c r="DL261" s="1190"/>
      <c r="DM261" s="1192"/>
      <c r="DN261" s="1194"/>
      <c r="DO261" s="1192"/>
      <c r="DP261" s="1196"/>
      <c r="DQ261" s="1192"/>
      <c r="DR261" s="1247"/>
      <c r="DS261" s="1210"/>
      <c r="DT261" s="231"/>
      <c r="DU261" s="1210"/>
      <c r="DV261" s="1250"/>
      <c r="DW261" s="1252"/>
      <c r="DX261" s="1252"/>
      <c r="DY261" s="1254"/>
      <c r="DZ261" s="1210"/>
      <c r="EA261" s="1212"/>
      <c r="EB261" s="1192"/>
      <c r="EC261" s="1199"/>
      <c r="ED261" s="1192"/>
      <c r="EE261" s="1194"/>
      <c r="EF261" s="1192"/>
      <c r="EG261" s="1196"/>
      <c r="EH261" s="1192"/>
      <c r="EI261" s="1205"/>
      <c r="EJ261" s="1208"/>
      <c r="EK261" s="1210"/>
      <c r="EL261" s="1212"/>
      <c r="EM261" s="1192"/>
      <c r="EN261" s="1199"/>
      <c r="EO261" s="1192"/>
      <c r="EP261" s="1194"/>
      <c r="EQ261" s="1192"/>
      <c r="ER261" s="1196"/>
      <c r="ES261" s="1192"/>
      <c r="ET261" s="1205"/>
      <c r="EU261" s="1215"/>
      <c r="EV261" s="1208"/>
      <c r="EW261" s="1210"/>
      <c r="EX261" s="272">
        <v>2840</v>
      </c>
      <c r="EY261" s="1210"/>
      <c r="EZ261" s="1261"/>
      <c r="FA261" s="1210"/>
      <c r="FB261" s="1264"/>
      <c r="FC261" s="298"/>
      <c r="FD261" s="1267"/>
      <c r="FE261" s="441"/>
      <c r="FL261" s="422"/>
      <c r="FM261" s="422"/>
      <c r="FN261" s="422"/>
      <c r="FO261" s="422"/>
    </row>
    <row r="262" spans="1:171" ht="15.6" customHeight="1">
      <c r="A262" s="144" t="s">
        <v>1373</v>
      </c>
      <c r="B262" s="144" t="s">
        <v>1956</v>
      </c>
      <c r="C262" s="1256"/>
      <c r="D262" s="1182"/>
      <c r="E262" s="1217" t="s">
        <v>1165</v>
      </c>
      <c r="F262" s="299" t="s">
        <v>44</v>
      </c>
      <c r="G262" s="205"/>
      <c r="H262" s="246">
        <v>124980</v>
      </c>
      <c r="I262" s="247">
        <v>217340</v>
      </c>
      <c r="J262" s="246">
        <v>120230</v>
      </c>
      <c r="K262" s="247">
        <v>212590</v>
      </c>
      <c r="L262" s="175" t="s">
        <v>268</v>
      </c>
      <c r="M262" s="248">
        <v>1120</v>
      </c>
      <c r="N262" s="249">
        <v>2050</v>
      </c>
      <c r="O262" s="250" t="s">
        <v>269</v>
      </c>
      <c r="P262" s="251" t="s">
        <v>270</v>
      </c>
      <c r="Q262" s="252" t="s">
        <v>274</v>
      </c>
      <c r="R262" s="251" t="s">
        <v>271</v>
      </c>
      <c r="S262" s="252" t="s">
        <v>268</v>
      </c>
      <c r="T262" s="253">
        <v>2.8</v>
      </c>
      <c r="U262" s="254">
        <v>2.7</v>
      </c>
      <c r="V262" s="248">
        <v>1070</v>
      </c>
      <c r="W262" s="249">
        <v>2000</v>
      </c>
      <c r="X262" s="250" t="s">
        <v>269</v>
      </c>
      <c r="Y262" s="251" t="s">
        <v>270</v>
      </c>
      <c r="Z262" s="252" t="s">
        <v>274</v>
      </c>
      <c r="AA262" s="251" t="s">
        <v>271</v>
      </c>
      <c r="AB262" s="252" t="s">
        <v>268</v>
      </c>
      <c r="AC262" s="253">
        <v>2.7</v>
      </c>
      <c r="AD262" s="255">
        <v>2.7</v>
      </c>
      <c r="AE262" s="55"/>
      <c r="AH262" s="273"/>
      <c r="AP262" s="55"/>
      <c r="AZ262" s="175" t="s">
        <v>268</v>
      </c>
      <c r="BA262" s="274">
        <v>18470</v>
      </c>
      <c r="BB262" s="175" t="s">
        <v>268</v>
      </c>
      <c r="BC262" s="225">
        <v>180</v>
      </c>
      <c r="BD262" s="226" t="s">
        <v>269</v>
      </c>
      <c r="BE262" s="227" t="s">
        <v>270</v>
      </c>
      <c r="BF262" s="228" t="s">
        <v>268</v>
      </c>
      <c r="BG262" s="229" t="s">
        <v>271</v>
      </c>
      <c r="BH262" s="226" t="s">
        <v>268</v>
      </c>
      <c r="BI262" s="230">
        <v>2.5</v>
      </c>
      <c r="BJ262" s="1187"/>
      <c r="BL262" s="231">
        <v>860100</v>
      </c>
      <c r="BM262" s="1210"/>
      <c r="BN262" s="149">
        <v>8600</v>
      </c>
      <c r="BO262" s="138" t="s">
        <v>272</v>
      </c>
      <c r="BP262" s="166" t="s">
        <v>270</v>
      </c>
      <c r="BQ262" s="161" t="s">
        <v>268</v>
      </c>
      <c r="BR262" s="303" t="s">
        <v>271</v>
      </c>
      <c r="BS262" s="182" t="s">
        <v>268</v>
      </c>
      <c r="BT262" s="304">
        <v>2</v>
      </c>
      <c r="BU262" s="307"/>
      <c r="BV262" s="1241"/>
      <c r="BW262" s="302"/>
      <c r="BX262" s="1186"/>
      <c r="BY262" s="133"/>
      <c r="BZ262" s="133"/>
      <c r="CA262" s="1187"/>
      <c r="CB262" s="311"/>
      <c r="CC262" s="312"/>
      <c r="CD262" s="311"/>
      <c r="CE262" s="312"/>
      <c r="CF262" s="311"/>
      <c r="CG262" s="312"/>
      <c r="CH262" s="311"/>
      <c r="CI262" s="1241"/>
      <c r="CJ262" s="1219">
        <v>3200</v>
      </c>
      <c r="CK262" s="1189"/>
      <c r="CL262" s="1190"/>
      <c r="CM262" s="1192"/>
      <c r="CN262" s="1194"/>
      <c r="CO262" s="1192"/>
      <c r="CP262" s="1196"/>
      <c r="CQ262" s="1192"/>
      <c r="CR262" s="1205"/>
      <c r="CS262" s="1230"/>
      <c r="CT262" s="1232"/>
      <c r="CU262" s="1234"/>
      <c r="CV262" s="1237"/>
      <c r="CW262" s="1234"/>
      <c r="CX262" s="1237"/>
      <c r="CY262" s="1189"/>
      <c r="CZ262" s="167" t="s">
        <v>1166</v>
      </c>
      <c r="DA262" s="268">
        <v>2400</v>
      </c>
      <c r="DB262" s="269">
        <v>2700</v>
      </c>
      <c r="DC262" s="270">
        <v>1700</v>
      </c>
      <c r="DD262" s="271">
        <v>1700</v>
      </c>
      <c r="DE262" s="1210"/>
      <c r="DF262" s="231">
        <v>2540</v>
      </c>
      <c r="DG262" s="235"/>
      <c r="DH262" s="276"/>
      <c r="DI262" s="1241"/>
      <c r="DJ262" s="1243"/>
      <c r="DK262" s="1210"/>
      <c r="DL262" s="1190"/>
      <c r="DM262" s="1192"/>
      <c r="DN262" s="1194"/>
      <c r="DO262" s="1192"/>
      <c r="DP262" s="1196"/>
      <c r="DQ262" s="1192"/>
      <c r="DR262" s="1247"/>
      <c r="DS262" s="1210"/>
      <c r="DT262" s="302"/>
      <c r="DU262" s="1210"/>
      <c r="DV262" s="1221">
        <v>0.01</v>
      </c>
      <c r="DW262" s="1223">
        <v>0.03</v>
      </c>
      <c r="DX262" s="1223">
        <v>0.04</v>
      </c>
      <c r="DY262" s="1225">
        <v>0.06</v>
      </c>
      <c r="DZ262" s="1210"/>
      <c r="EA262" s="1212"/>
      <c r="EB262" s="1192"/>
      <c r="EC262" s="1199"/>
      <c r="ED262" s="1192"/>
      <c r="EE262" s="1194"/>
      <c r="EF262" s="1192"/>
      <c r="EG262" s="1196"/>
      <c r="EH262" s="1192"/>
      <c r="EI262" s="1205"/>
      <c r="EJ262" s="1208"/>
      <c r="EK262" s="1210"/>
      <c r="EL262" s="1212"/>
      <c r="EM262" s="1192"/>
      <c r="EN262" s="1199"/>
      <c r="EO262" s="1192"/>
      <c r="EP262" s="1194"/>
      <c r="EQ262" s="1192"/>
      <c r="ER262" s="1196"/>
      <c r="ES262" s="1192"/>
      <c r="ET262" s="1205"/>
      <c r="EU262" s="1215"/>
      <c r="EV262" s="1208"/>
      <c r="EW262" s="1210"/>
      <c r="EX262" s="277">
        <v>20</v>
      </c>
      <c r="EY262" s="1210"/>
      <c r="EZ262" s="1261"/>
      <c r="FA262" s="1210"/>
      <c r="FB262" s="1264"/>
      <c r="FC262" s="298"/>
      <c r="FD262" s="1267"/>
      <c r="FE262" s="441"/>
      <c r="FL262" s="422"/>
      <c r="FM262" s="422"/>
      <c r="FN262" s="422"/>
      <c r="FO262" s="422"/>
    </row>
    <row r="263" spans="1:171" ht="15.6" customHeight="1">
      <c r="A263" s="144" t="s">
        <v>1374</v>
      </c>
      <c r="B263" s="144" t="s">
        <v>1957</v>
      </c>
      <c r="C263" s="1256"/>
      <c r="D263" s="1182"/>
      <c r="E263" s="1218"/>
      <c r="F263" s="300" t="s">
        <v>45</v>
      </c>
      <c r="G263" s="205"/>
      <c r="H263" s="279">
        <v>217340</v>
      </c>
      <c r="I263" s="280"/>
      <c r="J263" s="279">
        <v>212590</v>
      </c>
      <c r="K263" s="280"/>
      <c r="L263" s="175" t="s">
        <v>268</v>
      </c>
      <c r="M263" s="223">
        <v>2050</v>
      </c>
      <c r="N263" s="281"/>
      <c r="O263" s="282" t="s">
        <v>269</v>
      </c>
      <c r="P263" s="283" t="s">
        <v>270</v>
      </c>
      <c r="Q263" s="284" t="s">
        <v>274</v>
      </c>
      <c r="R263" s="283" t="s">
        <v>271</v>
      </c>
      <c r="S263" s="284" t="s">
        <v>268</v>
      </c>
      <c r="T263" s="285">
        <v>2.7</v>
      </c>
      <c r="U263" s="286"/>
      <c r="V263" s="223">
        <v>2000</v>
      </c>
      <c r="W263" s="281"/>
      <c r="X263" s="282" t="s">
        <v>269</v>
      </c>
      <c r="Y263" s="283" t="s">
        <v>270</v>
      </c>
      <c r="Z263" s="284" t="s">
        <v>274</v>
      </c>
      <c r="AA263" s="283" t="s">
        <v>271</v>
      </c>
      <c r="AB263" s="284" t="s">
        <v>268</v>
      </c>
      <c r="AC263" s="285">
        <v>2.7</v>
      </c>
      <c r="AD263" s="287"/>
      <c r="AE263" s="55"/>
      <c r="AH263" s="288"/>
      <c r="AP263" s="55"/>
      <c r="AQ263" s="289"/>
      <c r="AR263" s="165"/>
      <c r="AS263" s="288"/>
      <c r="AZ263" s="56"/>
      <c r="BA263" s="56"/>
      <c r="BB263" s="56"/>
      <c r="BC263" s="56"/>
      <c r="BD263" s="56"/>
      <c r="BE263" s="56"/>
      <c r="BF263" s="56"/>
      <c r="BG263" s="56"/>
      <c r="BH263" s="56"/>
      <c r="BI263" s="56"/>
      <c r="BJ263" s="1187"/>
      <c r="BL263" s="301"/>
      <c r="BM263" s="1210"/>
      <c r="BN263" s="144"/>
      <c r="BT263" s="306"/>
      <c r="BU263" s="179"/>
      <c r="BV263" s="1241"/>
      <c r="BW263" s="231"/>
      <c r="BX263" s="1186"/>
      <c r="BY263" s="133"/>
      <c r="BZ263" s="133"/>
      <c r="CA263" s="1187"/>
      <c r="CB263" s="311"/>
      <c r="CC263" s="312"/>
      <c r="CD263" s="311"/>
      <c r="CE263" s="312"/>
      <c r="CF263" s="311"/>
      <c r="CG263" s="312"/>
      <c r="CH263" s="311"/>
      <c r="CI263" s="1241"/>
      <c r="CJ263" s="1219"/>
      <c r="CK263" s="1189"/>
      <c r="CL263" s="1190"/>
      <c r="CM263" s="1192"/>
      <c r="CN263" s="1194"/>
      <c r="CO263" s="1192"/>
      <c r="CP263" s="1196"/>
      <c r="CQ263" s="1192"/>
      <c r="CR263" s="1205"/>
      <c r="CS263" s="1230"/>
      <c r="CT263" s="1232"/>
      <c r="CU263" s="1235"/>
      <c r="CV263" s="1238"/>
      <c r="CW263" s="1235"/>
      <c r="CX263" s="1238"/>
      <c r="CY263" s="1189"/>
      <c r="CZ263" s="291" t="s">
        <v>1167</v>
      </c>
      <c r="DA263" s="292">
        <v>2200</v>
      </c>
      <c r="DB263" s="293">
        <v>2400</v>
      </c>
      <c r="DC263" s="294">
        <v>1500</v>
      </c>
      <c r="DD263" s="290">
        <v>1500</v>
      </c>
      <c r="DE263" s="1210"/>
      <c r="DF263" s="302"/>
      <c r="DG263" s="235"/>
      <c r="DH263" s="165"/>
      <c r="DI263" s="1241"/>
      <c r="DJ263" s="1244"/>
      <c r="DK263" s="1210"/>
      <c r="DL263" s="1190"/>
      <c r="DM263" s="1193"/>
      <c r="DN263" s="1195"/>
      <c r="DO263" s="1193"/>
      <c r="DP263" s="1197"/>
      <c r="DQ263" s="1193"/>
      <c r="DR263" s="1248"/>
      <c r="DS263" s="1210"/>
      <c r="DT263" s="231"/>
      <c r="DU263" s="1210"/>
      <c r="DV263" s="1222"/>
      <c r="DW263" s="1224"/>
      <c r="DX263" s="1224"/>
      <c r="DY263" s="1226"/>
      <c r="DZ263" s="1210"/>
      <c r="EA263" s="1213"/>
      <c r="EB263" s="1193"/>
      <c r="EC263" s="1200"/>
      <c r="ED263" s="1193"/>
      <c r="EE263" s="1195"/>
      <c r="EF263" s="1193"/>
      <c r="EG263" s="1197"/>
      <c r="EH263" s="1193"/>
      <c r="EI263" s="1206"/>
      <c r="EJ263" s="1209"/>
      <c r="EK263" s="1210"/>
      <c r="EL263" s="1213"/>
      <c r="EM263" s="1193"/>
      <c r="EN263" s="1200"/>
      <c r="EO263" s="1193"/>
      <c r="EP263" s="1195"/>
      <c r="EQ263" s="1193"/>
      <c r="ER263" s="1197"/>
      <c r="ES263" s="1193"/>
      <c r="ET263" s="1206"/>
      <c r="EU263" s="1216"/>
      <c r="EV263" s="1209"/>
      <c r="EW263" s="1210"/>
      <c r="EX263" s="295" t="s">
        <v>1168</v>
      </c>
      <c r="EY263" s="1210"/>
      <c r="EZ263" s="1261"/>
      <c r="FA263" s="1210"/>
      <c r="FB263" s="1264"/>
      <c r="FC263" s="298"/>
      <c r="FD263" s="1267"/>
      <c r="FE263" s="441"/>
      <c r="FL263" s="422"/>
      <c r="FM263" s="422"/>
      <c r="FN263" s="422"/>
      <c r="FO263" s="422"/>
    </row>
    <row r="264" spans="1:171" ht="15.6" customHeight="1">
      <c r="A264" s="144" t="s">
        <v>1375</v>
      </c>
      <c r="B264" s="144" t="s">
        <v>1958</v>
      </c>
      <c r="C264" s="1256"/>
      <c r="D264" s="1352" t="s">
        <v>1200</v>
      </c>
      <c r="E264" s="1184" t="s">
        <v>1160</v>
      </c>
      <c r="F264" s="296" t="s">
        <v>42</v>
      </c>
      <c r="G264" s="205"/>
      <c r="H264" s="206">
        <v>40520</v>
      </c>
      <c r="I264" s="207">
        <v>49750</v>
      </c>
      <c r="J264" s="206">
        <v>36100</v>
      </c>
      <c r="K264" s="207">
        <v>45330</v>
      </c>
      <c r="L264" s="175" t="s">
        <v>268</v>
      </c>
      <c r="M264" s="208">
        <v>380</v>
      </c>
      <c r="N264" s="209">
        <v>470</v>
      </c>
      <c r="O264" s="210" t="s">
        <v>269</v>
      </c>
      <c r="P264" s="211" t="s">
        <v>270</v>
      </c>
      <c r="Q264" s="212" t="s">
        <v>268</v>
      </c>
      <c r="R264" s="213" t="s">
        <v>271</v>
      </c>
      <c r="S264" s="212" t="s">
        <v>268</v>
      </c>
      <c r="T264" s="214">
        <v>2.9</v>
      </c>
      <c r="U264" s="215">
        <v>2.8</v>
      </c>
      <c r="V264" s="208">
        <v>340</v>
      </c>
      <c r="W264" s="209">
        <v>430</v>
      </c>
      <c r="X264" s="210" t="s">
        <v>269</v>
      </c>
      <c r="Y264" s="211" t="s">
        <v>270</v>
      </c>
      <c r="Z264" s="212" t="s">
        <v>268</v>
      </c>
      <c r="AA264" s="213" t="s">
        <v>271</v>
      </c>
      <c r="AB264" s="212" t="s">
        <v>268</v>
      </c>
      <c r="AC264" s="214">
        <v>2.9</v>
      </c>
      <c r="AD264" s="216">
        <v>2.8</v>
      </c>
      <c r="AE264" s="175" t="s">
        <v>268</v>
      </c>
      <c r="AF264" s="217">
        <v>9230</v>
      </c>
      <c r="AG264" s="218" t="s">
        <v>274</v>
      </c>
      <c r="AH264" s="219">
        <v>90</v>
      </c>
      <c r="AI264" s="220" t="s">
        <v>269</v>
      </c>
      <c r="AJ264" s="211" t="s">
        <v>270</v>
      </c>
      <c r="AK264" s="212" t="s">
        <v>268</v>
      </c>
      <c r="AL264" s="213" t="s">
        <v>271</v>
      </c>
      <c r="AM264" s="212" t="s">
        <v>268</v>
      </c>
      <c r="AN264" s="221">
        <v>2.5</v>
      </c>
      <c r="AO264" s="222" t="s">
        <v>276</v>
      </c>
      <c r="AP264" s="175" t="s">
        <v>268</v>
      </c>
      <c r="AQ264" s="223">
        <v>3690</v>
      </c>
      <c r="AR264" s="224" t="s">
        <v>274</v>
      </c>
      <c r="AS264" s="225">
        <v>30</v>
      </c>
      <c r="AT264" s="226" t="s">
        <v>269</v>
      </c>
      <c r="AU264" s="227" t="s">
        <v>270</v>
      </c>
      <c r="AV264" s="228" t="s">
        <v>268</v>
      </c>
      <c r="AW264" s="229" t="s">
        <v>271</v>
      </c>
      <c r="AX264" s="228" t="s">
        <v>268</v>
      </c>
      <c r="AY264" s="230">
        <v>3.8</v>
      </c>
      <c r="BA264" s="56"/>
      <c r="BJ264" s="1187"/>
      <c r="BL264" s="301"/>
      <c r="BM264" s="1210"/>
      <c r="BN264" s="144"/>
      <c r="BT264" s="306"/>
      <c r="BU264" s="235"/>
      <c r="BV264" s="1241"/>
      <c r="BW264" s="266"/>
      <c r="BX264" s="1186"/>
      <c r="BY264" s="133"/>
      <c r="BZ264" s="133"/>
      <c r="CA264" s="1187"/>
      <c r="CB264" s="311"/>
      <c r="CC264" s="312"/>
      <c r="CD264" s="311"/>
      <c r="CE264" s="312"/>
      <c r="CF264" s="311"/>
      <c r="CG264" s="312"/>
      <c r="CH264" s="311"/>
      <c r="CI264" s="1241"/>
      <c r="CJ264" s="1188" t="s">
        <v>174</v>
      </c>
      <c r="CK264" s="1189" t="s">
        <v>268</v>
      </c>
      <c r="CL264" s="1190">
        <v>20</v>
      </c>
      <c r="CM264" s="1192" t="s">
        <v>269</v>
      </c>
      <c r="CN264" s="1194" t="s">
        <v>270</v>
      </c>
      <c r="CO264" s="1192" t="s">
        <v>268</v>
      </c>
      <c r="CP264" s="1196" t="s">
        <v>275</v>
      </c>
      <c r="CQ264" s="1192" t="s">
        <v>268</v>
      </c>
      <c r="CR264" s="1205">
        <v>3.1</v>
      </c>
      <c r="CS264" s="1230" t="s">
        <v>277</v>
      </c>
      <c r="CT264" s="1232" t="s">
        <v>268</v>
      </c>
      <c r="CU264" s="1233">
        <v>3400</v>
      </c>
      <c r="CV264" s="1236">
        <v>3800</v>
      </c>
      <c r="CW264" s="1233">
        <v>2400</v>
      </c>
      <c r="CX264" s="1236">
        <v>2400</v>
      </c>
      <c r="CY264" s="1189" t="s">
        <v>268</v>
      </c>
      <c r="CZ264" s="238" t="s">
        <v>1162</v>
      </c>
      <c r="DA264" s="239">
        <v>5500</v>
      </c>
      <c r="DB264" s="240">
        <v>6200</v>
      </c>
      <c r="DC264" s="241">
        <v>3900</v>
      </c>
      <c r="DD264" s="242">
        <v>3900</v>
      </c>
      <c r="DE264" s="1210"/>
      <c r="DF264" s="231" t="s">
        <v>329</v>
      </c>
      <c r="DG264" s="1189" t="s">
        <v>268</v>
      </c>
      <c r="DH264" s="1239">
        <v>5100</v>
      </c>
      <c r="DI264" s="1210" t="s">
        <v>268</v>
      </c>
      <c r="DJ264" s="1242">
        <v>1600</v>
      </c>
      <c r="DK264" s="1210" t="s">
        <v>268</v>
      </c>
      <c r="DL264" s="1245">
        <v>10</v>
      </c>
      <c r="DM264" s="1201" t="s">
        <v>269</v>
      </c>
      <c r="DN264" s="1202" t="s">
        <v>270</v>
      </c>
      <c r="DO264" s="1201" t="s">
        <v>268</v>
      </c>
      <c r="DP264" s="1203" t="s">
        <v>275</v>
      </c>
      <c r="DQ264" s="1201" t="s">
        <v>268</v>
      </c>
      <c r="DR264" s="1246">
        <v>9.6999999999999993</v>
      </c>
      <c r="DS264" s="1210"/>
      <c r="DT264" s="231"/>
      <c r="DU264" s="1210" t="s">
        <v>280</v>
      </c>
      <c r="DV264" s="1249" t="s">
        <v>1129</v>
      </c>
      <c r="DW264" s="1251" t="s">
        <v>1129</v>
      </c>
      <c r="DX264" s="1251" t="s">
        <v>1129</v>
      </c>
      <c r="DY264" s="1253" t="s">
        <v>1129</v>
      </c>
      <c r="DZ264" s="1210" t="s">
        <v>280</v>
      </c>
      <c r="EA264" s="1211">
        <v>1050</v>
      </c>
      <c r="EB264" s="1201" t="s">
        <v>268</v>
      </c>
      <c r="EC264" s="1198">
        <v>11</v>
      </c>
      <c r="ED264" s="1201" t="s">
        <v>269</v>
      </c>
      <c r="EE264" s="1202" t="s">
        <v>270</v>
      </c>
      <c r="EF264" s="1201" t="s">
        <v>268</v>
      </c>
      <c r="EG264" s="1203" t="s">
        <v>275</v>
      </c>
      <c r="EH264" s="1201" t="s">
        <v>268</v>
      </c>
      <c r="EI264" s="1204">
        <v>4.4000000000000004</v>
      </c>
      <c r="EJ264" s="1207" t="s">
        <v>276</v>
      </c>
      <c r="EK264" s="1210" t="s">
        <v>280</v>
      </c>
      <c r="EL264" s="1211">
        <v>3950</v>
      </c>
      <c r="EM264" s="1201" t="s">
        <v>268</v>
      </c>
      <c r="EN264" s="1198">
        <v>40</v>
      </c>
      <c r="EO264" s="1201" t="s">
        <v>269</v>
      </c>
      <c r="EP264" s="1202" t="s">
        <v>270</v>
      </c>
      <c r="EQ264" s="1201" t="s">
        <v>268</v>
      </c>
      <c r="ER264" s="1203" t="s">
        <v>275</v>
      </c>
      <c r="ES264" s="1201" t="s">
        <v>268</v>
      </c>
      <c r="ET264" s="1204">
        <v>2.4</v>
      </c>
      <c r="EU264" s="1214" t="s">
        <v>276</v>
      </c>
      <c r="EV264" s="1207" t="s">
        <v>1168</v>
      </c>
      <c r="EW264" s="1210" t="s">
        <v>280</v>
      </c>
      <c r="EX264" s="244"/>
      <c r="EY264" s="1210" t="s">
        <v>280</v>
      </c>
      <c r="EZ264" s="1261"/>
      <c r="FA264" s="1210"/>
      <c r="FB264" s="1264"/>
      <c r="FC264" s="298"/>
      <c r="FD264" s="1267"/>
      <c r="FE264" s="441"/>
      <c r="FL264" s="422"/>
      <c r="FM264" s="422"/>
      <c r="FN264" s="422"/>
      <c r="FO264" s="422"/>
    </row>
    <row r="265" spans="1:171" ht="15.6" customHeight="1">
      <c r="A265" s="144" t="s">
        <v>1376</v>
      </c>
      <c r="B265" s="144" t="s">
        <v>1959</v>
      </c>
      <c r="C265" s="1256"/>
      <c r="D265" s="1182"/>
      <c r="E265" s="1185"/>
      <c r="F265" s="299" t="s">
        <v>43</v>
      </c>
      <c r="G265" s="205"/>
      <c r="H265" s="246">
        <v>49750</v>
      </c>
      <c r="I265" s="247">
        <v>123540</v>
      </c>
      <c r="J265" s="246">
        <v>45330</v>
      </c>
      <c r="K265" s="247">
        <v>119120</v>
      </c>
      <c r="L265" s="175" t="s">
        <v>268</v>
      </c>
      <c r="M265" s="248">
        <v>470</v>
      </c>
      <c r="N265" s="249">
        <v>1100</v>
      </c>
      <c r="O265" s="250" t="s">
        <v>269</v>
      </c>
      <c r="P265" s="251" t="s">
        <v>270</v>
      </c>
      <c r="Q265" s="252" t="s">
        <v>274</v>
      </c>
      <c r="R265" s="251" t="s">
        <v>271</v>
      </c>
      <c r="S265" s="252" t="s">
        <v>268</v>
      </c>
      <c r="T265" s="253">
        <v>2.8</v>
      </c>
      <c r="U265" s="254">
        <v>2.8</v>
      </c>
      <c r="V265" s="248">
        <v>430</v>
      </c>
      <c r="W265" s="249">
        <v>1060</v>
      </c>
      <c r="X265" s="250" t="s">
        <v>269</v>
      </c>
      <c r="Y265" s="251" t="s">
        <v>270</v>
      </c>
      <c r="Z265" s="252" t="s">
        <v>274</v>
      </c>
      <c r="AA265" s="251" t="s">
        <v>271</v>
      </c>
      <c r="AB265" s="252" t="s">
        <v>268</v>
      </c>
      <c r="AC265" s="253">
        <v>2.8</v>
      </c>
      <c r="AD265" s="255">
        <v>2.7</v>
      </c>
      <c r="AE265" s="175" t="s">
        <v>268</v>
      </c>
      <c r="AF265" s="223">
        <v>9230</v>
      </c>
      <c r="AG265" s="224" t="s">
        <v>274</v>
      </c>
      <c r="AH265" s="256">
        <v>90</v>
      </c>
      <c r="AI265" s="257" t="s">
        <v>269</v>
      </c>
      <c r="AJ265" s="197" t="s">
        <v>270</v>
      </c>
      <c r="AK265" s="198" t="s">
        <v>268</v>
      </c>
      <c r="AL265" s="258" t="s">
        <v>271</v>
      </c>
      <c r="AM265" s="259" t="s">
        <v>268</v>
      </c>
      <c r="AN265" s="260">
        <v>2.5</v>
      </c>
      <c r="AO265" s="261"/>
      <c r="AQ265" s="233"/>
      <c r="AR265" s="56"/>
      <c r="AS265" s="233"/>
      <c r="AT265" s="262"/>
      <c r="AU265" s="263"/>
      <c r="AV265" s="262"/>
      <c r="AW265" s="263"/>
      <c r="AX265" s="262"/>
      <c r="AY265" s="263"/>
      <c r="BA265" s="56"/>
      <c r="BB265" s="56"/>
      <c r="BC265" s="264"/>
      <c r="BD265" s="265"/>
      <c r="BE265" s="56"/>
      <c r="BF265" s="265"/>
      <c r="BG265" s="56"/>
      <c r="BH265" s="265"/>
      <c r="BI265" s="56"/>
      <c r="BJ265" s="1187"/>
      <c r="BL265" s="301"/>
      <c r="BM265" s="1210"/>
      <c r="BN265" s="144"/>
      <c r="BT265" s="306"/>
      <c r="BU265" s="307"/>
      <c r="BV265" s="1241"/>
      <c r="BW265" s="302"/>
      <c r="BX265" s="1186"/>
      <c r="BY265" s="133"/>
      <c r="BZ265" s="133"/>
      <c r="CA265" s="1187"/>
      <c r="CB265" s="311"/>
      <c r="CC265" s="312"/>
      <c r="CD265" s="311"/>
      <c r="CE265" s="312"/>
      <c r="CF265" s="311"/>
      <c r="CG265" s="312"/>
      <c r="CH265" s="311"/>
      <c r="CI265" s="1241"/>
      <c r="CJ265" s="1188"/>
      <c r="CK265" s="1189"/>
      <c r="CL265" s="1190"/>
      <c r="CM265" s="1192"/>
      <c r="CN265" s="1194"/>
      <c r="CO265" s="1192"/>
      <c r="CP265" s="1196"/>
      <c r="CQ265" s="1192"/>
      <c r="CR265" s="1205"/>
      <c r="CS265" s="1230"/>
      <c r="CT265" s="1232"/>
      <c r="CU265" s="1234"/>
      <c r="CV265" s="1237"/>
      <c r="CW265" s="1234"/>
      <c r="CX265" s="1237"/>
      <c r="CY265" s="1189"/>
      <c r="CZ265" s="167" t="s">
        <v>1164</v>
      </c>
      <c r="DA265" s="268">
        <v>3000</v>
      </c>
      <c r="DB265" s="269">
        <v>3400</v>
      </c>
      <c r="DC265" s="270">
        <v>2100</v>
      </c>
      <c r="DD265" s="271">
        <v>2100</v>
      </c>
      <c r="DE265" s="1210"/>
      <c r="DF265" s="231">
        <v>2440</v>
      </c>
      <c r="DG265" s="1189"/>
      <c r="DH265" s="1240"/>
      <c r="DI265" s="1210"/>
      <c r="DJ265" s="1243"/>
      <c r="DK265" s="1210"/>
      <c r="DL265" s="1190"/>
      <c r="DM265" s="1192"/>
      <c r="DN265" s="1194"/>
      <c r="DO265" s="1192"/>
      <c r="DP265" s="1196"/>
      <c r="DQ265" s="1192"/>
      <c r="DR265" s="1247"/>
      <c r="DS265" s="1210"/>
      <c r="DT265" s="302"/>
      <c r="DU265" s="1210"/>
      <c r="DV265" s="1250"/>
      <c r="DW265" s="1252"/>
      <c r="DX265" s="1252"/>
      <c r="DY265" s="1254"/>
      <c r="DZ265" s="1210"/>
      <c r="EA265" s="1212"/>
      <c r="EB265" s="1192"/>
      <c r="EC265" s="1199"/>
      <c r="ED265" s="1192"/>
      <c r="EE265" s="1194"/>
      <c r="EF265" s="1192"/>
      <c r="EG265" s="1196"/>
      <c r="EH265" s="1192"/>
      <c r="EI265" s="1205"/>
      <c r="EJ265" s="1208"/>
      <c r="EK265" s="1210"/>
      <c r="EL265" s="1212"/>
      <c r="EM265" s="1192"/>
      <c r="EN265" s="1199"/>
      <c r="EO265" s="1192"/>
      <c r="EP265" s="1194"/>
      <c r="EQ265" s="1192"/>
      <c r="ER265" s="1196"/>
      <c r="ES265" s="1192"/>
      <c r="ET265" s="1205"/>
      <c r="EU265" s="1215"/>
      <c r="EV265" s="1208"/>
      <c r="EW265" s="1210"/>
      <c r="EX265" s="272">
        <v>2640</v>
      </c>
      <c r="EY265" s="1210"/>
      <c r="EZ265" s="1261"/>
      <c r="FA265" s="1210"/>
      <c r="FB265" s="1264"/>
      <c r="FC265" s="298"/>
      <c r="FD265" s="1267"/>
      <c r="FE265" s="441"/>
      <c r="FL265" s="422"/>
      <c r="FM265" s="422"/>
      <c r="FN265" s="422"/>
      <c r="FO265" s="422"/>
    </row>
    <row r="266" spans="1:171" ht="15.6" customHeight="1">
      <c r="A266" s="144" t="s">
        <v>1377</v>
      </c>
      <c r="B266" s="144" t="s">
        <v>1960</v>
      </c>
      <c r="C266" s="1256"/>
      <c r="D266" s="1182"/>
      <c r="E266" s="1217" t="s">
        <v>1165</v>
      </c>
      <c r="F266" s="299" t="s">
        <v>44</v>
      </c>
      <c r="G266" s="205"/>
      <c r="H266" s="246">
        <v>123540</v>
      </c>
      <c r="I266" s="247">
        <v>215900</v>
      </c>
      <c r="J266" s="246">
        <v>119120</v>
      </c>
      <c r="K266" s="247">
        <v>211480</v>
      </c>
      <c r="L266" s="175" t="s">
        <v>268</v>
      </c>
      <c r="M266" s="248">
        <v>1100</v>
      </c>
      <c r="N266" s="249">
        <v>2030</v>
      </c>
      <c r="O266" s="250" t="s">
        <v>269</v>
      </c>
      <c r="P266" s="251" t="s">
        <v>270</v>
      </c>
      <c r="Q266" s="252" t="s">
        <v>274</v>
      </c>
      <c r="R266" s="251" t="s">
        <v>271</v>
      </c>
      <c r="S266" s="252" t="s">
        <v>268</v>
      </c>
      <c r="T266" s="253">
        <v>2.8</v>
      </c>
      <c r="U266" s="254">
        <v>2.7</v>
      </c>
      <c r="V266" s="248">
        <v>1060</v>
      </c>
      <c r="W266" s="249">
        <v>1990</v>
      </c>
      <c r="X266" s="250" t="s">
        <v>269</v>
      </c>
      <c r="Y266" s="251" t="s">
        <v>270</v>
      </c>
      <c r="Z266" s="252" t="s">
        <v>274</v>
      </c>
      <c r="AA266" s="251" t="s">
        <v>271</v>
      </c>
      <c r="AB266" s="252" t="s">
        <v>268</v>
      </c>
      <c r="AC266" s="253">
        <v>2.7</v>
      </c>
      <c r="AD266" s="255">
        <v>2.7</v>
      </c>
      <c r="AE266" s="55"/>
      <c r="AH266" s="273"/>
      <c r="AP266" s="55"/>
      <c r="AZ266" s="175" t="s">
        <v>268</v>
      </c>
      <c r="BA266" s="274">
        <v>18470</v>
      </c>
      <c r="BB266" s="175" t="s">
        <v>268</v>
      </c>
      <c r="BC266" s="225">
        <v>180</v>
      </c>
      <c r="BD266" s="226" t="s">
        <v>269</v>
      </c>
      <c r="BE266" s="227" t="s">
        <v>270</v>
      </c>
      <c r="BF266" s="228" t="s">
        <v>268</v>
      </c>
      <c r="BG266" s="229" t="s">
        <v>271</v>
      </c>
      <c r="BH266" s="226" t="s">
        <v>268</v>
      </c>
      <c r="BI266" s="230">
        <v>2.5</v>
      </c>
      <c r="BJ266" s="1187"/>
      <c r="BL266" s="301"/>
      <c r="BM266" s="1210"/>
      <c r="BN266" s="144"/>
      <c r="BT266" s="306"/>
      <c r="BU266" s="179"/>
      <c r="BV266" s="1241"/>
      <c r="BW266" s="231"/>
      <c r="BX266" s="1186"/>
      <c r="BY266" s="133"/>
      <c r="BZ266" s="133"/>
      <c r="CA266" s="1187"/>
      <c r="CB266" s="311"/>
      <c r="CC266" s="312"/>
      <c r="CD266" s="311"/>
      <c r="CE266" s="312"/>
      <c r="CF266" s="311"/>
      <c r="CG266" s="312"/>
      <c r="CH266" s="311"/>
      <c r="CI266" s="1241"/>
      <c r="CJ266" s="1219">
        <v>2740</v>
      </c>
      <c r="CK266" s="1189"/>
      <c r="CL266" s="1190"/>
      <c r="CM266" s="1192"/>
      <c r="CN266" s="1194"/>
      <c r="CO266" s="1192"/>
      <c r="CP266" s="1196"/>
      <c r="CQ266" s="1192"/>
      <c r="CR266" s="1205"/>
      <c r="CS266" s="1230"/>
      <c r="CT266" s="1232"/>
      <c r="CU266" s="1234"/>
      <c r="CV266" s="1237"/>
      <c r="CW266" s="1234"/>
      <c r="CX266" s="1237"/>
      <c r="CY266" s="1189"/>
      <c r="CZ266" s="167" t="s">
        <v>1166</v>
      </c>
      <c r="DA266" s="268">
        <v>2600</v>
      </c>
      <c r="DB266" s="269">
        <v>2900</v>
      </c>
      <c r="DC266" s="270">
        <v>1800</v>
      </c>
      <c r="DD266" s="271">
        <v>1800</v>
      </c>
      <c r="DE266" s="1210"/>
      <c r="DF266" s="231"/>
      <c r="DG266" s="235"/>
      <c r="DH266" s="276"/>
      <c r="DI266" s="1241"/>
      <c r="DJ266" s="1243"/>
      <c r="DK266" s="1210"/>
      <c r="DL266" s="1190"/>
      <c r="DM266" s="1192"/>
      <c r="DN266" s="1194"/>
      <c r="DO266" s="1192"/>
      <c r="DP266" s="1196"/>
      <c r="DQ266" s="1192"/>
      <c r="DR266" s="1247"/>
      <c r="DS266" s="1210"/>
      <c r="DT266" s="231"/>
      <c r="DU266" s="1210"/>
      <c r="DV266" s="1221">
        <v>0.01</v>
      </c>
      <c r="DW266" s="1223">
        <v>0.03</v>
      </c>
      <c r="DX266" s="1223">
        <v>0.04</v>
      </c>
      <c r="DY266" s="1225">
        <v>0.06</v>
      </c>
      <c r="DZ266" s="1210"/>
      <c r="EA266" s="1212"/>
      <c r="EB266" s="1192"/>
      <c r="EC266" s="1199"/>
      <c r="ED266" s="1192"/>
      <c r="EE266" s="1194"/>
      <c r="EF266" s="1192"/>
      <c r="EG266" s="1196"/>
      <c r="EH266" s="1192"/>
      <c r="EI266" s="1205"/>
      <c r="EJ266" s="1208"/>
      <c r="EK266" s="1210"/>
      <c r="EL266" s="1212"/>
      <c r="EM266" s="1192"/>
      <c r="EN266" s="1199"/>
      <c r="EO266" s="1192"/>
      <c r="EP266" s="1194"/>
      <c r="EQ266" s="1192"/>
      <c r="ER266" s="1196"/>
      <c r="ES266" s="1192"/>
      <c r="ET266" s="1205"/>
      <c r="EU266" s="1215"/>
      <c r="EV266" s="1208"/>
      <c r="EW266" s="1210"/>
      <c r="EX266" s="277">
        <v>20</v>
      </c>
      <c r="EY266" s="1210"/>
      <c r="EZ266" s="1261"/>
      <c r="FA266" s="1210"/>
      <c r="FB266" s="1264"/>
      <c r="FC266" s="298"/>
      <c r="FD266" s="1267"/>
      <c r="FE266" s="441"/>
      <c r="FL266" s="422"/>
      <c r="FM266" s="422"/>
      <c r="FN266" s="422"/>
      <c r="FO266" s="422"/>
    </row>
    <row r="267" spans="1:171" ht="15.6" customHeight="1">
      <c r="A267" s="144" t="s">
        <v>1378</v>
      </c>
      <c r="B267" s="144" t="s">
        <v>1961</v>
      </c>
      <c r="C267" s="1256"/>
      <c r="D267" s="1182"/>
      <c r="E267" s="1218"/>
      <c r="F267" s="300" t="s">
        <v>45</v>
      </c>
      <c r="G267" s="205"/>
      <c r="H267" s="279">
        <v>215900</v>
      </c>
      <c r="I267" s="280"/>
      <c r="J267" s="279">
        <v>211480</v>
      </c>
      <c r="K267" s="280"/>
      <c r="L267" s="175" t="s">
        <v>268</v>
      </c>
      <c r="M267" s="223">
        <v>2030</v>
      </c>
      <c r="N267" s="281"/>
      <c r="O267" s="282" t="s">
        <v>269</v>
      </c>
      <c r="P267" s="283" t="s">
        <v>270</v>
      </c>
      <c r="Q267" s="284" t="s">
        <v>274</v>
      </c>
      <c r="R267" s="283" t="s">
        <v>271</v>
      </c>
      <c r="S267" s="284" t="s">
        <v>268</v>
      </c>
      <c r="T267" s="285">
        <v>2.7</v>
      </c>
      <c r="U267" s="286"/>
      <c r="V267" s="223">
        <v>1990</v>
      </c>
      <c r="W267" s="281"/>
      <c r="X267" s="282" t="s">
        <v>269</v>
      </c>
      <c r="Y267" s="283" t="s">
        <v>270</v>
      </c>
      <c r="Z267" s="284" t="s">
        <v>274</v>
      </c>
      <c r="AA267" s="283" t="s">
        <v>271</v>
      </c>
      <c r="AB267" s="284" t="s">
        <v>268</v>
      </c>
      <c r="AC267" s="285">
        <v>2.7</v>
      </c>
      <c r="AD267" s="287"/>
      <c r="AE267" s="55"/>
      <c r="AH267" s="288"/>
      <c r="AP267" s="55"/>
      <c r="AQ267" s="289"/>
      <c r="AR267" s="165"/>
      <c r="AS267" s="288"/>
      <c r="AZ267" s="56"/>
      <c r="BA267" s="56"/>
      <c r="BB267" s="56"/>
      <c r="BC267" s="56"/>
      <c r="BD267" s="56"/>
      <c r="BE267" s="56"/>
      <c r="BF267" s="56"/>
      <c r="BG267" s="56"/>
      <c r="BH267" s="56"/>
      <c r="BI267" s="56"/>
      <c r="BJ267" s="1187"/>
      <c r="BL267" s="301"/>
      <c r="BM267" s="1210"/>
      <c r="BN267" s="144"/>
      <c r="BT267" s="306"/>
      <c r="BU267" s="235"/>
      <c r="BV267" s="1241"/>
      <c r="BW267" s="266"/>
      <c r="BX267" s="1186"/>
      <c r="BY267" s="133"/>
      <c r="BZ267" s="133"/>
      <c r="CA267" s="1187"/>
      <c r="CB267" s="311"/>
      <c r="CC267" s="312"/>
      <c r="CD267" s="311"/>
      <c r="CE267" s="312"/>
      <c r="CF267" s="311"/>
      <c r="CG267" s="312"/>
      <c r="CH267" s="311"/>
      <c r="CI267" s="1241"/>
      <c r="CJ267" s="1219"/>
      <c r="CK267" s="1189"/>
      <c r="CL267" s="1190"/>
      <c r="CM267" s="1192"/>
      <c r="CN267" s="1194"/>
      <c r="CO267" s="1192"/>
      <c r="CP267" s="1196"/>
      <c r="CQ267" s="1192"/>
      <c r="CR267" s="1205"/>
      <c r="CS267" s="1230"/>
      <c r="CT267" s="1232"/>
      <c r="CU267" s="1235"/>
      <c r="CV267" s="1238"/>
      <c r="CW267" s="1235"/>
      <c r="CX267" s="1238"/>
      <c r="CY267" s="1189"/>
      <c r="CZ267" s="291" t="s">
        <v>1167</v>
      </c>
      <c r="DA267" s="292">
        <v>2400</v>
      </c>
      <c r="DB267" s="293">
        <v>2600</v>
      </c>
      <c r="DC267" s="294">
        <v>1600</v>
      </c>
      <c r="DD267" s="290">
        <v>1600</v>
      </c>
      <c r="DE267" s="1210"/>
      <c r="DF267" s="231" t="s">
        <v>331</v>
      </c>
      <c r="DG267" s="235"/>
      <c r="DH267" s="165"/>
      <c r="DI267" s="1241"/>
      <c r="DJ267" s="1244"/>
      <c r="DK267" s="1210"/>
      <c r="DL267" s="1190"/>
      <c r="DM267" s="1193"/>
      <c r="DN267" s="1195"/>
      <c r="DO267" s="1193"/>
      <c r="DP267" s="1197"/>
      <c r="DQ267" s="1193"/>
      <c r="DR267" s="1248"/>
      <c r="DS267" s="1210"/>
      <c r="DT267" s="231"/>
      <c r="DU267" s="1210"/>
      <c r="DV267" s="1222"/>
      <c r="DW267" s="1224"/>
      <c r="DX267" s="1224"/>
      <c r="DY267" s="1226"/>
      <c r="DZ267" s="1210"/>
      <c r="EA267" s="1213"/>
      <c r="EB267" s="1193"/>
      <c r="EC267" s="1200"/>
      <c r="ED267" s="1193"/>
      <c r="EE267" s="1195"/>
      <c r="EF267" s="1193"/>
      <c r="EG267" s="1197"/>
      <c r="EH267" s="1193"/>
      <c r="EI267" s="1206"/>
      <c r="EJ267" s="1209"/>
      <c r="EK267" s="1210"/>
      <c r="EL267" s="1213"/>
      <c r="EM267" s="1193"/>
      <c r="EN267" s="1200"/>
      <c r="EO267" s="1193"/>
      <c r="EP267" s="1195"/>
      <c r="EQ267" s="1193"/>
      <c r="ER267" s="1197"/>
      <c r="ES267" s="1193"/>
      <c r="ET267" s="1206"/>
      <c r="EU267" s="1216"/>
      <c r="EV267" s="1209"/>
      <c r="EW267" s="1210"/>
      <c r="EX267" s="295" t="s">
        <v>1168</v>
      </c>
      <c r="EY267" s="1210"/>
      <c r="EZ267" s="1261"/>
      <c r="FA267" s="1210"/>
      <c r="FB267" s="1264"/>
      <c r="FC267" s="298"/>
      <c r="FD267" s="1267"/>
      <c r="FE267" s="441"/>
      <c r="FL267" s="422"/>
      <c r="FM267" s="422"/>
      <c r="FN267" s="422"/>
      <c r="FO267" s="422"/>
    </row>
    <row r="268" spans="1:171" ht="15.6" customHeight="1">
      <c r="A268" s="144" t="s">
        <v>1379</v>
      </c>
      <c r="B268" s="144" t="s">
        <v>1962</v>
      </c>
      <c r="C268" s="1256"/>
      <c r="D268" s="1352" t="s">
        <v>1201</v>
      </c>
      <c r="E268" s="1184" t="s">
        <v>1160</v>
      </c>
      <c r="F268" s="296" t="s">
        <v>42</v>
      </c>
      <c r="G268" s="205"/>
      <c r="H268" s="206">
        <v>39230</v>
      </c>
      <c r="I268" s="207">
        <v>48460</v>
      </c>
      <c r="J268" s="206">
        <v>35110</v>
      </c>
      <c r="K268" s="207">
        <v>44340</v>
      </c>
      <c r="L268" s="175" t="s">
        <v>268</v>
      </c>
      <c r="M268" s="208">
        <v>370</v>
      </c>
      <c r="N268" s="209">
        <v>460</v>
      </c>
      <c r="O268" s="210" t="s">
        <v>269</v>
      </c>
      <c r="P268" s="211" t="s">
        <v>270</v>
      </c>
      <c r="Q268" s="212" t="s">
        <v>268</v>
      </c>
      <c r="R268" s="213" t="s">
        <v>271</v>
      </c>
      <c r="S268" s="212" t="s">
        <v>268</v>
      </c>
      <c r="T268" s="214">
        <v>2.9</v>
      </c>
      <c r="U268" s="215">
        <v>2.8</v>
      </c>
      <c r="V268" s="208">
        <v>330</v>
      </c>
      <c r="W268" s="209">
        <v>420</v>
      </c>
      <c r="X268" s="210" t="s">
        <v>269</v>
      </c>
      <c r="Y268" s="211" t="s">
        <v>270</v>
      </c>
      <c r="Z268" s="212" t="s">
        <v>268</v>
      </c>
      <c r="AA268" s="213" t="s">
        <v>271</v>
      </c>
      <c r="AB268" s="212" t="s">
        <v>268</v>
      </c>
      <c r="AC268" s="214">
        <v>2.8</v>
      </c>
      <c r="AD268" s="216">
        <v>2.8</v>
      </c>
      <c r="AE268" s="175" t="s">
        <v>268</v>
      </c>
      <c r="AF268" s="217">
        <v>9230</v>
      </c>
      <c r="AG268" s="218" t="s">
        <v>274</v>
      </c>
      <c r="AH268" s="219">
        <v>90</v>
      </c>
      <c r="AI268" s="220" t="s">
        <v>269</v>
      </c>
      <c r="AJ268" s="211" t="s">
        <v>270</v>
      </c>
      <c r="AK268" s="212" t="s">
        <v>268</v>
      </c>
      <c r="AL268" s="213" t="s">
        <v>271</v>
      </c>
      <c r="AM268" s="212" t="s">
        <v>268</v>
      </c>
      <c r="AN268" s="221">
        <v>2.5</v>
      </c>
      <c r="AO268" s="222" t="s">
        <v>276</v>
      </c>
      <c r="AP268" s="175" t="s">
        <v>268</v>
      </c>
      <c r="AQ268" s="223">
        <v>3690</v>
      </c>
      <c r="AR268" s="224" t="s">
        <v>274</v>
      </c>
      <c r="AS268" s="225">
        <v>30</v>
      </c>
      <c r="AT268" s="226" t="s">
        <v>269</v>
      </c>
      <c r="AU268" s="227" t="s">
        <v>270</v>
      </c>
      <c r="AV268" s="228" t="s">
        <v>268</v>
      </c>
      <c r="AW268" s="229" t="s">
        <v>271</v>
      </c>
      <c r="AX268" s="228" t="s">
        <v>268</v>
      </c>
      <c r="AY268" s="230">
        <v>3.8</v>
      </c>
      <c r="BA268" s="56"/>
      <c r="BJ268" s="1187"/>
      <c r="BL268" s="301"/>
      <c r="BM268" s="1210"/>
      <c r="BN268" s="307"/>
      <c r="BT268" s="306"/>
      <c r="BU268" s="235"/>
      <c r="BV268" s="1241"/>
      <c r="BW268" s="266"/>
      <c r="BX268" s="1186"/>
      <c r="BY268" s="133"/>
      <c r="BZ268" s="133"/>
      <c r="CA268" s="1187"/>
      <c r="CB268" s="311"/>
      <c r="CC268" s="312"/>
      <c r="CD268" s="311"/>
      <c r="CE268" s="312"/>
      <c r="CF268" s="311"/>
      <c r="CG268" s="312"/>
      <c r="CH268" s="311"/>
      <c r="CI268" s="1241"/>
      <c r="CJ268" s="1188" t="s">
        <v>175</v>
      </c>
      <c r="CK268" s="1189" t="s">
        <v>268</v>
      </c>
      <c r="CL268" s="1190">
        <v>20</v>
      </c>
      <c r="CM268" s="1192" t="s">
        <v>269</v>
      </c>
      <c r="CN268" s="1194" t="s">
        <v>270</v>
      </c>
      <c r="CO268" s="1192" t="s">
        <v>268</v>
      </c>
      <c r="CP268" s="1196" t="s">
        <v>275</v>
      </c>
      <c r="CQ268" s="1192" t="s">
        <v>268</v>
      </c>
      <c r="CR268" s="1205">
        <v>2.7</v>
      </c>
      <c r="CS268" s="1230" t="s">
        <v>277</v>
      </c>
      <c r="CT268" s="1232" t="s">
        <v>268</v>
      </c>
      <c r="CU268" s="1233">
        <v>3200</v>
      </c>
      <c r="CV268" s="1236">
        <v>3500</v>
      </c>
      <c r="CW268" s="1233">
        <v>2200</v>
      </c>
      <c r="CX268" s="1236">
        <v>2200</v>
      </c>
      <c r="CY268" s="1189" t="s">
        <v>268</v>
      </c>
      <c r="CZ268" s="238" t="s">
        <v>1162</v>
      </c>
      <c r="DA268" s="239">
        <v>5400</v>
      </c>
      <c r="DB268" s="240">
        <v>6000</v>
      </c>
      <c r="DC268" s="241">
        <v>3700</v>
      </c>
      <c r="DD268" s="242">
        <v>3700</v>
      </c>
      <c r="DE268" s="1210"/>
      <c r="DF268" s="231">
        <v>2360</v>
      </c>
      <c r="DG268" s="1189" t="s">
        <v>268</v>
      </c>
      <c r="DH268" s="1239">
        <v>5100</v>
      </c>
      <c r="DI268" s="1210" t="s">
        <v>268</v>
      </c>
      <c r="DJ268" s="1242">
        <v>1500</v>
      </c>
      <c r="DK268" s="1210" t="s">
        <v>268</v>
      </c>
      <c r="DL268" s="1245">
        <v>10</v>
      </c>
      <c r="DM268" s="1201" t="s">
        <v>269</v>
      </c>
      <c r="DN268" s="1202" t="s">
        <v>270</v>
      </c>
      <c r="DO268" s="1201" t="s">
        <v>268</v>
      </c>
      <c r="DP268" s="1203" t="s">
        <v>275</v>
      </c>
      <c r="DQ268" s="1201" t="s">
        <v>268</v>
      </c>
      <c r="DR268" s="1246">
        <v>9.1</v>
      </c>
      <c r="DS268" s="1210"/>
      <c r="DT268" s="231"/>
      <c r="DU268" s="1210" t="s">
        <v>280</v>
      </c>
      <c r="DV268" s="1249" t="s">
        <v>1129</v>
      </c>
      <c r="DW268" s="1251" t="s">
        <v>1129</v>
      </c>
      <c r="DX268" s="1251" t="s">
        <v>1129</v>
      </c>
      <c r="DY268" s="1253" t="s">
        <v>1129</v>
      </c>
      <c r="DZ268" s="1210" t="s">
        <v>280</v>
      </c>
      <c r="EA268" s="1211">
        <v>980</v>
      </c>
      <c r="EB268" s="1201" t="s">
        <v>268</v>
      </c>
      <c r="EC268" s="1198">
        <v>10</v>
      </c>
      <c r="ED268" s="1201" t="s">
        <v>269</v>
      </c>
      <c r="EE268" s="1202" t="s">
        <v>270</v>
      </c>
      <c r="EF268" s="1201" t="s">
        <v>268</v>
      </c>
      <c r="EG268" s="1203" t="s">
        <v>275</v>
      </c>
      <c r="EH268" s="1201" t="s">
        <v>268</v>
      </c>
      <c r="EI268" s="1204">
        <v>4.5</v>
      </c>
      <c r="EJ268" s="1207" t="s">
        <v>276</v>
      </c>
      <c r="EK268" s="1210" t="s">
        <v>280</v>
      </c>
      <c r="EL268" s="1211">
        <v>3690</v>
      </c>
      <c r="EM268" s="1201" t="s">
        <v>268</v>
      </c>
      <c r="EN268" s="1198">
        <v>30</v>
      </c>
      <c r="EO268" s="1201" t="s">
        <v>269</v>
      </c>
      <c r="EP268" s="1202" t="s">
        <v>270</v>
      </c>
      <c r="EQ268" s="1201" t="s">
        <v>268</v>
      </c>
      <c r="ER268" s="1203" t="s">
        <v>275</v>
      </c>
      <c r="ES268" s="1201" t="s">
        <v>268</v>
      </c>
      <c r="ET268" s="1204">
        <v>3</v>
      </c>
      <c r="EU268" s="1214" t="s">
        <v>276</v>
      </c>
      <c r="EV268" s="1207" t="s">
        <v>1168</v>
      </c>
      <c r="EW268" s="1210" t="s">
        <v>280</v>
      </c>
      <c r="EX268" s="244"/>
      <c r="EY268" s="1210" t="s">
        <v>280</v>
      </c>
      <c r="EZ268" s="1261"/>
      <c r="FA268" s="1210"/>
      <c r="FB268" s="1264"/>
      <c r="FC268" s="298"/>
      <c r="FD268" s="1267"/>
      <c r="FE268" s="441"/>
      <c r="FL268" s="422"/>
      <c r="FM268" s="422"/>
      <c r="FN268" s="422"/>
      <c r="FO268" s="422"/>
    </row>
    <row r="269" spans="1:171" ht="15.6" customHeight="1">
      <c r="A269" s="144" t="s">
        <v>1380</v>
      </c>
      <c r="B269" s="144" t="s">
        <v>1963</v>
      </c>
      <c r="C269" s="1256"/>
      <c r="D269" s="1182"/>
      <c r="E269" s="1185"/>
      <c r="F269" s="299" t="s">
        <v>43</v>
      </c>
      <c r="G269" s="205"/>
      <c r="H269" s="246">
        <v>48460</v>
      </c>
      <c r="I269" s="247">
        <v>122250</v>
      </c>
      <c r="J269" s="246">
        <v>44340</v>
      </c>
      <c r="K269" s="247">
        <v>118130</v>
      </c>
      <c r="L269" s="175" t="s">
        <v>268</v>
      </c>
      <c r="M269" s="248">
        <v>460</v>
      </c>
      <c r="N269" s="249">
        <v>1090</v>
      </c>
      <c r="O269" s="250" t="s">
        <v>269</v>
      </c>
      <c r="P269" s="251" t="s">
        <v>270</v>
      </c>
      <c r="Q269" s="252" t="s">
        <v>274</v>
      </c>
      <c r="R269" s="251" t="s">
        <v>271</v>
      </c>
      <c r="S269" s="252" t="s">
        <v>268</v>
      </c>
      <c r="T269" s="253">
        <v>2.8</v>
      </c>
      <c r="U269" s="254">
        <v>2.7</v>
      </c>
      <c r="V269" s="248">
        <v>420</v>
      </c>
      <c r="W269" s="249">
        <v>1050</v>
      </c>
      <c r="X269" s="250" t="s">
        <v>269</v>
      </c>
      <c r="Y269" s="251" t="s">
        <v>270</v>
      </c>
      <c r="Z269" s="252" t="s">
        <v>274</v>
      </c>
      <c r="AA269" s="251" t="s">
        <v>271</v>
      </c>
      <c r="AB269" s="252" t="s">
        <v>268</v>
      </c>
      <c r="AC269" s="253">
        <v>2.8</v>
      </c>
      <c r="AD269" s="255">
        <v>2.7</v>
      </c>
      <c r="AE269" s="175" t="s">
        <v>268</v>
      </c>
      <c r="AF269" s="223">
        <v>9230</v>
      </c>
      <c r="AG269" s="224" t="s">
        <v>274</v>
      </c>
      <c r="AH269" s="256">
        <v>90</v>
      </c>
      <c r="AI269" s="257" t="s">
        <v>269</v>
      </c>
      <c r="AJ269" s="197" t="s">
        <v>270</v>
      </c>
      <c r="AK269" s="198" t="s">
        <v>268</v>
      </c>
      <c r="AL269" s="258" t="s">
        <v>271</v>
      </c>
      <c r="AM269" s="259" t="s">
        <v>268</v>
      </c>
      <c r="AN269" s="260">
        <v>2.5</v>
      </c>
      <c r="AO269" s="261"/>
      <c r="AQ269" s="233"/>
      <c r="AR269" s="56"/>
      <c r="AS269" s="233"/>
      <c r="AT269" s="262"/>
      <c r="AU269" s="263"/>
      <c r="AV269" s="262"/>
      <c r="AW269" s="263"/>
      <c r="AX269" s="262"/>
      <c r="AY269" s="263"/>
      <c r="BA269" s="56"/>
      <c r="BB269" s="56"/>
      <c r="BC269" s="264"/>
      <c r="BD269" s="265"/>
      <c r="BE269" s="56"/>
      <c r="BF269" s="265"/>
      <c r="BG269" s="56"/>
      <c r="BH269" s="265"/>
      <c r="BI269" s="56"/>
      <c r="BJ269" s="1187"/>
      <c r="BL269" s="302"/>
      <c r="BM269" s="1210"/>
      <c r="BN269" s="307"/>
      <c r="BT269" s="306"/>
      <c r="BU269" s="235"/>
      <c r="BV269" s="1241"/>
      <c r="BW269" s="266"/>
      <c r="BX269" s="1186"/>
      <c r="BY269" s="133"/>
      <c r="BZ269" s="133"/>
      <c r="CA269" s="1187"/>
      <c r="CB269" s="311"/>
      <c r="CC269" s="312"/>
      <c r="CD269" s="311"/>
      <c r="CE269" s="312"/>
      <c r="CF269" s="311"/>
      <c r="CG269" s="312"/>
      <c r="CH269" s="311"/>
      <c r="CI269" s="1241"/>
      <c r="CJ269" s="1188"/>
      <c r="CK269" s="1189"/>
      <c r="CL269" s="1190"/>
      <c r="CM269" s="1192"/>
      <c r="CN269" s="1194"/>
      <c r="CO269" s="1192"/>
      <c r="CP269" s="1196"/>
      <c r="CQ269" s="1192"/>
      <c r="CR269" s="1205"/>
      <c r="CS269" s="1230"/>
      <c r="CT269" s="1232"/>
      <c r="CU269" s="1234"/>
      <c r="CV269" s="1237"/>
      <c r="CW269" s="1234"/>
      <c r="CX269" s="1237"/>
      <c r="CY269" s="1189"/>
      <c r="CZ269" s="167" t="s">
        <v>1164</v>
      </c>
      <c r="DA269" s="268">
        <v>2900</v>
      </c>
      <c r="DB269" s="269">
        <v>3300</v>
      </c>
      <c r="DC269" s="270">
        <v>2000</v>
      </c>
      <c r="DD269" s="271">
        <v>2000</v>
      </c>
      <c r="DE269" s="1210"/>
      <c r="DF269" s="231"/>
      <c r="DG269" s="1189"/>
      <c r="DH269" s="1240"/>
      <c r="DI269" s="1210"/>
      <c r="DJ269" s="1243"/>
      <c r="DK269" s="1210"/>
      <c r="DL269" s="1190"/>
      <c r="DM269" s="1192"/>
      <c r="DN269" s="1194"/>
      <c r="DO269" s="1192"/>
      <c r="DP269" s="1196"/>
      <c r="DQ269" s="1192"/>
      <c r="DR269" s="1247"/>
      <c r="DS269" s="1210"/>
      <c r="DT269" s="231"/>
      <c r="DU269" s="1210"/>
      <c r="DV269" s="1250"/>
      <c r="DW269" s="1252"/>
      <c r="DX269" s="1252"/>
      <c r="DY269" s="1254"/>
      <c r="DZ269" s="1210"/>
      <c r="EA269" s="1212"/>
      <c r="EB269" s="1192"/>
      <c r="EC269" s="1199"/>
      <c r="ED269" s="1192"/>
      <c r="EE269" s="1194"/>
      <c r="EF269" s="1192"/>
      <c r="EG269" s="1196"/>
      <c r="EH269" s="1192"/>
      <c r="EI269" s="1205"/>
      <c r="EJ269" s="1208"/>
      <c r="EK269" s="1210"/>
      <c r="EL269" s="1212"/>
      <c r="EM269" s="1192"/>
      <c r="EN269" s="1199"/>
      <c r="EO269" s="1192"/>
      <c r="EP269" s="1194"/>
      <c r="EQ269" s="1192"/>
      <c r="ER269" s="1196"/>
      <c r="ES269" s="1192"/>
      <c r="ET269" s="1205"/>
      <c r="EU269" s="1215"/>
      <c r="EV269" s="1208"/>
      <c r="EW269" s="1210"/>
      <c r="EX269" s="272">
        <v>2460</v>
      </c>
      <c r="EY269" s="1210"/>
      <c r="EZ269" s="1261"/>
      <c r="FA269" s="1210"/>
      <c r="FB269" s="1264"/>
      <c r="FC269" s="298"/>
      <c r="FD269" s="1267"/>
      <c r="FE269" s="441"/>
      <c r="FL269" s="422"/>
      <c r="FM269" s="422"/>
      <c r="FN269" s="422"/>
      <c r="FO269" s="422"/>
    </row>
    <row r="270" spans="1:171" ht="15.6" customHeight="1">
      <c r="A270" s="144" t="s">
        <v>1381</v>
      </c>
      <c r="B270" s="144" t="s">
        <v>1964</v>
      </c>
      <c r="C270" s="1256"/>
      <c r="D270" s="1182"/>
      <c r="E270" s="1217" t="s">
        <v>1165</v>
      </c>
      <c r="F270" s="299" t="s">
        <v>44</v>
      </c>
      <c r="G270" s="205"/>
      <c r="H270" s="246">
        <v>122250</v>
      </c>
      <c r="I270" s="247">
        <v>214610</v>
      </c>
      <c r="J270" s="246">
        <v>118130</v>
      </c>
      <c r="K270" s="247">
        <v>210490</v>
      </c>
      <c r="L270" s="175" t="s">
        <v>268</v>
      </c>
      <c r="M270" s="248">
        <v>1090</v>
      </c>
      <c r="N270" s="249">
        <v>2020</v>
      </c>
      <c r="O270" s="250" t="s">
        <v>269</v>
      </c>
      <c r="P270" s="251" t="s">
        <v>270</v>
      </c>
      <c r="Q270" s="252" t="s">
        <v>274</v>
      </c>
      <c r="R270" s="251" t="s">
        <v>271</v>
      </c>
      <c r="S270" s="252" t="s">
        <v>268</v>
      </c>
      <c r="T270" s="253">
        <v>2.7</v>
      </c>
      <c r="U270" s="254">
        <v>2.7</v>
      </c>
      <c r="V270" s="248">
        <v>1050</v>
      </c>
      <c r="W270" s="249">
        <v>1980</v>
      </c>
      <c r="X270" s="250" t="s">
        <v>269</v>
      </c>
      <c r="Y270" s="251" t="s">
        <v>270</v>
      </c>
      <c r="Z270" s="252" t="s">
        <v>274</v>
      </c>
      <c r="AA270" s="251" t="s">
        <v>271</v>
      </c>
      <c r="AB270" s="252" t="s">
        <v>268</v>
      </c>
      <c r="AC270" s="253">
        <v>2.7</v>
      </c>
      <c r="AD270" s="255">
        <v>2.7</v>
      </c>
      <c r="AE270" s="55"/>
      <c r="AH270" s="273"/>
      <c r="AP270" s="55"/>
      <c r="AZ270" s="175" t="s">
        <v>268</v>
      </c>
      <c r="BA270" s="274">
        <v>18470</v>
      </c>
      <c r="BB270" s="175" t="s">
        <v>268</v>
      </c>
      <c r="BC270" s="225">
        <v>180</v>
      </c>
      <c r="BD270" s="226" t="s">
        <v>269</v>
      </c>
      <c r="BE270" s="227" t="s">
        <v>270</v>
      </c>
      <c r="BF270" s="228" t="s">
        <v>268</v>
      </c>
      <c r="BG270" s="229" t="s">
        <v>271</v>
      </c>
      <c r="BH270" s="226" t="s">
        <v>268</v>
      </c>
      <c r="BI270" s="230">
        <v>2.5</v>
      </c>
      <c r="BJ270" s="1187"/>
      <c r="BL270" s="302"/>
      <c r="BM270" s="1210"/>
      <c r="BN270" s="307"/>
      <c r="BT270" s="306"/>
      <c r="BU270" s="235"/>
      <c r="BV270" s="1241"/>
      <c r="BW270" s="266"/>
      <c r="BX270" s="1186"/>
      <c r="BY270" s="133"/>
      <c r="BZ270" s="133"/>
      <c r="CA270" s="1187"/>
      <c r="CB270" s="311"/>
      <c r="CC270" s="312"/>
      <c r="CD270" s="311"/>
      <c r="CE270" s="312"/>
      <c r="CF270" s="311"/>
      <c r="CG270" s="312"/>
      <c r="CH270" s="311"/>
      <c r="CI270" s="1241"/>
      <c r="CJ270" s="1219">
        <v>2400</v>
      </c>
      <c r="CK270" s="1189"/>
      <c r="CL270" s="1190"/>
      <c r="CM270" s="1192"/>
      <c r="CN270" s="1194"/>
      <c r="CO270" s="1192"/>
      <c r="CP270" s="1196"/>
      <c r="CQ270" s="1192"/>
      <c r="CR270" s="1205"/>
      <c r="CS270" s="1230"/>
      <c r="CT270" s="1232"/>
      <c r="CU270" s="1234"/>
      <c r="CV270" s="1237"/>
      <c r="CW270" s="1234"/>
      <c r="CX270" s="1237"/>
      <c r="CY270" s="1189"/>
      <c r="CZ270" s="167" t="s">
        <v>1166</v>
      </c>
      <c r="DA270" s="268">
        <v>2500</v>
      </c>
      <c r="DB270" s="269">
        <v>2800</v>
      </c>
      <c r="DC270" s="270">
        <v>1800</v>
      </c>
      <c r="DD270" s="271">
        <v>1800</v>
      </c>
      <c r="DE270" s="1210"/>
      <c r="DF270" s="231" t="s">
        <v>333</v>
      </c>
      <c r="DG270" s="235"/>
      <c r="DH270" s="276"/>
      <c r="DI270" s="1241"/>
      <c r="DJ270" s="1243"/>
      <c r="DK270" s="1210"/>
      <c r="DL270" s="1190"/>
      <c r="DM270" s="1192"/>
      <c r="DN270" s="1194"/>
      <c r="DO270" s="1192"/>
      <c r="DP270" s="1196"/>
      <c r="DQ270" s="1192"/>
      <c r="DR270" s="1247"/>
      <c r="DS270" s="1210"/>
      <c r="DT270" s="231"/>
      <c r="DU270" s="1210"/>
      <c r="DV270" s="1221">
        <v>0.01</v>
      </c>
      <c r="DW270" s="1223">
        <v>0.03</v>
      </c>
      <c r="DX270" s="1223">
        <v>0.04</v>
      </c>
      <c r="DY270" s="1225">
        <v>0.06</v>
      </c>
      <c r="DZ270" s="1210"/>
      <c r="EA270" s="1212"/>
      <c r="EB270" s="1192"/>
      <c r="EC270" s="1199"/>
      <c r="ED270" s="1192"/>
      <c r="EE270" s="1194"/>
      <c r="EF270" s="1192"/>
      <c r="EG270" s="1196"/>
      <c r="EH270" s="1192"/>
      <c r="EI270" s="1205"/>
      <c r="EJ270" s="1208"/>
      <c r="EK270" s="1210"/>
      <c r="EL270" s="1212"/>
      <c r="EM270" s="1192"/>
      <c r="EN270" s="1199"/>
      <c r="EO270" s="1192"/>
      <c r="EP270" s="1194"/>
      <c r="EQ270" s="1192"/>
      <c r="ER270" s="1196"/>
      <c r="ES270" s="1192"/>
      <c r="ET270" s="1205"/>
      <c r="EU270" s="1215"/>
      <c r="EV270" s="1208"/>
      <c r="EW270" s="1210"/>
      <c r="EX270" s="277">
        <v>20</v>
      </c>
      <c r="EY270" s="1210"/>
      <c r="EZ270" s="1261"/>
      <c r="FA270" s="1210"/>
      <c r="FB270" s="1264"/>
      <c r="FC270" s="298"/>
      <c r="FD270" s="1267"/>
      <c r="FE270" s="441"/>
      <c r="FL270" s="422"/>
      <c r="FM270" s="422"/>
      <c r="FN270" s="422"/>
      <c r="FO270" s="422"/>
    </row>
    <row r="271" spans="1:171" ht="15.6" customHeight="1">
      <c r="A271" s="144" t="s">
        <v>1382</v>
      </c>
      <c r="B271" s="144" t="s">
        <v>1965</v>
      </c>
      <c r="C271" s="1256"/>
      <c r="D271" s="1182"/>
      <c r="E271" s="1218"/>
      <c r="F271" s="300" t="s">
        <v>45</v>
      </c>
      <c r="G271" s="205"/>
      <c r="H271" s="279">
        <v>214610</v>
      </c>
      <c r="I271" s="280"/>
      <c r="J271" s="279">
        <v>210490</v>
      </c>
      <c r="K271" s="280"/>
      <c r="L271" s="175" t="s">
        <v>268</v>
      </c>
      <c r="M271" s="223">
        <v>2020</v>
      </c>
      <c r="N271" s="281"/>
      <c r="O271" s="282" t="s">
        <v>269</v>
      </c>
      <c r="P271" s="283" t="s">
        <v>270</v>
      </c>
      <c r="Q271" s="284" t="s">
        <v>274</v>
      </c>
      <c r="R271" s="283" t="s">
        <v>271</v>
      </c>
      <c r="S271" s="284" t="s">
        <v>268</v>
      </c>
      <c r="T271" s="285">
        <v>2.7</v>
      </c>
      <c r="U271" s="286"/>
      <c r="V271" s="223">
        <v>1980</v>
      </c>
      <c r="W271" s="281"/>
      <c r="X271" s="282" t="s">
        <v>269</v>
      </c>
      <c r="Y271" s="283" t="s">
        <v>270</v>
      </c>
      <c r="Z271" s="284" t="s">
        <v>274</v>
      </c>
      <c r="AA271" s="283" t="s">
        <v>271</v>
      </c>
      <c r="AB271" s="284" t="s">
        <v>268</v>
      </c>
      <c r="AC271" s="285">
        <v>2.7</v>
      </c>
      <c r="AD271" s="287"/>
      <c r="AE271" s="55"/>
      <c r="AH271" s="288"/>
      <c r="AP271" s="55"/>
      <c r="AQ271" s="289"/>
      <c r="AR271" s="165"/>
      <c r="AS271" s="288"/>
      <c r="AZ271" s="56"/>
      <c r="BA271" s="56"/>
      <c r="BB271" s="56"/>
      <c r="BC271" s="56"/>
      <c r="BD271" s="56"/>
      <c r="BE271" s="56"/>
      <c r="BF271" s="56"/>
      <c r="BG271" s="56"/>
      <c r="BH271" s="56"/>
      <c r="BI271" s="56"/>
      <c r="BJ271" s="1187"/>
      <c r="BL271" s="302"/>
      <c r="BM271" s="1210"/>
      <c r="BN271" s="307"/>
      <c r="BT271" s="306"/>
      <c r="BU271" s="235"/>
      <c r="BV271" s="1241"/>
      <c r="BW271" s="266"/>
      <c r="BX271" s="1186"/>
      <c r="BY271" s="133"/>
      <c r="BZ271" s="133"/>
      <c r="CA271" s="1187"/>
      <c r="CB271" s="311"/>
      <c r="CC271" s="312"/>
      <c r="CD271" s="311"/>
      <c r="CE271" s="312"/>
      <c r="CF271" s="311"/>
      <c r="CG271" s="312"/>
      <c r="CH271" s="311"/>
      <c r="CI271" s="1241"/>
      <c r="CJ271" s="1219"/>
      <c r="CK271" s="1189"/>
      <c r="CL271" s="1190"/>
      <c r="CM271" s="1192"/>
      <c r="CN271" s="1194"/>
      <c r="CO271" s="1192"/>
      <c r="CP271" s="1196"/>
      <c r="CQ271" s="1192"/>
      <c r="CR271" s="1205"/>
      <c r="CS271" s="1230"/>
      <c r="CT271" s="1232"/>
      <c r="CU271" s="1235"/>
      <c r="CV271" s="1238"/>
      <c r="CW271" s="1235"/>
      <c r="CX271" s="1238"/>
      <c r="CY271" s="1189"/>
      <c r="CZ271" s="291" t="s">
        <v>1167</v>
      </c>
      <c r="DA271" s="292">
        <v>2300</v>
      </c>
      <c r="DB271" s="293">
        <v>2500</v>
      </c>
      <c r="DC271" s="294">
        <v>1600</v>
      </c>
      <c r="DD271" s="290">
        <v>1600</v>
      </c>
      <c r="DE271" s="1210"/>
      <c r="DF271" s="231">
        <v>2150</v>
      </c>
      <c r="DG271" s="235"/>
      <c r="DH271" s="165"/>
      <c r="DI271" s="1241"/>
      <c r="DJ271" s="1244"/>
      <c r="DK271" s="1210"/>
      <c r="DL271" s="1190"/>
      <c r="DM271" s="1193"/>
      <c r="DN271" s="1195"/>
      <c r="DO271" s="1193"/>
      <c r="DP271" s="1197"/>
      <c r="DQ271" s="1193"/>
      <c r="DR271" s="1248"/>
      <c r="DS271" s="1210"/>
      <c r="DT271" s="231"/>
      <c r="DU271" s="1210"/>
      <c r="DV271" s="1222"/>
      <c r="DW271" s="1224"/>
      <c r="DX271" s="1224"/>
      <c r="DY271" s="1226"/>
      <c r="DZ271" s="1210"/>
      <c r="EA271" s="1213"/>
      <c r="EB271" s="1193"/>
      <c r="EC271" s="1200"/>
      <c r="ED271" s="1193"/>
      <c r="EE271" s="1195"/>
      <c r="EF271" s="1193"/>
      <c r="EG271" s="1197"/>
      <c r="EH271" s="1193"/>
      <c r="EI271" s="1206"/>
      <c r="EJ271" s="1209"/>
      <c r="EK271" s="1210"/>
      <c r="EL271" s="1213"/>
      <c r="EM271" s="1193"/>
      <c r="EN271" s="1200"/>
      <c r="EO271" s="1193"/>
      <c r="EP271" s="1195"/>
      <c r="EQ271" s="1193"/>
      <c r="ER271" s="1197"/>
      <c r="ES271" s="1193"/>
      <c r="ET271" s="1206"/>
      <c r="EU271" s="1216"/>
      <c r="EV271" s="1209"/>
      <c r="EW271" s="1210"/>
      <c r="EX271" s="295" t="s">
        <v>1168</v>
      </c>
      <c r="EY271" s="1210"/>
      <c r="EZ271" s="1261"/>
      <c r="FA271" s="1210"/>
      <c r="FB271" s="1264"/>
      <c r="FC271" s="298"/>
      <c r="FD271" s="1267"/>
      <c r="FE271" s="441"/>
      <c r="FL271" s="422"/>
      <c r="FM271" s="422"/>
      <c r="FN271" s="422"/>
      <c r="FO271" s="422"/>
    </row>
    <row r="272" spans="1:171" ht="15.6" customHeight="1">
      <c r="A272" s="144" t="s">
        <v>472</v>
      </c>
      <c r="B272" s="144" t="s">
        <v>1966</v>
      </c>
      <c r="C272" s="1256"/>
      <c r="D272" s="1352" t="s">
        <v>1202</v>
      </c>
      <c r="E272" s="1184" t="s">
        <v>1160</v>
      </c>
      <c r="F272" s="296" t="s">
        <v>42</v>
      </c>
      <c r="G272" s="205"/>
      <c r="H272" s="206">
        <v>39050</v>
      </c>
      <c r="I272" s="207">
        <v>48280</v>
      </c>
      <c r="J272" s="206">
        <v>35180</v>
      </c>
      <c r="K272" s="207">
        <v>44410</v>
      </c>
      <c r="L272" s="175" t="s">
        <v>268</v>
      </c>
      <c r="M272" s="208">
        <v>360</v>
      </c>
      <c r="N272" s="209">
        <v>450</v>
      </c>
      <c r="O272" s="210" t="s">
        <v>269</v>
      </c>
      <c r="P272" s="211" t="s">
        <v>270</v>
      </c>
      <c r="Q272" s="212" t="s">
        <v>268</v>
      </c>
      <c r="R272" s="213" t="s">
        <v>271</v>
      </c>
      <c r="S272" s="212" t="s">
        <v>268</v>
      </c>
      <c r="T272" s="214">
        <v>3.1</v>
      </c>
      <c r="U272" s="215">
        <v>3</v>
      </c>
      <c r="V272" s="208">
        <v>330</v>
      </c>
      <c r="W272" s="209">
        <v>420</v>
      </c>
      <c r="X272" s="210" t="s">
        <v>269</v>
      </c>
      <c r="Y272" s="211" t="s">
        <v>270</v>
      </c>
      <c r="Z272" s="212" t="s">
        <v>268</v>
      </c>
      <c r="AA272" s="213" t="s">
        <v>271</v>
      </c>
      <c r="AB272" s="212" t="s">
        <v>268</v>
      </c>
      <c r="AC272" s="214">
        <v>3</v>
      </c>
      <c r="AD272" s="216">
        <v>2.9</v>
      </c>
      <c r="AE272" s="175" t="s">
        <v>268</v>
      </c>
      <c r="AF272" s="217">
        <v>9230</v>
      </c>
      <c r="AG272" s="218" t="s">
        <v>274</v>
      </c>
      <c r="AH272" s="219">
        <v>90</v>
      </c>
      <c r="AI272" s="220" t="s">
        <v>269</v>
      </c>
      <c r="AJ272" s="211" t="s">
        <v>270</v>
      </c>
      <c r="AK272" s="212" t="s">
        <v>268</v>
      </c>
      <c r="AL272" s="213" t="s">
        <v>271</v>
      </c>
      <c r="AM272" s="212" t="s">
        <v>268</v>
      </c>
      <c r="AN272" s="221">
        <v>2.5</v>
      </c>
      <c r="AO272" s="222" t="s">
        <v>276</v>
      </c>
      <c r="AP272" s="175" t="s">
        <v>268</v>
      </c>
      <c r="AQ272" s="223">
        <v>3690</v>
      </c>
      <c r="AR272" s="224" t="s">
        <v>274</v>
      </c>
      <c r="AS272" s="225">
        <v>30</v>
      </c>
      <c r="AT272" s="226" t="s">
        <v>269</v>
      </c>
      <c r="AU272" s="227" t="s">
        <v>270</v>
      </c>
      <c r="AV272" s="228" t="s">
        <v>268</v>
      </c>
      <c r="AW272" s="229" t="s">
        <v>271</v>
      </c>
      <c r="AX272" s="228" t="s">
        <v>268</v>
      </c>
      <c r="AY272" s="230">
        <v>3.8</v>
      </c>
      <c r="BA272" s="56"/>
      <c r="BJ272" s="1187"/>
      <c r="BL272" s="302"/>
      <c r="BM272" s="1210"/>
      <c r="BN272" s="307"/>
      <c r="BT272" s="306"/>
      <c r="BU272" s="235"/>
      <c r="BV272" s="1241"/>
      <c r="BW272" s="266"/>
      <c r="BX272" s="1186"/>
      <c r="BY272" s="133"/>
      <c r="BZ272" s="133"/>
      <c r="CA272" s="1187"/>
      <c r="CB272" s="311"/>
      <c r="CC272" s="312"/>
      <c r="CD272" s="311"/>
      <c r="CE272" s="312"/>
      <c r="CF272" s="311"/>
      <c r="CG272" s="312"/>
      <c r="CH272" s="311"/>
      <c r="CI272" s="1241"/>
      <c r="CJ272" s="1188" t="s">
        <v>176</v>
      </c>
      <c r="CK272" s="1189" t="s">
        <v>268</v>
      </c>
      <c r="CL272" s="1190">
        <v>20</v>
      </c>
      <c r="CM272" s="1192" t="s">
        <v>269</v>
      </c>
      <c r="CN272" s="1194" t="s">
        <v>270</v>
      </c>
      <c r="CO272" s="1192" t="s">
        <v>268</v>
      </c>
      <c r="CP272" s="1196" t="s">
        <v>275</v>
      </c>
      <c r="CQ272" s="1192" t="s">
        <v>268</v>
      </c>
      <c r="CR272" s="1205">
        <v>2.4</v>
      </c>
      <c r="CS272" s="1230" t="s">
        <v>277</v>
      </c>
      <c r="CT272" s="1232" t="s">
        <v>268</v>
      </c>
      <c r="CU272" s="1233">
        <v>3000</v>
      </c>
      <c r="CV272" s="1236">
        <v>3300</v>
      </c>
      <c r="CW272" s="1233">
        <v>2100</v>
      </c>
      <c r="CX272" s="1236">
        <v>2100</v>
      </c>
      <c r="CY272" s="1189" t="s">
        <v>268</v>
      </c>
      <c r="CZ272" s="238" t="s">
        <v>1162</v>
      </c>
      <c r="DA272" s="239">
        <v>4800</v>
      </c>
      <c r="DB272" s="240">
        <v>5400</v>
      </c>
      <c r="DC272" s="241">
        <v>3400</v>
      </c>
      <c r="DD272" s="242">
        <v>3400</v>
      </c>
      <c r="DE272" s="1210"/>
      <c r="DF272" s="231"/>
      <c r="DG272" s="1189" t="s">
        <v>268</v>
      </c>
      <c r="DH272" s="1239">
        <v>5100</v>
      </c>
      <c r="DI272" s="1210" t="s">
        <v>268</v>
      </c>
      <c r="DJ272" s="1242">
        <v>1400</v>
      </c>
      <c r="DK272" s="1210" t="s">
        <v>268</v>
      </c>
      <c r="DL272" s="1245">
        <v>10</v>
      </c>
      <c r="DM272" s="1201" t="s">
        <v>269</v>
      </c>
      <c r="DN272" s="1202" t="s">
        <v>270</v>
      </c>
      <c r="DO272" s="1201" t="s">
        <v>268</v>
      </c>
      <c r="DP272" s="1203" t="s">
        <v>275</v>
      </c>
      <c r="DQ272" s="1201" t="s">
        <v>268</v>
      </c>
      <c r="DR272" s="1246">
        <v>8.5</v>
      </c>
      <c r="DS272" s="1210"/>
      <c r="DT272" s="231"/>
      <c r="DU272" s="1210" t="s">
        <v>280</v>
      </c>
      <c r="DV272" s="1249" t="s">
        <v>1129</v>
      </c>
      <c r="DW272" s="1251" t="s">
        <v>1129</v>
      </c>
      <c r="DX272" s="1251" t="s">
        <v>1129</v>
      </c>
      <c r="DY272" s="1253" t="s">
        <v>1129</v>
      </c>
      <c r="DZ272" s="1210" t="s">
        <v>280</v>
      </c>
      <c r="EA272" s="1211">
        <v>920</v>
      </c>
      <c r="EB272" s="1201" t="s">
        <v>268</v>
      </c>
      <c r="EC272" s="1198">
        <v>9</v>
      </c>
      <c r="ED272" s="1201" t="s">
        <v>269</v>
      </c>
      <c r="EE272" s="1202" t="s">
        <v>270</v>
      </c>
      <c r="EF272" s="1201" t="s">
        <v>268</v>
      </c>
      <c r="EG272" s="1203" t="s">
        <v>275</v>
      </c>
      <c r="EH272" s="1201" t="s">
        <v>268</v>
      </c>
      <c r="EI272" s="1204">
        <v>4.7</v>
      </c>
      <c r="EJ272" s="1207" t="s">
        <v>276</v>
      </c>
      <c r="EK272" s="1210" t="s">
        <v>280</v>
      </c>
      <c r="EL272" s="1211">
        <v>3460</v>
      </c>
      <c r="EM272" s="1201" t="s">
        <v>268</v>
      </c>
      <c r="EN272" s="1198">
        <v>30</v>
      </c>
      <c r="EO272" s="1201" t="s">
        <v>269</v>
      </c>
      <c r="EP272" s="1202" t="s">
        <v>270</v>
      </c>
      <c r="EQ272" s="1201" t="s">
        <v>268</v>
      </c>
      <c r="ER272" s="1203" t="s">
        <v>275</v>
      </c>
      <c r="ES272" s="1201" t="s">
        <v>268</v>
      </c>
      <c r="ET272" s="1204">
        <v>2.8</v>
      </c>
      <c r="EU272" s="1214" t="s">
        <v>276</v>
      </c>
      <c r="EV272" s="1207" t="s">
        <v>1168</v>
      </c>
      <c r="EW272" s="1210" t="s">
        <v>280</v>
      </c>
      <c r="EX272" s="244"/>
      <c r="EY272" s="1210" t="s">
        <v>280</v>
      </c>
      <c r="EZ272" s="1261"/>
      <c r="FA272" s="1210"/>
      <c r="FB272" s="1264"/>
      <c r="FC272" s="298"/>
      <c r="FD272" s="1267"/>
      <c r="FE272" s="441"/>
      <c r="FL272" s="422"/>
      <c r="FM272" s="422"/>
      <c r="FN272" s="422"/>
      <c r="FO272" s="422"/>
    </row>
    <row r="273" spans="1:171" ht="15.6" customHeight="1">
      <c r="A273" s="144" t="s">
        <v>473</v>
      </c>
      <c r="B273" s="144" t="s">
        <v>1967</v>
      </c>
      <c r="C273" s="1256"/>
      <c r="D273" s="1182"/>
      <c r="E273" s="1185"/>
      <c r="F273" s="299" t="s">
        <v>43</v>
      </c>
      <c r="G273" s="205"/>
      <c r="H273" s="246">
        <v>48280</v>
      </c>
      <c r="I273" s="247">
        <v>122070</v>
      </c>
      <c r="J273" s="246">
        <v>44410</v>
      </c>
      <c r="K273" s="247">
        <v>118200</v>
      </c>
      <c r="L273" s="175" t="s">
        <v>268</v>
      </c>
      <c r="M273" s="248">
        <v>450</v>
      </c>
      <c r="N273" s="249">
        <v>1090</v>
      </c>
      <c r="O273" s="250" t="s">
        <v>269</v>
      </c>
      <c r="P273" s="251" t="s">
        <v>270</v>
      </c>
      <c r="Q273" s="252" t="s">
        <v>274</v>
      </c>
      <c r="R273" s="251" t="s">
        <v>271</v>
      </c>
      <c r="S273" s="252" t="s">
        <v>268</v>
      </c>
      <c r="T273" s="253">
        <v>3</v>
      </c>
      <c r="U273" s="254">
        <v>2.8</v>
      </c>
      <c r="V273" s="248">
        <v>420</v>
      </c>
      <c r="W273" s="249">
        <v>1050</v>
      </c>
      <c r="X273" s="250" t="s">
        <v>269</v>
      </c>
      <c r="Y273" s="251" t="s">
        <v>270</v>
      </c>
      <c r="Z273" s="252" t="s">
        <v>274</v>
      </c>
      <c r="AA273" s="251" t="s">
        <v>271</v>
      </c>
      <c r="AB273" s="252" t="s">
        <v>268</v>
      </c>
      <c r="AC273" s="253">
        <v>2.9</v>
      </c>
      <c r="AD273" s="255">
        <v>2.8</v>
      </c>
      <c r="AE273" s="175" t="s">
        <v>268</v>
      </c>
      <c r="AF273" s="223">
        <v>9230</v>
      </c>
      <c r="AG273" s="224" t="s">
        <v>274</v>
      </c>
      <c r="AH273" s="256">
        <v>90</v>
      </c>
      <c r="AI273" s="257" t="s">
        <v>269</v>
      </c>
      <c r="AJ273" s="197" t="s">
        <v>270</v>
      </c>
      <c r="AK273" s="198" t="s">
        <v>268</v>
      </c>
      <c r="AL273" s="258" t="s">
        <v>271</v>
      </c>
      <c r="AM273" s="259" t="s">
        <v>268</v>
      </c>
      <c r="AN273" s="260">
        <v>2.5</v>
      </c>
      <c r="AO273" s="261"/>
      <c r="AQ273" s="233"/>
      <c r="AR273" s="56"/>
      <c r="AS273" s="233"/>
      <c r="AT273" s="262"/>
      <c r="AU273" s="263"/>
      <c r="AV273" s="262"/>
      <c r="AW273" s="263"/>
      <c r="AX273" s="262"/>
      <c r="AY273" s="263"/>
      <c r="BA273" s="56"/>
      <c r="BB273" s="56"/>
      <c r="BC273" s="264"/>
      <c r="BD273" s="265"/>
      <c r="BE273" s="56"/>
      <c r="BF273" s="265"/>
      <c r="BG273" s="56"/>
      <c r="BH273" s="265"/>
      <c r="BI273" s="56"/>
      <c r="BJ273" s="1187"/>
      <c r="BL273" s="302"/>
      <c r="BM273" s="1210"/>
      <c r="BN273" s="307"/>
      <c r="BT273" s="306"/>
      <c r="BU273" s="235"/>
      <c r="BV273" s="1241"/>
      <c r="BW273" s="266"/>
      <c r="BX273" s="1186"/>
      <c r="BY273" s="133"/>
      <c r="BZ273" s="133"/>
      <c r="CA273" s="1187"/>
      <c r="CB273" s="311"/>
      <c r="CC273" s="312"/>
      <c r="CD273" s="311"/>
      <c r="CE273" s="312"/>
      <c r="CF273" s="311"/>
      <c r="CG273" s="312"/>
      <c r="CH273" s="311"/>
      <c r="CI273" s="1241"/>
      <c r="CJ273" s="1188"/>
      <c r="CK273" s="1189"/>
      <c r="CL273" s="1190"/>
      <c r="CM273" s="1192"/>
      <c r="CN273" s="1194"/>
      <c r="CO273" s="1192"/>
      <c r="CP273" s="1196"/>
      <c r="CQ273" s="1192"/>
      <c r="CR273" s="1205"/>
      <c r="CS273" s="1230"/>
      <c r="CT273" s="1232"/>
      <c r="CU273" s="1234"/>
      <c r="CV273" s="1237"/>
      <c r="CW273" s="1234"/>
      <c r="CX273" s="1237"/>
      <c r="CY273" s="1189"/>
      <c r="CZ273" s="167" t="s">
        <v>1164</v>
      </c>
      <c r="DA273" s="268">
        <v>2600</v>
      </c>
      <c r="DB273" s="269">
        <v>2900</v>
      </c>
      <c r="DC273" s="270">
        <v>1800</v>
      </c>
      <c r="DD273" s="271">
        <v>1800</v>
      </c>
      <c r="DE273" s="1210"/>
      <c r="DF273" s="231"/>
      <c r="DG273" s="1189"/>
      <c r="DH273" s="1240"/>
      <c r="DI273" s="1210"/>
      <c r="DJ273" s="1243"/>
      <c r="DK273" s="1210"/>
      <c r="DL273" s="1190"/>
      <c r="DM273" s="1192"/>
      <c r="DN273" s="1194"/>
      <c r="DO273" s="1192"/>
      <c r="DP273" s="1196"/>
      <c r="DQ273" s="1192"/>
      <c r="DR273" s="1247"/>
      <c r="DS273" s="1210"/>
      <c r="DT273" s="231"/>
      <c r="DU273" s="1210"/>
      <c r="DV273" s="1250"/>
      <c r="DW273" s="1252"/>
      <c r="DX273" s="1252"/>
      <c r="DY273" s="1254"/>
      <c r="DZ273" s="1210"/>
      <c r="EA273" s="1212"/>
      <c r="EB273" s="1192"/>
      <c r="EC273" s="1199"/>
      <c r="ED273" s="1192"/>
      <c r="EE273" s="1194"/>
      <c r="EF273" s="1192"/>
      <c r="EG273" s="1196"/>
      <c r="EH273" s="1192"/>
      <c r="EI273" s="1205"/>
      <c r="EJ273" s="1208"/>
      <c r="EK273" s="1210"/>
      <c r="EL273" s="1212"/>
      <c r="EM273" s="1192"/>
      <c r="EN273" s="1199"/>
      <c r="EO273" s="1192"/>
      <c r="EP273" s="1194"/>
      <c r="EQ273" s="1192"/>
      <c r="ER273" s="1196"/>
      <c r="ES273" s="1192"/>
      <c r="ET273" s="1205"/>
      <c r="EU273" s="1215"/>
      <c r="EV273" s="1208"/>
      <c r="EW273" s="1210"/>
      <c r="EX273" s="272">
        <v>2310</v>
      </c>
      <c r="EY273" s="1210"/>
      <c r="EZ273" s="1261"/>
      <c r="FA273" s="1210"/>
      <c r="FB273" s="1264"/>
      <c r="FC273" s="298"/>
      <c r="FD273" s="1267"/>
      <c r="FE273" s="441"/>
      <c r="FL273" s="422"/>
      <c r="FM273" s="422"/>
      <c r="FN273" s="422"/>
      <c r="FO273" s="422"/>
    </row>
    <row r="274" spans="1:171" ht="15.6" customHeight="1">
      <c r="A274" s="144" t="s">
        <v>1383</v>
      </c>
      <c r="B274" s="144" t="s">
        <v>1968</v>
      </c>
      <c r="C274" s="1256"/>
      <c r="D274" s="1182"/>
      <c r="E274" s="1217" t="s">
        <v>1165</v>
      </c>
      <c r="F274" s="299" t="s">
        <v>44</v>
      </c>
      <c r="G274" s="205"/>
      <c r="H274" s="246">
        <v>122070</v>
      </c>
      <c r="I274" s="247">
        <v>214430</v>
      </c>
      <c r="J274" s="246">
        <v>118200</v>
      </c>
      <c r="K274" s="247">
        <v>210560</v>
      </c>
      <c r="L274" s="175" t="s">
        <v>268</v>
      </c>
      <c r="M274" s="248">
        <v>1090</v>
      </c>
      <c r="N274" s="249">
        <v>2020</v>
      </c>
      <c r="O274" s="250" t="s">
        <v>269</v>
      </c>
      <c r="P274" s="251" t="s">
        <v>270</v>
      </c>
      <c r="Q274" s="252" t="s">
        <v>274</v>
      </c>
      <c r="R274" s="251" t="s">
        <v>271</v>
      </c>
      <c r="S274" s="252" t="s">
        <v>268</v>
      </c>
      <c r="T274" s="253">
        <v>2.8</v>
      </c>
      <c r="U274" s="254">
        <v>2.7</v>
      </c>
      <c r="V274" s="248">
        <v>1050</v>
      </c>
      <c r="W274" s="249">
        <v>1980</v>
      </c>
      <c r="X274" s="250" t="s">
        <v>269</v>
      </c>
      <c r="Y274" s="251" t="s">
        <v>270</v>
      </c>
      <c r="Z274" s="252" t="s">
        <v>274</v>
      </c>
      <c r="AA274" s="251" t="s">
        <v>271</v>
      </c>
      <c r="AB274" s="252" t="s">
        <v>268</v>
      </c>
      <c r="AC274" s="253">
        <v>2.8</v>
      </c>
      <c r="AD274" s="255">
        <v>2.7</v>
      </c>
      <c r="AE274" s="55"/>
      <c r="AH274" s="273"/>
      <c r="AP274" s="55"/>
      <c r="AZ274" s="175" t="s">
        <v>268</v>
      </c>
      <c r="BA274" s="274">
        <v>18470</v>
      </c>
      <c r="BB274" s="175" t="s">
        <v>268</v>
      </c>
      <c r="BC274" s="225">
        <v>180</v>
      </c>
      <c r="BD274" s="226" t="s">
        <v>269</v>
      </c>
      <c r="BE274" s="227" t="s">
        <v>270</v>
      </c>
      <c r="BF274" s="228" t="s">
        <v>268</v>
      </c>
      <c r="BG274" s="229" t="s">
        <v>271</v>
      </c>
      <c r="BH274" s="226" t="s">
        <v>268</v>
      </c>
      <c r="BI274" s="230">
        <v>2.5</v>
      </c>
      <c r="BJ274" s="1187"/>
      <c r="BL274" s="231"/>
      <c r="BM274" s="1210"/>
      <c r="BN274" s="307"/>
      <c r="BT274" s="306"/>
      <c r="BU274" s="235"/>
      <c r="BV274" s="1241"/>
      <c r="BW274" s="266"/>
      <c r="BX274" s="1186"/>
      <c r="BY274" s="133"/>
      <c r="BZ274" s="133"/>
      <c r="CA274" s="1187"/>
      <c r="CB274" s="311"/>
      <c r="CC274" s="312"/>
      <c r="CD274" s="311"/>
      <c r="CE274" s="312"/>
      <c r="CF274" s="311"/>
      <c r="CG274" s="312"/>
      <c r="CH274" s="311"/>
      <c r="CI274" s="1241"/>
      <c r="CJ274" s="1219">
        <v>2130</v>
      </c>
      <c r="CK274" s="1189"/>
      <c r="CL274" s="1190"/>
      <c r="CM274" s="1192"/>
      <c r="CN274" s="1194"/>
      <c r="CO274" s="1192"/>
      <c r="CP274" s="1196"/>
      <c r="CQ274" s="1192"/>
      <c r="CR274" s="1205"/>
      <c r="CS274" s="1230"/>
      <c r="CT274" s="1232"/>
      <c r="CU274" s="1234"/>
      <c r="CV274" s="1237"/>
      <c r="CW274" s="1234"/>
      <c r="CX274" s="1237"/>
      <c r="CY274" s="1189"/>
      <c r="CZ274" s="167" t="s">
        <v>1166</v>
      </c>
      <c r="DA274" s="268">
        <v>2300</v>
      </c>
      <c r="DB274" s="269">
        <v>2500</v>
      </c>
      <c r="DC274" s="270">
        <v>1600</v>
      </c>
      <c r="DD274" s="271">
        <v>1600</v>
      </c>
      <c r="DE274" s="1210"/>
      <c r="DF274" s="1229" t="s">
        <v>1203</v>
      </c>
      <c r="DG274" s="235"/>
      <c r="DH274" s="276"/>
      <c r="DI274" s="1241"/>
      <c r="DJ274" s="1243"/>
      <c r="DK274" s="1210"/>
      <c r="DL274" s="1190"/>
      <c r="DM274" s="1192"/>
      <c r="DN274" s="1194"/>
      <c r="DO274" s="1192"/>
      <c r="DP274" s="1196"/>
      <c r="DQ274" s="1192"/>
      <c r="DR274" s="1247"/>
      <c r="DS274" s="1210"/>
      <c r="DT274" s="231"/>
      <c r="DU274" s="1210"/>
      <c r="DV274" s="1221">
        <v>0.01</v>
      </c>
      <c r="DW274" s="1223">
        <v>0.03</v>
      </c>
      <c r="DX274" s="1223">
        <v>0.04</v>
      </c>
      <c r="DY274" s="1225">
        <v>0.06</v>
      </c>
      <c r="DZ274" s="1210"/>
      <c r="EA274" s="1212"/>
      <c r="EB274" s="1192"/>
      <c r="EC274" s="1199"/>
      <c r="ED274" s="1192"/>
      <c r="EE274" s="1194"/>
      <c r="EF274" s="1192"/>
      <c r="EG274" s="1196"/>
      <c r="EH274" s="1192"/>
      <c r="EI274" s="1205"/>
      <c r="EJ274" s="1208"/>
      <c r="EK274" s="1210"/>
      <c r="EL274" s="1212"/>
      <c r="EM274" s="1192"/>
      <c r="EN274" s="1199"/>
      <c r="EO274" s="1192"/>
      <c r="EP274" s="1194"/>
      <c r="EQ274" s="1192"/>
      <c r="ER274" s="1196"/>
      <c r="ES274" s="1192"/>
      <c r="ET274" s="1205"/>
      <c r="EU274" s="1215"/>
      <c r="EV274" s="1208"/>
      <c r="EW274" s="1210"/>
      <c r="EX274" s="277">
        <v>20</v>
      </c>
      <c r="EY274" s="1210"/>
      <c r="EZ274" s="1261"/>
      <c r="FA274" s="1210"/>
      <c r="FB274" s="1264"/>
      <c r="FC274" s="298"/>
      <c r="FD274" s="1267"/>
      <c r="FE274" s="441"/>
      <c r="FL274" s="422"/>
      <c r="FM274" s="422"/>
      <c r="FN274" s="422"/>
      <c r="FO274" s="422"/>
    </row>
    <row r="275" spans="1:171" ht="15.6" customHeight="1">
      <c r="A275" s="144" t="s">
        <v>1384</v>
      </c>
      <c r="B275" s="144" t="s">
        <v>1969</v>
      </c>
      <c r="C275" s="1256"/>
      <c r="D275" s="1182"/>
      <c r="E275" s="1218"/>
      <c r="F275" s="300" t="s">
        <v>45</v>
      </c>
      <c r="G275" s="205"/>
      <c r="H275" s="279">
        <v>214430</v>
      </c>
      <c r="I275" s="280"/>
      <c r="J275" s="279">
        <v>210560</v>
      </c>
      <c r="K275" s="280"/>
      <c r="L275" s="175" t="s">
        <v>268</v>
      </c>
      <c r="M275" s="223">
        <v>2020</v>
      </c>
      <c r="N275" s="281"/>
      <c r="O275" s="282" t="s">
        <v>269</v>
      </c>
      <c r="P275" s="283" t="s">
        <v>270</v>
      </c>
      <c r="Q275" s="284" t="s">
        <v>274</v>
      </c>
      <c r="R275" s="283" t="s">
        <v>271</v>
      </c>
      <c r="S275" s="284" t="s">
        <v>268</v>
      </c>
      <c r="T275" s="285">
        <v>2.7</v>
      </c>
      <c r="U275" s="286"/>
      <c r="V275" s="223">
        <v>1980</v>
      </c>
      <c r="W275" s="281"/>
      <c r="X275" s="282" t="s">
        <v>269</v>
      </c>
      <c r="Y275" s="283" t="s">
        <v>270</v>
      </c>
      <c r="Z275" s="284" t="s">
        <v>274</v>
      </c>
      <c r="AA275" s="283" t="s">
        <v>271</v>
      </c>
      <c r="AB275" s="284" t="s">
        <v>268</v>
      </c>
      <c r="AC275" s="285">
        <v>2.7</v>
      </c>
      <c r="AD275" s="287"/>
      <c r="AE275" s="55"/>
      <c r="AH275" s="288"/>
      <c r="AP275" s="55"/>
      <c r="AQ275" s="289"/>
      <c r="AR275" s="165"/>
      <c r="AS275" s="288"/>
      <c r="AZ275" s="56"/>
      <c r="BA275" s="56"/>
      <c r="BB275" s="56"/>
      <c r="BC275" s="56"/>
      <c r="BD275" s="56"/>
      <c r="BE275" s="56"/>
      <c r="BF275" s="56"/>
      <c r="BG275" s="56"/>
      <c r="BH275" s="56"/>
      <c r="BI275" s="56"/>
      <c r="BJ275" s="1187"/>
      <c r="BL275" s="231"/>
      <c r="BM275" s="1210"/>
      <c r="BN275" s="307"/>
      <c r="BT275" s="306"/>
      <c r="BU275" s="235"/>
      <c r="BV275" s="1241"/>
      <c r="BW275" s="266"/>
      <c r="BX275" s="1186"/>
      <c r="BY275" s="133"/>
      <c r="BZ275" s="133"/>
      <c r="CA275" s="1187"/>
      <c r="CB275" s="311"/>
      <c r="CC275" s="312"/>
      <c r="CD275" s="311"/>
      <c r="CE275" s="312"/>
      <c r="CF275" s="311"/>
      <c r="CG275" s="312"/>
      <c r="CH275" s="311"/>
      <c r="CI275" s="1241"/>
      <c r="CJ275" s="1219"/>
      <c r="CK275" s="1189"/>
      <c r="CL275" s="1190"/>
      <c r="CM275" s="1192"/>
      <c r="CN275" s="1194"/>
      <c r="CO275" s="1192"/>
      <c r="CP275" s="1196"/>
      <c r="CQ275" s="1192"/>
      <c r="CR275" s="1205"/>
      <c r="CS275" s="1230"/>
      <c r="CT275" s="1232"/>
      <c r="CU275" s="1235"/>
      <c r="CV275" s="1238"/>
      <c r="CW275" s="1235"/>
      <c r="CX275" s="1238"/>
      <c r="CY275" s="1189"/>
      <c r="CZ275" s="291" t="s">
        <v>1167</v>
      </c>
      <c r="DA275" s="292">
        <v>2000</v>
      </c>
      <c r="DB275" s="293">
        <v>2300</v>
      </c>
      <c r="DC275" s="294">
        <v>1400</v>
      </c>
      <c r="DD275" s="290">
        <v>1400</v>
      </c>
      <c r="DE275" s="1210"/>
      <c r="DF275" s="1229"/>
      <c r="DG275" s="235"/>
      <c r="DH275" s="165"/>
      <c r="DI275" s="1241"/>
      <c r="DJ275" s="1244"/>
      <c r="DK275" s="1210"/>
      <c r="DL275" s="1190"/>
      <c r="DM275" s="1193"/>
      <c r="DN275" s="1195"/>
      <c r="DO275" s="1193"/>
      <c r="DP275" s="1197"/>
      <c r="DQ275" s="1193"/>
      <c r="DR275" s="1248"/>
      <c r="DS275" s="1210"/>
      <c r="DT275" s="231"/>
      <c r="DU275" s="1210"/>
      <c r="DV275" s="1222"/>
      <c r="DW275" s="1224"/>
      <c r="DX275" s="1224"/>
      <c r="DY275" s="1226"/>
      <c r="DZ275" s="1210"/>
      <c r="EA275" s="1213"/>
      <c r="EB275" s="1193"/>
      <c r="EC275" s="1200"/>
      <c r="ED275" s="1193"/>
      <c r="EE275" s="1195"/>
      <c r="EF275" s="1193"/>
      <c r="EG275" s="1197"/>
      <c r="EH275" s="1193"/>
      <c r="EI275" s="1206"/>
      <c r="EJ275" s="1209"/>
      <c r="EK275" s="1210"/>
      <c r="EL275" s="1213"/>
      <c r="EM275" s="1193"/>
      <c r="EN275" s="1200"/>
      <c r="EO275" s="1193"/>
      <c r="EP275" s="1195"/>
      <c r="EQ275" s="1193"/>
      <c r="ER275" s="1197"/>
      <c r="ES275" s="1193"/>
      <c r="ET275" s="1206"/>
      <c r="EU275" s="1216"/>
      <c r="EV275" s="1209"/>
      <c r="EW275" s="1210"/>
      <c r="EX275" s="295" t="s">
        <v>1168</v>
      </c>
      <c r="EY275" s="1210"/>
      <c r="EZ275" s="1261"/>
      <c r="FA275" s="1210"/>
      <c r="FB275" s="1264"/>
      <c r="FC275" s="298"/>
      <c r="FD275" s="1267"/>
      <c r="FE275" s="441"/>
      <c r="FL275" s="422"/>
      <c r="FM275" s="422"/>
      <c r="FN275" s="422"/>
      <c r="FO275" s="422"/>
    </row>
    <row r="276" spans="1:171" ht="15.6" customHeight="1">
      <c r="A276" s="144" t="s">
        <v>1385</v>
      </c>
      <c r="B276" s="144" t="s">
        <v>1970</v>
      </c>
      <c r="C276" s="1256"/>
      <c r="D276" s="1356" t="s">
        <v>1204</v>
      </c>
      <c r="E276" s="1184" t="s">
        <v>1160</v>
      </c>
      <c r="F276" s="296" t="s">
        <v>42</v>
      </c>
      <c r="G276" s="205"/>
      <c r="H276" s="206">
        <v>38030</v>
      </c>
      <c r="I276" s="207">
        <v>47260</v>
      </c>
      <c r="J276" s="206">
        <v>34390</v>
      </c>
      <c r="K276" s="207">
        <v>43620</v>
      </c>
      <c r="L276" s="175" t="s">
        <v>268</v>
      </c>
      <c r="M276" s="208">
        <v>350</v>
      </c>
      <c r="N276" s="209">
        <v>440</v>
      </c>
      <c r="O276" s="210" t="s">
        <v>269</v>
      </c>
      <c r="P276" s="211" t="s">
        <v>270</v>
      </c>
      <c r="Q276" s="212" t="s">
        <v>268</v>
      </c>
      <c r="R276" s="213" t="s">
        <v>271</v>
      </c>
      <c r="S276" s="212" t="s">
        <v>268</v>
      </c>
      <c r="T276" s="214">
        <v>3.1</v>
      </c>
      <c r="U276" s="215">
        <v>3</v>
      </c>
      <c r="V276" s="208">
        <v>320</v>
      </c>
      <c r="W276" s="209">
        <v>410</v>
      </c>
      <c r="X276" s="210" t="s">
        <v>269</v>
      </c>
      <c r="Y276" s="211" t="s">
        <v>270</v>
      </c>
      <c r="Z276" s="212" t="s">
        <v>268</v>
      </c>
      <c r="AA276" s="213" t="s">
        <v>271</v>
      </c>
      <c r="AB276" s="212" t="s">
        <v>268</v>
      </c>
      <c r="AC276" s="214">
        <v>3</v>
      </c>
      <c r="AD276" s="216">
        <v>2.9</v>
      </c>
      <c r="AE276" s="175" t="s">
        <v>268</v>
      </c>
      <c r="AF276" s="217">
        <v>9230</v>
      </c>
      <c r="AG276" s="218" t="s">
        <v>274</v>
      </c>
      <c r="AH276" s="219">
        <v>90</v>
      </c>
      <c r="AI276" s="220" t="s">
        <v>269</v>
      </c>
      <c r="AJ276" s="211" t="s">
        <v>270</v>
      </c>
      <c r="AK276" s="212" t="s">
        <v>268</v>
      </c>
      <c r="AL276" s="213" t="s">
        <v>271</v>
      </c>
      <c r="AM276" s="212" t="s">
        <v>268</v>
      </c>
      <c r="AN276" s="221">
        <v>2.5</v>
      </c>
      <c r="AO276" s="222" t="s">
        <v>276</v>
      </c>
      <c r="AP276" s="175" t="s">
        <v>268</v>
      </c>
      <c r="AQ276" s="223">
        <v>3690</v>
      </c>
      <c r="AR276" s="224" t="s">
        <v>274</v>
      </c>
      <c r="AS276" s="225">
        <v>30</v>
      </c>
      <c r="AT276" s="226" t="s">
        <v>269</v>
      </c>
      <c r="AU276" s="227" t="s">
        <v>270</v>
      </c>
      <c r="AV276" s="228" t="s">
        <v>268</v>
      </c>
      <c r="AW276" s="229" t="s">
        <v>271</v>
      </c>
      <c r="AX276" s="228" t="s">
        <v>268</v>
      </c>
      <c r="AY276" s="230">
        <v>3.8</v>
      </c>
      <c r="BA276" s="56"/>
      <c r="BJ276" s="1187"/>
      <c r="BL276" s="191"/>
      <c r="BM276" s="1210"/>
      <c r="BN276" s="307"/>
      <c r="BT276" s="306"/>
      <c r="BU276" s="235"/>
      <c r="BV276" s="1241"/>
      <c r="BW276" s="266"/>
      <c r="BX276" s="1186"/>
      <c r="BY276" s="133"/>
      <c r="BZ276" s="133"/>
      <c r="CA276" s="1187"/>
      <c r="CB276" s="263"/>
      <c r="CC276" s="263"/>
      <c r="CD276" s="263"/>
      <c r="CE276" s="263"/>
      <c r="CF276" s="263"/>
      <c r="CG276" s="263"/>
      <c r="CH276" s="263"/>
      <c r="CI276" s="1241"/>
      <c r="CJ276" s="1188" t="s">
        <v>177</v>
      </c>
      <c r="CK276" s="1189" t="s">
        <v>268</v>
      </c>
      <c r="CL276" s="1190">
        <v>10</v>
      </c>
      <c r="CM276" s="1192" t="s">
        <v>269</v>
      </c>
      <c r="CN276" s="1194" t="s">
        <v>270</v>
      </c>
      <c r="CO276" s="1192" t="s">
        <v>268</v>
      </c>
      <c r="CP276" s="1196" t="s">
        <v>275</v>
      </c>
      <c r="CQ276" s="1192" t="s">
        <v>268</v>
      </c>
      <c r="CR276" s="1205">
        <v>4.3</v>
      </c>
      <c r="CS276" s="1230" t="s">
        <v>277</v>
      </c>
      <c r="CT276" s="1232" t="s">
        <v>268</v>
      </c>
      <c r="CU276" s="1233">
        <v>3200</v>
      </c>
      <c r="CV276" s="1236">
        <v>3500</v>
      </c>
      <c r="CW276" s="1233">
        <v>2200</v>
      </c>
      <c r="CX276" s="1236">
        <v>2200</v>
      </c>
      <c r="CY276" s="1189" t="s">
        <v>268</v>
      </c>
      <c r="CZ276" s="238" t="s">
        <v>1162</v>
      </c>
      <c r="DA276" s="239">
        <v>5400</v>
      </c>
      <c r="DB276" s="240">
        <v>6000</v>
      </c>
      <c r="DC276" s="241">
        <v>3700</v>
      </c>
      <c r="DD276" s="242">
        <v>3700</v>
      </c>
      <c r="DE276" s="1210"/>
      <c r="DF276" s="144"/>
      <c r="DG276" s="1189" t="s">
        <v>268</v>
      </c>
      <c r="DH276" s="1239">
        <v>5100</v>
      </c>
      <c r="DI276" s="1210" t="s">
        <v>268</v>
      </c>
      <c r="DJ276" s="1242">
        <v>1320</v>
      </c>
      <c r="DK276" s="1210" t="s">
        <v>268</v>
      </c>
      <c r="DL276" s="1245">
        <v>10</v>
      </c>
      <c r="DM276" s="1201" t="s">
        <v>269</v>
      </c>
      <c r="DN276" s="1202" t="s">
        <v>270</v>
      </c>
      <c r="DO276" s="1201" t="s">
        <v>268</v>
      </c>
      <c r="DP276" s="1203" t="s">
        <v>275</v>
      </c>
      <c r="DQ276" s="1201" t="s">
        <v>268</v>
      </c>
      <c r="DR276" s="1246">
        <v>8</v>
      </c>
      <c r="DS276" s="1210"/>
      <c r="DT276" s="1229"/>
      <c r="DU276" s="1210" t="s">
        <v>280</v>
      </c>
      <c r="DV276" s="1249" t="s">
        <v>1129</v>
      </c>
      <c r="DW276" s="1251" t="s">
        <v>1129</v>
      </c>
      <c r="DX276" s="1251" t="s">
        <v>1129</v>
      </c>
      <c r="DY276" s="1253" t="s">
        <v>1129</v>
      </c>
      <c r="DZ276" s="1210" t="s">
        <v>280</v>
      </c>
      <c r="EA276" s="1211">
        <v>870</v>
      </c>
      <c r="EB276" s="1201" t="s">
        <v>268</v>
      </c>
      <c r="EC276" s="1198">
        <v>9</v>
      </c>
      <c r="ED276" s="1201" t="s">
        <v>269</v>
      </c>
      <c r="EE276" s="1202" t="s">
        <v>270</v>
      </c>
      <c r="EF276" s="1201" t="s">
        <v>268</v>
      </c>
      <c r="EG276" s="1203" t="s">
        <v>275</v>
      </c>
      <c r="EH276" s="1201" t="s">
        <v>268</v>
      </c>
      <c r="EI276" s="1204">
        <v>4.4000000000000004</v>
      </c>
      <c r="EJ276" s="1207" t="s">
        <v>276</v>
      </c>
      <c r="EK276" s="1210" t="s">
        <v>280</v>
      </c>
      <c r="EL276" s="1211">
        <v>3260</v>
      </c>
      <c r="EM276" s="1201" t="s">
        <v>268</v>
      </c>
      <c r="EN276" s="1198">
        <v>30</v>
      </c>
      <c r="EO276" s="1201" t="s">
        <v>269</v>
      </c>
      <c r="EP276" s="1202" t="s">
        <v>270</v>
      </c>
      <c r="EQ276" s="1201" t="s">
        <v>268</v>
      </c>
      <c r="ER276" s="1203" t="s">
        <v>275</v>
      </c>
      <c r="ES276" s="1201" t="s">
        <v>268</v>
      </c>
      <c r="ET276" s="1204">
        <v>2.7</v>
      </c>
      <c r="EU276" s="1214" t="s">
        <v>276</v>
      </c>
      <c r="EV276" s="1207" t="s">
        <v>1168</v>
      </c>
      <c r="EW276" s="1210" t="s">
        <v>280</v>
      </c>
      <c r="EX276" s="244"/>
      <c r="EY276" s="1210" t="s">
        <v>280</v>
      </c>
      <c r="EZ276" s="1261"/>
      <c r="FA276" s="1210"/>
      <c r="FB276" s="1264"/>
      <c r="FC276" s="298"/>
      <c r="FD276" s="1267"/>
      <c r="FE276" s="441"/>
      <c r="FL276" s="422"/>
      <c r="FM276" s="422"/>
      <c r="FN276" s="422"/>
      <c r="FO276" s="422"/>
    </row>
    <row r="277" spans="1:171" ht="15.6" customHeight="1">
      <c r="A277" s="144" t="s">
        <v>1386</v>
      </c>
      <c r="B277" s="144" t="s">
        <v>1971</v>
      </c>
      <c r="C277" s="1256"/>
      <c r="D277" s="1357"/>
      <c r="E277" s="1185"/>
      <c r="F277" s="299" t="s">
        <v>43</v>
      </c>
      <c r="G277" s="205"/>
      <c r="H277" s="246">
        <v>47260</v>
      </c>
      <c r="I277" s="247">
        <v>121050</v>
      </c>
      <c r="J277" s="246">
        <v>43620</v>
      </c>
      <c r="K277" s="247">
        <v>117410</v>
      </c>
      <c r="L277" s="175" t="s">
        <v>268</v>
      </c>
      <c r="M277" s="248">
        <v>440</v>
      </c>
      <c r="N277" s="249">
        <v>1080</v>
      </c>
      <c r="O277" s="250" t="s">
        <v>269</v>
      </c>
      <c r="P277" s="251" t="s">
        <v>270</v>
      </c>
      <c r="Q277" s="252" t="s">
        <v>274</v>
      </c>
      <c r="R277" s="251" t="s">
        <v>271</v>
      </c>
      <c r="S277" s="252" t="s">
        <v>268</v>
      </c>
      <c r="T277" s="253">
        <v>3</v>
      </c>
      <c r="U277" s="254">
        <v>2.8</v>
      </c>
      <c r="V277" s="248">
        <v>410</v>
      </c>
      <c r="W277" s="249">
        <v>1040</v>
      </c>
      <c r="X277" s="250" t="s">
        <v>269</v>
      </c>
      <c r="Y277" s="251" t="s">
        <v>270</v>
      </c>
      <c r="Z277" s="252" t="s">
        <v>274</v>
      </c>
      <c r="AA277" s="251" t="s">
        <v>271</v>
      </c>
      <c r="AB277" s="252" t="s">
        <v>268</v>
      </c>
      <c r="AC277" s="253">
        <v>2.9</v>
      </c>
      <c r="AD277" s="255">
        <v>2.8</v>
      </c>
      <c r="AE277" s="175" t="s">
        <v>268</v>
      </c>
      <c r="AF277" s="223">
        <v>9230</v>
      </c>
      <c r="AG277" s="224" t="s">
        <v>274</v>
      </c>
      <c r="AH277" s="256">
        <v>90</v>
      </c>
      <c r="AI277" s="257" t="s">
        <v>269</v>
      </c>
      <c r="AJ277" s="197" t="s">
        <v>270</v>
      </c>
      <c r="AK277" s="198" t="s">
        <v>268</v>
      </c>
      <c r="AL277" s="258" t="s">
        <v>271</v>
      </c>
      <c r="AM277" s="259" t="s">
        <v>268</v>
      </c>
      <c r="AN277" s="260">
        <v>2.5</v>
      </c>
      <c r="AO277" s="261"/>
      <c r="AQ277" s="233"/>
      <c r="AR277" s="56"/>
      <c r="AS277" s="233"/>
      <c r="AT277" s="262"/>
      <c r="AU277" s="263"/>
      <c r="AV277" s="262"/>
      <c r="AW277" s="263"/>
      <c r="AX277" s="262"/>
      <c r="AY277" s="263"/>
      <c r="BA277" s="56"/>
      <c r="BB277" s="56"/>
      <c r="BC277" s="264"/>
      <c r="BD277" s="265"/>
      <c r="BE277" s="56"/>
      <c r="BF277" s="265"/>
      <c r="BG277" s="56"/>
      <c r="BH277" s="265"/>
      <c r="BI277" s="56"/>
      <c r="BJ277" s="1187"/>
      <c r="BL277" s="191"/>
      <c r="BM277" s="1210"/>
      <c r="BN277" s="307"/>
      <c r="BT277" s="306"/>
      <c r="BU277" s="235"/>
      <c r="BV277" s="1241"/>
      <c r="BW277" s="266"/>
      <c r="BX277" s="1186"/>
      <c r="BY277" s="133"/>
      <c r="BZ277" s="133"/>
      <c r="CA277" s="1187"/>
      <c r="CB277" s="263"/>
      <c r="CC277" s="263"/>
      <c r="CD277" s="263"/>
      <c r="CE277" s="263"/>
      <c r="CF277" s="263"/>
      <c r="CG277" s="263"/>
      <c r="CH277" s="263"/>
      <c r="CI277" s="1241"/>
      <c r="CJ277" s="1188"/>
      <c r="CK277" s="1189"/>
      <c r="CL277" s="1190"/>
      <c r="CM277" s="1192"/>
      <c r="CN277" s="1194"/>
      <c r="CO277" s="1192"/>
      <c r="CP277" s="1196"/>
      <c r="CQ277" s="1192"/>
      <c r="CR277" s="1205"/>
      <c r="CS277" s="1230"/>
      <c r="CT277" s="1232"/>
      <c r="CU277" s="1234"/>
      <c r="CV277" s="1237"/>
      <c r="CW277" s="1234"/>
      <c r="CX277" s="1237"/>
      <c r="CY277" s="1189"/>
      <c r="CZ277" s="167" t="s">
        <v>1164</v>
      </c>
      <c r="DA277" s="268">
        <v>2900</v>
      </c>
      <c r="DB277" s="269">
        <v>3300</v>
      </c>
      <c r="DC277" s="270">
        <v>2000</v>
      </c>
      <c r="DD277" s="271">
        <v>2000</v>
      </c>
      <c r="DE277" s="1210"/>
      <c r="DF277" s="144"/>
      <c r="DG277" s="1189"/>
      <c r="DH277" s="1240"/>
      <c r="DI277" s="1210"/>
      <c r="DJ277" s="1243"/>
      <c r="DK277" s="1210"/>
      <c r="DL277" s="1190"/>
      <c r="DM277" s="1192"/>
      <c r="DN277" s="1194"/>
      <c r="DO277" s="1192"/>
      <c r="DP277" s="1196"/>
      <c r="DQ277" s="1192"/>
      <c r="DR277" s="1247"/>
      <c r="DS277" s="1210"/>
      <c r="DT277" s="1229"/>
      <c r="DU277" s="1210"/>
      <c r="DV277" s="1250"/>
      <c r="DW277" s="1252"/>
      <c r="DX277" s="1252"/>
      <c r="DY277" s="1254"/>
      <c r="DZ277" s="1210"/>
      <c r="EA277" s="1212"/>
      <c r="EB277" s="1192"/>
      <c r="EC277" s="1199"/>
      <c r="ED277" s="1192"/>
      <c r="EE277" s="1194"/>
      <c r="EF277" s="1192"/>
      <c r="EG277" s="1196"/>
      <c r="EH277" s="1192"/>
      <c r="EI277" s="1205"/>
      <c r="EJ277" s="1208"/>
      <c r="EK277" s="1210"/>
      <c r="EL277" s="1212"/>
      <c r="EM277" s="1192"/>
      <c r="EN277" s="1199"/>
      <c r="EO277" s="1192"/>
      <c r="EP277" s="1194"/>
      <c r="EQ277" s="1192"/>
      <c r="ER277" s="1196"/>
      <c r="ES277" s="1192"/>
      <c r="ET277" s="1205"/>
      <c r="EU277" s="1215"/>
      <c r="EV277" s="1208"/>
      <c r="EW277" s="1210"/>
      <c r="EX277" s="272">
        <v>2170</v>
      </c>
      <c r="EY277" s="1210"/>
      <c r="EZ277" s="1261"/>
      <c r="FA277" s="1210"/>
      <c r="FB277" s="1264"/>
      <c r="FC277" s="298"/>
      <c r="FD277" s="1267"/>
      <c r="FE277" s="441"/>
      <c r="FL277" s="422"/>
      <c r="FM277" s="422"/>
      <c r="FN277" s="422"/>
      <c r="FO277" s="422"/>
    </row>
    <row r="278" spans="1:171" ht="15.6" customHeight="1">
      <c r="A278" s="144" t="s">
        <v>1387</v>
      </c>
      <c r="B278" s="144" t="s">
        <v>1972</v>
      </c>
      <c r="C278" s="1256"/>
      <c r="D278" s="1357"/>
      <c r="E278" s="1217" t="s">
        <v>1165</v>
      </c>
      <c r="F278" s="299" t="s">
        <v>44</v>
      </c>
      <c r="G278" s="205"/>
      <c r="H278" s="246">
        <v>121050</v>
      </c>
      <c r="I278" s="247">
        <v>213410</v>
      </c>
      <c r="J278" s="246">
        <v>117410</v>
      </c>
      <c r="K278" s="247">
        <v>209770</v>
      </c>
      <c r="L278" s="175" t="s">
        <v>268</v>
      </c>
      <c r="M278" s="248">
        <v>1080</v>
      </c>
      <c r="N278" s="249">
        <v>2010</v>
      </c>
      <c r="O278" s="250" t="s">
        <v>269</v>
      </c>
      <c r="P278" s="251" t="s">
        <v>270</v>
      </c>
      <c r="Q278" s="252" t="s">
        <v>274</v>
      </c>
      <c r="R278" s="251" t="s">
        <v>271</v>
      </c>
      <c r="S278" s="252" t="s">
        <v>268</v>
      </c>
      <c r="T278" s="253">
        <v>2.8</v>
      </c>
      <c r="U278" s="254">
        <v>2.7</v>
      </c>
      <c r="V278" s="248">
        <v>1040</v>
      </c>
      <c r="W278" s="249">
        <v>1970</v>
      </c>
      <c r="X278" s="250" t="s">
        <v>269</v>
      </c>
      <c r="Y278" s="251" t="s">
        <v>270</v>
      </c>
      <c r="Z278" s="252" t="s">
        <v>274</v>
      </c>
      <c r="AA278" s="251" t="s">
        <v>271</v>
      </c>
      <c r="AB278" s="252" t="s">
        <v>268</v>
      </c>
      <c r="AC278" s="253">
        <v>2.8</v>
      </c>
      <c r="AD278" s="255">
        <v>2.7</v>
      </c>
      <c r="AE278" s="55"/>
      <c r="AH278" s="273"/>
      <c r="AP278" s="55"/>
      <c r="AZ278" s="175" t="s">
        <v>268</v>
      </c>
      <c r="BA278" s="274">
        <v>18470</v>
      </c>
      <c r="BB278" s="175" t="s">
        <v>268</v>
      </c>
      <c r="BC278" s="225">
        <v>180</v>
      </c>
      <c r="BD278" s="226" t="s">
        <v>269</v>
      </c>
      <c r="BE278" s="227" t="s">
        <v>270</v>
      </c>
      <c r="BF278" s="228" t="s">
        <v>268</v>
      </c>
      <c r="BG278" s="229" t="s">
        <v>271</v>
      </c>
      <c r="BH278" s="226" t="s">
        <v>268</v>
      </c>
      <c r="BI278" s="230">
        <v>2.5</v>
      </c>
      <c r="BJ278" s="1187"/>
      <c r="BL278" s="231"/>
      <c r="BM278" s="1210"/>
      <c r="BN278" s="307"/>
      <c r="BT278" s="306"/>
      <c r="BU278" s="235"/>
      <c r="BV278" s="1241"/>
      <c r="BW278" s="266"/>
      <c r="BX278" s="1186"/>
      <c r="BY278" s="133"/>
      <c r="BZ278" s="133"/>
      <c r="CA278" s="1187"/>
      <c r="CB278" s="263"/>
      <c r="CC278" s="263"/>
      <c r="CD278" s="263"/>
      <c r="CE278" s="263"/>
      <c r="CF278" s="263"/>
      <c r="CG278" s="263"/>
      <c r="CH278" s="263"/>
      <c r="CI278" s="1241"/>
      <c r="CJ278" s="1219">
        <v>1920</v>
      </c>
      <c r="CK278" s="1189"/>
      <c r="CL278" s="1190"/>
      <c r="CM278" s="1192"/>
      <c r="CN278" s="1194"/>
      <c r="CO278" s="1192"/>
      <c r="CP278" s="1196"/>
      <c r="CQ278" s="1192"/>
      <c r="CR278" s="1205"/>
      <c r="CS278" s="1230"/>
      <c r="CT278" s="1232"/>
      <c r="CU278" s="1234"/>
      <c r="CV278" s="1237"/>
      <c r="CW278" s="1234"/>
      <c r="CX278" s="1237"/>
      <c r="CY278" s="1189"/>
      <c r="CZ278" s="167" t="s">
        <v>1166</v>
      </c>
      <c r="DA278" s="268">
        <v>2500</v>
      </c>
      <c r="DB278" s="269">
        <v>2800</v>
      </c>
      <c r="DC278" s="270">
        <v>1800</v>
      </c>
      <c r="DD278" s="271">
        <v>1800</v>
      </c>
      <c r="DE278" s="1210"/>
      <c r="DF278" s="231"/>
      <c r="DG278" s="235"/>
      <c r="DH278" s="276"/>
      <c r="DI278" s="1241"/>
      <c r="DJ278" s="1243"/>
      <c r="DK278" s="1210"/>
      <c r="DL278" s="1190"/>
      <c r="DM278" s="1192"/>
      <c r="DN278" s="1194"/>
      <c r="DO278" s="1192"/>
      <c r="DP278" s="1196"/>
      <c r="DQ278" s="1192"/>
      <c r="DR278" s="1247"/>
      <c r="DS278" s="1210"/>
      <c r="DT278" s="231"/>
      <c r="DU278" s="1210"/>
      <c r="DV278" s="1221">
        <v>0.01</v>
      </c>
      <c r="DW278" s="1223">
        <v>0.03</v>
      </c>
      <c r="DX278" s="1223">
        <v>0.04</v>
      </c>
      <c r="DY278" s="1225">
        <v>0.06</v>
      </c>
      <c r="DZ278" s="1210"/>
      <c r="EA278" s="1212"/>
      <c r="EB278" s="1192"/>
      <c r="EC278" s="1199"/>
      <c r="ED278" s="1192"/>
      <c r="EE278" s="1194"/>
      <c r="EF278" s="1192"/>
      <c r="EG278" s="1196"/>
      <c r="EH278" s="1192"/>
      <c r="EI278" s="1205"/>
      <c r="EJ278" s="1208"/>
      <c r="EK278" s="1210"/>
      <c r="EL278" s="1212"/>
      <c r="EM278" s="1192"/>
      <c r="EN278" s="1199"/>
      <c r="EO278" s="1192"/>
      <c r="EP278" s="1194"/>
      <c r="EQ278" s="1192"/>
      <c r="ER278" s="1196"/>
      <c r="ES278" s="1192"/>
      <c r="ET278" s="1205"/>
      <c r="EU278" s="1215"/>
      <c r="EV278" s="1208"/>
      <c r="EW278" s="1210"/>
      <c r="EX278" s="277">
        <v>20</v>
      </c>
      <c r="EY278" s="1210"/>
      <c r="EZ278" s="1261"/>
      <c r="FA278" s="1210"/>
      <c r="FB278" s="1264"/>
      <c r="FC278" s="298"/>
      <c r="FD278" s="1267"/>
      <c r="FE278" s="441"/>
      <c r="FL278" s="422"/>
      <c r="FM278" s="422"/>
      <c r="FN278" s="422"/>
      <c r="FO278" s="422"/>
    </row>
    <row r="279" spans="1:171" ht="15.6" customHeight="1">
      <c r="A279" s="144" t="s">
        <v>1388</v>
      </c>
      <c r="B279" s="144" t="s">
        <v>1973</v>
      </c>
      <c r="C279" s="1256"/>
      <c r="D279" s="1358"/>
      <c r="E279" s="1218"/>
      <c r="F279" s="300" t="s">
        <v>45</v>
      </c>
      <c r="G279" s="205"/>
      <c r="H279" s="279">
        <v>213410</v>
      </c>
      <c r="I279" s="280"/>
      <c r="J279" s="279">
        <v>209770</v>
      </c>
      <c r="K279" s="280"/>
      <c r="L279" s="175" t="s">
        <v>268</v>
      </c>
      <c r="M279" s="223">
        <v>2010</v>
      </c>
      <c r="N279" s="281"/>
      <c r="O279" s="282" t="s">
        <v>269</v>
      </c>
      <c r="P279" s="283" t="s">
        <v>270</v>
      </c>
      <c r="Q279" s="284" t="s">
        <v>274</v>
      </c>
      <c r="R279" s="283" t="s">
        <v>271</v>
      </c>
      <c r="S279" s="284" t="s">
        <v>268</v>
      </c>
      <c r="T279" s="285">
        <v>2.7</v>
      </c>
      <c r="U279" s="286"/>
      <c r="V279" s="223">
        <v>1970</v>
      </c>
      <c r="W279" s="281"/>
      <c r="X279" s="282" t="s">
        <v>269</v>
      </c>
      <c r="Y279" s="283" t="s">
        <v>270</v>
      </c>
      <c r="Z279" s="284" t="s">
        <v>274</v>
      </c>
      <c r="AA279" s="283" t="s">
        <v>271</v>
      </c>
      <c r="AB279" s="284" t="s">
        <v>268</v>
      </c>
      <c r="AC279" s="285">
        <v>2.7</v>
      </c>
      <c r="AD279" s="287"/>
      <c r="AE279" s="55"/>
      <c r="AH279" s="288"/>
      <c r="AP279" s="55"/>
      <c r="AQ279" s="289"/>
      <c r="AR279" s="165"/>
      <c r="AS279" s="288"/>
      <c r="AZ279" s="56"/>
      <c r="BA279" s="56"/>
      <c r="BB279" s="56"/>
      <c r="BC279" s="56"/>
      <c r="BD279" s="56"/>
      <c r="BE279" s="56"/>
      <c r="BF279" s="56"/>
      <c r="BG279" s="56"/>
      <c r="BH279" s="56"/>
      <c r="BI279" s="56"/>
      <c r="BJ279" s="1187"/>
      <c r="BL279" s="231"/>
      <c r="BM279" s="1210"/>
      <c r="BN279" s="307"/>
      <c r="BT279" s="306"/>
      <c r="BU279" s="235"/>
      <c r="BV279" s="1241"/>
      <c r="BW279" s="266"/>
      <c r="BX279" s="1186"/>
      <c r="BY279" s="133"/>
      <c r="BZ279" s="133"/>
      <c r="CA279" s="1187"/>
      <c r="CB279" s="263"/>
      <c r="CC279" s="263"/>
      <c r="CD279" s="263"/>
      <c r="CE279" s="263"/>
      <c r="CF279" s="263"/>
      <c r="CG279" s="263"/>
      <c r="CH279" s="263"/>
      <c r="CI279" s="1241"/>
      <c r="CJ279" s="1219"/>
      <c r="CK279" s="1189"/>
      <c r="CL279" s="1190"/>
      <c r="CM279" s="1192"/>
      <c r="CN279" s="1194"/>
      <c r="CO279" s="1192"/>
      <c r="CP279" s="1196"/>
      <c r="CQ279" s="1192"/>
      <c r="CR279" s="1205"/>
      <c r="CS279" s="1230"/>
      <c r="CT279" s="1232"/>
      <c r="CU279" s="1235"/>
      <c r="CV279" s="1238"/>
      <c r="CW279" s="1235"/>
      <c r="CX279" s="1238"/>
      <c r="CY279" s="1189"/>
      <c r="CZ279" s="291" t="s">
        <v>1167</v>
      </c>
      <c r="DA279" s="292">
        <v>2300</v>
      </c>
      <c r="DB279" s="293">
        <v>2500</v>
      </c>
      <c r="DC279" s="294">
        <v>1600</v>
      </c>
      <c r="DD279" s="290">
        <v>1600</v>
      </c>
      <c r="DE279" s="1210"/>
      <c r="DF279" s="231"/>
      <c r="DG279" s="235"/>
      <c r="DH279" s="165"/>
      <c r="DI279" s="1241"/>
      <c r="DJ279" s="1244"/>
      <c r="DK279" s="1210"/>
      <c r="DL279" s="1190"/>
      <c r="DM279" s="1193"/>
      <c r="DN279" s="1195"/>
      <c r="DO279" s="1193"/>
      <c r="DP279" s="1197"/>
      <c r="DQ279" s="1193"/>
      <c r="DR279" s="1248"/>
      <c r="DS279" s="1210"/>
      <c r="DT279" s="231"/>
      <c r="DU279" s="1210"/>
      <c r="DV279" s="1222"/>
      <c r="DW279" s="1224"/>
      <c r="DX279" s="1224"/>
      <c r="DY279" s="1226"/>
      <c r="DZ279" s="1210"/>
      <c r="EA279" s="1213"/>
      <c r="EB279" s="1193"/>
      <c r="EC279" s="1200"/>
      <c r="ED279" s="1193"/>
      <c r="EE279" s="1195"/>
      <c r="EF279" s="1193"/>
      <c r="EG279" s="1197"/>
      <c r="EH279" s="1193"/>
      <c r="EI279" s="1206"/>
      <c r="EJ279" s="1209"/>
      <c r="EK279" s="1210"/>
      <c r="EL279" s="1213"/>
      <c r="EM279" s="1193"/>
      <c r="EN279" s="1200"/>
      <c r="EO279" s="1193"/>
      <c r="EP279" s="1195"/>
      <c r="EQ279" s="1193"/>
      <c r="ER279" s="1197"/>
      <c r="ES279" s="1193"/>
      <c r="ET279" s="1206"/>
      <c r="EU279" s="1216"/>
      <c r="EV279" s="1209"/>
      <c r="EW279" s="1210"/>
      <c r="EX279" s="295" t="s">
        <v>1168</v>
      </c>
      <c r="EY279" s="1210"/>
      <c r="EZ279" s="1261"/>
      <c r="FA279" s="1210"/>
      <c r="FB279" s="1264"/>
      <c r="FC279" s="298"/>
      <c r="FD279" s="1267"/>
      <c r="FE279" s="441"/>
      <c r="FL279" s="422"/>
      <c r="FM279" s="422"/>
      <c r="FN279" s="422"/>
      <c r="FO279" s="422"/>
    </row>
    <row r="280" spans="1:171" ht="15.6" customHeight="1">
      <c r="A280" s="144" t="s">
        <v>1389</v>
      </c>
      <c r="B280" s="144" t="s">
        <v>1974</v>
      </c>
      <c r="C280" s="1256"/>
      <c r="D280" s="1181" t="s">
        <v>1205</v>
      </c>
      <c r="E280" s="1184" t="s">
        <v>1160</v>
      </c>
      <c r="F280" s="296" t="s">
        <v>42</v>
      </c>
      <c r="G280" s="205"/>
      <c r="H280" s="206">
        <v>37100</v>
      </c>
      <c r="I280" s="207">
        <v>46330</v>
      </c>
      <c r="J280" s="206">
        <v>33660</v>
      </c>
      <c r="K280" s="207">
        <v>42890</v>
      </c>
      <c r="L280" s="175" t="s">
        <v>268</v>
      </c>
      <c r="M280" s="208">
        <v>350</v>
      </c>
      <c r="N280" s="209">
        <v>440</v>
      </c>
      <c r="O280" s="210" t="s">
        <v>269</v>
      </c>
      <c r="P280" s="211" t="s">
        <v>270</v>
      </c>
      <c r="Q280" s="212" t="s">
        <v>268</v>
      </c>
      <c r="R280" s="213" t="s">
        <v>271</v>
      </c>
      <c r="S280" s="212" t="s">
        <v>268</v>
      </c>
      <c r="T280" s="214">
        <v>3</v>
      </c>
      <c r="U280" s="215">
        <v>2.9</v>
      </c>
      <c r="V280" s="208">
        <v>310</v>
      </c>
      <c r="W280" s="209">
        <v>400</v>
      </c>
      <c r="X280" s="210" t="s">
        <v>269</v>
      </c>
      <c r="Y280" s="211" t="s">
        <v>270</v>
      </c>
      <c r="Z280" s="212" t="s">
        <v>268</v>
      </c>
      <c r="AA280" s="213" t="s">
        <v>271</v>
      </c>
      <c r="AB280" s="212" t="s">
        <v>268</v>
      </c>
      <c r="AC280" s="214">
        <v>3</v>
      </c>
      <c r="AD280" s="216">
        <v>2.9</v>
      </c>
      <c r="AE280" s="175" t="s">
        <v>268</v>
      </c>
      <c r="AF280" s="217">
        <v>9230</v>
      </c>
      <c r="AG280" s="218" t="s">
        <v>274</v>
      </c>
      <c r="AH280" s="219">
        <v>90</v>
      </c>
      <c r="AI280" s="220" t="s">
        <v>269</v>
      </c>
      <c r="AJ280" s="211" t="s">
        <v>270</v>
      </c>
      <c r="AK280" s="212" t="s">
        <v>268</v>
      </c>
      <c r="AL280" s="213" t="s">
        <v>271</v>
      </c>
      <c r="AM280" s="212" t="s">
        <v>268</v>
      </c>
      <c r="AN280" s="221">
        <v>2.5</v>
      </c>
      <c r="AO280" s="222" t="s">
        <v>276</v>
      </c>
      <c r="AP280" s="175" t="s">
        <v>268</v>
      </c>
      <c r="AQ280" s="223">
        <v>3690</v>
      </c>
      <c r="AR280" s="224" t="s">
        <v>274</v>
      </c>
      <c r="AS280" s="225">
        <v>30</v>
      </c>
      <c r="AT280" s="226" t="s">
        <v>269</v>
      </c>
      <c r="AU280" s="227" t="s">
        <v>270</v>
      </c>
      <c r="AV280" s="228" t="s">
        <v>268</v>
      </c>
      <c r="AW280" s="229" t="s">
        <v>271</v>
      </c>
      <c r="AX280" s="228" t="s">
        <v>268</v>
      </c>
      <c r="AY280" s="230">
        <v>3.8</v>
      </c>
      <c r="BA280" s="56"/>
      <c r="BJ280" s="1187"/>
      <c r="BL280" s="231"/>
      <c r="BM280" s="1210"/>
      <c r="BN280" s="307"/>
      <c r="BT280" s="306"/>
      <c r="BU280" s="235"/>
      <c r="BV280" s="1241"/>
      <c r="BW280" s="266"/>
      <c r="BX280" s="1186"/>
      <c r="BY280" s="133"/>
      <c r="BZ280" s="133"/>
      <c r="CA280" s="1187"/>
      <c r="CB280" s="263"/>
      <c r="CC280" s="263"/>
      <c r="CD280" s="263"/>
      <c r="CE280" s="263"/>
      <c r="CF280" s="263"/>
      <c r="CG280" s="263"/>
      <c r="CH280" s="263"/>
      <c r="CI280" s="1241"/>
      <c r="CJ280" s="1188" t="s">
        <v>178</v>
      </c>
      <c r="CK280" s="1189" t="s">
        <v>268</v>
      </c>
      <c r="CL280" s="1190">
        <v>10</v>
      </c>
      <c r="CM280" s="1192" t="s">
        <v>269</v>
      </c>
      <c r="CN280" s="1194" t="s">
        <v>270</v>
      </c>
      <c r="CO280" s="1192" t="s">
        <v>268</v>
      </c>
      <c r="CP280" s="1196" t="s">
        <v>275</v>
      </c>
      <c r="CQ280" s="1192" t="s">
        <v>268</v>
      </c>
      <c r="CR280" s="1205">
        <v>3.9</v>
      </c>
      <c r="CS280" s="1230" t="s">
        <v>277</v>
      </c>
      <c r="CT280" s="1232" t="s">
        <v>268</v>
      </c>
      <c r="CU280" s="1233">
        <v>3000</v>
      </c>
      <c r="CV280" s="1236">
        <v>3300</v>
      </c>
      <c r="CW280" s="1233">
        <v>2100</v>
      </c>
      <c r="CX280" s="1236">
        <v>2100</v>
      </c>
      <c r="CY280" s="1189" t="s">
        <v>268</v>
      </c>
      <c r="CZ280" s="238" t="s">
        <v>1162</v>
      </c>
      <c r="DA280" s="239">
        <v>4800</v>
      </c>
      <c r="DB280" s="240">
        <v>5400</v>
      </c>
      <c r="DC280" s="241">
        <v>3400</v>
      </c>
      <c r="DD280" s="242">
        <v>3400</v>
      </c>
      <c r="DE280" s="1210"/>
      <c r="DF280" s="231"/>
      <c r="DG280" s="1189" t="s">
        <v>268</v>
      </c>
      <c r="DH280" s="1239">
        <v>5100</v>
      </c>
      <c r="DI280" s="1210" t="s">
        <v>268</v>
      </c>
      <c r="DJ280" s="1242">
        <v>1250</v>
      </c>
      <c r="DK280" s="1210" t="s">
        <v>268</v>
      </c>
      <c r="DL280" s="1245">
        <v>10</v>
      </c>
      <c r="DM280" s="1201" t="s">
        <v>269</v>
      </c>
      <c r="DN280" s="1202" t="s">
        <v>270</v>
      </c>
      <c r="DO280" s="1201" t="s">
        <v>268</v>
      </c>
      <c r="DP280" s="1203" t="s">
        <v>275</v>
      </c>
      <c r="DQ280" s="1201" t="s">
        <v>268</v>
      </c>
      <c r="DR280" s="1246">
        <v>7.6</v>
      </c>
      <c r="DS280" s="1210"/>
      <c r="DT280" s="231"/>
      <c r="DU280" s="1210" t="s">
        <v>280</v>
      </c>
      <c r="DV280" s="1249" t="s">
        <v>1129</v>
      </c>
      <c r="DW280" s="1251" t="s">
        <v>1129</v>
      </c>
      <c r="DX280" s="1251" t="s">
        <v>1129</v>
      </c>
      <c r="DY280" s="1253" t="s">
        <v>1129</v>
      </c>
      <c r="DZ280" s="1210" t="s">
        <v>280</v>
      </c>
      <c r="EA280" s="1211">
        <v>820</v>
      </c>
      <c r="EB280" s="1201" t="s">
        <v>268</v>
      </c>
      <c r="EC280" s="1198">
        <v>8</v>
      </c>
      <c r="ED280" s="1201" t="s">
        <v>269</v>
      </c>
      <c r="EE280" s="1202" t="s">
        <v>270</v>
      </c>
      <c r="EF280" s="1201" t="s">
        <v>268</v>
      </c>
      <c r="EG280" s="1203" t="s">
        <v>275</v>
      </c>
      <c r="EH280" s="1201" t="s">
        <v>268</v>
      </c>
      <c r="EI280" s="1204">
        <v>4.7</v>
      </c>
      <c r="EJ280" s="1207" t="s">
        <v>276</v>
      </c>
      <c r="EK280" s="1210" t="s">
        <v>280</v>
      </c>
      <c r="EL280" s="1211">
        <v>3070</v>
      </c>
      <c r="EM280" s="1201" t="s">
        <v>268</v>
      </c>
      <c r="EN280" s="1198">
        <v>30</v>
      </c>
      <c r="EO280" s="1201" t="s">
        <v>269</v>
      </c>
      <c r="EP280" s="1202" t="s">
        <v>270</v>
      </c>
      <c r="EQ280" s="1201" t="s">
        <v>268</v>
      </c>
      <c r="ER280" s="1203" t="s">
        <v>275</v>
      </c>
      <c r="ES280" s="1201" t="s">
        <v>268</v>
      </c>
      <c r="ET280" s="1204">
        <v>2.5</v>
      </c>
      <c r="EU280" s="1214" t="s">
        <v>276</v>
      </c>
      <c r="EV280" s="1207" t="s">
        <v>1168</v>
      </c>
      <c r="EW280" s="1210" t="s">
        <v>280</v>
      </c>
      <c r="EX280" s="244"/>
      <c r="EY280" s="1210" t="s">
        <v>280</v>
      </c>
      <c r="EZ280" s="1261"/>
      <c r="FA280" s="1210"/>
      <c r="FB280" s="1264"/>
      <c r="FC280" s="313"/>
      <c r="FD280" s="1267"/>
      <c r="FE280" s="441"/>
      <c r="FL280" s="422"/>
      <c r="FM280" s="422"/>
      <c r="FN280" s="422"/>
      <c r="FO280" s="422"/>
    </row>
    <row r="281" spans="1:171" ht="15.6" customHeight="1">
      <c r="A281" s="144" t="s">
        <v>1390</v>
      </c>
      <c r="B281" s="144" t="s">
        <v>1975</v>
      </c>
      <c r="C281" s="1256"/>
      <c r="D281" s="1182"/>
      <c r="E281" s="1185"/>
      <c r="F281" s="299" t="s">
        <v>43</v>
      </c>
      <c r="G281" s="205"/>
      <c r="H281" s="246">
        <v>46330</v>
      </c>
      <c r="I281" s="247">
        <v>120120</v>
      </c>
      <c r="J281" s="246">
        <v>42890</v>
      </c>
      <c r="K281" s="247">
        <v>116680</v>
      </c>
      <c r="L281" s="175" t="s">
        <v>268</v>
      </c>
      <c r="M281" s="248">
        <v>440</v>
      </c>
      <c r="N281" s="249">
        <v>1070</v>
      </c>
      <c r="O281" s="250" t="s">
        <v>269</v>
      </c>
      <c r="P281" s="251" t="s">
        <v>270</v>
      </c>
      <c r="Q281" s="252" t="s">
        <v>274</v>
      </c>
      <c r="R281" s="251" t="s">
        <v>271</v>
      </c>
      <c r="S281" s="252" t="s">
        <v>268</v>
      </c>
      <c r="T281" s="253">
        <v>2.9</v>
      </c>
      <c r="U281" s="254">
        <v>2.8</v>
      </c>
      <c r="V281" s="248">
        <v>400</v>
      </c>
      <c r="W281" s="249">
        <v>1030</v>
      </c>
      <c r="X281" s="250" t="s">
        <v>269</v>
      </c>
      <c r="Y281" s="251" t="s">
        <v>270</v>
      </c>
      <c r="Z281" s="252" t="s">
        <v>274</v>
      </c>
      <c r="AA281" s="251" t="s">
        <v>271</v>
      </c>
      <c r="AB281" s="252" t="s">
        <v>268</v>
      </c>
      <c r="AC281" s="253">
        <v>2.9</v>
      </c>
      <c r="AD281" s="255">
        <v>2.8</v>
      </c>
      <c r="AE281" s="175" t="s">
        <v>268</v>
      </c>
      <c r="AF281" s="223">
        <v>9230</v>
      </c>
      <c r="AG281" s="224" t="s">
        <v>274</v>
      </c>
      <c r="AH281" s="256">
        <v>90</v>
      </c>
      <c r="AI281" s="257" t="s">
        <v>269</v>
      </c>
      <c r="AJ281" s="197" t="s">
        <v>270</v>
      </c>
      <c r="AK281" s="198" t="s">
        <v>268</v>
      </c>
      <c r="AL281" s="258" t="s">
        <v>271</v>
      </c>
      <c r="AM281" s="259" t="s">
        <v>268</v>
      </c>
      <c r="AN281" s="260">
        <v>2.5</v>
      </c>
      <c r="AO281" s="261"/>
      <c r="AQ281" s="233"/>
      <c r="AR281" s="56"/>
      <c r="AS281" s="233"/>
      <c r="AT281" s="262"/>
      <c r="AU281" s="263"/>
      <c r="AV281" s="262"/>
      <c r="AW281" s="263"/>
      <c r="AX281" s="262"/>
      <c r="AY281" s="263"/>
      <c r="BA281" s="56"/>
      <c r="BB281" s="56"/>
      <c r="BC281" s="264"/>
      <c r="BD281" s="265"/>
      <c r="BE281" s="56"/>
      <c r="BF281" s="265"/>
      <c r="BG281" s="56"/>
      <c r="BH281" s="265"/>
      <c r="BI281" s="56"/>
      <c r="BJ281" s="1187"/>
      <c r="BL281" s="231"/>
      <c r="BM281" s="1210"/>
      <c r="BN281" s="307"/>
      <c r="BT281" s="306"/>
      <c r="BU281" s="235"/>
      <c r="BV281" s="1241"/>
      <c r="BW281" s="266"/>
      <c r="BX281" s="1186"/>
      <c r="BY281" s="133"/>
      <c r="BZ281" s="133"/>
      <c r="CA281" s="1187"/>
      <c r="CB281" s="263"/>
      <c r="CC281" s="263"/>
      <c r="CD281" s="263"/>
      <c r="CE281" s="263"/>
      <c r="CF281" s="263"/>
      <c r="CG281" s="263"/>
      <c r="CH281" s="263"/>
      <c r="CI281" s="1241"/>
      <c r="CJ281" s="1188"/>
      <c r="CK281" s="1189"/>
      <c r="CL281" s="1190"/>
      <c r="CM281" s="1192"/>
      <c r="CN281" s="1194"/>
      <c r="CO281" s="1192"/>
      <c r="CP281" s="1196"/>
      <c r="CQ281" s="1192"/>
      <c r="CR281" s="1205"/>
      <c r="CS281" s="1230"/>
      <c r="CT281" s="1232"/>
      <c r="CU281" s="1234"/>
      <c r="CV281" s="1237"/>
      <c r="CW281" s="1234"/>
      <c r="CX281" s="1237"/>
      <c r="CY281" s="1189"/>
      <c r="CZ281" s="167" t="s">
        <v>1164</v>
      </c>
      <c r="DA281" s="268">
        <v>2600</v>
      </c>
      <c r="DB281" s="269">
        <v>2900</v>
      </c>
      <c r="DC281" s="270">
        <v>1800</v>
      </c>
      <c r="DD281" s="271">
        <v>1800</v>
      </c>
      <c r="DE281" s="1210"/>
      <c r="DF281" s="231"/>
      <c r="DG281" s="1189"/>
      <c r="DH281" s="1240"/>
      <c r="DI281" s="1210"/>
      <c r="DJ281" s="1243"/>
      <c r="DK281" s="1210"/>
      <c r="DL281" s="1190"/>
      <c r="DM281" s="1192"/>
      <c r="DN281" s="1194"/>
      <c r="DO281" s="1192"/>
      <c r="DP281" s="1196"/>
      <c r="DQ281" s="1192"/>
      <c r="DR281" s="1247"/>
      <c r="DS281" s="1210"/>
      <c r="DT281" s="231"/>
      <c r="DU281" s="1210"/>
      <c r="DV281" s="1250"/>
      <c r="DW281" s="1252"/>
      <c r="DX281" s="1252"/>
      <c r="DY281" s="1254"/>
      <c r="DZ281" s="1210"/>
      <c r="EA281" s="1212"/>
      <c r="EB281" s="1192"/>
      <c r="EC281" s="1199"/>
      <c r="ED281" s="1192"/>
      <c r="EE281" s="1194"/>
      <c r="EF281" s="1192"/>
      <c r="EG281" s="1196"/>
      <c r="EH281" s="1192"/>
      <c r="EI281" s="1205"/>
      <c r="EJ281" s="1208"/>
      <c r="EK281" s="1210"/>
      <c r="EL281" s="1212"/>
      <c r="EM281" s="1192"/>
      <c r="EN281" s="1199"/>
      <c r="EO281" s="1192"/>
      <c r="EP281" s="1194"/>
      <c r="EQ281" s="1192"/>
      <c r="ER281" s="1196"/>
      <c r="ES281" s="1192"/>
      <c r="ET281" s="1205"/>
      <c r="EU281" s="1215"/>
      <c r="EV281" s="1208"/>
      <c r="EW281" s="1210"/>
      <c r="EX281" s="272">
        <v>2050</v>
      </c>
      <c r="EY281" s="1210"/>
      <c r="EZ281" s="1261"/>
      <c r="FA281" s="1210"/>
      <c r="FB281" s="1264"/>
      <c r="FC281" s="313"/>
      <c r="FD281" s="1267"/>
      <c r="FE281" s="441"/>
      <c r="FL281" s="422"/>
      <c r="FM281" s="422"/>
      <c r="FN281" s="422"/>
      <c r="FO281" s="422"/>
    </row>
    <row r="282" spans="1:171" ht="15.6" customHeight="1">
      <c r="A282" s="144" t="s">
        <v>1391</v>
      </c>
      <c r="B282" s="144" t="s">
        <v>1976</v>
      </c>
      <c r="C282" s="1256"/>
      <c r="D282" s="1182"/>
      <c r="E282" s="1217" t="s">
        <v>1165</v>
      </c>
      <c r="F282" s="299" t="s">
        <v>44</v>
      </c>
      <c r="G282" s="205"/>
      <c r="H282" s="246">
        <v>120120</v>
      </c>
      <c r="I282" s="247">
        <v>212480</v>
      </c>
      <c r="J282" s="246">
        <v>116680</v>
      </c>
      <c r="K282" s="247">
        <v>209040</v>
      </c>
      <c r="L282" s="175" t="s">
        <v>268</v>
      </c>
      <c r="M282" s="248">
        <v>1070</v>
      </c>
      <c r="N282" s="249">
        <v>2000</v>
      </c>
      <c r="O282" s="250" t="s">
        <v>269</v>
      </c>
      <c r="P282" s="251" t="s">
        <v>270</v>
      </c>
      <c r="Q282" s="252" t="s">
        <v>274</v>
      </c>
      <c r="R282" s="251" t="s">
        <v>271</v>
      </c>
      <c r="S282" s="252" t="s">
        <v>268</v>
      </c>
      <c r="T282" s="253">
        <v>2.8</v>
      </c>
      <c r="U282" s="254">
        <v>2.7</v>
      </c>
      <c r="V282" s="248">
        <v>1030</v>
      </c>
      <c r="W282" s="249">
        <v>1960</v>
      </c>
      <c r="X282" s="250" t="s">
        <v>269</v>
      </c>
      <c r="Y282" s="251" t="s">
        <v>270</v>
      </c>
      <c r="Z282" s="252" t="s">
        <v>274</v>
      </c>
      <c r="AA282" s="251" t="s">
        <v>271</v>
      </c>
      <c r="AB282" s="252" t="s">
        <v>268</v>
      </c>
      <c r="AC282" s="253">
        <v>2.8</v>
      </c>
      <c r="AD282" s="255">
        <v>2.7</v>
      </c>
      <c r="AE282" s="263"/>
      <c r="AF282" s="263"/>
      <c r="AG282" s="263"/>
      <c r="AH282" s="263"/>
      <c r="AI282" s="263"/>
      <c r="AJ282" s="263"/>
      <c r="AK282" s="263"/>
      <c r="AL282" s="263"/>
      <c r="AM282" s="263"/>
      <c r="AN282" s="263"/>
      <c r="AO282" s="263"/>
      <c r="AP282" s="263"/>
      <c r="AQ282" s="263"/>
      <c r="AR282" s="263"/>
      <c r="AS282" s="263"/>
      <c r="AT282" s="263"/>
      <c r="AU282" s="263"/>
      <c r="AV282" s="263"/>
      <c r="AW282" s="263"/>
      <c r="AX282" s="263"/>
      <c r="AY282" s="263"/>
      <c r="AZ282" s="175" t="s">
        <v>268</v>
      </c>
      <c r="BA282" s="274">
        <v>18470</v>
      </c>
      <c r="BB282" s="175" t="s">
        <v>268</v>
      </c>
      <c r="BC282" s="225">
        <v>180</v>
      </c>
      <c r="BD282" s="226" t="s">
        <v>269</v>
      </c>
      <c r="BE282" s="227" t="s">
        <v>270</v>
      </c>
      <c r="BF282" s="228" t="s">
        <v>268</v>
      </c>
      <c r="BG282" s="229" t="s">
        <v>271</v>
      </c>
      <c r="BH282" s="226" t="s">
        <v>268</v>
      </c>
      <c r="BI282" s="230">
        <v>2.5</v>
      </c>
      <c r="BJ282" s="1187"/>
      <c r="BL282" s="231"/>
      <c r="BM282" s="1210"/>
      <c r="BN282" s="307"/>
      <c r="BT282" s="306"/>
      <c r="BU282" s="235"/>
      <c r="BV282" s="1241"/>
      <c r="BW282" s="266"/>
      <c r="BX282" s="1186"/>
      <c r="BY282" s="133"/>
      <c r="BZ282" s="133"/>
      <c r="CA282" s="1187"/>
      <c r="CB282" s="263"/>
      <c r="CC282" s="263"/>
      <c r="CD282" s="263"/>
      <c r="CE282" s="263"/>
      <c r="CF282" s="263"/>
      <c r="CG282" s="263"/>
      <c r="CH282" s="263"/>
      <c r="CI282" s="1241"/>
      <c r="CJ282" s="1219">
        <v>1740</v>
      </c>
      <c r="CK282" s="1189"/>
      <c r="CL282" s="1190"/>
      <c r="CM282" s="1192"/>
      <c r="CN282" s="1194"/>
      <c r="CO282" s="1192"/>
      <c r="CP282" s="1196"/>
      <c r="CQ282" s="1192"/>
      <c r="CR282" s="1205"/>
      <c r="CS282" s="1230"/>
      <c r="CT282" s="1232"/>
      <c r="CU282" s="1234"/>
      <c r="CV282" s="1237"/>
      <c r="CW282" s="1234"/>
      <c r="CX282" s="1237"/>
      <c r="CY282" s="1189"/>
      <c r="CZ282" s="167" t="s">
        <v>1166</v>
      </c>
      <c r="DA282" s="268">
        <v>2300</v>
      </c>
      <c r="DB282" s="269">
        <v>2500</v>
      </c>
      <c r="DC282" s="270">
        <v>1600</v>
      </c>
      <c r="DD282" s="271">
        <v>1600</v>
      </c>
      <c r="DE282" s="1210"/>
      <c r="DF282" s="231"/>
      <c r="DG282" s="263"/>
      <c r="DH282" s="276"/>
      <c r="DI282" s="1241"/>
      <c r="DJ282" s="1243"/>
      <c r="DK282" s="1210"/>
      <c r="DL282" s="1190"/>
      <c r="DM282" s="1192"/>
      <c r="DN282" s="1194"/>
      <c r="DO282" s="1192"/>
      <c r="DP282" s="1196"/>
      <c r="DQ282" s="1192"/>
      <c r="DR282" s="1247"/>
      <c r="DS282" s="1210"/>
      <c r="DT282" s="231"/>
      <c r="DU282" s="1210"/>
      <c r="DV282" s="1221">
        <v>0.01</v>
      </c>
      <c r="DW282" s="1223">
        <v>0.03</v>
      </c>
      <c r="DX282" s="1223">
        <v>0.04</v>
      </c>
      <c r="DY282" s="1225">
        <v>0.06</v>
      </c>
      <c r="DZ282" s="1210"/>
      <c r="EA282" s="1212"/>
      <c r="EB282" s="1192"/>
      <c r="EC282" s="1199"/>
      <c r="ED282" s="1192"/>
      <c r="EE282" s="1194"/>
      <c r="EF282" s="1192"/>
      <c r="EG282" s="1196"/>
      <c r="EH282" s="1192"/>
      <c r="EI282" s="1205"/>
      <c r="EJ282" s="1208"/>
      <c r="EK282" s="1210"/>
      <c r="EL282" s="1212"/>
      <c r="EM282" s="1192"/>
      <c r="EN282" s="1199"/>
      <c r="EO282" s="1192"/>
      <c r="EP282" s="1194"/>
      <c r="EQ282" s="1192"/>
      <c r="ER282" s="1196"/>
      <c r="ES282" s="1192"/>
      <c r="ET282" s="1205"/>
      <c r="EU282" s="1215"/>
      <c r="EV282" s="1208"/>
      <c r="EW282" s="1210"/>
      <c r="EX282" s="277">
        <v>20</v>
      </c>
      <c r="EY282" s="1210"/>
      <c r="EZ282" s="1261"/>
      <c r="FA282" s="1210"/>
      <c r="FB282" s="1264"/>
      <c r="FC282" s="313"/>
      <c r="FD282" s="1267"/>
      <c r="FE282" s="441"/>
      <c r="FL282" s="422"/>
      <c r="FM282" s="422"/>
      <c r="FN282" s="422"/>
      <c r="FO282" s="422"/>
    </row>
    <row r="283" spans="1:171" ht="15.6" customHeight="1">
      <c r="A283" s="144" t="s">
        <v>1392</v>
      </c>
      <c r="B283" s="144" t="s">
        <v>1977</v>
      </c>
      <c r="C283" s="1257"/>
      <c r="D283" s="1183"/>
      <c r="E283" s="1218"/>
      <c r="F283" s="300" t="s">
        <v>45</v>
      </c>
      <c r="G283" s="205"/>
      <c r="H283" s="279">
        <v>212480</v>
      </c>
      <c r="I283" s="280"/>
      <c r="J283" s="279">
        <v>209040</v>
      </c>
      <c r="K283" s="280"/>
      <c r="L283" s="175" t="s">
        <v>268</v>
      </c>
      <c r="M283" s="223">
        <v>2000</v>
      </c>
      <c r="N283" s="281"/>
      <c r="O283" s="282" t="s">
        <v>269</v>
      </c>
      <c r="P283" s="283" t="s">
        <v>270</v>
      </c>
      <c r="Q283" s="284" t="s">
        <v>274</v>
      </c>
      <c r="R283" s="283" t="s">
        <v>271</v>
      </c>
      <c r="S283" s="284" t="s">
        <v>268</v>
      </c>
      <c r="T283" s="285">
        <v>2.7</v>
      </c>
      <c r="U283" s="286"/>
      <c r="V283" s="223">
        <v>1960</v>
      </c>
      <c r="W283" s="281"/>
      <c r="X283" s="282" t="s">
        <v>269</v>
      </c>
      <c r="Y283" s="283" t="s">
        <v>270</v>
      </c>
      <c r="Z283" s="284" t="s">
        <v>274</v>
      </c>
      <c r="AA283" s="283" t="s">
        <v>271</v>
      </c>
      <c r="AB283" s="284" t="s">
        <v>268</v>
      </c>
      <c r="AC283" s="285">
        <v>2.7</v>
      </c>
      <c r="AD283" s="287"/>
      <c r="AE283" s="263"/>
      <c r="AF283" s="263"/>
      <c r="AG283" s="263"/>
      <c r="AH283" s="263"/>
      <c r="AI283" s="263"/>
      <c r="AJ283" s="263"/>
      <c r="AK283" s="263"/>
      <c r="AL283" s="263"/>
      <c r="AM283" s="263"/>
      <c r="AN283" s="263"/>
      <c r="AO283" s="263"/>
      <c r="AP283" s="263"/>
      <c r="AQ283" s="263"/>
      <c r="AR283" s="263"/>
      <c r="AS283" s="263"/>
      <c r="AT283" s="263"/>
      <c r="AU283" s="263"/>
      <c r="AV283" s="263"/>
      <c r="AW283" s="263"/>
      <c r="AX283" s="263"/>
      <c r="AY283" s="263"/>
      <c r="AZ283" s="263"/>
      <c r="BA283" s="263"/>
      <c r="BB283" s="263"/>
      <c r="BC283" s="263"/>
      <c r="BD283" s="263"/>
      <c r="BE283" s="263"/>
      <c r="BF283" s="263"/>
      <c r="BG283" s="263"/>
      <c r="BH283" s="263"/>
      <c r="BI283" s="263"/>
      <c r="BJ283" s="1187"/>
      <c r="BL283" s="314"/>
      <c r="BM283" s="1210"/>
      <c r="BN283" s="315"/>
      <c r="BO283" s="288"/>
      <c r="BP283" s="288"/>
      <c r="BQ283" s="288"/>
      <c r="BR283" s="288"/>
      <c r="BS283" s="288"/>
      <c r="BT283" s="316"/>
      <c r="BU283" s="235"/>
      <c r="BV283" s="1241"/>
      <c r="BW283" s="317"/>
      <c r="BX283" s="1186"/>
      <c r="BY283" s="133"/>
      <c r="BZ283" s="133"/>
      <c r="CA283" s="1187"/>
      <c r="CB283" s="263"/>
      <c r="CC283" s="263"/>
      <c r="CD283" s="263"/>
      <c r="CE283" s="263"/>
      <c r="CF283" s="263"/>
      <c r="CG283" s="263"/>
      <c r="CH283" s="263"/>
      <c r="CI283" s="1241"/>
      <c r="CJ283" s="1220"/>
      <c r="CK283" s="1189"/>
      <c r="CL283" s="1191"/>
      <c r="CM283" s="1193"/>
      <c r="CN283" s="1195"/>
      <c r="CO283" s="1193"/>
      <c r="CP283" s="1197"/>
      <c r="CQ283" s="1193"/>
      <c r="CR283" s="1206"/>
      <c r="CS283" s="1231"/>
      <c r="CT283" s="1232"/>
      <c r="CU283" s="1235"/>
      <c r="CV283" s="1238"/>
      <c r="CW283" s="1235"/>
      <c r="CX283" s="1238"/>
      <c r="CY283" s="1189"/>
      <c r="CZ283" s="291" t="s">
        <v>1167</v>
      </c>
      <c r="DA283" s="292">
        <v>2000</v>
      </c>
      <c r="DB283" s="293">
        <v>2300</v>
      </c>
      <c r="DC283" s="294">
        <v>1400</v>
      </c>
      <c r="DD283" s="290">
        <v>1400</v>
      </c>
      <c r="DE283" s="1210"/>
      <c r="DF283" s="314"/>
      <c r="DG283" s="263"/>
      <c r="DH283" s="165"/>
      <c r="DI283" s="1241"/>
      <c r="DJ283" s="1244"/>
      <c r="DK283" s="1210"/>
      <c r="DL283" s="1191"/>
      <c r="DM283" s="1193"/>
      <c r="DN283" s="1195"/>
      <c r="DO283" s="1193"/>
      <c r="DP283" s="1197"/>
      <c r="DQ283" s="1193"/>
      <c r="DR283" s="1248"/>
      <c r="DS283" s="1210"/>
      <c r="DT283" s="314"/>
      <c r="DU283" s="1210"/>
      <c r="DV283" s="1222"/>
      <c r="DW283" s="1224"/>
      <c r="DX283" s="1224"/>
      <c r="DY283" s="1226"/>
      <c r="DZ283" s="1210"/>
      <c r="EA283" s="1213"/>
      <c r="EB283" s="1193"/>
      <c r="EC283" s="1200"/>
      <c r="ED283" s="1193"/>
      <c r="EE283" s="1195"/>
      <c r="EF283" s="1193"/>
      <c r="EG283" s="1197"/>
      <c r="EH283" s="1193"/>
      <c r="EI283" s="1206"/>
      <c r="EJ283" s="1209"/>
      <c r="EK283" s="1210"/>
      <c r="EL283" s="1213"/>
      <c r="EM283" s="1193"/>
      <c r="EN283" s="1200"/>
      <c r="EO283" s="1193"/>
      <c r="EP283" s="1195"/>
      <c r="EQ283" s="1193"/>
      <c r="ER283" s="1197"/>
      <c r="ES283" s="1193"/>
      <c r="ET283" s="1206"/>
      <c r="EU283" s="1216"/>
      <c r="EV283" s="1209"/>
      <c r="EW283" s="1210"/>
      <c r="EX283" s="295" t="s">
        <v>1168</v>
      </c>
      <c r="EY283" s="1210"/>
      <c r="EZ283" s="1262"/>
      <c r="FA283" s="1210"/>
      <c r="FB283" s="1265"/>
      <c r="FC283" s="313"/>
      <c r="FD283" s="1268"/>
      <c r="FE283" s="441"/>
      <c r="FL283" s="422"/>
      <c r="FM283" s="422"/>
      <c r="FN283" s="422"/>
      <c r="FO283" s="422"/>
    </row>
    <row r="284" spans="1:171" s="56" customFormat="1" ht="15.6" customHeight="1">
      <c r="A284" s="144" t="s">
        <v>484</v>
      </c>
      <c r="B284" s="144" t="s">
        <v>1978</v>
      </c>
      <c r="C284" s="1255" t="s">
        <v>338</v>
      </c>
      <c r="D284" s="1340" t="s">
        <v>1159</v>
      </c>
      <c r="E284" s="1346" t="s">
        <v>1160</v>
      </c>
      <c r="F284" s="204" t="s">
        <v>42</v>
      </c>
      <c r="G284" s="205"/>
      <c r="H284" s="206">
        <v>278680</v>
      </c>
      <c r="I284" s="207">
        <v>287690</v>
      </c>
      <c r="J284" s="206">
        <v>218200</v>
      </c>
      <c r="K284" s="207">
        <v>227210</v>
      </c>
      <c r="L284" s="175" t="s">
        <v>268</v>
      </c>
      <c r="M284" s="208">
        <v>2760</v>
      </c>
      <c r="N284" s="209">
        <v>2850</v>
      </c>
      <c r="O284" s="210" t="s">
        <v>269</v>
      </c>
      <c r="P284" s="211" t="s">
        <v>270</v>
      </c>
      <c r="Q284" s="212" t="s">
        <v>268</v>
      </c>
      <c r="R284" s="213" t="s">
        <v>271</v>
      </c>
      <c r="S284" s="212" t="s">
        <v>268</v>
      </c>
      <c r="T284" s="214">
        <v>3.1</v>
      </c>
      <c r="U284" s="215">
        <v>3.1</v>
      </c>
      <c r="V284" s="208">
        <v>2160</v>
      </c>
      <c r="W284" s="209">
        <v>2250</v>
      </c>
      <c r="X284" s="210" t="s">
        <v>269</v>
      </c>
      <c r="Y284" s="211" t="s">
        <v>270</v>
      </c>
      <c r="Z284" s="212" t="s">
        <v>268</v>
      </c>
      <c r="AA284" s="213" t="s">
        <v>271</v>
      </c>
      <c r="AB284" s="212" t="s">
        <v>268</v>
      </c>
      <c r="AC284" s="214">
        <v>3.1</v>
      </c>
      <c r="AD284" s="216">
        <v>3</v>
      </c>
      <c r="AE284" s="175" t="s">
        <v>268</v>
      </c>
      <c r="AF284" s="217">
        <v>9010</v>
      </c>
      <c r="AG284" s="218" t="s">
        <v>274</v>
      </c>
      <c r="AH284" s="219">
        <v>90</v>
      </c>
      <c r="AI284" s="220" t="s">
        <v>269</v>
      </c>
      <c r="AJ284" s="211" t="s">
        <v>270</v>
      </c>
      <c r="AK284" s="212" t="s">
        <v>268</v>
      </c>
      <c r="AL284" s="213" t="s">
        <v>271</v>
      </c>
      <c r="AM284" s="212" t="s">
        <v>268</v>
      </c>
      <c r="AN284" s="221">
        <v>2.5</v>
      </c>
      <c r="AO284" s="222" t="s">
        <v>276</v>
      </c>
      <c r="AP284" s="175" t="s">
        <v>268</v>
      </c>
      <c r="AQ284" s="223">
        <v>3600</v>
      </c>
      <c r="AR284" s="224" t="s">
        <v>274</v>
      </c>
      <c r="AS284" s="225">
        <v>30</v>
      </c>
      <c r="AT284" s="226" t="s">
        <v>269</v>
      </c>
      <c r="AU284" s="227" t="s">
        <v>270</v>
      </c>
      <c r="AV284" s="228" t="s">
        <v>268</v>
      </c>
      <c r="AW284" s="229" t="s">
        <v>271</v>
      </c>
      <c r="AX284" s="228" t="s">
        <v>268</v>
      </c>
      <c r="AY284" s="230">
        <v>3.8</v>
      </c>
      <c r="AZ284" s="51"/>
      <c r="BA284" s="203"/>
      <c r="BB284" s="203"/>
      <c r="BC284" s="200"/>
      <c r="BD284" s="199"/>
      <c r="BE284" s="200"/>
      <c r="BF284" s="199"/>
      <c r="BG284" s="200"/>
      <c r="BH284" s="199"/>
      <c r="BI284" s="200"/>
      <c r="BJ284" s="1187" t="s">
        <v>274</v>
      </c>
      <c r="BK284" s="51"/>
      <c r="BL284" s="231"/>
      <c r="BM284" s="1210" t="s">
        <v>268</v>
      </c>
      <c r="BN284" s="232"/>
      <c r="BO284" s="233"/>
      <c r="BP284" s="233"/>
      <c r="BQ284" s="233"/>
      <c r="BR284" s="233"/>
      <c r="BS284" s="233"/>
      <c r="BT284" s="234"/>
      <c r="BU284" s="235"/>
      <c r="BV284" s="1241" t="s">
        <v>1161</v>
      </c>
      <c r="BW284" s="236"/>
      <c r="BX284" s="1210" t="s">
        <v>268</v>
      </c>
      <c r="BY284" s="1276">
        <v>61260</v>
      </c>
      <c r="BZ284" s="237"/>
      <c r="CA284" s="1210" t="s">
        <v>268</v>
      </c>
      <c r="CB284" s="1245">
        <v>530</v>
      </c>
      <c r="CC284" s="1201" t="s">
        <v>269</v>
      </c>
      <c r="CD284" s="1202" t="s">
        <v>270</v>
      </c>
      <c r="CE284" s="1201" t="s">
        <v>268</v>
      </c>
      <c r="CF284" s="1203" t="s">
        <v>275</v>
      </c>
      <c r="CG284" s="1201" t="s">
        <v>268</v>
      </c>
      <c r="CH284" s="1246">
        <v>5.8</v>
      </c>
      <c r="CI284" s="1241" t="s">
        <v>278</v>
      </c>
      <c r="CJ284" s="1259" t="s">
        <v>193</v>
      </c>
      <c r="CK284" s="1189" t="s">
        <v>268</v>
      </c>
      <c r="CL284" s="1245">
        <v>560</v>
      </c>
      <c r="CM284" s="1201" t="s">
        <v>269</v>
      </c>
      <c r="CN284" s="1202" t="s">
        <v>270</v>
      </c>
      <c r="CO284" s="1201" t="s">
        <v>268</v>
      </c>
      <c r="CP284" s="1203" t="s">
        <v>275</v>
      </c>
      <c r="CQ284" s="1201" t="s">
        <v>268</v>
      </c>
      <c r="CR284" s="1204">
        <v>2.2999999999999998</v>
      </c>
      <c r="CS284" s="1258" t="s">
        <v>277</v>
      </c>
      <c r="CT284" s="1232" t="s">
        <v>268</v>
      </c>
      <c r="CU284" s="1233">
        <v>19300</v>
      </c>
      <c r="CV284" s="1236">
        <v>21200</v>
      </c>
      <c r="CW284" s="1233">
        <v>13400</v>
      </c>
      <c r="CX284" s="1236">
        <v>13400</v>
      </c>
      <c r="CY284" s="1189" t="s">
        <v>268</v>
      </c>
      <c r="CZ284" s="238" t="s">
        <v>1162</v>
      </c>
      <c r="DA284" s="239">
        <v>31600</v>
      </c>
      <c r="DB284" s="240">
        <v>35200</v>
      </c>
      <c r="DC284" s="241">
        <v>22100</v>
      </c>
      <c r="DD284" s="242">
        <v>22100</v>
      </c>
      <c r="DE284" s="1210" t="s">
        <v>274</v>
      </c>
      <c r="DF284" s="231"/>
      <c r="DG284" s="1189" t="s">
        <v>268</v>
      </c>
      <c r="DH284" s="1239">
        <v>5100</v>
      </c>
      <c r="DI284" s="1210" t="s">
        <v>268</v>
      </c>
      <c r="DJ284" s="1242">
        <v>22340</v>
      </c>
      <c r="DK284" s="1210" t="s">
        <v>268</v>
      </c>
      <c r="DL284" s="1245">
        <v>220</v>
      </c>
      <c r="DM284" s="1201" t="s">
        <v>269</v>
      </c>
      <c r="DN284" s="1202" t="s">
        <v>270</v>
      </c>
      <c r="DO284" s="1201" t="s">
        <v>268</v>
      </c>
      <c r="DP284" s="1203" t="s">
        <v>275</v>
      </c>
      <c r="DQ284" s="1201" t="s">
        <v>268</v>
      </c>
      <c r="DR284" s="1246">
        <v>6.2</v>
      </c>
      <c r="DS284" s="1210" t="s">
        <v>280</v>
      </c>
      <c r="DT284" s="243"/>
      <c r="DU284" s="1210" t="s">
        <v>280</v>
      </c>
      <c r="DV284" s="1249" t="s">
        <v>1129</v>
      </c>
      <c r="DW284" s="1251" t="s">
        <v>1129</v>
      </c>
      <c r="DX284" s="1251" t="s">
        <v>1129</v>
      </c>
      <c r="DY284" s="1253" t="s">
        <v>1129</v>
      </c>
      <c r="DZ284" s="1210" t="s">
        <v>280</v>
      </c>
      <c r="EA284" s="1211">
        <v>14780</v>
      </c>
      <c r="EB284" s="1201" t="s">
        <v>268</v>
      </c>
      <c r="EC284" s="1198">
        <v>140</v>
      </c>
      <c r="ED284" s="1201" t="s">
        <v>269</v>
      </c>
      <c r="EE284" s="1202" t="s">
        <v>270</v>
      </c>
      <c r="EF284" s="1201" t="s">
        <v>268</v>
      </c>
      <c r="EG284" s="1203" t="s">
        <v>275</v>
      </c>
      <c r="EH284" s="1201" t="s">
        <v>268</v>
      </c>
      <c r="EI284" s="1204">
        <v>4.9000000000000004</v>
      </c>
      <c r="EJ284" s="1207" t="s">
        <v>276</v>
      </c>
      <c r="EK284" s="1210" t="s">
        <v>280</v>
      </c>
      <c r="EL284" s="1211">
        <v>54100</v>
      </c>
      <c r="EM284" s="1201" t="s">
        <v>268</v>
      </c>
      <c r="EN284" s="1198">
        <v>540</v>
      </c>
      <c r="EO284" s="1201" t="s">
        <v>269</v>
      </c>
      <c r="EP284" s="1202" t="s">
        <v>270</v>
      </c>
      <c r="EQ284" s="1201" t="s">
        <v>268</v>
      </c>
      <c r="ER284" s="1203" t="s">
        <v>275</v>
      </c>
      <c r="ES284" s="1201" t="s">
        <v>268</v>
      </c>
      <c r="ET284" s="1204">
        <v>2.5</v>
      </c>
      <c r="EU284" s="1214" t="s">
        <v>276</v>
      </c>
      <c r="EV284" s="1207" t="s">
        <v>1168</v>
      </c>
      <c r="EW284" s="1210" t="s">
        <v>280</v>
      </c>
      <c r="EX284" s="244"/>
      <c r="EY284" s="1210" t="s">
        <v>280</v>
      </c>
      <c r="EZ284" s="1260">
        <v>1350</v>
      </c>
      <c r="FA284" s="1210" t="s">
        <v>280</v>
      </c>
      <c r="FB284" s="1263" t="s">
        <v>2511</v>
      </c>
      <c r="FC284" s="298"/>
      <c r="FD284" s="1266" t="s">
        <v>2512</v>
      </c>
      <c r="FE284" s="441"/>
      <c r="FF284" s="422"/>
      <c r="FG284" s="422"/>
      <c r="FH284" s="422"/>
      <c r="FI284" s="422"/>
      <c r="FJ284" s="422"/>
      <c r="FK284" s="422"/>
      <c r="FL284" s="422"/>
      <c r="FM284" s="422"/>
      <c r="FN284" s="422"/>
      <c r="FO284" s="422"/>
    </row>
    <row r="285" spans="1:171" s="56" customFormat="1" ht="15.6" customHeight="1">
      <c r="A285" s="144" t="s">
        <v>485</v>
      </c>
      <c r="B285" s="144" t="s">
        <v>1979</v>
      </c>
      <c r="C285" s="1256"/>
      <c r="D285" s="1341"/>
      <c r="E285" s="1347"/>
      <c r="F285" s="245" t="s">
        <v>43</v>
      </c>
      <c r="G285" s="205"/>
      <c r="H285" s="246">
        <v>287690</v>
      </c>
      <c r="I285" s="247">
        <v>359950</v>
      </c>
      <c r="J285" s="246">
        <v>227210</v>
      </c>
      <c r="K285" s="247">
        <v>299470</v>
      </c>
      <c r="L285" s="175" t="s">
        <v>268</v>
      </c>
      <c r="M285" s="248">
        <v>2850</v>
      </c>
      <c r="N285" s="249">
        <v>3470</v>
      </c>
      <c r="O285" s="250" t="s">
        <v>269</v>
      </c>
      <c r="P285" s="251" t="s">
        <v>270</v>
      </c>
      <c r="Q285" s="252" t="s">
        <v>274</v>
      </c>
      <c r="R285" s="251" t="s">
        <v>271</v>
      </c>
      <c r="S285" s="252" t="s">
        <v>268</v>
      </c>
      <c r="T285" s="253">
        <v>3.1</v>
      </c>
      <c r="U285" s="254">
        <v>3</v>
      </c>
      <c r="V285" s="248">
        <v>2250</v>
      </c>
      <c r="W285" s="249">
        <v>2870</v>
      </c>
      <c r="X285" s="250" t="s">
        <v>269</v>
      </c>
      <c r="Y285" s="251" t="s">
        <v>270</v>
      </c>
      <c r="Z285" s="252" t="s">
        <v>274</v>
      </c>
      <c r="AA285" s="251" t="s">
        <v>271</v>
      </c>
      <c r="AB285" s="252" t="s">
        <v>268</v>
      </c>
      <c r="AC285" s="253">
        <v>3</v>
      </c>
      <c r="AD285" s="255">
        <v>3</v>
      </c>
      <c r="AE285" s="175" t="s">
        <v>268</v>
      </c>
      <c r="AF285" s="223">
        <v>9010</v>
      </c>
      <c r="AG285" s="224" t="s">
        <v>274</v>
      </c>
      <c r="AH285" s="256">
        <v>90</v>
      </c>
      <c r="AI285" s="257" t="s">
        <v>269</v>
      </c>
      <c r="AJ285" s="197" t="s">
        <v>270</v>
      </c>
      <c r="AK285" s="198" t="s">
        <v>268</v>
      </c>
      <c r="AL285" s="258" t="s">
        <v>271</v>
      </c>
      <c r="AM285" s="259" t="s">
        <v>268</v>
      </c>
      <c r="AN285" s="260">
        <v>2.5</v>
      </c>
      <c r="AO285" s="261"/>
      <c r="AP285" s="51"/>
      <c r="AQ285" s="233"/>
      <c r="AS285" s="233"/>
      <c r="AT285" s="262"/>
      <c r="AU285" s="263"/>
      <c r="AV285" s="262"/>
      <c r="AW285" s="263"/>
      <c r="AX285" s="262"/>
      <c r="AY285" s="263"/>
      <c r="AZ285" s="51"/>
      <c r="BC285" s="264"/>
      <c r="BD285" s="265"/>
      <c r="BF285" s="265"/>
      <c r="BH285" s="265"/>
      <c r="BJ285" s="1187"/>
      <c r="BK285" s="51"/>
      <c r="BL285" s="231"/>
      <c r="BM285" s="1210"/>
      <c r="BU285" s="235"/>
      <c r="BV285" s="1241"/>
      <c r="BW285" s="266"/>
      <c r="BX285" s="1210"/>
      <c r="BY285" s="1343"/>
      <c r="BZ285" s="267">
        <v>59320</v>
      </c>
      <c r="CA285" s="1210"/>
      <c r="CB285" s="1190"/>
      <c r="CC285" s="1192"/>
      <c r="CD285" s="1194"/>
      <c r="CE285" s="1192"/>
      <c r="CF285" s="1196"/>
      <c r="CG285" s="1192"/>
      <c r="CH285" s="1247"/>
      <c r="CI285" s="1241"/>
      <c r="CJ285" s="1188"/>
      <c r="CK285" s="1189"/>
      <c r="CL285" s="1190"/>
      <c r="CM285" s="1192"/>
      <c r="CN285" s="1194"/>
      <c r="CO285" s="1192"/>
      <c r="CP285" s="1196"/>
      <c r="CQ285" s="1192"/>
      <c r="CR285" s="1205"/>
      <c r="CS285" s="1230"/>
      <c r="CT285" s="1232"/>
      <c r="CU285" s="1234"/>
      <c r="CV285" s="1237"/>
      <c r="CW285" s="1234"/>
      <c r="CX285" s="1237"/>
      <c r="CY285" s="1189"/>
      <c r="CZ285" s="167" t="s">
        <v>1164</v>
      </c>
      <c r="DA285" s="268">
        <v>17400</v>
      </c>
      <c r="DB285" s="269">
        <v>19400</v>
      </c>
      <c r="DC285" s="270">
        <v>12200</v>
      </c>
      <c r="DD285" s="271">
        <v>12200</v>
      </c>
      <c r="DE285" s="1210"/>
      <c r="DF285" s="231"/>
      <c r="DG285" s="1189"/>
      <c r="DH285" s="1240"/>
      <c r="DI285" s="1210"/>
      <c r="DJ285" s="1243"/>
      <c r="DK285" s="1210"/>
      <c r="DL285" s="1190"/>
      <c r="DM285" s="1192"/>
      <c r="DN285" s="1194"/>
      <c r="DO285" s="1192"/>
      <c r="DP285" s="1196"/>
      <c r="DQ285" s="1192"/>
      <c r="DR285" s="1247"/>
      <c r="DS285" s="1210"/>
      <c r="DT285" s="231"/>
      <c r="DU285" s="1210"/>
      <c r="DV285" s="1250"/>
      <c r="DW285" s="1252"/>
      <c r="DX285" s="1252"/>
      <c r="DY285" s="1254"/>
      <c r="DZ285" s="1210"/>
      <c r="EA285" s="1212"/>
      <c r="EB285" s="1192"/>
      <c r="EC285" s="1199"/>
      <c r="ED285" s="1192"/>
      <c r="EE285" s="1194"/>
      <c r="EF285" s="1192"/>
      <c r="EG285" s="1196"/>
      <c r="EH285" s="1192"/>
      <c r="EI285" s="1205"/>
      <c r="EJ285" s="1208"/>
      <c r="EK285" s="1210"/>
      <c r="EL285" s="1212"/>
      <c r="EM285" s="1192"/>
      <c r="EN285" s="1199"/>
      <c r="EO285" s="1192"/>
      <c r="EP285" s="1194"/>
      <c r="EQ285" s="1192"/>
      <c r="ER285" s="1196"/>
      <c r="ES285" s="1192"/>
      <c r="ET285" s="1205"/>
      <c r="EU285" s="1215"/>
      <c r="EV285" s="1208"/>
      <c r="EW285" s="1210"/>
      <c r="EX285" s="272">
        <v>35670</v>
      </c>
      <c r="EY285" s="1210"/>
      <c r="EZ285" s="1261"/>
      <c r="FA285" s="1210"/>
      <c r="FB285" s="1264"/>
      <c r="FC285" s="298"/>
      <c r="FD285" s="1267"/>
      <c r="FE285" s="441"/>
      <c r="FF285" s="422"/>
      <c r="FG285" s="422"/>
      <c r="FH285" s="422"/>
      <c r="FI285" s="422"/>
      <c r="FJ285" s="422"/>
      <c r="FK285" s="422"/>
      <c r="FL285" s="422"/>
      <c r="FM285" s="422"/>
      <c r="FN285" s="422"/>
      <c r="FO285" s="422"/>
    </row>
    <row r="286" spans="1:171" s="56" customFormat="1" ht="15.6" customHeight="1">
      <c r="A286" s="144" t="s">
        <v>1393</v>
      </c>
      <c r="B286" s="144" t="s">
        <v>1980</v>
      </c>
      <c r="C286" s="1256"/>
      <c r="D286" s="1341"/>
      <c r="E286" s="1344" t="s">
        <v>1165</v>
      </c>
      <c r="F286" s="245" t="s">
        <v>44</v>
      </c>
      <c r="G286" s="205"/>
      <c r="H286" s="246">
        <v>359950</v>
      </c>
      <c r="I286" s="247">
        <v>450130</v>
      </c>
      <c r="J286" s="246">
        <v>299470</v>
      </c>
      <c r="K286" s="247">
        <v>389650</v>
      </c>
      <c r="L286" s="175" t="s">
        <v>268</v>
      </c>
      <c r="M286" s="248">
        <v>3470</v>
      </c>
      <c r="N286" s="249">
        <v>4370</v>
      </c>
      <c r="O286" s="250" t="s">
        <v>269</v>
      </c>
      <c r="P286" s="251" t="s">
        <v>270</v>
      </c>
      <c r="Q286" s="252" t="s">
        <v>274</v>
      </c>
      <c r="R286" s="251" t="s">
        <v>271</v>
      </c>
      <c r="S286" s="252" t="s">
        <v>268</v>
      </c>
      <c r="T286" s="253">
        <v>3</v>
      </c>
      <c r="U286" s="254">
        <v>3</v>
      </c>
      <c r="V286" s="248">
        <v>2870</v>
      </c>
      <c r="W286" s="249">
        <v>3770</v>
      </c>
      <c r="X286" s="250" t="s">
        <v>269</v>
      </c>
      <c r="Y286" s="251" t="s">
        <v>270</v>
      </c>
      <c r="Z286" s="252" t="s">
        <v>274</v>
      </c>
      <c r="AA286" s="251" t="s">
        <v>271</v>
      </c>
      <c r="AB286" s="252" t="s">
        <v>268</v>
      </c>
      <c r="AC286" s="253">
        <v>3</v>
      </c>
      <c r="AD286" s="255">
        <v>2.9</v>
      </c>
      <c r="AE286" s="55"/>
      <c r="AF286" s="133"/>
      <c r="AG286" s="133"/>
      <c r="AH286" s="273"/>
      <c r="AI286" s="137"/>
      <c r="AJ286" s="138"/>
      <c r="AK286" s="137"/>
      <c r="AL286" s="138"/>
      <c r="AM286" s="137"/>
      <c r="AN286" s="138"/>
      <c r="AO286" s="138"/>
      <c r="AP286" s="55"/>
      <c r="AQ286" s="133"/>
      <c r="AR286" s="133"/>
      <c r="AS286" s="138"/>
      <c r="AT286" s="137"/>
      <c r="AU286" s="138"/>
      <c r="AV286" s="137"/>
      <c r="AW286" s="138"/>
      <c r="AX286" s="137"/>
      <c r="AY286" s="138"/>
      <c r="AZ286" s="175" t="s">
        <v>268</v>
      </c>
      <c r="BA286" s="274">
        <v>18030</v>
      </c>
      <c r="BB286" s="175" t="s">
        <v>268</v>
      </c>
      <c r="BC286" s="225">
        <v>180</v>
      </c>
      <c r="BD286" s="226" t="s">
        <v>269</v>
      </c>
      <c r="BE286" s="227" t="s">
        <v>270</v>
      </c>
      <c r="BF286" s="228" t="s">
        <v>268</v>
      </c>
      <c r="BG286" s="229" t="s">
        <v>271</v>
      </c>
      <c r="BH286" s="226" t="s">
        <v>268</v>
      </c>
      <c r="BI286" s="230">
        <v>2.5</v>
      </c>
      <c r="BJ286" s="1187"/>
      <c r="BK286" s="51"/>
      <c r="BL286" s="231"/>
      <c r="BM286" s="1210"/>
      <c r="BU286" s="235"/>
      <c r="BV286" s="1241"/>
      <c r="BW286" s="266"/>
      <c r="BX286" s="1210" t="s">
        <v>268</v>
      </c>
      <c r="BY286" s="1278">
        <v>59320</v>
      </c>
      <c r="BZ286" s="275"/>
      <c r="CA286" s="1210"/>
      <c r="CB286" s="1190"/>
      <c r="CC286" s="1192"/>
      <c r="CD286" s="1194"/>
      <c r="CE286" s="1192"/>
      <c r="CF286" s="1196"/>
      <c r="CG286" s="1192"/>
      <c r="CH286" s="1247"/>
      <c r="CI286" s="1241"/>
      <c r="CJ286" s="1219">
        <v>56220</v>
      </c>
      <c r="CK286" s="1189"/>
      <c r="CL286" s="1190"/>
      <c r="CM286" s="1192"/>
      <c r="CN286" s="1194"/>
      <c r="CO286" s="1192"/>
      <c r="CP286" s="1196"/>
      <c r="CQ286" s="1192"/>
      <c r="CR286" s="1205"/>
      <c r="CS286" s="1230"/>
      <c r="CT286" s="1232"/>
      <c r="CU286" s="1234"/>
      <c r="CV286" s="1237"/>
      <c r="CW286" s="1234"/>
      <c r="CX286" s="1237"/>
      <c r="CY286" s="1189"/>
      <c r="CZ286" s="167" t="s">
        <v>1166</v>
      </c>
      <c r="DA286" s="268">
        <v>15200</v>
      </c>
      <c r="DB286" s="269">
        <v>16900</v>
      </c>
      <c r="DC286" s="270">
        <v>10600</v>
      </c>
      <c r="DD286" s="271">
        <v>10600</v>
      </c>
      <c r="DE286" s="1210"/>
      <c r="DF286" s="231"/>
      <c r="DG286" s="235"/>
      <c r="DH286" s="276"/>
      <c r="DI286" s="1241"/>
      <c r="DJ286" s="1243"/>
      <c r="DK286" s="1210"/>
      <c r="DL286" s="1190"/>
      <c r="DM286" s="1192"/>
      <c r="DN286" s="1194"/>
      <c r="DO286" s="1192"/>
      <c r="DP286" s="1196"/>
      <c r="DQ286" s="1192"/>
      <c r="DR286" s="1247"/>
      <c r="DS286" s="1210"/>
      <c r="DT286" s="231"/>
      <c r="DU286" s="1210"/>
      <c r="DV286" s="1221">
        <v>0.01</v>
      </c>
      <c r="DW286" s="1223">
        <v>0.02</v>
      </c>
      <c r="DX286" s="1223">
        <v>0.03</v>
      </c>
      <c r="DY286" s="1225">
        <v>0.04</v>
      </c>
      <c r="DZ286" s="1210"/>
      <c r="EA286" s="1212"/>
      <c r="EB286" s="1192"/>
      <c r="EC286" s="1199"/>
      <c r="ED286" s="1192"/>
      <c r="EE286" s="1194"/>
      <c r="EF286" s="1192"/>
      <c r="EG286" s="1196"/>
      <c r="EH286" s="1192"/>
      <c r="EI286" s="1205"/>
      <c r="EJ286" s="1208"/>
      <c r="EK286" s="1210"/>
      <c r="EL286" s="1212"/>
      <c r="EM286" s="1192"/>
      <c r="EN286" s="1199"/>
      <c r="EO286" s="1192"/>
      <c r="EP286" s="1194"/>
      <c r="EQ286" s="1192"/>
      <c r="ER286" s="1196"/>
      <c r="ES286" s="1192"/>
      <c r="ET286" s="1205"/>
      <c r="EU286" s="1215"/>
      <c r="EV286" s="1208"/>
      <c r="EW286" s="1210"/>
      <c r="EX286" s="277">
        <v>350</v>
      </c>
      <c r="EY286" s="1210"/>
      <c r="EZ286" s="1261"/>
      <c r="FA286" s="1210"/>
      <c r="FB286" s="1264"/>
      <c r="FC286" s="298"/>
      <c r="FD286" s="1267"/>
      <c r="FE286" s="441"/>
      <c r="FF286" s="422"/>
      <c r="FG286" s="422"/>
      <c r="FH286" s="422"/>
      <c r="FI286" s="422"/>
      <c r="FJ286" s="422"/>
      <c r="FK286" s="422"/>
      <c r="FL286" s="422"/>
      <c r="FM286" s="422"/>
      <c r="FN286" s="422"/>
      <c r="FO286" s="422"/>
    </row>
    <row r="287" spans="1:171" s="56" customFormat="1" ht="15.6" customHeight="1">
      <c r="A287" s="144" t="s">
        <v>1394</v>
      </c>
      <c r="B287" s="144" t="s">
        <v>1981</v>
      </c>
      <c r="C287" s="1256"/>
      <c r="D287" s="1342"/>
      <c r="E287" s="1345"/>
      <c r="F287" s="278" t="s">
        <v>45</v>
      </c>
      <c r="G287" s="205"/>
      <c r="H287" s="279">
        <v>450130</v>
      </c>
      <c r="I287" s="280"/>
      <c r="J287" s="279">
        <v>389650</v>
      </c>
      <c r="K287" s="280"/>
      <c r="L287" s="175" t="s">
        <v>268</v>
      </c>
      <c r="M287" s="223">
        <v>4370</v>
      </c>
      <c r="N287" s="281"/>
      <c r="O287" s="282" t="s">
        <v>269</v>
      </c>
      <c r="P287" s="283" t="s">
        <v>270</v>
      </c>
      <c r="Q287" s="284" t="s">
        <v>274</v>
      </c>
      <c r="R287" s="283" t="s">
        <v>271</v>
      </c>
      <c r="S287" s="284" t="s">
        <v>268</v>
      </c>
      <c r="T287" s="285">
        <v>3</v>
      </c>
      <c r="U287" s="286"/>
      <c r="V287" s="223">
        <v>3770</v>
      </c>
      <c r="W287" s="281"/>
      <c r="X287" s="282" t="s">
        <v>269</v>
      </c>
      <c r="Y287" s="283" t="s">
        <v>270</v>
      </c>
      <c r="Z287" s="284" t="s">
        <v>274</v>
      </c>
      <c r="AA287" s="283" t="s">
        <v>271</v>
      </c>
      <c r="AB287" s="284" t="s">
        <v>268</v>
      </c>
      <c r="AC287" s="285">
        <v>2.9</v>
      </c>
      <c r="AD287" s="287"/>
      <c r="AE287" s="55"/>
      <c r="AF287" s="133"/>
      <c r="AG287" s="133"/>
      <c r="AH287" s="288"/>
      <c r="AI287" s="137"/>
      <c r="AJ287" s="138"/>
      <c r="AK287" s="137"/>
      <c r="AL287" s="138"/>
      <c r="AM287" s="137"/>
      <c r="AN287" s="138"/>
      <c r="AO287" s="138"/>
      <c r="AP287" s="55"/>
      <c r="AQ287" s="289"/>
      <c r="AR287" s="165"/>
      <c r="AS287" s="288"/>
      <c r="AT287" s="137"/>
      <c r="AU287" s="138"/>
      <c r="AV287" s="137"/>
      <c r="AW287" s="138"/>
      <c r="AX287" s="137"/>
      <c r="AY287" s="138"/>
      <c r="AZ287" s="55"/>
      <c r="BA287" s="133"/>
      <c r="BJ287" s="1187"/>
      <c r="BK287" s="51"/>
      <c r="BL287" s="231"/>
      <c r="BM287" s="1210"/>
      <c r="BU287" s="235"/>
      <c r="BV287" s="1241"/>
      <c r="BW287" s="266"/>
      <c r="BX287" s="1210"/>
      <c r="BY287" s="1279"/>
      <c r="BZ287" s="290"/>
      <c r="CA287" s="1210"/>
      <c r="CB287" s="1191"/>
      <c r="CC287" s="1193"/>
      <c r="CD287" s="1195"/>
      <c r="CE287" s="1193"/>
      <c r="CF287" s="1197"/>
      <c r="CG287" s="1193"/>
      <c r="CH287" s="1248"/>
      <c r="CI287" s="1241"/>
      <c r="CJ287" s="1219"/>
      <c r="CK287" s="1189"/>
      <c r="CL287" s="1190"/>
      <c r="CM287" s="1192"/>
      <c r="CN287" s="1194"/>
      <c r="CO287" s="1192"/>
      <c r="CP287" s="1196"/>
      <c r="CQ287" s="1192"/>
      <c r="CR287" s="1205"/>
      <c r="CS287" s="1230"/>
      <c r="CT287" s="1232"/>
      <c r="CU287" s="1235"/>
      <c r="CV287" s="1238"/>
      <c r="CW287" s="1235"/>
      <c r="CX287" s="1238"/>
      <c r="CY287" s="1189"/>
      <c r="CZ287" s="291" t="s">
        <v>1167</v>
      </c>
      <c r="DA287" s="292">
        <v>13600</v>
      </c>
      <c r="DB287" s="293">
        <v>15100</v>
      </c>
      <c r="DC287" s="294">
        <v>9500</v>
      </c>
      <c r="DD287" s="290">
        <v>9500</v>
      </c>
      <c r="DE287" s="1210"/>
      <c r="DF287" s="231"/>
      <c r="DG287" s="235"/>
      <c r="DH287" s="165"/>
      <c r="DI287" s="1241"/>
      <c r="DJ287" s="1244"/>
      <c r="DK287" s="1210"/>
      <c r="DL287" s="1190"/>
      <c r="DM287" s="1193"/>
      <c r="DN287" s="1195"/>
      <c r="DO287" s="1193"/>
      <c r="DP287" s="1197"/>
      <c r="DQ287" s="1193"/>
      <c r="DR287" s="1248"/>
      <c r="DS287" s="1210"/>
      <c r="DT287" s="231"/>
      <c r="DU287" s="1210"/>
      <c r="DV287" s="1222"/>
      <c r="DW287" s="1224"/>
      <c r="DX287" s="1224"/>
      <c r="DY287" s="1226"/>
      <c r="DZ287" s="1210"/>
      <c r="EA287" s="1213"/>
      <c r="EB287" s="1193"/>
      <c r="EC287" s="1200"/>
      <c r="ED287" s="1193"/>
      <c r="EE287" s="1195"/>
      <c r="EF287" s="1193"/>
      <c r="EG287" s="1197"/>
      <c r="EH287" s="1193"/>
      <c r="EI287" s="1206"/>
      <c r="EJ287" s="1209"/>
      <c r="EK287" s="1210"/>
      <c r="EL287" s="1213"/>
      <c r="EM287" s="1193"/>
      <c r="EN287" s="1200"/>
      <c r="EO287" s="1193"/>
      <c r="EP287" s="1195"/>
      <c r="EQ287" s="1193"/>
      <c r="ER287" s="1197"/>
      <c r="ES287" s="1193"/>
      <c r="ET287" s="1206"/>
      <c r="EU287" s="1216"/>
      <c r="EV287" s="1209"/>
      <c r="EW287" s="1210"/>
      <c r="EX287" s="295" t="s">
        <v>1168</v>
      </c>
      <c r="EY287" s="1210"/>
      <c r="EZ287" s="1261"/>
      <c r="FA287" s="1210"/>
      <c r="FB287" s="1264"/>
      <c r="FC287" s="298"/>
      <c r="FD287" s="1267"/>
      <c r="FE287" s="441"/>
      <c r="FF287" s="422"/>
      <c r="FG287" s="422"/>
      <c r="FH287" s="422"/>
      <c r="FI287" s="422"/>
      <c r="FJ287" s="422"/>
      <c r="FK287" s="422"/>
      <c r="FL287" s="422"/>
      <c r="FM287" s="422"/>
      <c r="FN287" s="422"/>
      <c r="FO287" s="422"/>
    </row>
    <row r="288" spans="1:171" s="56" customFormat="1" ht="15.6" customHeight="1">
      <c r="A288" s="56" t="s">
        <v>486</v>
      </c>
      <c r="B288" s="56" t="s">
        <v>1982</v>
      </c>
      <c r="C288" s="1256"/>
      <c r="D288" s="1340" t="s">
        <v>285</v>
      </c>
      <c r="E288" s="1184" t="s">
        <v>1160</v>
      </c>
      <c r="F288" s="296" t="s">
        <v>42</v>
      </c>
      <c r="G288" s="205"/>
      <c r="H288" s="206">
        <v>193520</v>
      </c>
      <c r="I288" s="207">
        <v>202530</v>
      </c>
      <c r="J288" s="206">
        <v>153200</v>
      </c>
      <c r="K288" s="207">
        <v>162210</v>
      </c>
      <c r="L288" s="175" t="s">
        <v>268</v>
      </c>
      <c r="M288" s="208">
        <v>1910</v>
      </c>
      <c r="N288" s="209">
        <v>2000</v>
      </c>
      <c r="O288" s="210" t="s">
        <v>269</v>
      </c>
      <c r="P288" s="211" t="s">
        <v>270</v>
      </c>
      <c r="Q288" s="212" t="s">
        <v>268</v>
      </c>
      <c r="R288" s="213" t="s">
        <v>271</v>
      </c>
      <c r="S288" s="212" t="s">
        <v>268</v>
      </c>
      <c r="T288" s="214">
        <v>3.1</v>
      </c>
      <c r="U288" s="215">
        <v>3</v>
      </c>
      <c r="V288" s="208">
        <v>1510</v>
      </c>
      <c r="W288" s="209">
        <v>1600</v>
      </c>
      <c r="X288" s="210" t="s">
        <v>269</v>
      </c>
      <c r="Y288" s="211" t="s">
        <v>270</v>
      </c>
      <c r="Z288" s="212" t="s">
        <v>268</v>
      </c>
      <c r="AA288" s="213" t="s">
        <v>271</v>
      </c>
      <c r="AB288" s="212" t="s">
        <v>268</v>
      </c>
      <c r="AC288" s="214">
        <v>3</v>
      </c>
      <c r="AD288" s="216">
        <v>3</v>
      </c>
      <c r="AE288" s="175" t="s">
        <v>268</v>
      </c>
      <c r="AF288" s="217">
        <v>9010</v>
      </c>
      <c r="AG288" s="218" t="s">
        <v>274</v>
      </c>
      <c r="AH288" s="219">
        <v>90</v>
      </c>
      <c r="AI288" s="220" t="s">
        <v>269</v>
      </c>
      <c r="AJ288" s="211" t="s">
        <v>270</v>
      </c>
      <c r="AK288" s="212" t="s">
        <v>268</v>
      </c>
      <c r="AL288" s="213" t="s">
        <v>271</v>
      </c>
      <c r="AM288" s="212" t="s">
        <v>268</v>
      </c>
      <c r="AN288" s="221">
        <v>2.5</v>
      </c>
      <c r="AO288" s="222" t="s">
        <v>276</v>
      </c>
      <c r="AP288" s="175" t="s">
        <v>268</v>
      </c>
      <c r="AQ288" s="223">
        <v>3600</v>
      </c>
      <c r="AR288" s="224" t="s">
        <v>274</v>
      </c>
      <c r="AS288" s="225">
        <v>30</v>
      </c>
      <c r="AT288" s="226" t="s">
        <v>269</v>
      </c>
      <c r="AU288" s="227" t="s">
        <v>270</v>
      </c>
      <c r="AV288" s="228" t="s">
        <v>268</v>
      </c>
      <c r="AW288" s="229" t="s">
        <v>271</v>
      </c>
      <c r="AX288" s="228" t="s">
        <v>268</v>
      </c>
      <c r="AY288" s="230">
        <v>3.8</v>
      </c>
      <c r="AZ288" s="51"/>
      <c r="BB288" s="133"/>
      <c r="BC288" s="297"/>
      <c r="BD288" s="137"/>
      <c r="BE288" s="138"/>
      <c r="BF288" s="137"/>
      <c r="BG288" s="138"/>
      <c r="BH288" s="137"/>
      <c r="BI288" s="138"/>
      <c r="BJ288" s="1187"/>
      <c r="BK288" s="51"/>
      <c r="BL288" s="231"/>
      <c r="BM288" s="1210"/>
      <c r="BU288" s="235"/>
      <c r="BV288" s="1241"/>
      <c r="BW288" s="266"/>
      <c r="BX288" s="1210" t="s">
        <v>268</v>
      </c>
      <c r="BY288" s="1276">
        <v>43420</v>
      </c>
      <c r="BZ288" s="237"/>
      <c r="CA288" s="1210" t="s">
        <v>268</v>
      </c>
      <c r="CB288" s="1245">
        <v>350</v>
      </c>
      <c r="CC288" s="1201" t="s">
        <v>269</v>
      </c>
      <c r="CD288" s="1202" t="s">
        <v>270</v>
      </c>
      <c r="CE288" s="1201" t="s">
        <v>268</v>
      </c>
      <c r="CF288" s="1203" t="s">
        <v>275</v>
      </c>
      <c r="CG288" s="1201" t="s">
        <v>268</v>
      </c>
      <c r="CH288" s="1246">
        <v>5.8</v>
      </c>
      <c r="CI288" s="1241"/>
      <c r="CJ288" s="1188" t="s">
        <v>194</v>
      </c>
      <c r="CK288" s="1189" t="s">
        <v>268</v>
      </c>
      <c r="CL288" s="1190">
        <v>370</v>
      </c>
      <c r="CM288" s="1192" t="s">
        <v>269</v>
      </c>
      <c r="CN288" s="1194" t="s">
        <v>270</v>
      </c>
      <c r="CO288" s="1192" t="s">
        <v>268</v>
      </c>
      <c r="CP288" s="1196" t="s">
        <v>275</v>
      </c>
      <c r="CQ288" s="1192" t="s">
        <v>268</v>
      </c>
      <c r="CR288" s="1205">
        <v>2.2999999999999998</v>
      </c>
      <c r="CS288" s="1230" t="s">
        <v>277</v>
      </c>
      <c r="CT288" s="1232" t="s">
        <v>268</v>
      </c>
      <c r="CU288" s="1233">
        <v>12800</v>
      </c>
      <c r="CV288" s="1236">
        <v>14100</v>
      </c>
      <c r="CW288" s="1233">
        <v>8900</v>
      </c>
      <c r="CX288" s="1236">
        <v>8900</v>
      </c>
      <c r="CY288" s="1189" t="s">
        <v>268</v>
      </c>
      <c r="CZ288" s="238" t="s">
        <v>1162</v>
      </c>
      <c r="DA288" s="239">
        <v>21100</v>
      </c>
      <c r="DB288" s="240">
        <v>23400</v>
      </c>
      <c r="DC288" s="241">
        <v>14700</v>
      </c>
      <c r="DD288" s="242">
        <v>14700</v>
      </c>
      <c r="DE288" s="1210"/>
      <c r="DF288" s="231"/>
      <c r="DG288" s="1189" t="s">
        <v>268</v>
      </c>
      <c r="DH288" s="1239">
        <v>5100</v>
      </c>
      <c r="DI288" s="1210" t="s">
        <v>268</v>
      </c>
      <c r="DJ288" s="1242">
        <v>14890</v>
      </c>
      <c r="DK288" s="1210" t="s">
        <v>268</v>
      </c>
      <c r="DL288" s="1245">
        <v>140</v>
      </c>
      <c r="DM288" s="1201" t="s">
        <v>269</v>
      </c>
      <c r="DN288" s="1202" t="s">
        <v>270</v>
      </c>
      <c r="DO288" s="1201" t="s">
        <v>268</v>
      </c>
      <c r="DP288" s="1203" t="s">
        <v>275</v>
      </c>
      <c r="DQ288" s="1201" t="s">
        <v>268</v>
      </c>
      <c r="DR288" s="1246">
        <v>6.5</v>
      </c>
      <c r="DS288" s="1210"/>
      <c r="DT288" s="231"/>
      <c r="DU288" s="1210" t="s">
        <v>280</v>
      </c>
      <c r="DV288" s="1249" t="s">
        <v>1129</v>
      </c>
      <c r="DW288" s="1251" t="s">
        <v>1129</v>
      </c>
      <c r="DX288" s="1251" t="s">
        <v>1129</v>
      </c>
      <c r="DY288" s="1253" t="s">
        <v>1129</v>
      </c>
      <c r="DZ288" s="1210" t="s">
        <v>280</v>
      </c>
      <c r="EA288" s="1211">
        <v>9850</v>
      </c>
      <c r="EB288" s="1201" t="s">
        <v>268</v>
      </c>
      <c r="EC288" s="1198">
        <v>90</v>
      </c>
      <c r="ED288" s="1201" t="s">
        <v>269</v>
      </c>
      <c r="EE288" s="1202" t="s">
        <v>270</v>
      </c>
      <c r="EF288" s="1201" t="s">
        <v>268</v>
      </c>
      <c r="EG288" s="1203" t="s">
        <v>275</v>
      </c>
      <c r="EH288" s="1201" t="s">
        <v>268</v>
      </c>
      <c r="EI288" s="1204">
        <v>5</v>
      </c>
      <c r="EJ288" s="1207" t="s">
        <v>276</v>
      </c>
      <c r="EK288" s="1210" t="s">
        <v>280</v>
      </c>
      <c r="EL288" s="1211">
        <v>36070</v>
      </c>
      <c r="EM288" s="1201" t="s">
        <v>268</v>
      </c>
      <c r="EN288" s="1198">
        <v>360</v>
      </c>
      <c r="EO288" s="1201" t="s">
        <v>269</v>
      </c>
      <c r="EP288" s="1202" t="s">
        <v>270</v>
      </c>
      <c r="EQ288" s="1201" t="s">
        <v>268</v>
      </c>
      <c r="ER288" s="1203" t="s">
        <v>275</v>
      </c>
      <c r="ES288" s="1201" t="s">
        <v>268</v>
      </c>
      <c r="ET288" s="1204">
        <v>2.5</v>
      </c>
      <c r="EU288" s="1214" t="s">
        <v>276</v>
      </c>
      <c r="EV288" s="1207" t="s">
        <v>1168</v>
      </c>
      <c r="EW288" s="1210" t="s">
        <v>280</v>
      </c>
      <c r="EX288" s="244"/>
      <c r="EY288" s="1210" t="s">
        <v>280</v>
      </c>
      <c r="EZ288" s="1261"/>
      <c r="FA288" s="1210"/>
      <c r="FB288" s="1264"/>
      <c r="FC288" s="298"/>
      <c r="FD288" s="1267"/>
      <c r="FE288" s="441"/>
      <c r="FF288" s="422"/>
      <c r="FG288" s="422"/>
      <c r="FH288" s="422"/>
      <c r="FI288" s="422"/>
      <c r="FJ288" s="422"/>
      <c r="FK288" s="422"/>
      <c r="FL288" s="422"/>
      <c r="FM288" s="422"/>
      <c r="FN288" s="422"/>
      <c r="FO288" s="422"/>
    </row>
    <row r="289" spans="1:171" s="56" customFormat="1" ht="15.6" customHeight="1">
      <c r="A289" s="56" t="s">
        <v>487</v>
      </c>
      <c r="B289" s="56" t="s">
        <v>1983</v>
      </c>
      <c r="C289" s="1256"/>
      <c r="D289" s="1341"/>
      <c r="E289" s="1185"/>
      <c r="F289" s="299" t="s">
        <v>43</v>
      </c>
      <c r="G289" s="205"/>
      <c r="H289" s="246">
        <v>202530</v>
      </c>
      <c r="I289" s="247">
        <v>274790</v>
      </c>
      <c r="J289" s="246">
        <v>162210</v>
      </c>
      <c r="K289" s="247">
        <v>234470</v>
      </c>
      <c r="L289" s="175" t="s">
        <v>268</v>
      </c>
      <c r="M289" s="248">
        <v>2000</v>
      </c>
      <c r="N289" s="249">
        <v>2620</v>
      </c>
      <c r="O289" s="250" t="s">
        <v>269</v>
      </c>
      <c r="P289" s="251" t="s">
        <v>270</v>
      </c>
      <c r="Q289" s="252" t="s">
        <v>274</v>
      </c>
      <c r="R289" s="251" t="s">
        <v>271</v>
      </c>
      <c r="S289" s="252" t="s">
        <v>268</v>
      </c>
      <c r="T289" s="253">
        <v>3</v>
      </c>
      <c r="U289" s="254">
        <v>3</v>
      </c>
      <c r="V289" s="248">
        <v>1600</v>
      </c>
      <c r="W289" s="249">
        <v>2220</v>
      </c>
      <c r="X289" s="250" t="s">
        <v>269</v>
      </c>
      <c r="Y289" s="251" t="s">
        <v>270</v>
      </c>
      <c r="Z289" s="252" t="s">
        <v>274</v>
      </c>
      <c r="AA289" s="251" t="s">
        <v>271</v>
      </c>
      <c r="AB289" s="252" t="s">
        <v>268</v>
      </c>
      <c r="AC289" s="253">
        <v>3</v>
      </c>
      <c r="AD289" s="255">
        <v>2.9</v>
      </c>
      <c r="AE289" s="175" t="s">
        <v>268</v>
      </c>
      <c r="AF289" s="223">
        <v>9010</v>
      </c>
      <c r="AG289" s="224" t="s">
        <v>274</v>
      </c>
      <c r="AH289" s="256">
        <v>90</v>
      </c>
      <c r="AI289" s="257" t="s">
        <v>269</v>
      </c>
      <c r="AJ289" s="197" t="s">
        <v>270</v>
      </c>
      <c r="AK289" s="198" t="s">
        <v>268</v>
      </c>
      <c r="AL289" s="258" t="s">
        <v>271</v>
      </c>
      <c r="AM289" s="259" t="s">
        <v>268</v>
      </c>
      <c r="AN289" s="260">
        <v>2.5</v>
      </c>
      <c r="AO289" s="261"/>
      <c r="AP289" s="51"/>
      <c r="AQ289" s="233"/>
      <c r="AS289" s="233"/>
      <c r="AT289" s="262"/>
      <c r="AU289" s="263"/>
      <c r="AV289" s="262"/>
      <c r="AW289" s="263"/>
      <c r="AX289" s="262"/>
      <c r="AY289" s="263"/>
      <c r="AZ289" s="51"/>
      <c r="BC289" s="264"/>
      <c r="BD289" s="265"/>
      <c r="BF289" s="265"/>
      <c r="BH289" s="265"/>
      <c r="BJ289" s="1187"/>
      <c r="BK289" s="51"/>
      <c r="BL289" s="231"/>
      <c r="BM289" s="1210"/>
      <c r="BU289" s="235"/>
      <c r="BV289" s="1241"/>
      <c r="BW289" s="266"/>
      <c r="BX289" s="1210"/>
      <c r="BY289" s="1343"/>
      <c r="BZ289" s="267">
        <v>41480</v>
      </c>
      <c r="CA289" s="1210"/>
      <c r="CB289" s="1190"/>
      <c r="CC289" s="1192"/>
      <c r="CD289" s="1194"/>
      <c r="CE289" s="1192"/>
      <c r="CF289" s="1196"/>
      <c r="CG289" s="1192"/>
      <c r="CH289" s="1247"/>
      <c r="CI289" s="1241"/>
      <c r="CJ289" s="1188"/>
      <c r="CK289" s="1189"/>
      <c r="CL289" s="1190"/>
      <c r="CM289" s="1192"/>
      <c r="CN289" s="1194"/>
      <c r="CO289" s="1192"/>
      <c r="CP289" s="1196"/>
      <c r="CQ289" s="1192"/>
      <c r="CR289" s="1205"/>
      <c r="CS289" s="1230"/>
      <c r="CT289" s="1232"/>
      <c r="CU289" s="1234"/>
      <c r="CV289" s="1237"/>
      <c r="CW289" s="1234"/>
      <c r="CX289" s="1237"/>
      <c r="CY289" s="1189"/>
      <c r="CZ289" s="167" t="s">
        <v>1164</v>
      </c>
      <c r="DA289" s="268">
        <v>11600</v>
      </c>
      <c r="DB289" s="269">
        <v>12900</v>
      </c>
      <c r="DC289" s="270">
        <v>8100</v>
      </c>
      <c r="DD289" s="271">
        <v>8100</v>
      </c>
      <c r="DE289" s="1210"/>
      <c r="DF289" s="231"/>
      <c r="DG289" s="1189"/>
      <c r="DH289" s="1240"/>
      <c r="DI289" s="1210"/>
      <c r="DJ289" s="1243"/>
      <c r="DK289" s="1210"/>
      <c r="DL289" s="1190"/>
      <c r="DM289" s="1192"/>
      <c r="DN289" s="1194"/>
      <c r="DO289" s="1192"/>
      <c r="DP289" s="1196"/>
      <c r="DQ289" s="1192"/>
      <c r="DR289" s="1247"/>
      <c r="DS289" s="1210"/>
      <c r="DT289" s="231"/>
      <c r="DU289" s="1210"/>
      <c r="DV289" s="1250"/>
      <c r="DW289" s="1252"/>
      <c r="DX289" s="1252"/>
      <c r="DY289" s="1254"/>
      <c r="DZ289" s="1210"/>
      <c r="EA289" s="1212"/>
      <c r="EB289" s="1192"/>
      <c r="EC289" s="1199"/>
      <c r="ED289" s="1192"/>
      <c r="EE289" s="1194"/>
      <c r="EF289" s="1192"/>
      <c r="EG289" s="1196"/>
      <c r="EH289" s="1192"/>
      <c r="EI289" s="1205"/>
      <c r="EJ289" s="1208"/>
      <c r="EK289" s="1210"/>
      <c r="EL289" s="1212"/>
      <c r="EM289" s="1192"/>
      <c r="EN289" s="1199"/>
      <c r="EO289" s="1192"/>
      <c r="EP289" s="1194"/>
      <c r="EQ289" s="1192"/>
      <c r="ER289" s="1196"/>
      <c r="ES289" s="1192"/>
      <c r="ET289" s="1205"/>
      <c r="EU289" s="1215"/>
      <c r="EV289" s="1208"/>
      <c r="EW289" s="1210"/>
      <c r="EX289" s="272">
        <v>23780</v>
      </c>
      <c r="EY289" s="1210"/>
      <c r="EZ289" s="1261"/>
      <c r="FA289" s="1210"/>
      <c r="FB289" s="1264"/>
      <c r="FC289" s="298"/>
      <c r="FD289" s="1267"/>
      <c r="FE289" s="441"/>
      <c r="FF289" s="422"/>
      <c r="FG289" s="422"/>
      <c r="FH289" s="422"/>
      <c r="FI289" s="422"/>
      <c r="FJ289" s="422"/>
      <c r="FK289" s="422"/>
      <c r="FL289" s="422"/>
      <c r="FM289" s="422"/>
      <c r="FN289" s="422"/>
      <c r="FO289" s="422"/>
    </row>
    <row r="290" spans="1:171" s="56" customFormat="1" ht="15.6" customHeight="1">
      <c r="A290" s="56" t="s">
        <v>1395</v>
      </c>
      <c r="B290" s="56" t="s">
        <v>1984</v>
      </c>
      <c r="C290" s="1256"/>
      <c r="D290" s="1341"/>
      <c r="E290" s="1217" t="s">
        <v>1165</v>
      </c>
      <c r="F290" s="299" t="s">
        <v>44</v>
      </c>
      <c r="G290" s="205"/>
      <c r="H290" s="246">
        <v>274790</v>
      </c>
      <c r="I290" s="247">
        <v>364970</v>
      </c>
      <c r="J290" s="246">
        <v>234470</v>
      </c>
      <c r="K290" s="247">
        <v>324650</v>
      </c>
      <c r="L290" s="175" t="s">
        <v>268</v>
      </c>
      <c r="M290" s="248">
        <v>2620</v>
      </c>
      <c r="N290" s="249">
        <v>3520</v>
      </c>
      <c r="O290" s="250" t="s">
        <v>269</v>
      </c>
      <c r="P290" s="251" t="s">
        <v>270</v>
      </c>
      <c r="Q290" s="252" t="s">
        <v>274</v>
      </c>
      <c r="R290" s="251" t="s">
        <v>271</v>
      </c>
      <c r="S290" s="252" t="s">
        <v>268</v>
      </c>
      <c r="T290" s="253">
        <v>3</v>
      </c>
      <c r="U290" s="254">
        <v>2.9</v>
      </c>
      <c r="V290" s="248">
        <v>2220</v>
      </c>
      <c r="W290" s="249">
        <v>3120</v>
      </c>
      <c r="X290" s="250" t="s">
        <v>269</v>
      </c>
      <c r="Y290" s="251" t="s">
        <v>270</v>
      </c>
      <c r="Z290" s="252" t="s">
        <v>274</v>
      </c>
      <c r="AA290" s="251" t="s">
        <v>271</v>
      </c>
      <c r="AB290" s="252" t="s">
        <v>268</v>
      </c>
      <c r="AC290" s="253">
        <v>2.9</v>
      </c>
      <c r="AD290" s="255">
        <v>2.9</v>
      </c>
      <c r="AE290" s="55"/>
      <c r="AF290" s="133"/>
      <c r="AG290" s="133"/>
      <c r="AH290" s="273"/>
      <c r="AI290" s="137"/>
      <c r="AJ290" s="138"/>
      <c r="AK290" s="137"/>
      <c r="AL290" s="138"/>
      <c r="AM290" s="137"/>
      <c r="AN290" s="138"/>
      <c r="AO290" s="138"/>
      <c r="AP290" s="55"/>
      <c r="AQ290" s="133"/>
      <c r="AR290" s="133"/>
      <c r="AS290" s="138"/>
      <c r="AT290" s="137"/>
      <c r="AU290" s="138"/>
      <c r="AV290" s="137"/>
      <c r="AW290" s="138"/>
      <c r="AX290" s="137"/>
      <c r="AY290" s="138"/>
      <c r="AZ290" s="175" t="s">
        <v>268</v>
      </c>
      <c r="BA290" s="274">
        <v>18030</v>
      </c>
      <c r="BB290" s="175" t="s">
        <v>268</v>
      </c>
      <c r="BC290" s="225">
        <v>180</v>
      </c>
      <c r="BD290" s="226" t="s">
        <v>269</v>
      </c>
      <c r="BE290" s="227" t="s">
        <v>270</v>
      </c>
      <c r="BF290" s="228" t="s">
        <v>268</v>
      </c>
      <c r="BG290" s="229" t="s">
        <v>271</v>
      </c>
      <c r="BH290" s="226" t="s">
        <v>268</v>
      </c>
      <c r="BI290" s="230">
        <v>2.5</v>
      </c>
      <c r="BJ290" s="1187"/>
      <c r="BK290" s="51"/>
      <c r="BL290" s="231"/>
      <c r="BM290" s="1210"/>
      <c r="BU290" s="235"/>
      <c r="BV290" s="1241"/>
      <c r="BW290" s="266"/>
      <c r="BX290" s="1210" t="s">
        <v>268</v>
      </c>
      <c r="BY290" s="1278">
        <v>41480</v>
      </c>
      <c r="BZ290" s="275"/>
      <c r="CA290" s="1210"/>
      <c r="CB290" s="1190"/>
      <c r="CC290" s="1192"/>
      <c r="CD290" s="1194"/>
      <c r="CE290" s="1192"/>
      <c r="CF290" s="1196"/>
      <c r="CG290" s="1192"/>
      <c r="CH290" s="1247"/>
      <c r="CI290" s="1241"/>
      <c r="CJ290" s="1219">
        <v>37480</v>
      </c>
      <c r="CK290" s="1189"/>
      <c r="CL290" s="1190"/>
      <c r="CM290" s="1192"/>
      <c r="CN290" s="1194"/>
      <c r="CO290" s="1192"/>
      <c r="CP290" s="1196"/>
      <c r="CQ290" s="1192"/>
      <c r="CR290" s="1205"/>
      <c r="CS290" s="1230"/>
      <c r="CT290" s="1232"/>
      <c r="CU290" s="1234"/>
      <c r="CV290" s="1237"/>
      <c r="CW290" s="1234"/>
      <c r="CX290" s="1237"/>
      <c r="CY290" s="1189"/>
      <c r="CZ290" s="167" t="s">
        <v>1166</v>
      </c>
      <c r="DA290" s="268">
        <v>10100</v>
      </c>
      <c r="DB290" s="269">
        <v>11200</v>
      </c>
      <c r="DC290" s="270">
        <v>7100</v>
      </c>
      <c r="DD290" s="271">
        <v>7100</v>
      </c>
      <c r="DE290" s="1210"/>
      <c r="DF290" s="231"/>
      <c r="DG290" s="235"/>
      <c r="DH290" s="276"/>
      <c r="DI290" s="1241"/>
      <c r="DJ290" s="1243"/>
      <c r="DK290" s="1210"/>
      <c r="DL290" s="1190"/>
      <c r="DM290" s="1192"/>
      <c r="DN290" s="1194"/>
      <c r="DO290" s="1192"/>
      <c r="DP290" s="1196"/>
      <c r="DQ290" s="1192"/>
      <c r="DR290" s="1247"/>
      <c r="DS290" s="1210"/>
      <c r="DT290" s="231"/>
      <c r="DU290" s="1210"/>
      <c r="DV290" s="1221">
        <v>0.01</v>
      </c>
      <c r="DW290" s="1223">
        <v>0.02</v>
      </c>
      <c r="DX290" s="1223">
        <v>0.04</v>
      </c>
      <c r="DY290" s="1225">
        <v>0.05</v>
      </c>
      <c r="DZ290" s="1210"/>
      <c r="EA290" s="1212"/>
      <c r="EB290" s="1192"/>
      <c r="EC290" s="1199"/>
      <c r="ED290" s="1192"/>
      <c r="EE290" s="1194"/>
      <c r="EF290" s="1192"/>
      <c r="EG290" s="1196"/>
      <c r="EH290" s="1192"/>
      <c r="EI290" s="1205"/>
      <c r="EJ290" s="1208"/>
      <c r="EK290" s="1210"/>
      <c r="EL290" s="1212"/>
      <c r="EM290" s="1192"/>
      <c r="EN290" s="1199"/>
      <c r="EO290" s="1192"/>
      <c r="EP290" s="1194"/>
      <c r="EQ290" s="1192"/>
      <c r="ER290" s="1196"/>
      <c r="ES290" s="1192"/>
      <c r="ET290" s="1205"/>
      <c r="EU290" s="1215"/>
      <c r="EV290" s="1208"/>
      <c r="EW290" s="1210"/>
      <c r="EX290" s="277">
        <v>230</v>
      </c>
      <c r="EY290" s="1210"/>
      <c r="EZ290" s="1261"/>
      <c r="FA290" s="1210"/>
      <c r="FB290" s="1264"/>
      <c r="FC290" s="298"/>
      <c r="FD290" s="1267"/>
      <c r="FE290" s="441"/>
      <c r="FF290" s="422"/>
      <c r="FG290" s="422"/>
      <c r="FH290" s="422"/>
      <c r="FI290" s="422"/>
      <c r="FJ290" s="422"/>
      <c r="FK290" s="422"/>
      <c r="FL290" s="422"/>
      <c r="FM290" s="422"/>
      <c r="FN290" s="422"/>
      <c r="FO290" s="422"/>
    </row>
    <row r="291" spans="1:171" s="56" customFormat="1" ht="15.6" customHeight="1">
      <c r="A291" s="56" t="s">
        <v>1396</v>
      </c>
      <c r="B291" s="56" t="s">
        <v>1985</v>
      </c>
      <c r="C291" s="1256"/>
      <c r="D291" s="1342"/>
      <c r="E291" s="1218"/>
      <c r="F291" s="300" t="s">
        <v>45</v>
      </c>
      <c r="G291" s="205"/>
      <c r="H291" s="279">
        <v>364970</v>
      </c>
      <c r="I291" s="280"/>
      <c r="J291" s="279">
        <v>324650</v>
      </c>
      <c r="K291" s="280"/>
      <c r="L291" s="175" t="s">
        <v>268</v>
      </c>
      <c r="M291" s="223">
        <v>3520</v>
      </c>
      <c r="N291" s="281"/>
      <c r="O291" s="282" t="s">
        <v>269</v>
      </c>
      <c r="P291" s="283" t="s">
        <v>270</v>
      </c>
      <c r="Q291" s="284" t="s">
        <v>274</v>
      </c>
      <c r="R291" s="283" t="s">
        <v>271</v>
      </c>
      <c r="S291" s="284" t="s">
        <v>268</v>
      </c>
      <c r="T291" s="285">
        <v>2.9</v>
      </c>
      <c r="U291" s="286"/>
      <c r="V291" s="223">
        <v>3120</v>
      </c>
      <c r="W291" s="281"/>
      <c r="X291" s="282" t="s">
        <v>269</v>
      </c>
      <c r="Y291" s="283" t="s">
        <v>270</v>
      </c>
      <c r="Z291" s="284" t="s">
        <v>274</v>
      </c>
      <c r="AA291" s="283" t="s">
        <v>271</v>
      </c>
      <c r="AB291" s="284" t="s">
        <v>268</v>
      </c>
      <c r="AC291" s="285">
        <v>2.9</v>
      </c>
      <c r="AD291" s="287"/>
      <c r="AE291" s="55"/>
      <c r="AF291" s="133"/>
      <c r="AG291" s="133"/>
      <c r="AH291" s="288"/>
      <c r="AI291" s="137"/>
      <c r="AJ291" s="138"/>
      <c r="AK291" s="137"/>
      <c r="AL291" s="138"/>
      <c r="AM291" s="137"/>
      <c r="AN291" s="138"/>
      <c r="AO291" s="138"/>
      <c r="AP291" s="55"/>
      <c r="AQ291" s="289"/>
      <c r="AR291" s="165"/>
      <c r="AS291" s="288"/>
      <c r="AT291" s="137"/>
      <c r="AU291" s="138"/>
      <c r="AV291" s="137"/>
      <c r="AW291" s="138"/>
      <c r="AX291" s="137"/>
      <c r="AY291" s="138"/>
      <c r="BJ291" s="1187"/>
      <c r="BK291" s="51"/>
      <c r="BL291" s="231"/>
      <c r="BM291" s="1210"/>
      <c r="BU291" s="235"/>
      <c r="BV291" s="1241"/>
      <c r="BW291" s="266"/>
      <c r="BX291" s="1210"/>
      <c r="BY291" s="1279"/>
      <c r="BZ291" s="290"/>
      <c r="CA291" s="1210"/>
      <c r="CB291" s="1191"/>
      <c r="CC291" s="1193"/>
      <c r="CD291" s="1195"/>
      <c r="CE291" s="1193"/>
      <c r="CF291" s="1197"/>
      <c r="CG291" s="1193"/>
      <c r="CH291" s="1248"/>
      <c r="CI291" s="1241"/>
      <c r="CJ291" s="1219"/>
      <c r="CK291" s="1189"/>
      <c r="CL291" s="1190"/>
      <c r="CM291" s="1192"/>
      <c r="CN291" s="1194"/>
      <c r="CO291" s="1192"/>
      <c r="CP291" s="1196"/>
      <c r="CQ291" s="1192"/>
      <c r="CR291" s="1205"/>
      <c r="CS291" s="1230"/>
      <c r="CT291" s="1232"/>
      <c r="CU291" s="1235"/>
      <c r="CV291" s="1238"/>
      <c r="CW291" s="1235"/>
      <c r="CX291" s="1238"/>
      <c r="CY291" s="1189"/>
      <c r="CZ291" s="291" t="s">
        <v>1167</v>
      </c>
      <c r="DA291" s="292">
        <v>9100</v>
      </c>
      <c r="DB291" s="293">
        <v>10100</v>
      </c>
      <c r="DC291" s="294">
        <v>6300</v>
      </c>
      <c r="DD291" s="290">
        <v>6300</v>
      </c>
      <c r="DE291" s="1210"/>
      <c r="DG291" s="235"/>
      <c r="DH291" s="165"/>
      <c r="DI291" s="1241"/>
      <c r="DJ291" s="1244"/>
      <c r="DK291" s="1210"/>
      <c r="DL291" s="1190"/>
      <c r="DM291" s="1193"/>
      <c r="DN291" s="1195"/>
      <c r="DO291" s="1193"/>
      <c r="DP291" s="1197"/>
      <c r="DQ291" s="1193"/>
      <c r="DR291" s="1248"/>
      <c r="DS291" s="1210"/>
      <c r="DT291" s="231"/>
      <c r="DU291" s="1210"/>
      <c r="DV291" s="1222"/>
      <c r="DW291" s="1224"/>
      <c r="DX291" s="1224"/>
      <c r="DY291" s="1226"/>
      <c r="DZ291" s="1210"/>
      <c r="EA291" s="1213"/>
      <c r="EB291" s="1193"/>
      <c r="EC291" s="1200"/>
      <c r="ED291" s="1193"/>
      <c r="EE291" s="1195"/>
      <c r="EF291" s="1193"/>
      <c r="EG291" s="1197"/>
      <c r="EH291" s="1193"/>
      <c r="EI291" s="1206"/>
      <c r="EJ291" s="1209"/>
      <c r="EK291" s="1210"/>
      <c r="EL291" s="1213"/>
      <c r="EM291" s="1193"/>
      <c r="EN291" s="1200"/>
      <c r="EO291" s="1193"/>
      <c r="EP291" s="1195"/>
      <c r="EQ291" s="1193"/>
      <c r="ER291" s="1197"/>
      <c r="ES291" s="1193"/>
      <c r="ET291" s="1206"/>
      <c r="EU291" s="1216"/>
      <c r="EV291" s="1209"/>
      <c r="EW291" s="1210"/>
      <c r="EX291" s="295" t="s">
        <v>1168</v>
      </c>
      <c r="EY291" s="1210"/>
      <c r="EZ291" s="1261"/>
      <c r="FA291" s="1210"/>
      <c r="FB291" s="1264"/>
      <c r="FC291" s="298"/>
      <c r="FD291" s="1267"/>
      <c r="FE291" s="441"/>
      <c r="FF291" s="422"/>
      <c r="FG291" s="422"/>
      <c r="FH291" s="422"/>
      <c r="FI291" s="422"/>
      <c r="FJ291" s="422"/>
      <c r="FK291" s="422"/>
      <c r="FL291" s="422"/>
      <c r="FM291" s="422"/>
      <c r="FN291" s="422"/>
      <c r="FO291" s="422"/>
    </row>
    <row r="292" spans="1:171" s="56" customFormat="1" ht="15.6" customHeight="1">
      <c r="A292" s="56" t="s">
        <v>488</v>
      </c>
      <c r="B292" s="56" t="s">
        <v>1986</v>
      </c>
      <c r="C292" s="1256"/>
      <c r="D292" s="1340" t="s">
        <v>290</v>
      </c>
      <c r="E292" s="1184" t="s">
        <v>1160</v>
      </c>
      <c r="F292" s="296" t="s">
        <v>42</v>
      </c>
      <c r="G292" s="205"/>
      <c r="H292" s="206">
        <v>150940</v>
      </c>
      <c r="I292" s="207">
        <v>159950</v>
      </c>
      <c r="J292" s="206">
        <v>120700</v>
      </c>
      <c r="K292" s="207">
        <v>129710</v>
      </c>
      <c r="L292" s="175" t="s">
        <v>268</v>
      </c>
      <c r="M292" s="208">
        <v>1480</v>
      </c>
      <c r="N292" s="209">
        <v>1570</v>
      </c>
      <c r="O292" s="210" t="s">
        <v>269</v>
      </c>
      <c r="P292" s="211" t="s">
        <v>270</v>
      </c>
      <c r="Q292" s="212" t="s">
        <v>268</v>
      </c>
      <c r="R292" s="213" t="s">
        <v>271</v>
      </c>
      <c r="S292" s="212" t="s">
        <v>268</v>
      </c>
      <c r="T292" s="214">
        <v>3.1</v>
      </c>
      <c r="U292" s="215">
        <v>3</v>
      </c>
      <c r="V292" s="208">
        <v>1180</v>
      </c>
      <c r="W292" s="209">
        <v>1270</v>
      </c>
      <c r="X292" s="210" t="s">
        <v>269</v>
      </c>
      <c r="Y292" s="211" t="s">
        <v>270</v>
      </c>
      <c r="Z292" s="212" t="s">
        <v>268</v>
      </c>
      <c r="AA292" s="213" t="s">
        <v>271</v>
      </c>
      <c r="AB292" s="212" t="s">
        <v>268</v>
      </c>
      <c r="AC292" s="214">
        <v>3</v>
      </c>
      <c r="AD292" s="216">
        <v>3</v>
      </c>
      <c r="AE292" s="175" t="s">
        <v>268</v>
      </c>
      <c r="AF292" s="217">
        <v>9010</v>
      </c>
      <c r="AG292" s="218" t="s">
        <v>274</v>
      </c>
      <c r="AH292" s="219">
        <v>90</v>
      </c>
      <c r="AI292" s="220" t="s">
        <v>269</v>
      </c>
      <c r="AJ292" s="211" t="s">
        <v>270</v>
      </c>
      <c r="AK292" s="212" t="s">
        <v>268</v>
      </c>
      <c r="AL292" s="213" t="s">
        <v>271</v>
      </c>
      <c r="AM292" s="212" t="s">
        <v>268</v>
      </c>
      <c r="AN292" s="221">
        <v>2.5</v>
      </c>
      <c r="AO292" s="222" t="s">
        <v>276</v>
      </c>
      <c r="AP292" s="175" t="s">
        <v>268</v>
      </c>
      <c r="AQ292" s="223">
        <v>3600</v>
      </c>
      <c r="AR292" s="224" t="s">
        <v>274</v>
      </c>
      <c r="AS292" s="225">
        <v>30</v>
      </c>
      <c r="AT292" s="226" t="s">
        <v>269</v>
      </c>
      <c r="AU292" s="227" t="s">
        <v>270</v>
      </c>
      <c r="AV292" s="228" t="s">
        <v>268</v>
      </c>
      <c r="AW292" s="229" t="s">
        <v>271</v>
      </c>
      <c r="AX292" s="228" t="s">
        <v>268</v>
      </c>
      <c r="AY292" s="230">
        <v>3.8</v>
      </c>
      <c r="AZ292" s="51"/>
      <c r="BB292" s="133"/>
      <c r="BC292" s="297"/>
      <c r="BD292" s="137"/>
      <c r="BE292" s="138"/>
      <c r="BF292" s="137"/>
      <c r="BG292" s="138"/>
      <c r="BH292" s="137"/>
      <c r="BI292" s="138"/>
      <c r="BJ292" s="1187"/>
      <c r="BK292" s="51"/>
      <c r="BL292" s="231"/>
      <c r="BM292" s="1210"/>
      <c r="BU292" s="235"/>
      <c r="BV292" s="1241"/>
      <c r="BW292" s="266"/>
      <c r="BX292" s="1210" t="s">
        <v>268</v>
      </c>
      <c r="BY292" s="1276">
        <v>34510</v>
      </c>
      <c r="BZ292" s="237"/>
      <c r="CA292" s="1210" t="s">
        <v>268</v>
      </c>
      <c r="CB292" s="1245">
        <v>260</v>
      </c>
      <c r="CC292" s="1201" t="s">
        <v>269</v>
      </c>
      <c r="CD292" s="1202" t="s">
        <v>270</v>
      </c>
      <c r="CE292" s="1201" t="s">
        <v>268</v>
      </c>
      <c r="CF292" s="1203" t="s">
        <v>275</v>
      </c>
      <c r="CG292" s="1201" t="s">
        <v>268</v>
      </c>
      <c r="CH292" s="1246">
        <v>5.9</v>
      </c>
      <c r="CI292" s="1241"/>
      <c r="CJ292" s="1188" t="s">
        <v>291</v>
      </c>
      <c r="CK292" s="1189" t="s">
        <v>268</v>
      </c>
      <c r="CL292" s="1190">
        <v>280</v>
      </c>
      <c r="CM292" s="1192" t="s">
        <v>269</v>
      </c>
      <c r="CN292" s="1194" t="s">
        <v>270</v>
      </c>
      <c r="CO292" s="1192" t="s">
        <v>268</v>
      </c>
      <c r="CP292" s="1196" t="s">
        <v>275</v>
      </c>
      <c r="CQ292" s="1192" t="s">
        <v>268</v>
      </c>
      <c r="CR292" s="1205">
        <v>2.2999999999999998</v>
      </c>
      <c r="CS292" s="1230" t="s">
        <v>277</v>
      </c>
      <c r="CT292" s="1232" t="s">
        <v>268</v>
      </c>
      <c r="CU292" s="1233">
        <v>9600</v>
      </c>
      <c r="CV292" s="1236">
        <v>10600</v>
      </c>
      <c r="CW292" s="1233">
        <v>6700</v>
      </c>
      <c r="CX292" s="1236">
        <v>6700</v>
      </c>
      <c r="CY292" s="1189" t="s">
        <v>268</v>
      </c>
      <c r="CZ292" s="238" t="s">
        <v>1162</v>
      </c>
      <c r="DA292" s="239">
        <v>15800</v>
      </c>
      <c r="DB292" s="240">
        <v>17600</v>
      </c>
      <c r="DC292" s="241">
        <v>11000</v>
      </c>
      <c r="DD292" s="242">
        <v>11000</v>
      </c>
      <c r="DE292" s="1210"/>
      <c r="DG292" s="1189" t="s">
        <v>268</v>
      </c>
      <c r="DH292" s="1239">
        <v>5100</v>
      </c>
      <c r="DI292" s="1210" t="s">
        <v>268</v>
      </c>
      <c r="DJ292" s="1242">
        <v>11170</v>
      </c>
      <c r="DK292" s="1210" t="s">
        <v>268</v>
      </c>
      <c r="DL292" s="1245">
        <v>110</v>
      </c>
      <c r="DM292" s="1201" t="s">
        <v>269</v>
      </c>
      <c r="DN292" s="1202" t="s">
        <v>270</v>
      </c>
      <c r="DO292" s="1201" t="s">
        <v>268</v>
      </c>
      <c r="DP292" s="1203" t="s">
        <v>275</v>
      </c>
      <c r="DQ292" s="1201" t="s">
        <v>268</v>
      </c>
      <c r="DR292" s="1246">
        <v>6.2</v>
      </c>
      <c r="DS292" s="1210"/>
      <c r="DT292" s="231"/>
      <c r="DU292" s="1210" t="s">
        <v>280</v>
      </c>
      <c r="DV292" s="1249" t="s">
        <v>1129</v>
      </c>
      <c r="DW292" s="1251" t="s">
        <v>1129</v>
      </c>
      <c r="DX292" s="1251" t="s">
        <v>1129</v>
      </c>
      <c r="DY292" s="1253" t="s">
        <v>1129</v>
      </c>
      <c r="DZ292" s="1210" t="s">
        <v>280</v>
      </c>
      <c r="EA292" s="1211">
        <v>7390</v>
      </c>
      <c r="EB292" s="1201" t="s">
        <v>268</v>
      </c>
      <c r="EC292" s="1198">
        <v>70</v>
      </c>
      <c r="ED292" s="1201" t="s">
        <v>269</v>
      </c>
      <c r="EE292" s="1202" t="s">
        <v>270</v>
      </c>
      <c r="EF292" s="1201" t="s">
        <v>268</v>
      </c>
      <c r="EG292" s="1203" t="s">
        <v>275</v>
      </c>
      <c r="EH292" s="1201" t="s">
        <v>268</v>
      </c>
      <c r="EI292" s="1204">
        <v>4.9000000000000004</v>
      </c>
      <c r="EJ292" s="1207" t="s">
        <v>276</v>
      </c>
      <c r="EK292" s="1210" t="s">
        <v>280</v>
      </c>
      <c r="EL292" s="1211">
        <v>27050</v>
      </c>
      <c r="EM292" s="1201" t="s">
        <v>268</v>
      </c>
      <c r="EN292" s="1198">
        <v>270</v>
      </c>
      <c r="EO292" s="1201" t="s">
        <v>269</v>
      </c>
      <c r="EP292" s="1202" t="s">
        <v>270</v>
      </c>
      <c r="EQ292" s="1201" t="s">
        <v>268</v>
      </c>
      <c r="ER292" s="1203" t="s">
        <v>275</v>
      </c>
      <c r="ES292" s="1201" t="s">
        <v>268</v>
      </c>
      <c r="ET292" s="1204">
        <v>2.5</v>
      </c>
      <c r="EU292" s="1214" t="s">
        <v>276</v>
      </c>
      <c r="EV292" s="1207" t="s">
        <v>1168</v>
      </c>
      <c r="EW292" s="1210" t="s">
        <v>280</v>
      </c>
      <c r="EX292" s="244"/>
      <c r="EY292" s="1210" t="s">
        <v>280</v>
      </c>
      <c r="EZ292" s="1261"/>
      <c r="FA292" s="1210"/>
      <c r="FB292" s="1264"/>
      <c r="FC292" s="298"/>
      <c r="FD292" s="1267"/>
      <c r="FE292" s="441"/>
      <c r="FF292" s="422"/>
      <c r="FG292" s="422"/>
      <c r="FH292" s="422"/>
      <c r="FI292" s="422"/>
      <c r="FJ292" s="422"/>
      <c r="FK292" s="422"/>
      <c r="FL292" s="422"/>
      <c r="FM292" s="422"/>
      <c r="FN292" s="422"/>
      <c r="FO292" s="422"/>
    </row>
    <row r="293" spans="1:171" s="56" customFormat="1" ht="15.6" customHeight="1">
      <c r="A293" s="56" t="s">
        <v>489</v>
      </c>
      <c r="B293" s="56" t="s">
        <v>1987</v>
      </c>
      <c r="C293" s="1256"/>
      <c r="D293" s="1341"/>
      <c r="E293" s="1185"/>
      <c r="F293" s="299" t="s">
        <v>43</v>
      </c>
      <c r="G293" s="205"/>
      <c r="H293" s="246">
        <v>159950</v>
      </c>
      <c r="I293" s="247">
        <v>232210</v>
      </c>
      <c r="J293" s="246">
        <v>129710</v>
      </c>
      <c r="K293" s="247">
        <v>201970</v>
      </c>
      <c r="L293" s="175" t="s">
        <v>268</v>
      </c>
      <c r="M293" s="248">
        <v>1570</v>
      </c>
      <c r="N293" s="249">
        <v>2200</v>
      </c>
      <c r="O293" s="250" t="s">
        <v>269</v>
      </c>
      <c r="P293" s="251" t="s">
        <v>270</v>
      </c>
      <c r="Q293" s="252" t="s">
        <v>274</v>
      </c>
      <c r="R293" s="251" t="s">
        <v>271</v>
      </c>
      <c r="S293" s="252" t="s">
        <v>268</v>
      </c>
      <c r="T293" s="253">
        <v>3</v>
      </c>
      <c r="U293" s="254">
        <v>2.9</v>
      </c>
      <c r="V293" s="248">
        <v>1270</v>
      </c>
      <c r="W293" s="249">
        <v>1890</v>
      </c>
      <c r="X293" s="250" t="s">
        <v>269</v>
      </c>
      <c r="Y293" s="251" t="s">
        <v>270</v>
      </c>
      <c r="Z293" s="252" t="s">
        <v>274</v>
      </c>
      <c r="AA293" s="251" t="s">
        <v>271</v>
      </c>
      <c r="AB293" s="252" t="s">
        <v>268</v>
      </c>
      <c r="AC293" s="253">
        <v>3</v>
      </c>
      <c r="AD293" s="255">
        <v>2.9</v>
      </c>
      <c r="AE293" s="175" t="s">
        <v>268</v>
      </c>
      <c r="AF293" s="223">
        <v>9010</v>
      </c>
      <c r="AG293" s="224" t="s">
        <v>274</v>
      </c>
      <c r="AH293" s="256">
        <v>90</v>
      </c>
      <c r="AI293" s="257" t="s">
        <v>269</v>
      </c>
      <c r="AJ293" s="197" t="s">
        <v>270</v>
      </c>
      <c r="AK293" s="198" t="s">
        <v>268</v>
      </c>
      <c r="AL293" s="258" t="s">
        <v>271</v>
      </c>
      <c r="AM293" s="259" t="s">
        <v>268</v>
      </c>
      <c r="AN293" s="260">
        <v>2.5</v>
      </c>
      <c r="AO293" s="261"/>
      <c r="AP293" s="51"/>
      <c r="AQ293" s="233"/>
      <c r="AS293" s="233"/>
      <c r="AT293" s="262"/>
      <c r="AU293" s="263"/>
      <c r="AV293" s="262"/>
      <c r="AW293" s="263"/>
      <c r="AX293" s="262"/>
      <c r="AY293" s="263"/>
      <c r="AZ293" s="51"/>
      <c r="BC293" s="264"/>
      <c r="BD293" s="265"/>
      <c r="BF293" s="265"/>
      <c r="BH293" s="265"/>
      <c r="BJ293" s="1187"/>
      <c r="BK293" s="51"/>
      <c r="BL293" s="231"/>
      <c r="BM293" s="1210"/>
      <c r="BU293" s="235"/>
      <c r="BV293" s="1241"/>
      <c r="BW293" s="266"/>
      <c r="BX293" s="1210"/>
      <c r="BY293" s="1343"/>
      <c r="BZ293" s="267">
        <v>32570</v>
      </c>
      <c r="CA293" s="1210"/>
      <c r="CB293" s="1190"/>
      <c r="CC293" s="1192"/>
      <c r="CD293" s="1194"/>
      <c r="CE293" s="1192"/>
      <c r="CF293" s="1196"/>
      <c r="CG293" s="1192"/>
      <c r="CH293" s="1247"/>
      <c r="CI293" s="1241"/>
      <c r="CJ293" s="1188"/>
      <c r="CK293" s="1189"/>
      <c r="CL293" s="1190"/>
      <c r="CM293" s="1192"/>
      <c r="CN293" s="1194"/>
      <c r="CO293" s="1192"/>
      <c r="CP293" s="1196"/>
      <c r="CQ293" s="1192"/>
      <c r="CR293" s="1205"/>
      <c r="CS293" s="1230"/>
      <c r="CT293" s="1232"/>
      <c r="CU293" s="1234"/>
      <c r="CV293" s="1237"/>
      <c r="CW293" s="1234"/>
      <c r="CX293" s="1237"/>
      <c r="CY293" s="1189"/>
      <c r="CZ293" s="167" t="s">
        <v>1164</v>
      </c>
      <c r="DA293" s="268">
        <v>8700</v>
      </c>
      <c r="DB293" s="269">
        <v>9700</v>
      </c>
      <c r="DC293" s="270">
        <v>6100</v>
      </c>
      <c r="DD293" s="271">
        <v>6100</v>
      </c>
      <c r="DE293" s="1210"/>
      <c r="DF293" s="1269" t="s">
        <v>1169</v>
      </c>
      <c r="DG293" s="1189"/>
      <c r="DH293" s="1240"/>
      <c r="DI293" s="1210"/>
      <c r="DJ293" s="1243"/>
      <c r="DK293" s="1210"/>
      <c r="DL293" s="1190"/>
      <c r="DM293" s="1192"/>
      <c r="DN293" s="1194"/>
      <c r="DO293" s="1192"/>
      <c r="DP293" s="1196"/>
      <c r="DQ293" s="1192"/>
      <c r="DR293" s="1247"/>
      <c r="DS293" s="1210"/>
      <c r="DT293" s="231"/>
      <c r="DU293" s="1210"/>
      <c r="DV293" s="1250"/>
      <c r="DW293" s="1252"/>
      <c r="DX293" s="1252"/>
      <c r="DY293" s="1254"/>
      <c r="DZ293" s="1210"/>
      <c r="EA293" s="1212"/>
      <c r="EB293" s="1192"/>
      <c r="EC293" s="1199"/>
      <c r="ED293" s="1192"/>
      <c r="EE293" s="1194"/>
      <c r="EF293" s="1192"/>
      <c r="EG293" s="1196"/>
      <c r="EH293" s="1192"/>
      <c r="EI293" s="1205"/>
      <c r="EJ293" s="1208"/>
      <c r="EK293" s="1210"/>
      <c r="EL293" s="1212"/>
      <c r="EM293" s="1192"/>
      <c r="EN293" s="1199"/>
      <c r="EO293" s="1192"/>
      <c r="EP293" s="1194"/>
      <c r="EQ293" s="1192"/>
      <c r="ER293" s="1196"/>
      <c r="ES293" s="1192"/>
      <c r="ET293" s="1205"/>
      <c r="EU293" s="1215"/>
      <c r="EV293" s="1208"/>
      <c r="EW293" s="1210"/>
      <c r="EX293" s="272">
        <v>17830</v>
      </c>
      <c r="EY293" s="1210"/>
      <c r="EZ293" s="1261"/>
      <c r="FA293" s="1210"/>
      <c r="FB293" s="1264"/>
      <c r="FC293" s="298"/>
      <c r="FD293" s="1267"/>
      <c r="FE293" s="441"/>
      <c r="FF293" s="422"/>
      <c r="FG293" s="422"/>
      <c r="FH293" s="422"/>
      <c r="FI293" s="422"/>
      <c r="FJ293" s="422"/>
      <c r="FK293" s="422"/>
      <c r="FL293" s="422"/>
      <c r="FM293" s="422"/>
      <c r="FN293" s="422"/>
      <c r="FO293" s="422"/>
    </row>
    <row r="294" spans="1:171" s="56" customFormat="1" ht="15.6" customHeight="1">
      <c r="A294" s="56" t="s">
        <v>1397</v>
      </c>
      <c r="B294" s="56" t="s">
        <v>1988</v>
      </c>
      <c r="C294" s="1256"/>
      <c r="D294" s="1341"/>
      <c r="E294" s="1217" t="s">
        <v>1165</v>
      </c>
      <c r="F294" s="299" t="s">
        <v>44</v>
      </c>
      <c r="G294" s="205"/>
      <c r="H294" s="246">
        <v>232210</v>
      </c>
      <c r="I294" s="247">
        <v>322390</v>
      </c>
      <c r="J294" s="246">
        <v>201970</v>
      </c>
      <c r="K294" s="247">
        <v>292150</v>
      </c>
      <c r="L294" s="175" t="s">
        <v>268</v>
      </c>
      <c r="M294" s="248">
        <v>2200</v>
      </c>
      <c r="N294" s="249">
        <v>3100</v>
      </c>
      <c r="O294" s="250" t="s">
        <v>269</v>
      </c>
      <c r="P294" s="251" t="s">
        <v>270</v>
      </c>
      <c r="Q294" s="252" t="s">
        <v>274</v>
      </c>
      <c r="R294" s="251" t="s">
        <v>271</v>
      </c>
      <c r="S294" s="252" t="s">
        <v>268</v>
      </c>
      <c r="T294" s="253">
        <v>2.9</v>
      </c>
      <c r="U294" s="254">
        <v>2.9</v>
      </c>
      <c r="V294" s="248">
        <v>1890</v>
      </c>
      <c r="W294" s="249">
        <v>2790</v>
      </c>
      <c r="X294" s="250" t="s">
        <v>269</v>
      </c>
      <c r="Y294" s="251" t="s">
        <v>270</v>
      </c>
      <c r="Z294" s="252" t="s">
        <v>274</v>
      </c>
      <c r="AA294" s="251" t="s">
        <v>271</v>
      </c>
      <c r="AB294" s="252" t="s">
        <v>268</v>
      </c>
      <c r="AC294" s="253">
        <v>2.9</v>
      </c>
      <c r="AD294" s="255">
        <v>2.9</v>
      </c>
      <c r="AE294" s="55"/>
      <c r="AF294" s="133"/>
      <c r="AG294" s="133"/>
      <c r="AH294" s="273"/>
      <c r="AI294" s="137"/>
      <c r="AJ294" s="138"/>
      <c r="AK294" s="137"/>
      <c r="AL294" s="138"/>
      <c r="AM294" s="137"/>
      <c r="AN294" s="138"/>
      <c r="AO294" s="138"/>
      <c r="AP294" s="55"/>
      <c r="AQ294" s="133"/>
      <c r="AR294" s="133"/>
      <c r="AS294" s="138"/>
      <c r="AT294" s="137"/>
      <c r="AU294" s="138"/>
      <c r="AV294" s="137"/>
      <c r="AW294" s="138"/>
      <c r="AX294" s="137"/>
      <c r="AY294" s="138"/>
      <c r="AZ294" s="175" t="s">
        <v>268</v>
      </c>
      <c r="BA294" s="274">
        <v>18030</v>
      </c>
      <c r="BB294" s="175" t="s">
        <v>268</v>
      </c>
      <c r="BC294" s="225">
        <v>180</v>
      </c>
      <c r="BD294" s="226" t="s">
        <v>269</v>
      </c>
      <c r="BE294" s="227" t="s">
        <v>270</v>
      </c>
      <c r="BF294" s="228" t="s">
        <v>268</v>
      </c>
      <c r="BG294" s="229" t="s">
        <v>271</v>
      </c>
      <c r="BH294" s="226" t="s">
        <v>268</v>
      </c>
      <c r="BI294" s="230">
        <v>2.5</v>
      </c>
      <c r="BJ294" s="1187"/>
      <c r="BK294" s="51"/>
      <c r="BL294" s="301"/>
      <c r="BM294" s="1210"/>
      <c r="BU294" s="235"/>
      <c r="BV294" s="1241"/>
      <c r="BW294" s="266"/>
      <c r="BX294" s="1210" t="s">
        <v>268</v>
      </c>
      <c r="BY294" s="1278">
        <v>32570</v>
      </c>
      <c r="BZ294" s="275"/>
      <c r="CA294" s="1210"/>
      <c r="CB294" s="1190"/>
      <c r="CC294" s="1192"/>
      <c r="CD294" s="1194"/>
      <c r="CE294" s="1192"/>
      <c r="CF294" s="1196"/>
      <c r="CG294" s="1192"/>
      <c r="CH294" s="1247"/>
      <c r="CI294" s="1241"/>
      <c r="CJ294" s="1219">
        <v>28110</v>
      </c>
      <c r="CK294" s="1189"/>
      <c r="CL294" s="1190"/>
      <c r="CM294" s="1192"/>
      <c r="CN294" s="1194"/>
      <c r="CO294" s="1192"/>
      <c r="CP294" s="1196"/>
      <c r="CQ294" s="1192"/>
      <c r="CR294" s="1205"/>
      <c r="CS294" s="1230"/>
      <c r="CT294" s="1232"/>
      <c r="CU294" s="1234"/>
      <c r="CV294" s="1237"/>
      <c r="CW294" s="1234"/>
      <c r="CX294" s="1237"/>
      <c r="CY294" s="1189"/>
      <c r="CZ294" s="167" t="s">
        <v>1166</v>
      </c>
      <c r="DA294" s="268">
        <v>7600</v>
      </c>
      <c r="DB294" s="269">
        <v>8400</v>
      </c>
      <c r="DC294" s="270">
        <v>5300</v>
      </c>
      <c r="DD294" s="271">
        <v>5300</v>
      </c>
      <c r="DE294" s="1210"/>
      <c r="DF294" s="1269"/>
      <c r="DG294" s="235"/>
      <c r="DH294" s="276"/>
      <c r="DI294" s="1241"/>
      <c r="DJ294" s="1243"/>
      <c r="DK294" s="1210"/>
      <c r="DL294" s="1190"/>
      <c r="DM294" s="1192"/>
      <c r="DN294" s="1194"/>
      <c r="DO294" s="1192"/>
      <c r="DP294" s="1196"/>
      <c r="DQ294" s="1192"/>
      <c r="DR294" s="1247"/>
      <c r="DS294" s="1210"/>
      <c r="DT294" s="301"/>
      <c r="DU294" s="1210"/>
      <c r="DV294" s="1221">
        <v>0.01</v>
      </c>
      <c r="DW294" s="1223">
        <v>0.02</v>
      </c>
      <c r="DX294" s="1223">
        <v>0.04</v>
      </c>
      <c r="DY294" s="1225">
        <v>0.05</v>
      </c>
      <c r="DZ294" s="1210"/>
      <c r="EA294" s="1212"/>
      <c r="EB294" s="1192"/>
      <c r="EC294" s="1199"/>
      <c r="ED294" s="1192"/>
      <c r="EE294" s="1194"/>
      <c r="EF294" s="1192"/>
      <c r="EG294" s="1196"/>
      <c r="EH294" s="1192"/>
      <c r="EI294" s="1205"/>
      <c r="EJ294" s="1208"/>
      <c r="EK294" s="1210"/>
      <c r="EL294" s="1212"/>
      <c r="EM294" s="1192"/>
      <c r="EN294" s="1199"/>
      <c r="EO294" s="1192"/>
      <c r="EP294" s="1194"/>
      <c r="EQ294" s="1192"/>
      <c r="ER294" s="1196"/>
      <c r="ES294" s="1192"/>
      <c r="ET294" s="1205"/>
      <c r="EU294" s="1215"/>
      <c r="EV294" s="1208"/>
      <c r="EW294" s="1210"/>
      <c r="EX294" s="277">
        <v>170</v>
      </c>
      <c r="EY294" s="1210"/>
      <c r="EZ294" s="1261"/>
      <c r="FA294" s="1210"/>
      <c r="FB294" s="1264"/>
      <c r="FC294" s="298"/>
      <c r="FD294" s="1267"/>
      <c r="FE294" s="441"/>
      <c r="FF294" s="422"/>
      <c r="FG294" s="422"/>
      <c r="FH294" s="422"/>
      <c r="FI294" s="422"/>
      <c r="FJ294" s="422"/>
      <c r="FK294" s="422"/>
      <c r="FL294" s="422"/>
      <c r="FM294" s="422"/>
      <c r="FN294" s="422"/>
      <c r="FO294" s="422"/>
    </row>
    <row r="295" spans="1:171" s="56" customFormat="1" ht="15.6" customHeight="1">
      <c r="A295" s="56" t="s">
        <v>1398</v>
      </c>
      <c r="B295" s="56" t="s">
        <v>1989</v>
      </c>
      <c r="C295" s="1256"/>
      <c r="D295" s="1342"/>
      <c r="E295" s="1218"/>
      <c r="F295" s="300" t="s">
        <v>45</v>
      </c>
      <c r="G295" s="205"/>
      <c r="H295" s="279">
        <v>322390</v>
      </c>
      <c r="I295" s="280"/>
      <c r="J295" s="279">
        <v>292150</v>
      </c>
      <c r="K295" s="280"/>
      <c r="L295" s="175" t="s">
        <v>268</v>
      </c>
      <c r="M295" s="223">
        <v>3100</v>
      </c>
      <c r="N295" s="281"/>
      <c r="O295" s="282" t="s">
        <v>269</v>
      </c>
      <c r="P295" s="283" t="s">
        <v>270</v>
      </c>
      <c r="Q295" s="284" t="s">
        <v>274</v>
      </c>
      <c r="R295" s="283" t="s">
        <v>271</v>
      </c>
      <c r="S295" s="284" t="s">
        <v>268</v>
      </c>
      <c r="T295" s="285">
        <v>2.9</v>
      </c>
      <c r="U295" s="286"/>
      <c r="V295" s="223">
        <v>2790</v>
      </c>
      <c r="W295" s="281"/>
      <c r="X295" s="282" t="s">
        <v>269</v>
      </c>
      <c r="Y295" s="283" t="s">
        <v>270</v>
      </c>
      <c r="Z295" s="284" t="s">
        <v>274</v>
      </c>
      <c r="AA295" s="283" t="s">
        <v>271</v>
      </c>
      <c r="AB295" s="284" t="s">
        <v>268</v>
      </c>
      <c r="AC295" s="285">
        <v>2.9</v>
      </c>
      <c r="AD295" s="287"/>
      <c r="AE295" s="55"/>
      <c r="AF295" s="133"/>
      <c r="AG295" s="133"/>
      <c r="AH295" s="288"/>
      <c r="AI295" s="137"/>
      <c r="AJ295" s="138"/>
      <c r="AK295" s="137"/>
      <c r="AL295" s="138"/>
      <c r="AM295" s="137"/>
      <c r="AN295" s="138"/>
      <c r="AO295" s="138"/>
      <c r="AP295" s="55"/>
      <c r="AQ295" s="289"/>
      <c r="AR295" s="165"/>
      <c r="AS295" s="288"/>
      <c r="AT295" s="137"/>
      <c r="AU295" s="138"/>
      <c r="AV295" s="137"/>
      <c r="AW295" s="138"/>
      <c r="AX295" s="137"/>
      <c r="AY295" s="138"/>
      <c r="BJ295" s="1187"/>
      <c r="BK295" s="51"/>
      <c r="BL295" s="301"/>
      <c r="BM295" s="1210"/>
      <c r="BU295" s="235"/>
      <c r="BV295" s="1241"/>
      <c r="BW295" s="266"/>
      <c r="BX295" s="1210"/>
      <c r="BY295" s="1279"/>
      <c r="BZ295" s="290"/>
      <c r="CA295" s="1210"/>
      <c r="CB295" s="1191"/>
      <c r="CC295" s="1193"/>
      <c r="CD295" s="1195"/>
      <c r="CE295" s="1193"/>
      <c r="CF295" s="1197"/>
      <c r="CG295" s="1193"/>
      <c r="CH295" s="1248"/>
      <c r="CI295" s="1241"/>
      <c r="CJ295" s="1219"/>
      <c r="CK295" s="1189"/>
      <c r="CL295" s="1190"/>
      <c r="CM295" s="1192"/>
      <c r="CN295" s="1194"/>
      <c r="CO295" s="1192"/>
      <c r="CP295" s="1196"/>
      <c r="CQ295" s="1192"/>
      <c r="CR295" s="1205"/>
      <c r="CS295" s="1230"/>
      <c r="CT295" s="1232"/>
      <c r="CU295" s="1235"/>
      <c r="CV295" s="1238"/>
      <c r="CW295" s="1235"/>
      <c r="CX295" s="1238"/>
      <c r="CY295" s="1189"/>
      <c r="CZ295" s="291" t="s">
        <v>1167</v>
      </c>
      <c r="DA295" s="292">
        <v>6800</v>
      </c>
      <c r="DB295" s="293">
        <v>7500</v>
      </c>
      <c r="DC295" s="294">
        <v>4700</v>
      </c>
      <c r="DD295" s="290">
        <v>4700</v>
      </c>
      <c r="DE295" s="1210"/>
      <c r="DF295" s="1269"/>
      <c r="DG295" s="235"/>
      <c r="DH295" s="165"/>
      <c r="DI295" s="1241"/>
      <c r="DJ295" s="1244"/>
      <c r="DK295" s="1210"/>
      <c r="DL295" s="1190"/>
      <c r="DM295" s="1193"/>
      <c r="DN295" s="1195"/>
      <c r="DO295" s="1193"/>
      <c r="DP295" s="1197"/>
      <c r="DQ295" s="1193"/>
      <c r="DR295" s="1248"/>
      <c r="DS295" s="1210"/>
      <c r="DT295" s="301"/>
      <c r="DU295" s="1210"/>
      <c r="DV295" s="1222"/>
      <c r="DW295" s="1224"/>
      <c r="DX295" s="1224"/>
      <c r="DY295" s="1226"/>
      <c r="DZ295" s="1210"/>
      <c r="EA295" s="1213"/>
      <c r="EB295" s="1193"/>
      <c r="EC295" s="1200"/>
      <c r="ED295" s="1193"/>
      <c r="EE295" s="1195"/>
      <c r="EF295" s="1193"/>
      <c r="EG295" s="1197"/>
      <c r="EH295" s="1193"/>
      <c r="EI295" s="1206"/>
      <c r="EJ295" s="1209"/>
      <c r="EK295" s="1210"/>
      <c r="EL295" s="1213"/>
      <c r="EM295" s="1193"/>
      <c r="EN295" s="1200"/>
      <c r="EO295" s="1193"/>
      <c r="EP295" s="1195"/>
      <c r="EQ295" s="1193"/>
      <c r="ER295" s="1197"/>
      <c r="ES295" s="1193"/>
      <c r="ET295" s="1206"/>
      <c r="EU295" s="1216"/>
      <c r="EV295" s="1209"/>
      <c r="EW295" s="1210"/>
      <c r="EX295" s="295" t="s">
        <v>1168</v>
      </c>
      <c r="EY295" s="1210"/>
      <c r="EZ295" s="1261"/>
      <c r="FA295" s="1210"/>
      <c r="FB295" s="1264"/>
      <c r="FC295" s="298"/>
      <c r="FD295" s="1267"/>
      <c r="FE295" s="441"/>
      <c r="FF295" s="422"/>
      <c r="FG295" s="422"/>
      <c r="FH295" s="422"/>
      <c r="FI295" s="422"/>
      <c r="FJ295" s="422"/>
      <c r="FK295" s="422"/>
      <c r="FL295" s="422"/>
      <c r="FM295" s="422"/>
      <c r="FN295" s="422"/>
      <c r="FO295" s="422"/>
    </row>
    <row r="296" spans="1:171" s="56" customFormat="1" ht="15.6" customHeight="1">
      <c r="A296" s="56" t="s">
        <v>490</v>
      </c>
      <c r="B296" s="56" t="s">
        <v>1990</v>
      </c>
      <c r="C296" s="1256"/>
      <c r="D296" s="1348" t="s">
        <v>293</v>
      </c>
      <c r="E296" s="1184" t="s">
        <v>1160</v>
      </c>
      <c r="F296" s="296" t="s">
        <v>42</v>
      </c>
      <c r="G296" s="205"/>
      <c r="H296" s="206">
        <v>127490</v>
      </c>
      <c r="I296" s="207">
        <v>136500</v>
      </c>
      <c r="J296" s="206">
        <v>103290</v>
      </c>
      <c r="K296" s="207">
        <v>112300</v>
      </c>
      <c r="L296" s="175" t="s">
        <v>268</v>
      </c>
      <c r="M296" s="208">
        <v>1250</v>
      </c>
      <c r="N296" s="209">
        <v>1340</v>
      </c>
      <c r="O296" s="210" t="s">
        <v>269</v>
      </c>
      <c r="P296" s="211" t="s">
        <v>270</v>
      </c>
      <c r="Q296" s="212" t="s">
        <v>268</v>
      </c>
      <c r="R296" s="213" t="s">
        <v>271</v>
      </c>
      <c r="S296" s="212" t="s">
        <v>268</v>
      </c>
      <c r="T296" s="214">
        <v>3.1</v>
      </c>
      <c r="U296" s="215">
        <v>3.1</v>
      </c>
      <c r="V296" s="208">
        <v>1010</v>
      </c>
      <c r="W296" s="209">
        <v>1100</v>
      </c>
      <c r="X296" s="210" t="s">
        <v>269</v>
      </c>
      <c r="Y296" s="211" t="s">
        <v>270</v>
      </c>
      <c r="Z296" s="212" t="s">
        <v>268</v>
      </c>
      <c r="AA296" s="213" t="s">
        <v>271</v>
      </c>
      <c r="AB296" s="212" t="s">
        <v>268</v>
      </c>
      <c r="AC296" s="214">
        <v>3.1</v>
      </c>
      <c r="AD296" s="216">
        <v>3</v>
      </c>
      <c r="AE296" s="175" t="s">
        <v>268</v>
      </c>
      <c r="AF296" s="217">
        <v>9010</v>
      </c>
      <c r="AG296" s="218" t="s">
        <v>274</v>
      </c>
      <c r="AH296" s="219">
        <v>90</v>
      </c>
      <c r="AI296" s="220" t="s">
        <v>269</v>
      </c>
      <c r="AJ296" s="211" t="s">
        <v>270</v>
      </c>
      <c r="AK296" s="212" t="s">
        <v>268</v>
      </c>
      <c r="AL296" s="213" t="s">
        <v>271</v>
      </c>
      <c r="AM296" s="212" t="s">
        <v>268</v>
      </c>
      <c r="AN296" s="221">
        <v>2.5</v>
      </c>
      <c r="AO296" s="222" t="s">
        <v>276</v>
      </c>
      <c r="AP296" s="175" t="s">
        <v>268</v>
      </c>
      <c r="AQ296" s="223">
        <v>3600</v>
      </c>
      <c r="AR296" s="224" t="s">
        <v>274</v>
      </c>
      <c r="AS296" s="225">
        <v>30</v>
      </c>
      <c r="AT296" s="226" t="s">
        <v>269</v>
      </c>
      <c r="AU296" s="227" t="s">
        <v>270</v>
      </c>
      <c r="AV296" s="228" t="s">
        <v>268</v>
      </c>
      <c r="AW296" s="229" t="s">
        <v>271</v>
      </c>
      <c r="AX296" s="228" t="s">
        <v>268</v>
      </c>
      <c r="AY296" s="230">
        <v>3.8</v>
      </c>
      <c r="AZ296" s="51"/>
      <c r="BB296" s="133"/>
      <c r="BC296" s="297"/>
      <c r="BD296" s="137"/>
      <c r="BE296" s="138"/>
      <c r="BF296" s="137"/>
      <c r="BG296" s="138"/>
      <c r="BH296" s="137"/>
      <c r="BI296" s="138"/>
      <c r="BJ296" s="1187"/>
      <c r="BK296" s="51"/>
      <c r="BL296" s="301"/>
      <c r="BM296" s="1210"/>
      <c r="BU296" s="235"/>
      <c r="BV296" s="1241"/>
      <c r="BW296" s="266"/>
      <c r="BX296" s="1210" t="s">
        <v>268</v>
      </c>
      <c r="BY296" s="1276">
        <v>29160</v>
      </c>
      <c r="BZ296" s="237"/>
      <c r="CA296" s="1210" t="s">
        <v>268</v>
      </c>
      <c r="CB296" s="1245">
        <v>210</v>
      </c>
      <c r="CC296" s="1201" t="s">
        <v>269</v>
      </c>
      <c r="CD296" s="1202" t="s">
        <v>270</v>
      </c>
      <c r="CE296" s="1201" t="s">
        <v>268</v>
      </c>
      <c r="CF296" s="1203" t="s">
        <v>275</v>
      </c>
      <c r="CG296" s="1201" t="s">
        <v>268</v>
      </c>
      <c r="CH296" s="1246">
        <v>5.8</v>
      </c>
      <c r="CI296" s="1241"/>
      <c r="CJ296" s="1188" t="s">
        <v>195</v>
      </c>
      <c r="CK296" s="1189" t="s">
        <v>268</v>
      </c>
      <c r="CL296" s="1190">
        <v>220</v>
      </c>
      <c r="CM296" s="1192" t="s">
        <v>269</v>
      </c>
      <c r="CN296" s="1194" t="s">
        <v>270</v>
      </c>
      <c r="CO296" s="1192" t="s">
        <v>268</v>
      </c>
      <c r="CP296" s="1196" t="s">
        <v>275</v>
      </c>
      <c r="CQ296" s="1192" t="s">
        <v>268</v>
      </c>
      <c r="CR296" s="1205">
        <v>2.2999999999999998</v>
      </c>
      <c r="CS296" s="1230" t="s">
        <v>277</v>
      </c>
      <c r="CT296" s="1232" t="s">
        <v>268</v>
      </c>
      <c r="CU296" s="1233">
        <v>8100</v>
      </c>
      <c r="CV296" s="1236">
        <v>8900</v>
      </c>
      <c r="CW296" s="1233">
        <v>5600</v>
      </c>
      <c r="CX296" s="1236">
        <v>5600</v>
      </c>
      <c r="CY296" s="1189" t="s">
        <v>268</v>
      </c>
      <c r="CZ296" s="238" t="s">
        <v>1162</v>
      </c>
      <c r="DA296" s="239">
        <v>12900</v>
      </c>
      <c r="DB296" s="240">
        <v>14400</v>
      </c>
      <c r="DC296" s="241">
        <v>9000</v>
      </c>
      <c r="DD296" s="242">
        <v>9000</v>
      </c>
      <c r="DE296" s="1210"/>
      <c r="DF296" s="231" t="s">
        <v>279</v>
      </c>
      <c r="DG296" s="1189" t="s">
        <v>268</v>
      </c>
      <c r="DH296" s="1239">
        <v>5100</v>
      </c>
      <c r="DI296" s="1210" t="s">
        <v>268</v>
      </c>
      <c r="DJ296" s="1242">
        <v>8930</v>
      </c>
      <c r="DK296" s="1210" t="s">
        <v>268</v>
      </c>
      <c r="DL296" s="1245">
        <v>80</v>
      </c>
      <c r="DM296" s="1201" t="s">
        <v>269</v>
      </c>
      <c r="DN296" s="1202" t="s">
        <v>270</v>
      </c>
      <c r="DO296" s="1201" t="s">
        <v>268</v>
      </c>
      <c r="DP296" s="1203" t="s">
        <v>275</v>
      </c>
      <c r="DQ296" s="1201" t="s">
        <v>268</v>
      </c>
      <c r="DR296" s="1246">
        <v>6.8</v>
      </c>
      <c r="DS296" s="1210"/>
      <c r="DT296" s="301"/>
      <c r="DU296" s="1210" t="s">
        <v>280</v>
      </c>
      <c r="DV296" s="1249" t="s">
        <v>1129</v>
      </c>
      <c r="DW296" s="1251" t="s">
        <v>1129</v>
      </c>
      <c r="DX296" s="1251" t="s">
        <v>1129</v>
      </c>
      <c r="DY296" s="1253" t="s">
        <v>1129</v>
      </c>
      <c r="DZ296" s="1210" t="s">
        <v>280</v>
      </c>
      <c r="EA296" s="1211">
        <v>5910</v>
      </c>
      <c r="EB296" s="1201" t="s">
        <v>268</v>
      </c>
      <c r="EC296" s="1198">
        <v>50</v>
      </c>
      <c r="ED296" s="1201" t="s">
        <v>269</v>
      </c>
      <c r="EE296" s="1202" t="s">
        <v>270</v>
      </c>
      <c r="EF296" s="1201" t="s">
        <v>268</v>
      </c>
      <c r="EG296" s="1203" t="s">
        <v>275</v>
      </c>
      <c r="EH296" s="1201" t="s">
        <v>268</v>
      </c>
      <c r="EI296" s="1204">
        <v>5.4</v>
      </c>
      <c r="EJ296" s="1207" t="s">
        <v>276</v>
      </c>
      <c r="EK296" s="1210" t="s">
        <v>280</v>
      </c>
      <c r="EL296" s="1211">
        <v>21640</v>
      </c>
      <c r="EM296" s="1201" t="s">
        <v>268</v>
      </c>
      <c r="EN296" s="1198">
        <v>210</v>
      </c>
      <c r="EO296" s="1201" t="s">
        <v>269</v>
      </c>
      <c r="EP296" s="1202" t="s">
        <v>270</v>
      </c>
      <c r="EQ296" s="1201" t="s">
        <v>268</v>
      </c>
      <c r="ER296" s="1203" t="s">
        <v>275</v>
      </c>
      <c r="ES296" s="1201" t="s">
        <v>268</v>
      </c>
      <c r="ET296" s="1204">
        <v>2.6</v>
      </c>
      <c r="EU296" s="1214" t="s">
        <v>276</v>
      </c>
      <c r="EV296" s="1207" t="s">
        <v>1168</v>
      </c>
      <c r="EW296" s="1210" t="s">
        <v>280</v>
      </c>
      <c r="EX296" s="244"/>
      <c r="EY296" s="1210" t="s">
        <v>280</v>
      </c>
      <c r="EZ296" s="1261"/>
      <c r="FA296" s="1210"/>
      <c r="FB296" s="1264"/>
      <c r="FC296" s="298"/>
      <c r="FD296" s="1267"/>
      <c r="FE296" s="441"/>
      <c r="FF296" s="422"/>
      <c r="FG296" s="422"/>
      <c r="FH296" s="422"/>
      <c r="FI296" s="422"/>
      <c r="FJ296" s="422"/>
      <c r="FK296" s="422"/>
      <c r="FL296" s="422"/>
      <c r="FM296" s="422"/>
      <c r="FN296" s="422"/>
      <c r="FO296" s="422"/>
    </row>
    <row r="297" spans="1:171" s="56" customFormat="1" ht="15.6" customHeight="1">
      <c r="A297" s="56" t="s">
        <v>491</v>
      </c>
      <c r="B297" s="56" t="s">
        <v>1991</v>
      </c>
      <c r="C297" s="1256"/>
      <c r="D297" s="1349"/>
      <c r="E297" s="1185"/>
      <c r="F297" s="299" t="s">
        <v>43</v>
      </c>
      <c r="G297" s="205"/>
      <c r="H297" s="246">
        <v>136500</v>
      </c>
      <c r="I297" s="247">
        <v>208760</v>
      </c>
      <c r="J297" s="246">
        <v>112300</v>
      </c>
      <c r="K297" s="247">
        <v>184560</v>
      </c>
      <c r="L297" s="175" t="s">
        <v>268</v>
      </c>
      <c r="M297" s="248">
        <v>1340</v>
      </c>
      <c r="N297" s="249">
        <v>1960</v>
      </c>
      <c r="O297" s="250" t="s">
        <v>269</v>
      </c>
      <c r="P297" s="251" t="s">
        <v>270</v>
      </c>
      <c r="Q297" s="252" t="s">
        <v>274</v>
      </c>
      <c r="R297" s="251" t="s">
        <v>271</v>
      </c>
      <c r="S297" s="252" t="s">
        <v>268</v>
      </c>
      <c r="T297" s="253">
        <v>3.1</v>
      </c>
      <c r="U297" s="254">
        <v>3</v>
      </c>
      <c r="V297" s="248">
        <v>1100</v>
      </c>
      <c r="W297" s="249">
        <v>1720</v>
      </c>
      <c r="X297" s="250" t="s">
        <v>269</v>
      </c>
      <c r="Y297" s="251" t="s">
        <v>270</v>
      </c>
      <c r="Z297" s="252" t="s">
        <v>274</v>
      </c>
      <c r="AA297" s="251" t="s">
        <v>271</v>
      </c>
      <c r="AB297" s="252" t="s">
        <v>268</v>
      </c>
      <c r="AC297" s="253">
        <v>3</v>
      </c>
      <c r="AD297" s="255">
        <v>2.9</v>
      </c>
      <c r="AE297" s="175" t="s">
        <v>268</v>
      </c>
      <c r="AF297" s="223">
        <v>9010</v>
      </c>
      <c r="AG297" s="224" t="s">
        <v>274</v>
      </c>
      <c r="AH297" s="256">
        <v>90</v>
      </c>
      <c r="AI297" s="257" t="s">
        <v>269</v>
      </c>
      <c r="AJ297" s="197" t="s">
        <v>270</v>
      </c>
      <c r="AK297" s="198" t="s">
        <v>268</v>
      </c>
      <c r="AL297" s="258" t="s">
        <v>271</v>
      </c>
      <c r="AM297" s="259" t="s">
        <v>268</v>
      </c>
      <c r="AN297" s="260">
        <v>2.5</v>
      </c>
      <c r="AO297" s="261"/>
      <c r="AP297" s="51"/>
      <c r="AQ297" s="233"/>
      <c r="AS297" s="233"/>
      <c r="AT297" s="262"/>
      <c r="AU297" s="263"/>
      <c r="AV297" s="262"/>
      <c r="AW297" s="263"/>
      <c r="AX297" s="262"/>
      <c r="AY297" s="263"/>
      <c r="AZ297" s="51"/>
      <c r="BC297" s="264"/>
      <c r="BD297" s="265"/>
      <c r="BF297" s="265"/>
      <c r="BH297" s="265"/>
      <c r="BJ297" s="1187"/>
      <c r="BK297" s="51"/>
      <c r="BL297" s="301"/>
      <c r="BM297" s="1210"/>
      <c r="BU297" s="235"/>
      <c r="BV297" s="1241"/>
      <c r="BW297" s="266"/>
      <c r="BX297" s="1210"/>
      <c r="BY297" s="1343"/>
      <c r="BZ297" s="267">
        <v>27220</v>
      </c>
      <c r="CA297" s="1210"/>
      <c r="CB297" s="1190"/>
      <c r="CC297" s="1192"/>
      <c r="CD297" s="1194"/>
      <c r="CE297" s="1192"/>
      <c r="CF297" s="1196"/>
      <c r="CG297" s="1192"/>
      <c r="CH297" s="1247"/>
      <c r="CI297" s="1241"/>
      <c r="CJ297" s="1188"/>
      <c r="CK297" s="1189"/>
      <c r="CL297" s="1190"/>
      <c r="CM297" s="1192"/>
      <c r="CN297" s="1194"/>
      <c r="CO297" s="1192"/>
      <c r="CP297" s="1196"/>
      <c r="CQ297" s="1192"/>
      <c r="CR297" s="1205"/>
      <c r="CS297" s="1230"/>
      <c r="CT297" s="1232"/>
      <c r="CU297" s="1234"/>
      <c r="CV297" s="1237"/>
      <c r="CW297" s="1234"/>
      <c r="CX297" s="1237"/>
      <c r="CY297" s="1189"/>
      <c r="CZ297" s="167" t="s">
        <v>1164</v>
      </c>
      <c r="DA297" s="268">
        <v>7100</v>
      </c>
      <c r="DB297" s="269">
        <v>7900</v>
      </c>
      <c r="DC297" s="270">
        <v>5000</v>
      </c>
      <c r="DD297" s="271">
        <v>5000</v>
      </c>
      <c r="DE297" s="1210"/>
      <c r="DF297" s="231">
        <v>40500</v>
      </c>
      <c r="DG297" s="1189"/>
      <c r="DH297" s="1240"/>
      <c r="DI297" s="1210"/>
      <c r="DJ297" s="1243"/>
      <c r="DK297" s="1210"/>
      <c r="DL297" s="1190"/>
      <c r="DM297" s="1192"/>
      <c r="DN297" s="1194"/>
      <c r="DO297" s="1192"/>
      <c r="DP297" s="1196"/>
      <c r="DQ297" s="1192"/>
      <c r="DR297" s="1247"/>
      <c r="DS297" s="1210"/>
      <c r="DT297" s="301"/>
      <c r="DU297" s="1210"/>
      <c r="DV297" s="1250"/>
      <c r="DW297" s="1252"/>
      <c r="DX297" s="1252"/>
      <c r="DY297" s="1254"/>
      <c r="DZ297" s="1210"/>
      <c r="EA297" s="1212"/>
      <c r="EB297" s="1192"/>
      <c r="EC297" s="1199"/>
      <c r="ED297" s="1192"/>
      <c r="EE297" s="1194"/>
      <c r="EF297" s="1192"/>
      <c r="EG297" s="1196"/>
      <c r="EH297" s="1192"/>
      <c r="EI297" s="1205"/>
      <c r="EJ297" s="1208"/>
      <c r="EK297" s="1210"/>
      <c r="EL297" s="1212"/>
      <c r="EM297" s="1192"/>
      <c r="EN297" s="1199"/>
      <c r="EO297" s="1192"/>
      <c r="EP297" s="1194"/>
      <c r="EQ297" s="1192"/>
      <c r="ER297" s="1196"/>
      <c r="ES297" s="1192"/>
      <c r="ET297" s="1205"/>
      <c r="EU297" s="1215"/>
      <c r="EV297" s="1208"/>
      <c r="EW297" s="1210"/>
      <c r="EX297" s="272">
        <v>14260</v>
      </c>
      <c r="EY297" s="1210"/>
      <c r="EZ297" s="1261"/>
      <c r="FA297" s="1210"/>
      <c r="FB297" s="1264"/>
      <c r="FC297" s="298"/>
      <c r="FD297" s="1267"/>
      <c r="FE297" s="441"/>
      <c r="FF297" s="422"/>
      <c r="FG297" s="422"/>
      <c r="FH297" s="422"/>
      <c r="FI297" s="422"/>
      <c r="FJ297" s="422"/>
      <c r="FK297" s="422"/>
      <c r="FL297" s="422"/>
      <c r="FM297" s="422"/>
      <c r="FN297" s="422"/>
      <c r="FO297" s="422"/>
    </row>
    <row r="298" spans="1:171" s="56" customFormat="1" ht="15.6" customHeight="1">
      <c r="A298" s="56" t="s">
        <v>1399</v>
      </c>
      <c r="B298" s="56" t="s">
        <v>1992</v>
      </c>
      <c r="C298" s="1256"/>
      <c r="D298" s="1349"/>
      <c r="E298" s="1217" t="s">
        <v>1165</v>
      </c>
      <c r="F298" s="299" t="s">
        <v>44</v>
      </c>
      <c r="G298" s="205"/>
      <c r="H298" s="246">
        <v>208760</v>
      </c>
      <c r="I298" s="247">
        <v>298940</v>
      </c>
      <c r="J298" s="246">
        <v>184560</v>
      </c>
      <c r="K298" s="247">
        <v>274740</v>
      </c>
      <c r="L298" s="175" t="s">
        <v>268</v>
      </c>
      <c r="M298" s="248">
        <v>1960</v>
      </c>
      <c r="N298" s="249">
        <v>2860</v>
      </c>
      <c r="O298" s="250" t="s">
        <v>269</v>
      </c>
      <c r="P298" s="251" t="s">
        <v>270</v>
      </c>
      <c r="Q298" s="252" t="s">
        <v>274</v>
      </c>
      <c r="R298" s="251" t="s">
        <v>271</v>
      </c>
      <c r="S298" s="252" t="s">
        <v>268</v>
      </c>
      <c r="T298" s="253">
        <v>3</v>
      </c>
      <c r="U298" s="254">
        <v>2.9</v>
      </c>
      <c r="V298" s="248">
        <v>1720</v>
      </c>
      <c r="W298" s="249">
        <v>2620</v>
      </c>
      <c r="X298" s="250" t="s">
        <v>269</v>
      </c>
      <c r="Y298" s="251" t="s">
        <v>270</v>
      </c>
      <c r="Z298" s="252" t="s">
        <v>274</v>
      </c>
      <c r="AA298" s="251" t="s">
        <v>271</v>
      </c>
      <c r="AB298" s="252" t="s">
        <v>268</v>
      </c>
      <c r="AC298" s="253">
        <v>2.9</v>
      </c>
      <c r="AD298" s="255">
        <v>2.9</v>
      </c>
      <c r="AE298" s="55"/>
      <c r="AF298" s="133"/>
      <c r="AG298" s="133"/>
      <c r="AH298" s="273"/>
      <c r="AI298" s="137"/>
      <c r="AJ298" s="138"/>
      <c r="AK298" s="137"/>
      <c r="AL298" s="138"/>
      <c r="AM298" s="137"/>
      <c r="AN298" s="138"/>
      <c r="AO298" s="138"/>
      <c r="AP298" s="55"/>
      <c r="AQ298" s="133"/>
      <c r="AR298" s="133"/>
      <c r="AS298" s="138"/>
      <c r="AT298" s="137"/>
      <c r="AU298" s="138"/>
      <c r="AV298" s="137"/>
      <c r="AW298" s="138"/>
      <c r="AX298" s="137"/>
      <c r="AY298" s="138"/>
      <c r="AZ298" s="175" t="s">
        <v>268</v>
      </c>
      <c r="BA298" s="274">
        <v>18030</v>
      </c>
      <c r="BB298" s="175" t="s">
        <v>268</v>
      </c>
      <c r="BC298" s="225">
        <v>180</v>
      </c>
      <c r="BD298" s="226" t="s">
        <v>269</v>
      </c>
      <c r="BE298" s="227" t="s">
        <v>270</v>
      </c>
      <c r="BF298" s="228" t="s">
        <v>268</v>
      </c>
      <c r="BG298" s="229" t="s">
        <v>271</v>
      </c>
      <c r="BH298" s="226" t="s">
        <v>268</v>
      </c>
      <c r="BI298" s="230">
        <v>2.5</v>
      </c>
      <c r="BJ298" s="1187"/>
      <c r="BK298" s="51"/>
      <c r="BL298" s="301"/>
      <c r="BM298" s="1210"/>
      <c r="BU298" s="235"/>
      <c r="BV298" s="1241"/>
      <c r="BW298" s="266"/>
      <c r="BX298" s="1210" t="s">
        <v>268</v>
      </c>
      <c r="BY298" s="1278">
        <v>27220</v>
      </c>
      <c r="BZ298" s="275"/>
      <c r="CA298" s="1210"/>
      <c r="CB298" s="1190"/>
      <c r="CC298" s="1192"/>
      <c r="CD298" s="1194"/>
      <c r="CE298" s="1192"/>
      <c r="CF298" s="1196"/>
      <c r="CG298" s="1192"/>
      <c r="CH298" s="1247"/>
      <c r="CI298" s="1241"/>
      <c r="CJ298" s="1219">
        <v>22480</v>
      </c>
      <c r="CK298" s="1189"/>
      <c r="CL298" s="1190"/>
      <c r="CM298" s="1192"/>
      <c r="CN298" s="1194"/>
      <c r="CO298" s="1192"/>
      <c r="CP298" s="1196"/>
      <c r="CQ298" s="1192"/>
      <c r="CR298" s="1205"/>
      <c r="CS298" s="1230"/>
      <c r="CT298" s="1232"/>
      <c r="CU298" s="1234"/>
      <c r="CV298" s="1237"/>
      <c r="CW298" s="1234"/>
      <c r="CX298" s="1237"/>
      <c r="CY298" s="1189"/>
      <c r="CZ298" s="167" t="s">
        <v>1166</v>
      </c>
      <c r="DA298" s="268">
        <v>6200</v>
      </c>
      <c r="DB298" s="269">
        <v>6900</v>
      </c>
      <c r="DC298" s="270">
        <v>4300</v>
      </c>
      <c r="DD298" s="271">
        <v>4300</v>
      </c>
      <c r="DE298" s="1210"/>
      <c r="DF298" s="191"/>
      <c r="DG298" s="235"/>
      <c r="DH298" s="276"/>
      <c r="DI298" s="1241"/>
      <c r="DJ298" s="1243"/>
      <c r="DK298" s="1210"/>
      <c r="DL298" s="1190"/>
      <c r="DM298" s="1192"/>
      <c r="DN298" s="1194"/>
      <c r="DO298" s="1192"/>
      <c r="DP298" s="1196"/>
      <c r="DQ298" s="1192"/>
      <c r="DR298" s="1247"/>
      <c r="DS298" s="1210"/>
      <c r="DT298" s="301"/>
      <c r="DU298" s="1210"/>
      <c r="DV298" s="1221">
        <v>0.01</v>
      </c>
      <c r="DW298" s="1223">
        <v>0.03</v>
      </c>
      <c r="DX298" s="1223">
        <v>0.04</v>
      </c>
      <c r="DY298" s="1225">
        <v>0.05</v>
      </c>
      <c r="DZ298" s="1210"/>
      <c r="EA298" s="1212"/>
      <c r="EB298" s="1192"/>
      <c r="EC298" s="1199"/>
      <c r="ED298" s="1192"/>
      <c r="EE298" s="1194"/>
      <c r="EF298" s="1192"/>
      <c r="EG298" s="1196"/>
      <c r="EH298" s="1192"/>
      <c r="EI298" s="1205"/>
      <c r="EJ298" s="1208"/>
      <c r="EK298" s="1210"/>
      <c r="EL298" s="1212"/>
      <c r="EM298" s="1192"/>
      <c r="EN298" s="1199"/>
      <c r="EO298" s="1192"/>
      <c r="EP298" s="1194"/>
      <c r="EQ298" s="1192"/>
      <c r="ER298" s="1196"/>
      <c r="ES298" s="1192"/>
      <c r="ET298" s="1205"/>
      <c r="EU298" s="1215"/>
      <c r="EV298" s="1208"/>
      <c r="EW298" s="1210"/>
      <c r="EX298" s="277">
        <v>140</v>
      </c>
      <c r="EY298" s="1210"/>
      <c r="EZ298" s="1261"/>
      <c r="FA298" s="1210"/>
      <c r="FB298" s="1264"/>
      <c r="FC298" s="298"/>
      <c r="FD298" s="1267"/>
      <c r="FE298" s="441"/>
      <c r="FF298" s="422"/>
      <c r="FG298" s="422"/>
      <c r="FH298" s="422"/>
      <c r="FI298" s="422"/>
      <c r="FJ298" s="422"/>
      <c r="FK298" s="422"/>
      <c r="FL298" s="422"/>
      <c r="FM298" s="422"/>
      <c r="FN298" s="422"/>
      <c r="FO298" s="422"/>
    </row>
    <row r="299" spans="1:171" s="56" customFormat="1" ht="15.6" customHeight="1">
      <c r="A299" s="56" t="s">
        <v>1400</v>
      </c>
      <c r="B299" s="56" t="s">
        <v>1993</v>
      </c>
      <c r="C299" s="1256"/>
      <c r="D299" s="1349"/>
      <c r="E299" s="1218"/>
      <c r="F299" s="300" t="s">
        <v>45</v>
      </c>
      <c r="G299" s="205"/>
      <c r="H299" s="279">
        <v>298940</v>
      </c>
      <c r="I299" s="280"/>
      <c r="J299" s="279">
        <v>274740</v>
      </c>
      <c r="K299" s="280"/>
      <c r="L299" s="175" t="s">
        <v>268</v>
      </c>
      <c r="M299" s="223">
        <v>2860</v>
      </c>
      <c r="N299" s="281"/>
      <c r="O299" s="282" t="s">
        <v>269</v>
      </c>
      <c r="P299" s="283" t="s">
        <v>270</v>
      </c>
      <c r="Q299" s="284" t="s">
        <v>274</v>
      </c>
      <c r="R299" s="283" t="s">
        <v>271</v>
      </c>
      <c r="S299" s="284" t="s">
        <v>268</v>
      </c>
      <c r="T299" s="285">
        <v>2.9</v>
      </c>
      <c r="U299" s="286"/>
      <c r="V299" s="223">
        <v>2620</v>
      </c>
      <c r="W299" s="281"/>
      <c r="X299" s="282" t="s">
        <v>269</v>
      </c>
      <c r="Y299" s="283" t="s">
        <v>270</v>
      </c>
      <c r="Z299" s="284" t="s">
        <v>274</v>
      </c>
      <c r="AA299" s="283" t="s">
        <v>271</v>
      </c>
      <c r="AB299" s="284" t="s">
        <v>268</v>
      </c>
      <c r="AC299" s="285">
        <v>2.9</v>
      </c>
      <c r="AD299" s="287"/>
      <c r="AE299" s="55"/>
      <c r="AF299" s="133"/>
      <c r="AG299" s="133"/>
      <c r="AH299" s="288"/>
      <c r="AI299" s="137"/>
      <c r="AJ299" s="138"/>
      <c r="AK299" s="137"/>
      <c r="AL299" s="138"/>
      <c r="AM299" s="137"/>
      <c r="AN299" s="138"/>
      <c r="AO299" s="138"/>
      <c r="AP299" s="55"/>
      <c r="AQ299" s="289"/>
      <c r="AR299" s="165"/>
      <c r="AS299" s="288"/>
      <c r="AT299" s="137"/>
      <c r="AU299" s="138"/>
      <c r="AV299" s="137"/>
      <c r="AW299" s="138"/>
      <c r="AX299" s="137"/>
      <c r="AY299" s="138"/>
      <c r="BJ299" s="1187"/>
      <c r="BK299" s="51"/>
      <c r="BL299" s="301"/>
      <c r="BM299" s="1210"/>
      <c r="BU299" s="235"/>
      <c r="BV299" s="1241"/>
      <c r="BW299" s="266"/>
      <c r="BX299" s="1210"/>
      <c r="BY299" s="1279"/>
      <c r="BZ299" s="290"/>
      <c r="CA299" s="1210"/>
      <c r="CB299" s="1191"/>
      <c r="CC299" s="1193"/>
      <c r="CD299" s="1195"/>
      <c r="CE299" s="1193"/>
      <c r="CF299" s="1197"/>
      <c r="CG299" s="1193"/>
      <c r="CH299" s="1248"/>
      <c r="CI299" s="1241"/>
      <c r="CJ299" s="1219"/>
      <c r="CK299" s="1189"/>
      <c r="CL299" s="1190"/>
      <c r="CM299" s="1192"/>
      <c r="CN299" s="1194"/>
      <c r="CO299" s="1192"/>
      <c r="CP299" s="1196"/>
      <c r="CQ299" s="1192"/>
      <c r="CR299" s="1205"/>
      <c r="CS299" s="1230"/>
      <c r="CT299" s="1232"/>
      <c r="CU299" s="1235"/>
      <c r="CV299" s="1238"/>
      <c r="CW299" s="1235"/>
      <c r="CX299" s="1238"/>
      <c r="CY299" s="1189"/>
      <c r="CZ299" s="291" t="s">
        <v>1167</v>
      </c>
      <c r="DA299" s="292">
        <v>5500</v>
      </c>
      <c r="DB299" s="293">
        <v>6200</v>
      </c>
      <c r="DC299" s="294">
        <v>3900</v>
      </c>
      <c r="DD299" s="290">
        <v>3900</v>
      </c>
      <c r="DE299" s="1210"/>
      <c r="DF299" s="231" t="s">
        <v>1170</v>
      </c>
      <c r="DG299" s="235"/>
      <c r="DH299" s="165"/>
      <c r="DI299" s="1241"/>
      <c r="DJ299" s="1244"/>
      <c r="DK299" s="1210"/>
      <c r="DL299" s="1190"/>
      <c r="DM299" s="1193"/>
      <c r="DN299" s="1195"/>
      <c r="DO299" s="1193"/>
      <c r="DP299" s="1197"/>
      <c r="DQ299" s="1193"/>
      <c r="DR299" s="1248"/>
      <c r="DS299" s="1210"/>
      <c r="DT299" s="301"/>
      <c r="DU299" s="1210"/>
      <c r="DV299" s="1222"/>
      <c r="DW299" s="1224"/>
      <c r="DX299" s="1224"/>
      <c r="DY299" s="1226"/>
      <c r="DZ299" s="1210"/>
      <c r="EA299" s="1213"/>
      <c r="EB299" s="1193"/>
      <c r="EC299" s="1200"/>
      <c r="ED299" s="1193"/>
      <c r="EE299" s="1195"/>
      <c r="EF299" s="1193"/>
      <c r="EG299" s="1197"/>
      <c r="EH299" s="1193"/>
      <c r="EI299" s="1206"/>
      <c r="EJ299" s="1209"/>
      <c r="EK299" s="1210"/>
      <c r="EL299" s="1213"/>
      <c r="EM299" s="1193"/>
      <c r="EN299" s="1200"/>
      <c r="EO299" s="1193"/>
      <c r="EP299" s="1195"/>
      <c r="EQ299" s="1193"/>
      <c r="ER299" s="1197"/>
      <c r="ES299" s="1193"/>
      <c r="ET299" s="1206"/>
      <c r="EU299" s="1216"/>
      <c r="EV299" s="1209"/>
      <c r="EW299" s="1210"/>
      <c r="EX299" s="295" t="s">
        <v>1168</v>
      </c>
      <c r="EY299" s="1210"/>
      <c r="EZ299" s="1261"/>
      <c r="FA299" s="1210"/>
      <c r="FB299" s="1264"/>
      <c r="FC299" s="298"/>
      <c r="FD299" s="1267"/>
      <c r="FE299" s="441"/>
      <c r="FF299" s="422"/>
      <c r="FG299" s="422"/>
      <c r="FH299" s="422"/>
      <c r="FI299" s="422"/>
      <c r="FJ299" s="422"/>
      <c r="FK299" s="422"/>
      <c r="FL299" s="422"/>
      <c r="FM299" s="422"/>
      <c r="FN299" s="422"/>
      <c r="FO299" s="422"/>
    </row>
    <row r="300" spans="1:171" s="56" customFormat="1" ht="15.6" customHeight="1">
      <c r="A300" s="56" t="s">
        <v>492</v>
      </c>
      <c r="B300" s="56" t="s">
        <v>1994</v>
      </c>
      <c r="C300" s="1256"/>
      <c r="D300" s="1348" t="s">
        <v>295</v>
      </c>
      <c r="E300" s="1184" t="s">
        <v>1160</v>
      </c>
      <c r="F300" s="296" t="s">
        <v>42</v>
      </c>
      <c r="G300" s="205"/>
      <c r="H300" s="206">
        <v>110130</v>
      </c>
      <c r="I300" s="207">
        <v>119140</v>
      </c>
      <c r="J300" s="206">
        <v>89970</v>
      </c>
      <c r="K300" s="207">
        <v>98980</v>
      </c>
      <c r="L300" s="175" t="s">
        <v>268</v>
      </c>
      <c r="M300" s="208">
        <v>1080</v>
      </c>
      <c r="N300" s="209">
        <v>1170</v>
      </c>
      <c r="O300" s="210" t="s">
        <v>269</v>
      </c>
      <c r="P300" s="211" t="s">
        <v>270</v>
      </c>
      <c r="Q300" s="212" t="s">
        <v>268</v>
      </c>
      <c r="R300" s="213" t="s">
        <v>271</v>
      </c>
      <c r="S300" s="212" t="s">
        <v>268</v>
      </c>
      <c r="T300" s="214">
        <v>3.1</v>
      </c>
      <c r="U300" s="215">
        <v>3</v>
      </c>
      <c r="V300" s="208">
        <v>870</v>
      </c>
      <c r="W300" s="209">
        <v>960</v>
      </c>
      <c r="X300" s="210" t="s">
        <v>269</v>
      </c>
      <c r="Y300" s="211" t="s">
        <v>270</v>
      </c>
      <c r="Z300" s="212" t="s">
        <v>268</v>
      </c>
      <c r="AA300" s="213" t="s">
        <v>271</v>
      </c>
      <c r="AB300" s="212" t="s">
        <v>268</v>
      </c>
      <c r="AC300" s="214">
        <v>3.1</v>
      </c>
      <c r="AD300" s="216">
        <v>3</v>
      </c>
      <c r="AE300" s="175" t="s">
        <v>268</v>
      </c>
      <c r="AF300" s="217">
        <v>9010</v>
      </c>
      <c r="AG300" s="218" t="s">
        <v>274</v>
      </c>
      <c r="AH300" s="219">
        <v>90</v>
      </c>
      <c r="AI300" s="220" t="s">
        <v>269</v>
      </c>
      <c r="AJ300" s="211" t="s">
        <v>270</v>
      </c>
      <c r="AK300" s="212" t="s">
        <v>268</v>
      </c>
      <c r="AL300" s="213" t="s">
        <v>271</v>
      </c>
      <c r="AM300" s="212" t="s">
        <v>268</v>
      </c>
      <c r="AN300" s="221">
        <v>2.5</v>
      </c>
      <c r="AO300" s="222" t="s">
        <v>276</v>
      </c>
      <c r="AP300" s="175" t="s">
        <v>268</v>
      </c>
      <c r="AQ300" s="223">
        <v>3600</v>
      </c>
      <c r="AR300" s="224" t="s">
        <v>274</v>
      </c>
      <c r="AS300" s="225">
        <v>30</v>
      </c>
      <c r="AT300" s="226" t="s">
        <v>269</v>
      </c>
      <c r="AU300" s="227" t="s">
        <v>270</v>
      </c>
      <c r="AV300" s="228" t="s">
        <v>268</v>
      </c>
      <c r="AW300" s="229" t="s">
        <v>271</v>
      </c>
      <c r="AX300" s="228" t="s">
        <v>268</v>
      </c>
      <c r="AY300" s="230">
        <v>3.8</v>
      </c>
      <c r="AZ300" s="51"/>
      <c r="BB300" s="133"/>
      <c r="BC300" s="297"/>
      <c r="BD300" s="137"/>
      <c r="BE300" s="138"/>
      <c r="BF300" s="137"/>
      <c r="BG300" s="138"/>
      <c r="BH300" s="137"/>
      <c r="BI300" s="138"/>
      <c r="BJ300" s="1187"/>
      <c r="BK300" s="51"/>
      <c r="BL300" s="301"/>
      <c r="BM300" s="1210"/>
      <c r="BU300" s="235"/>
      <c r="BV300" s="1241"/>
      <c r="BW300" s="266"/>
      <c r="BX300" s="1210" t="s">
        <v>268</v>
      </c>
      <c r="BY300" s="1276">
        <v>25590</v>
      </c>
      <c r="BZ300" s="237"/>
      <c r="CA300" s="1210" t="s">
        <v>268</v>
      </c>
      <c r="CB300" s="1245">
        <v>170</v>
      </c>
      <c r="CC300" s="1201" t="s">
        <v>269</v>
      </c>
      <c r="CD300" s="1202" t="s">
        <v>270</v>
      </c>
      <c r="CE300" s="1201" t="s">
        <v>268</v>
      </c>
      <c r="CF300" s="1203" t="s">
        <v>275</v>
      </c>
      <c r="CG300" s="1201" t="s">
        <v>268</v>
      </c>
      <c r="CH300" s="1246">
        <v>6</v>
      </c>
      <c r="CI300" s="1241"/>
      <c r="CJ300" s="1188" t="s">
        <v>196</v>
      </c>
      <c r="CK300" s="1189" t="s">
        <v>268</v>
      </c>
      <c r="CL300" s="1190">
        <v>180</v>
      </c>
      <c r="CM300" s="1192" t="s">
        <v>269</v>
      </c>
      <c r="CN300" s="1194" t="s">
        <v>270</v>
      </c>
      <c r="CO300" s="1192" t="s">
        <v>268</v>
      </c>
      <c r="CP300" s="1196" t="s">
        <v>275</v>
      </c>
      <c r="CQ300" s="1192" t="s">
        <v>268</v>
      </c>
      <c r="CR300" s="1205">
        <v>2.4</v>
      </c>
      <c r="CS300" s="1230" t="s">
        <v>277</v>
      </c>
      <c r="CT300" s="1232" t="s">
        <v>268</v>
      </c>
      <c r="CU300" s="1233">
        <v>6700</v>
      </c>
      <c r="CV300" s="1236">
        <v>7400</v>
      </c>
      <c r="CW300" s="1233">
        <v>4700</v>
      </c>
      <c r="CX300" s="1236">
        <v>4700</v>
      </c>
      <c r="CY300" s="1189" t="s">
        <v>268</v>
      </c>
      <c r="CZ300" s="238" t="s">
        <v>1162</v>
      </c>
      <c r="DA300" s="239">
        <v>10900</v>
      </c>
      <c r="DB300" s="240">
        <v>12200</v>
      </c>
      <c r="DC300" s="241">
        <v>7600</v>
      </c>
      <c r="DD300" s="242">
        <v>7600</v>
      </c>
      <c r="DE300" s="1210"/>
      <c r="DF300" s="231">
        <v>27330</v>
      </c>
      <c r="DG300" s="1189" t="s">
        <v>268</v>
      </c>
      <c r="DH300" s="1239">
        <v>5100</v>
      </c>
      <c r="DI300" s="1210" t="s">
        <v>268</v>
      </c>
      <c r="DJ300" s="1242">
        <v>7450</v>
      </c>
      <c r="DK300" s="1210" t="s">
        <v>268</v>
      </c>
      <c r="DL300" s="1245">
        <v>70</v>
      </c>
      <c r="DM300" s="1201" t="s">
        <v>269</v>
      </c>
      <c r="DN300" s="1202" t="s">
        <v>270</v>
      </c>
      <c r="DO300" s="1201" t="s">
        <v>268</v>
      </c>
      <c r="DP300" s="1203" t="s">
        <v>275</v>
      </c>
      <c r="DQ300" s="1201" t="s">
        <v>268</v>
      </c>
      <c r="DR300" s="1246">
        <v>6.5</v>
      </c>
      <c r="DS300" s="1210"/>
      <c r="DT300" s="301"/>
      <c r="DU300" s="1210" t="s">
        <v>280</v>
      </c>
      <c r="DV300" s="1249" t="s">
        <v>1129</v>
      </c>
      <c r="DW300" s="1251" t="s">
        <v>1129</v>
      </c>
      <c r="DX300" s="1251" t="s">
        <v>1129</v>
      </c>
      <c r="DY300" s="1253" t="s">
        <v>1129</v>
      </c>
      <c r="DZ300" s="1210" t="s">
        <v>280</v>
      </c>
      <c r="EA300" s="1211">
        <v>4920</v>
      </c>
      <c r="EB300" s="1201" t="s">
        <v>268</v>
      </c>
      <c r="EC300" s="1198">
        <v>40</v>
      </c>
      <c r="ED300" s="1201" t="s">
        <v>269</v>
      </c>
      <c r="EE300" s="1202" t="s">
        <v>270</v>
      </c>
      <c r="EF300" s="1201" t="s">
        <v>268</v>
      </c>
      <c r="EG300" s="1203" t="s">
        <v>275</v>
      </c>
      <c r="EH300" s="1201" t="s">
        <v>268</v>
      </c>
      <c r="EI300" s="1204">
        <v>5.7</v>
      </c>
      <c r="EJ300" s="1207" t="s">
        <v>276</v>
      </c>
      <c r="EK300" s="1210" t="s">
        <v>280</v>
      </c>
      <c r="EL300" s="1211">
        <v>18030</v>
      </c>
      <c r="EM300" s="1201" t="s">
        <v>268</v>
      </c>
      <c r="EN300" s="1198">
        <v>180</v>
      </c>
      <c r="EO300" s="1201" t="s">
        <v>269</v>
      </c>
      <c r="EP300" s="1202" t="s">
        <v>270</v>
      </c>
      <c r="EQ300" s="1201" t="s">
        <v>268</v>
      </c>
      <c r="ER300" s="1203" t="s">
        <v>275</v>
      </c>
      <c r="ES300" s="1201" t="s">
        <v>268</v>
      </c>
      <c r="ET300" s="1204">
        <v>2.5</v>
      </c>
      <c r="EU300" s="1214" t="s">
        <v>276</v>
      </c>
      <c r="EV300" s="1207" t="s">
        <v>1168</v>
      </c>
      <c r="EW300" s="1210" t="s">
        <v>280</v>
      </c>
      <c r="EX300" s="244"/>
      <c r="EY300" s="1210" t="s">
        <v>280</v>
      </c>
      <c r="EZ300" s="1261"/>
      <c r="FA300" s="1210"/>
      <c r="FB300" s="1264"/>
      <c r="FC300" s="298"/>
      <c r="FD300" s="1267"/>
      <c r="FE300" s="441"/>
      <c r="FF300" s="422"/>
      <c r="FG300" s="422"/>
      <c r="FH300" s="422"/>
      <c r="FI300" s="422"/>
      <c r="FJ300" s="422"/>
      <c r="FK300" s="422"/>
      <c r="FL300" s="422"/>
      <c r="FM300" s="422"/>
      <c r="FN300" s="422"/>
      <c r="FO300" s="422"/>
    </row>
    <row r="301" spans="1:171" s="56" customFormat="1" ht="15.6" customHeight="1">
      <c r="A301" s="56" t="s">
        <v>493</v>
      </c>
      <c r="B301" s="56" t="s">
        <v>1995</v>
      </c>
      <c r="C301" s="1256"/>
      <c r="D301" s="1349"/>
      <c r="E301" s="1185"/>
      <c r="F301" s="299" t="s">
        <v>43</v>
      </c>
      <c r="G301" s="205"/>
      <c r="H301" s="246">
        <v>119140</v>
      </c>
      <c r="I301" s="247">
        <v>191400</v>
      </c>
      <c r="J301" s="246">
        <v>98980</v>
      </c>
      <c r="K301" s="247">
        <v>171240</v>
      </c>
      <c r="L301" s="175" t="s">
        <v>268</v>
      </c>
      <c r="M301" s="248">
        <v>1170</v>
      </c>
      <c r="N301" s="249">
        <v>1790</v>
      </c>
      <c r="O301" s="250" t="s">
        <v>269</v>
      </c>
      <c r="P301" s="251" t="s">
        <v>270</v>
      </c>
      <c r="Q301" s="252" t="s">
        <v>274</v>
      </c>
      <c r="R301" s="251" t="s">
        <v>271</v>
      </c>
      <c r="S301" s="252" t="s">
        <v>268</v>
      </c>
      <c r="T301" s="253">
        <v>3</v>
      </c>
      <c r="U301" s="254">
        <v>2.9</v>
      </c>
      <c r="V301" s="248">
        <v>960</v>
      </c>
      <c r="W301" s="249">
        <v>1590</v>
      </c>
      <c r="X301" s="250" t="s">
        <v>269</v>
      </c>
      <c r="Y301" s="251" t="s">
        <v>270</v>
      </c>
      <c r="Z301" s="252" t="s">
        <v>274</v>
      </c>
      <c r="AA301" s="251" t="s">
        <v>271</v>
      </c>
      <c r="AB301" s="252" t="s">
        <v>268</v>
      </c>
      <c r="AC301" s="253">
        <v>3</v>
      </c>
      <c r="AD301" s="255">
        <v>2.9</v>
      </c>
      <c r="AE301" s="175" t="s">
        <v>268</v>
      </c>
      <c r="AF301" s="223">
        <v>9010</v>
      </c>
      <c r="AG301" s="224" t="s">
        <v>274</v>
      </c>
      <c r="AH301" s="256">
        <v>90</v>
      </c>
      <c r="AI301" s="257" t="s">
        <v>269</v>
      </c>
      <c r="AJ301" s="197" t="s">
        <v>270</v>
      </c>
      <c r="AK301" s="198" t="s">
        <v>268</v>
      </c>
      <c r="AL301" s="258" t="s">
        <v>271</v>
      </c>
      <c r="AM301" s="259" t="s">
        <v>268</v>
      </c>
      <c r="AN301" s="260">
        <v>2.5</v>
      </c>
      <c r="AO301" s="261"/>
      <c r="AP301" s="51"/>
      <c r="AQ301" s="233"/>
      <c r="AS301" s="233"/>
      <c r="AT301" s="262"/>
      <c r="AU301" s="263"/>
      <c r="AV301" s="262"/>
      <c r="AW301" s="263"/>
      <c r="AX301" s="262"/>
      <c r="AY301" s="263"/>
      <c r="AZ301" s="51"/>
      <c r="BC301" s="264"/>
      <c r="BD301" s="265"/>
      <c r="BF301" s="265"/>
      <c r="BH301" s="265"/>
      <c r="BJ301" s="1187"/>
      <c r="BK301" s="51"/>
      <c r="BL301" s="301"/>
      <c r="BM301" s="1210"/>
      <c r="BU301" s="235"/>
      <c r="BV301" s="1241"/>
      <c r="BW301" s="266"/>
      <c r="BX301" s="1210"/>
      <c r="BY301" s="1277"/>
      <c r="BZ301" s="267">
        <v>23650</v>
      </c>
      <c r="CA301" s="1210"/>
      <c r="CB301" s="1190"/>
      <c r="CC301" s="1192"/>
      <c r="CD301" s="1194"/>
      <c r="CE301" s="1192"/>
      <c r="CF301" s="1196"/>
      <c r="CG301" s="1192"/>
      <c r="CH301" s="1247"/>
      <c r="CI301" s="1241"/>
      <c r="CJ301" s="1188"/>
      <c r="CK301" s="1189"/>
      <c r="CL301" s="1190"/>
      <c r="CM301" s="1192"/>
      <c r="CN301" s="1194"/>
      <c r="CO301" s="1192"/>
      <c r="CP301" s="1196"/>
      <c r="CQ301" s="1192"/>
      <c r="CR301" s="1205"/>
      <c r="CS301" s="1230"/>
      <c r="CT301" s="1232"/>
      <c r="CU301" s="1234"/>
      <c r="CV301" s="1237"/>
      <c r="CW301" s="1234"/>
      <c r="CX301" s="1237"/>
      <c r="CY301" s="1189"/>
      <c r="CZ301" s="167" t="s">
        <v>1164</v>
      </c>
      <c r="DA301" s="268">
        <v>6000</v>
      </c>
      <c r="DB301" s="269">
        <v>6700</v>
      </c>
      <c r="DC301" s="270">
        <v>4200</v>
      </c>
      <c r="DD301" s="271">
        <v>4200</v>
      </c>
      <c r="DE301" s="1210"/>
      <c r="DF301" s="302"/>
      <c r="DG301" s="1189"/>
      <c r="DH301" s="1240"/>
      <c r="DI301" s="1210"/>
      <c r="DJ301" s="1243"/>
      <c r="DK301" s="1210"/>
      <c r="DL301" s="1190"/>
      <c r="DM301" s="1192"/>
      <c r="DN301" s="1194"/>
      <c r="DO301" s="1192"/>
      <c r="DP301" s="1196"/>
      <c r="DQ301" s="1192"/>
      <c r="DR301" s="1247"/>
      <c r="DS301" s="1210"/>
      <c r="DT301" s="1229"/>
      <c r="DU301" s="1210"/>
      <c r="DV301" s="1250"/>
      <c r="DW301" s="1252"/>
      <c r="DX301" s="1252"/>
      <c r="DY301" s="1254"/>
      <c r="DZ301" s="1210"/>
      <c r="EA301" s="1212"/>
      <c r="EB301" s="1192"/>
      <c r="EC301" s="1199"/>
      <c r="ED301" s="1192"/>
      <c r="EE301" s="1194"/>
      <c r="EF301" s="1192"/>
      <c r="EG301" s="1196"/>
      <c r="EH301" s="1192"/>
      <c r="EI301" s="1205"/>
      <c r="EJ301" s="1208"/>
      <c r="EK301" s="1210"/>
      <c r="EL301" s="1212"/>
      <c r="EM301" s="1192"/>
      <c r="EN301" s="1199"/>
      <c r="EO301" s="1192"/>
      <c r="EP301" s="1194"/>
      <c r="EQ301" s="1192"/>
      <c r="ER301" s="1196"/>
      <c r="ES301" s="1192"/>
      <c r="ET301" s="1205"/>
      <c r="EU301" s="1215"/>
      <c r="EV301" s="1208"/>
      <c r="EW301" s="1210"/>
      <c r="EX301" s="272">
        <v>11890</v>
      </c>
      <c r="EY301" s="1210"/>
      <c r="EZ301" s="1261"/>
      <c r="FA301" s="1210"/>
      <c r="FB301" s="1264"/>
      <c r="FC301" s="298"/>
      <c r="FD301" s="1267"/>
      <c r="FE301" s="441"/>
      <c r="FF301" s="422"/>
      <c r="FG301" s="422"/>
      <c r="FH301" s="422"/>
      <c r="FI301" s="422"/>
      <c r="FJ301" s="422"/>
      <c r="FK301" s="422"/>
      <c r="FL301" s="422"/>
      <c r="FM301" s="422"/>
      <c r="FN301" s="422"/>
      <c r="FO301" s="422"/>
    </row>
    <row r="302" spans="1:171" s="56" customFormat="1" ht="15.6" customHeight="1">
      <c r="A302" s="56" t="s">
        <v>1401</v>
      </c>
      <c r="B302" s="56" t="s">
        <v>1996</v>
      </c>
      <c r="C302" s="1256"/>
      <c r="D302" s="1349"/>
      <c r="E302" s="1217" t="s">
        <v>1165</v>
      </c>
      <c r="F302" s="299" t="s">
        <v>44</v>
      </c>
      <c r="G302" s="205"/>
      <c r="H302" s="246">
        <v>191400</v>
      </c>
      <c r="I302" s="247">
        <v>281580</v>
      </c>
      <c r="J302" s="246">
        <v>171240</v>
      </c>
      <c r="K302" s="247">
        <v>261420</v>
      </c>
      <c r="L302" s="175" t="s">
        <v>268</v>
      </c>
      <c r="M302" s="248">
        <v>1790</v>
      </c>
      <c r="N302" s="249">
        <v>2690</v>
      </c>
      <c r="O302" s="250" t="s">
        <v>269</v>
      </c>
      <c r="P302" s="251" t="s">
        <v>270</v>
      </c>
      <c r="Q302" s="252" t="s">
        <v>274</v>
      </c>
      <c r="R302" s="251" t="s">
        <v>271</v>
      </c>
      <c r="S302" s="252" t="s">
        <v>268</v>
      </c>
      <c r="T302" s="253">
        <v>2.9</v>
      </c>
      <c r="U302" s="254">
        <v>2.9</v>
      </c>
      <c r="V302" s="248">
        <v>1590</v>
      </c>
      <c r="W302" s="249">
        <v>2490</v>
      </c>
      <c r="X302" s="250" t="s">
        <v>269</v>
      </c>
      <c r="Y302" s="251" t="s">
        <v>270</v>
      </c>
      <c r="Z302" s="252" t="s">
        <v>274</v>
      </c>
      <c r="AA302" s="251" t="s">
        <v>271</v>
      </c>
      <c r="AB302" s="252" t="s">
        <v>268</v>
      </c>
      <c r="AC302" s="253">
        <v>2.9</v>
      </c>
      <c r="AD302" s="255">
        <v>2.9</v>
      </c>
      <c r="AE302" s="55"/>
      <c r="AF302" s="133"/>
      <c r="AG302" s="133"/>
      <c r="AH302" s="273"/>
      <c r="AI302" s="137"/>
      <c r="AJ302" s="138"/>
      <c r="AK302" s="137"/>
      <c r="AL302" s="138"/>
      <c r="AM302" s="137"/>
      <c r="AN302" s="138"/>
      <c r="AO302" s="138"/>
      <c r="AP302" s="55"/>
      <c r="AQ302" s="133"/>
      <c r="AR302" s="133"/>
      <c r="AS302" s="138"/>
      <c r="AT302" s="137"/>
      <c r="AU302" s="138"/>
      <c r="AV302" s="137"/>
      <c r="AW302" s="138"/>
      <c r="AX302" s="137"/>
      <c r="AY302" s="138"/>
      <c r="AZ302" s="175" t="s">
        <v>268</v>
      </c>
      <c r="BA302" s="274">
        <v>18030</v>
      </c>
      <c r="BB302" s="175" t="s">
        <v>268</v>
      </c>
      <c r="BC302" s="225">
        <v>180</v>
      </c>
      <c r="BD302" s="226" t="s">
        <v>269</v>
      </c>
      <c r="BE302" s="227" t="s">
        <v>270</v>
      </c>
      <c r="BF302" s="228" t="s">
        <v>268</v>
      </c>
      <c r="BG302" s="229" t="s">
        <v>271</v>
      </c>
      <c r="BH302" s="226" t="s">
        <v>268</v>
      </c>
      <c r="BI302" s="230">
        <v>2.5</v>
      </c>
      <c r="BJ302" s="1187"/>
      <c r="BK302" s="51"/>
      <c r="BL302" s="301"/>
      <c r="BM302" s="1210"/>
      <c r="BU302" s="235"/>
      <c r="BV302" s="1241"/>
      <c r="BW302" s="266"/>
      <c r="BX302" s="1210" t="s">
        <v>268</v>
      </c>
      <c r="BY302" s="1278">
        <v>23650</v>
      </c>
      <c r="BZ302" s="275"/>
      <c r="CA302" s="1210"/>
      <c r="CB302" s="1190">
        <v>0</v>
      </c>
      <c r="CC302" s="1192"/>
      <c r="CD302" s="1194"/>
      <c r="CE302" s="1192"/>
      <c r="CF302" s="1196"/>
      <c r="CG302" s="1192"/>
      <c r="CH302" s="1247"/>
      <c r="CI302" s="1241"/>
      <c r="CJ302" s="1219">
        <v>18740</v>
      </c>
      <c r="CK302" s="1189"/>
      <c r="CL302" s="1190"/>
      <c r="CM302" s="1192"/>
      <c r="CN302" s="1194"/>
      <c r="CO302" s="1192"/>
      <c r="CP302" s="1196"/>
      <c r="CQ302" s="1192"/>
      <c r="CR302" s="1205"/>
      <c r="CS302" s="1230"/>
      <c r="CT302" s="1232"/>
      <c r="CU302" s="1234"/>
      <c r="CV302" s="1237"/>
      <c r="CW302" s="1234"/>
      <c r="CX302" s="1237"/>
      <c r="CY302" s="1189"/>
      <c r="CZ302" s="167" t="s">
        <v>1166</v>
      </c>
      <c r="DA302" s="268">
        <v>5200</v>
      </c>
      <c r="DB302" s="269">
        <v>5800</v>
      </c>
      <c r="DC302" s="270">
        <v>3600</v>
      </c>
      <c r="DD302" s="271">
        <v>3600</v>
      </c>
      <c r="DE302" s="1210"/>
      <c r="DF302" s="231" t="s">
        <v>1171</v>
      </c>
      <c r="DG302" s="235"/>
      <c r="DH302" s="276"/>
      <c r="DI302" s="1241"/>
      <c r="DJ302" s="1243"/>
      <c r="DK302" s="1210"/>
      <c r="DL302" s="1190"/>
      <c r="DM302" s="1192"/>
      <c r="DN302" s="1194"/>
      <c r="DO302" s="1192"/>
      <c r="DP302" s="1196"/>
      <c r="DQ302" s="1192"/>
      <c r="DR302" s="1247"/>
      <c r="DS302" s="1210"/>
      <c r="DT302" s="1229"/>
      <c r="DU302" s="1210"/>
      <c r="DV302" s="1221">
        <v>0.01</v>
      </c>
      <c r="DW302" s="1223">
        <v>0.03</v>
      </c>
      <c r="DX302" s="1223">
        <v>0.04</v>
      </c>
      <c r="DY302" s="1225">
        <v>0.05</v>
      </c>
      <c r="DZ302" s="1210"/>
      <c r="EA302" s="1212"/>
      <c r="EB302" s="1192"/>
      <c r="EC302" s="1199"/>
      <c r="ED302" s="1192"/>
      <c r="EE302" s="1194"/>
      <c r="EF302" s="1192"/>
      <c r="EG302" s="1196"/>
      <c r="EH302" s="1192"/>
      <c r="EI302" s="1205"/>
      <c r="EJ302" s="1208"/>
      <c r="EK302" s="1210"/>
      <c r="EL302" s="1212"/>
      <c r="EM302" s="1192"/>
      <c r="EN302" s="1199"/>
      <c r="EO302" s="1192"/>
      <c r="EP302" s="1194"/>
      <c r="EQ302" s="1192"/>
      <c r="ER302" s="1196"/>
      <c r="ES302" s="1192"/>
      <c r="ET302" s="1205"/>
      <c r="EU302" s="1215"/>
      <c r="EV302" s="1208"/>
      <c r="EW302" s="1210"/>
      <c r="EX302" s="277">
        <v>110</v>
      </c>
      <c r="EY302" s="1210"/>
      <c r="EZ302" s="1261"/>
      <c r="FA302" s="1210"/>
      <c r="FB302" s="1264"/>
      <c r="FC302" s="298"/>
      <c r="FD302" s="1267"/>
      <c r="FE302" s="441"/>
      <c r="FF302" s="422"/>
      <c r="FG302" s="422"/>
      <c r="FH302" s="422"/>
      <c r="FI302" s="422"/>
      <c r="FJ302" s="422"/>
      <c r="FK302" s="422"/>
      <c r="FL302" s="422"/>
      <c r="FM302" s="422"/>
      <c r="FN302" s="422"/>
      <c r="FO302" s="422"/>
    </row>
    <row r="303" spans="1:171" s="56" customFormat="1" ht="15.6" customHeight="1">
      <c r="A303" s="56" t="s">
        <v>1402</v>
      </c>
      <c r="B303" s="56" t="s">
        <v>1997</v>
      </c>
      <c r="C303" s="1256"/>
      <c r="D303" s="1349"/>
      <c r="E303" s="1218"/>
      <c r="F303" s="300" t="s">
        <v>45</v>
      </c>
      <c r="G303" s="205"/>
      <c r="H303" s="279">
        <v>281580</v>
      </c>
      <c r="I303" s="280"/>
      <c r="J303" s="279">
        <v>261420</v>
      </c>
      <c r="K303" s="280"/>
      <c r="L303" s="175" t="s">
        <v>268</v>
      </c>
      <c r="M303" s="223">
        <v>2690</v>
      </c>
      <c r="N303" s="281"/>
      <c r="O303" s="282" t="s">
        <v>269</v>
      </c>
      <c r="P303" s="283" t="s">
        <v>270</v>
      </c>
      <c r="Q303" s="284" t="s">
        <v>274</v>
      </c>
      <c r="R303" s="283" t="s">
        <v>271</v>
      </c>
      <c r="S303" s="284" t="s">
        <v>268</v>
      </c>
      <c r="T303" s="285">
        <v>2.9</v>
      </c>
      <c r="U303" s="286"/>
      <c r="V303" s="223">
        <v>2490</v>
      </c>
      <c r="W303" s="281"/>
      <c r="X303" s="282" t="s">
        <v>269</v>
      </c>
      <c r="Y303" s="283" t="s">
        <v>270</v>
      </c>
      <c r="Z303" s="284" t="s">
        <v>274</v>
      </c>
      <c r="AA303" s="283" t="s">
        <v>271</v>
      </c>
      <c r="AB303" s="284" t="s">
        <v>268</v>
      </c>
      <c r="AC303" s="285">
        <v>2.9</v>
      </c>
      <c r="AD303" s="287"/>
      <c r="AE303" s="55"/>
      <c r="AF303" s="133"/>
      <c r="AG303" s="133"/>
      <c r="AH303" s="288"/>
      <c r="AI303" s="137"/>
      <c r="AJ303" s="138"/>
      <c r="AK303" s="137"/>
      <c r="AL303" s="138"/>
      <c r="AM303" s="137"/>
      <c r="AN303" s="138"/>
      <c r="AO303" s="138"/>
      <c r="AP303" s="55"/>
      <c r="AQ303" s="289"/>
      <c r="AR303" s="165"/>
      <c r="AS303" s="288"/>
      <c r="AT303" s="137"/>
      <c r="AU303" s="138"/>
      <c r="AV303" s="137"/>
      <c r="AW303" s="138"/>
      <c r="AX303" s="137"/>
      <c r="AY303" s="138"/>
      <c r="BJ303" s="1187"/>
      <c r="BK303" s="51"/>
      <c r="BL303" s="301"/>
      <c r="BM303" s="1210"/>
      <c r="BU303" s="235"/>
      <c r="BV303" s="1241"/>
      <c r="BW303" s="266"/>
      <c r="BX303" s="1210"/>
      <c r="BY303" s="1279"/>
      <c r="BZ303" s="290"/>
      <c r="CA303" s="1210"/>
      <c r="CB303" s="1191"/>
      <c r="CC303" s="1193"/>
      <c r="CD303" s="1195"/>
      <c r="CE303" s="1193"/>
      <c r="CF303" s="1197"/>
      <c r="CG303" s="1193"/>
      <c r="CH303" s="1248"/>
      <c r="CI303" s="1241"/>
      <c r="CJ303" s="1219"/>
      <c r="CK303" s="1189"/>
      <c r="CL303" s="1190"/>
      <c r="CM303" s="1192"/>
      <c r="CN303" s="1194"/>
      <c r="CO303" s="1192"/>
      <c r="CP303" s="1196"/>
      <c r="CQ303" s="1192"/>
      <c r="CR303" s="1205"/>
      <c r="CS303" s="1230"/>
      <c r="CT303" s="1232"/>
      <c r="CU303" s="1235"/>
      <c r="CV303" s="1238"/>
      <c r="CW303" s="1235"/>
      <c r="CX303" s="1238"/>
      <c r="CY303" s="1189"/>
      <c r="CZ303" s="291" t="s">
        <v>1167</v>
      </c>
      <c r="DA303" s="292">
        <v>4700</v>
      </c>
      <c r="DB303" s="293">
        <v>5200</v>
      </c>
      <c r="DC303" s="294">
        <v>3300</v>
      </c>
      <c r="DD303" s="290">
        <v>3300</v>
      </c>
      <c r="DE303" s="1210"/>
      <c r="DF303" s="231">
        <v>20750</v>
      </c>
      <c r="DG303" s="235"/>
      <c r="DH303" s="165"/>
      <c r="DI303" s="1241"/>
      <c r="DJ303" s="1244"/>
      <c r="DK303" s="1210"/>
      <c r="DL303" s="1190"/>
      <c r="DM303" s="1193"/>
      <c r="DN303" s="1195"/>
      <c r="DO303" s="1193"/>
      <c r="DP303" s="1197"/>
      <c r="DQ303" s="1193"/>
      <c r="DR303" s="1248"/>
      <c r="DS303" s="1210"/>
      <c r="DT303" s="1229"/>
      <c r="DU303" s="1210"/>
      <c r="DV303" s="1222"/>
      <c r="DW303" s="1224"/>
      <c r="DX303" s="1224"/>
      <c r="DY303" s="1226"/>
      <c r="DZ303" s="1210"/>
      <c r="EA303" s="1213"/>
      <c r="EB303" s="1193"/>
      <c r="EC303" s="1200"/>
      <c r="ED303" s="1193"/>
      <c r="EE303" s="1195"/>
      <c r="EF303" s="1193"/>
      <c r="EG303" s="1197"/>
      <c r="EH303" s="1193"/>
      <c r="EI303" s="1206"/>
      <c r="EJ303" s="1209"/>
      <c r="EK303" s="1210"/>
      <c r="EL303" s="1213"/>
      <c r="EM303" s="1193"/>
      <c r="EN303" s="1200"/>
      <c r="EO303" s="1193"/>
      <c r="EP303" s="1195"/>
      <c r="EQ303" s="1193"/>
      <c r="ER303" s="1197"/>
      <c r="ES303" s="1193"/>
      <c r="ET303" s="1206"/>
      <c r="EU303" s="1216"/>
      <c r="EV303" s="1209"/>
      <c r="EW303" s="1210"/>
      <c r="EX303" s="295" t="s">
        <v>1168</v>
      </c>
      <c r="EY303" s="1210"/>
      <c r="EZ303" s="1261"/>
      <c r="FA303" s="1210"/>
      <c r="FB303" s="1264"/>
      <c r="FC303" s="298"/>
      <c r="FD303" s="1267"/>
      <c r="FE303" s="441"/>
      <c r="FF303" s="422"/>
      <c r="FG303" s="422"/>
      <c r="FH303" s="422"/>
      <c r="FI303" s="422"/>
      <c r="FJ303" s="422"/>
      <c r="FK303" s="422"/>
      <c r="FL303" s="422"/>
      <c r="FM303" s="422"/>
      <c r="FN303" s="422"/>
      <c r="FO303" s="422"/>
    </row>
    <row r="304" spans="1:171" s="56" customFormat="1" ht="15.6" customHeight="1">
      <c r="A304" s="56" t="s">
        <v>494</v>
      </c>
      <c r="B304" s="56" t="s">
        <v>1998</v>
      </c>
      <c r="C304" s="1256"/>
      <c r="D304" s="1348" t="s">
        <v>297</v>
      </c>
      <c r="E304" s="1184" t="s">
        <v>1160</v>
      </c>
      <c r="F304" s="296" t="s">
        <v>42</v>
      </c>
      <c r="G304" s="205"/>
      <c r="H304" s="206">
        <v>97160</v>
      </c>
      <c r="I304" s="207">
        <v>106170</v>
      </c>
      <c r="J304" s="206">
        <v>79880</v>
      </c>
      <c r="K304" s="207">
        <v>88890</v>
      </c>
      <c r="L304" s="175" t="s">
        <v>268</v>
      </c>
      <c r="M304" s="208">
        <v>950</v>
      </c>
      <c r="N304" s="209">
        <v>1040</v>
      </c>
      <c r="O304" s="210" t="s">
        <v>269</v>
      </c>
      <c r="P304" s="211" t="s">
        <v>270</v>
      </c>
      <c r="Q304" s="212" t="s">
        <v>268</v>
      </c>
      <c r="R304" s="213" t="s">
        <v>271</v>
      </c>
      <c r="S304" s="212" t="s">
        <v>268</v>
      </c>
      <c r="T304" s="214">
        <v>3</v>
      </c>
      <c r="U304" s="215">
        <v>2.9</v>
      </c>
      <c r="V304" s="208">
        <v>770</v>
      </c>
      <c r="W304" s="209">
        <v>860</v>
      </c>
      <c r="X304" s="210" t="s">
        <v>269</v>
      </c>
      <c r="Y304" s="211" t="s">
        <v>270</v>
      </c>
      <c r="Z304" s="212" t="s">
        <v>268</v>
      </c>
      <c r="AA304" s="213" t="s">
        <v>271</v>
      </c>
      <c r="AB304" s="212" t="s">
        <v>268</v>
      </c>
      <c r="AC304" s="214">
        <v>3</v>
      </c>
      <c r="AD304" s="216">
        <v>2.9</v>
      </c>
      <c r="AE304" s="175" t="s">
        <v>268</v>
      </c>
      <c r="AF304" s="217">
        <v>9010</v>
      </c>
      <c r="AG304" s="218" t="s">
        <v>274</v>
      </c>
      <c r="AH304" s="219">
        <v>90</v>
      </c>
      <c r="AI304" s="220" t="s">
        <v>269</v>
      </c>
      <c r="AJ304" s="211" t="s">
        <v>270</v>
      </c>
      <c r="AK304" s="212" t="s">
        <v>268</v>
      </c>
      <c r="AL304" s="213" t="s">
        <v>271</v>
      </c>
      <c r="AM304" s="212" t="s">
        <v>268</v>
      </c>
      <c r="AN304" s="221">
        <v>2.5</v>
      </c>
      <c r="AO304" s="222" t="s">
        <v>276</v>
      </c>
      <c r="AP304" s="175" t="s">
        <v>268</v>
      </c>
      <c r="AQ304" s="223">
        <v>3600</v>
      </c>
      <c r="AR304" s="224" t="s">
        <v>274</v>
      </c>
      <c r="AS304" s="225">
        <v>30</v>
      </c>
      <c r="AT304" s="226" t="s">
        <v>269</v>
      </c>
      <c r="AU304" s="227" t="s">
        <v>270</v>
      </c>
      <c r="AV304" s="228" t="s">
        <v>268</v>
      </c>
      <c r="AW304" s="229" t="s">
        <v>271</v>
      </c>
      <c r="AX304" s="228" t="s">
        <v>268</v>
      </c>
      <c r="AY304" s="230">
        <v>3.8</v>
      </c>
      <c r="AZ304" s="51"/>
      <c r="BB304" s="133"/>
      <c r="BC304" s="297"/>
      <c r="BD304" s="137"/>
      <c r="BE304" s="138"/>
      <c r="BF304" s="137"/>
      <c r="BG304" s="138"/>
      <c r="BH304" s="137"/>
      <c r="BI304" s="138"/>
      <c r="BJ304" s="1187"/>
      <c r="BK304" s="51"/>
      <c r="BL304" s="301"/>
      <c r="BM304" s="1210"/>
      <c r="BU304" s="235"/>
      <c r="BV304" s="1241"/>
      <c r="BW304" s="266"/>
      <c r="BX304" s="1210" t="s">
        <v>268</v>
      </c>
      <c r="BY304" s="1276">
        <v>23040</v>
      </c>
      <c r="BZ304" s="237"/>
      <c r="CA304" s="1210" t="s">
        <v>268</v>
      </c>
      <c r="CB304" s="1245">
        <v>150</v>
      </c>
      <c r="CC304" s="1201" t="s">
        <v>269</v>
      </c>
      <c r="CD304" s="1202" t="s">
        <v>270</v>
      </c>
      <c r="CE304" s="1201" t="s">
        <v>268</v>
      </c>
      <c r="CF304" s="1203" t="s">
        <v>275</v>
      </c>
      <c r="CG304" s="1201" t="s">
        <v>268</v>
      </c>
      <c r="CH304" s="1246">
        <v>5.8</v>
      </c>
      <c r="CI304" s="1241"/>
      <c r="CJ304" s="1188" t="s">
        <v>197</v>
      </c>
      <c r="CK304" s="1189" t="s">
        <v>268</v>
      </c>
      <c r="CL304" s="1190">
        <v>160</v>
      </c>
      <c r="CM304" s="1192" t="s">
        <v>269</v>
      </c>
      <c r="CN304" s="1194" t="s">
        <v>270</v>
      </c>
      <c r="CO304" s="1192" t="s">
        <v>268</v>
      </c>
      <c r="CP304" s="1196" t="s">
        <v>275</v>
      </c>
      <c r="CQ304" s="1192" t="s">
        <v>268</v>
      </c>
      <c r="CR304" s="1205">
        <v>2.2999999999999998</v>
      </c>
      <c r="CS304" s="1230" t="s">
        <v>277</v>
      </c>
      <c r="CT304" s="1232" t="s">
        <v>268</v>
      </c>
      <c r="CU304" s="1233">
        <v>6700</v>
      </c>
      <c r="CV304" s="1236">
        <v>7300</v>
      </c>
      <c r="CW304" s="1233">
        <v>4700</v>
      </c>
      <c r="CX304" s="1236">
        <v>4700</v>
      </c>
      <c r="CY304" s="1189" t="s">
        <v>268</v>
      </c>
      <c r="CZ304" s="238" t="s">
        <v>1162</v>
      </c>
      <c r="DA304" s="239">
        <v>10200</v>
      </c>
      <c r="DB304" s="240">
        <v>11400</v>
      </c>
      <c r="DC304" s="241">
        <v>7100</v>
      </c>
      <c r="DD304" s="242">
        <v>7100</v>
      </c>
      <c r="DE304" s="1210"/>
      <c r="DF304" s="231"/>
      <c r="DG304" s="1189" t="s">
        <v>268</v>
      </c>
      <c r="DH304" s="1239">
        <v>5100</v>
      </c>
      <c r="DI304" s="1210" t="s">
        <v>268</v>
      </c>
      <c r="DJ304" s="1242">
        <v>6380</v>
      </c>
      <c r="DK304" s="1210" t="s">
        <v>268</v>
      </c>
      <c r="DL304" s="1245">
        <v>60</v>
      </c>
      <c r="DM304" s="1201" t="s">
        <v>269</v>
      </c>
      <c r="DN304" s="1202" t="s">
        <v>270</v>
      </c>
      <c r="DO304" s="1201" t="s">
        <v>268</v>
      </c>
      <c r="DP304" s="1203" t="s">
        <v>275</v>
      </c>
      <c r="DQ304" s="1201" t="s">
        <v>268</v>
      </c>
      <c r="DR304" s="1246">
        <v>6.5</v>
      </c>
      <c r="DS304" s="1210"/>
      <c r="DT304" s="191"/>
      <c r="DU304" s="1210" t="s">
        <v>280</v>
      </c>
      <c r="DV304" s="1249" t="s">
        <v>1129</v>
      </c>
      <c r="DW304" s="1251" t="s">
        <v>1129</v>
      </c>
      <c r="DX304" s="1251" t="s">
        <v>1129</v>
      </c>
      <c r="DY304" s="1253" t="s">
        <v>1129</v>
      </c>
      <c r="DZ304" s="1210" t="s">
        <v>280</v>
      </c>
      <c r="EA304" s="1211">
        <v>4220</v>
      </c>
      <c r="EB304" s="1201" t="s">
        <v>268</v>
      </c>
      <c r="EC304" s="1198">
        <v>40</v>
      </c>
      <c r="ED304" s="1201" t="s">
        <v>269</v>
      </c>
      <c r="EE304" s="1202" t="s">
        <v>270</v>
      </c>
      <c r="EF304" s="1201" t="s">
        <v>268</v>
      </c>
      <c r="EG304" s="1203" t="s">
        <v>275</v>
      </c>
      <c r="EH304" s="1201" t="s">
        <v>268</v>
      </c>
      <c r="EI304" s="1204">
        <v>4.9000000000000004</v>
      </c>
      <c r="EJ304" s="1207" t="s">
        <v>276</v>
      </c>
      <c r="EK304" s="1210" t="s">
        <v>280</v>
      </c>
      <c r="EL304" s="1211">
        <v>15450</v>
      </c>
      <c r="EM304" s="1201" t="s">
        <v>268</v>
      </c>
      <c r="EN304" s="1198">
        <v>150</v>
      </c>
      <c r="EO304" s="1201" t="s">
        <v>269</v>
      </c>
      <c r="EP304" s="1202" t="s">
        <v>270</v>
      </c>
      <c r="EQ304" s="1201" t="s">
        <v>268</v>
      </c>
      <c r="ER304" s="1203" t="s">
        <v>275</v>
      </c>
      <c r="ES304" s="1201" t="s">
        <v>268</v>
      </c>
      <c r="ET304" s="1204">
        <v>2.6</v>
      </c>
      <c r="EU304" s="1214" t="s">
        <v>276</v>
      </c>
      <c r="EV304" s="1207" t="s">
        <v>1168</v>
      </c>
      <c r="EW304" s="1210" t="s">
        <v>280</v>
      </c>
      <c r="EX304" s="244"/>
      <c r="EY304" s="1210" t="s">
        <v>280</v>
      </c>
      <c r="EZ304" s="1261"/>
      <c r="FA304" s="1210"/>
      <c r="FB304" s="1264"/>
      <c r="FC304" s="298"/>
      <c r="FD304" s="1267"/>
      <c r="FE304" s="441"/>
      <c r="FF304" s="422"/>
      <c r="FG304" s="422"/>
      <c r="FH304" s="422"/>
      <c r="FI304" s="422"/>
      <c r="FJ304" s="422"/>
      <c r="FK304" s="422"/>
      <c r="FL304" s="422"/>
      <c r="FM304" s="422"/>
      <c r="FN304" s="422"/>
      <c r="FO304" s="422"/>
    </row>
    <row r="305" spans="1:171" s="56" customFormat="1" ht="15.6" customHeight="1">
      <c r="A305" s="56" t="s">
        <v>495</v>
      </c>
      <c r="B305" s="56" t="s">
        <v>1999</v>
      </c>
      <c r="C305" s="1256"/>
      <c r="D305" s="1349"/>
      <c r="E305" s="1185"/>
      <c r="F305" s="299" t="s">
        <v>43</v>
      </c>
      <c r="G305" s="205"/>
      <c r="H305" s="246">
        <v>106170</v>
      </c>
      <c r="I305" s="247">
        <v>178430</v>
      </c>
      <c r="J305" s="246">
        <v>88890</v>
      </c>
      <c r="K305" s="247">
        <v>161150</v>
      </c>
      <c r="L305" s="175" t="s">
        <v>268</v>
      </c>
      <c r="M305" s="248">
        <v>1040</v>
      </c>
      <c r="N305" s="249">
        <v>1660</v>
      </c>
      <c r="O305" s="250" t="s">
        <v>269</v>
      </c>
      <c r="P305" s="251" t="s">
        <v>270</v>
      </c>
      <c r="Q305" s="252" t="s">
        <v>274</v>
      </c>
      <c r="R305" s="251" t="s">
        <v>271</v>
      </c>
      <c r="S305" s="252" t="s">
        <v>268</v>
      </c>
      <c r="T305" s="253">
        <v>2.9</v>
      </c>
      <c r="U305" s="254">
        <v>2.9</v>
      </c>
      <c r="V305" s="248">
        <v>860</v>
      </c>
      <c r="W305" s="249">
        <v>1490</v>
      </c>
      <c r="X305" s="250" t="s">
        <v>269</v>
      </c>
      <c r="Y305" s="251" t="s">
        <v>270</v>
      </c>
      <c r="Z305" s="252" t="s">
        <v>274</v>
      </c>
      <c r="AA305" s="251" t="s">
        <v>271</v>
      </c>
      <c r="AB305" s="252" t="s">
        <v>268</v>
      </c>
      <c r="AC305" s="253">
        <v>2.9</v>
      </c>
      <c r="AD305" s="255">
        <v>2.8</v>
      </c>
      <c r="AE305" s="175" t="s">
        <v>268</v>
      </c>
      <c r="AF305" s="223">
        <v>9010</v>
      </c>
      <c r="AG305" s="224" t="s">
        <v>274</v>
      </c>
      <c r="AH305" s="256">
        <v>90</v>
      </c>
      <c r="AI305" s="257" t="s">
        <v>269</v>
      </c>
      <c r="AJ305" s="197" t="s">
        <v>270</v>
      </c>
      <c r="AK305" s="198" t="s">
        <v>268</v>
      </c>
      <c r="AL305" s="258" t="s">
        <v>271</v>
      </c>
      <c r="AM305" s="259" t="s">
        <v>268</v>
      </c>
      <c r="AN305" s="260">
        <v>2.5</v>
      </c>
      <c r="AO305" s="261"/>
      <c r="AP305" s="51"/>
      <c r="AQ305" s="233"/>
      <c r="AS305" s="233"/>
      <c r="AT305" s="262"/>
      <c r="AU305" s="263"/>
      <c r="AV305" s="262"/>
      <c r="AW305" s="263"/>
      <c r="AX305" s="262"/>
      <c r="AY305" s="263"/>
      <c r="AZ305" s="51"/>
      <c r="BC305" s="264"/>
      <c r="BD305" s="265"/>
      <c r="BF305" s="265"/>
      <c r="BH305" s="265"/>
      <c r="BJ305" s="1187"/>
      <c r="BK305" s="51"/>
      <c r="BL305" s="301"/>
      <c r="BM305" s="1210"/>
      <c r="BU305" s="235"/>
      <c r="BV305" s="1241"/>
      <c r="BW305" s="266"/>
      <c r="BX305" s="1210"/>
      <c r="BY305" s="1277"/>
      <c r="BZ305" s="267">
        <v>21100</v>
      </c>
      <c r="CA305" s="1210"/>
      <c r="CB305" s="1190"/>
      <c r="CC305" s="1192"/>
      <c r="CD305" s="1194"/>
      <c r="CE305" s="1192"/>
      <c r="CF305" s="1196"/>
      <c r="CG305" s="1192"/>
      <c r="CH305" s="1247"/>
      <c r="CI305" s="1241"/>
      <c r="CJ305" s="1188"/>
      <c r="CK305" s="1189"/>
      <c r="CL305" s="1190"/>
      <c r="CM305" s="1192"/>
      <c r="CN305" s="1194"/>
      <c r="CO305" s="1192"/>
      <c r="CP305" s="1196"/>
      <c r="CQ305" s="1192"/>
      <c r="CR305" s="1205"/>
      <c r="CS305" s="1230"/>
      <c r="CT305" s="1232"/>
      <c r="CU305" s="1234"/>
      <c r="CV305" s="1237"/>
      <c r="CW305" s="1234"/>
      <c r="CX305" s="1237"/>
      <c r="CY305" s="1189"/>
      <c r="CZ305" s="167" t="s">
        <v>1164</v>
      </c>
      <c r="DA305" s="268">
        <v>5600</v>
      </c>
      <c r="DB305" s="269">
        <v>6200</v>
      </c>
      <c r="DC305" s="270">
        <v>3900</v>
      </c>
      <c r="DD305" s="271">
        <v>3900</v>
      </c>
      <c r="DE305" s="1210"/>
      <c r="DF305" s="231" t="s">
        <v>294</v>
      </c>
      <c r="DG305" s="1189"/>
      <c r="DH305" s="1240"/>
      <c r="DI305" s="1210"/>
      <c r="DJ305" s="1243"/>
      <c r="DK305" s="1210"/>
      <c r="DL305" s="1190"/>
      <c r="DM305" s="1192"/>
      <c r="DN305" s="1194"/>
      <c r="DO305" s="1192"/>
      <c r="DP305" s="1196"/>
      <c r="DQ305" s="1192"/>
      <c r="DR305" s="1247"/>
      <c r="DS305" s="1210"/>
      <c r="DT305" s="191"/>
      <c r="DU305" s="1210"/>
      <c r="DV305" s="1250"/>
      <c r="DW305" s="1252"/>
      <c r="DX305" s="1252"/>
      <c r="DY305" s="1254"/>
      <c r="DZ305" s="1210"/>
      <c r="EA305" s="1212"/>
      <c r="EB305" s="1192"/>
      <c r="EC305" s="1199"/>
      <c r="ED305" s="1192"/>
      <c r="EE305" s="1194"/>
      <c r="EF305" s="1192"/>
      <c r="EG305" s="1196"/>
      <c r="EH305" s="1192"/>
      <c r="EI305" s="1205"/>
      <c r="EJ305" s="1208"/>
      <c r="EK305" s="1210"/>
      <c r="EL305" s="1212"/>
      <c r="EM305" s="1192"/>
      <c r="EN305" s="1199"/>
      <c r="EO305" s="1192"/>
      <c r="EP305" s="1194"/>
      <c r="EQ305" s="1192"/>
      <c r="ER305" s="1196"/>
      <c r="ES305" s="1192"/>
      <c r="ET305" s="1205"/>
      <c r="EU305" s="1215"/>
      <c r="EV305" s="1208"/>
      <c r="EW305" s="1210"/>
      <c r="EX305" s="272">
        <v>10190</v>
      </c>
      <c r="EY305" s="1210"/>
      <c r="EZ305" s="1261"/>
      <c r="FA305" s="1210"/>
      <c r="FB305" s="1264"/>
      <c r="FC305" s="298"/>
      <c r="FD305" s="1267"/>
      <c r="FE305" s="441"/>
      <c r="FF305" s="422"/>
      <c r="FG305" s="422"/>
      <c r="FH305" s="422"/>
      <c r="FI305" s="422"/>
      <c r="FJ305" s="422"/>
      <c r="FK305" s="422"/>
      <c r="FL305" s="422"/>
      <c r="FM305" s="422"/>
      <c r="FN305" s="422"/>
      <c r="FO305" s="422"/>
    </row>
    <row r="306" spans="1:171" s="56" customFormat="1" ht="15.6" customHeight="1">
      <c r="A306" s="56" t="s">
        <v>1403</v>
      </c>
      <c r="B306" s="56" t="s">
        <v>2000</v>
      </c>
      <c r="C306" s="1256"/>
      <c r="D306" s="1349"/>
      <c r="E306" s="1217" t="s">
        <v>1165</v>
      </c>
      <c r="F306" s="299" t="s">
        <v>44</v>
      </c>
      <c r="G306" s="205"/>
      <c r="H306" s="246">
        <v>178430</v>
      </c>
      <c r="I306" s="247">
        <v>268610</v>
      </c>
      <c r="J306" s="246">
        <v>161150</v>
      </c>
      <c r="K306" s="247">
        <v>251330</v>
      </c>
      <c r="L306" s="175" t="s">
        <v>268</v>
      </c>
      <c r="M306" s="248">
        <v>1660</v>
      </c>
      <c r="N306" s="249">
        <v>2560</v>
      </c>
      <c r="O306" s="250" t="s">
        <v>269</v>
      </c>
      <c r="P306" s="251" t="s">
        <v>270</v>
      </c>
      <c r="Q306" s="252" t="s">
        <v>274</v>
      </c>
      <c r="R306" s="251" t="s">
        <v>271</v>
      </c>
      <c r="S306" s="252" t="s">
        <v>268</v>
      </c>
      <c r="T306" s="253">
        <v>2.9</v>
      </c>
      <c r="U306" s="254">
        <v>2.8</v>
      </c>
      <c r="V306" s="248">
        <v>1490</v>
      </c>
      <c r="W306" s="249">
        <v>2390</v>
      </c>
      <c r="X306" s="250" t="s">
        <v>269</v>
      </c>
      <c r="Y306" s="251" t="s">
        <v>270</v>
      </c>
      <c r="Z306" s="252" t="s">
        <v>274</v>
      </c>
      <c r="AA306" s="251" t="s">
        <v>271</v>
      </c>
      <c r="AB306" s="252" t="s">
        <v>268</v>
      </c>
      <c r="AC306" s="253">
        <v>2.8</v>
      </c>
      <c r="AD306" s="255">
        <v>2.8</v>
      </c>
      <c r="AE306" s="55"/>
      <c r="AF306" s="133"/>
      <c r="AG306" s="133"/>
      <c r="AH306" s="273"/>
      <c r="AI306" s="137"/>
      <c r="AJ306" s="138"/>
      <c r="AK306" s="137"/>
      <c r="AL306" s="138"/>
      <c r="AM306" s="137"/>
      <c r="AN306" s="138"/>
      <c r="AO306" s="138"/>
      <c r="AP306" s="55"/>
      <c r="AQ306" s="133"/>
      <c r="AR306" s="133"/>
      <c r="AS306" s="138"/>
      <c r="AT306" s="137"/>
      <c r="AU306" s="138"/>
      <c r="AV306" s="137"/>
      <c r="AW306" s="138"/>
      <c r="AX306" s="137"/>
      <c r="AY306" s="138"/>
      <c r="AZ306" s="175" t="s">
        <v>268</v>
      </c>
      <c r="BA306" s="274">
        <v>18030</v>
      </c>
      <c r="BB306" s="175" t="s">
        <v>268</v>
      </c>
      <c r="BC306" s="225">
        <v>180</v>
      </c>
      <c r="BD306" s="226" t="s">
        <v>269</v>
      </c>
      <c r="BE306" s="227" t="s">
        <v>270</v>
      </c>
      <c r="BF306" s="228" t="s">
        <v>268</v>
      </c>
      <c r="BG306" s="229" t="s">
        <v>271</v>
      </c>
      <c r="BH306" s="226" t="s">
        <v>268</v>
      </c>
      <c r="BI306" s="230">
        <v>2.5</v>
      </c>
      <c r="BJ306" s="1187"/>
      <c r="BK306" s="51"/>
      <c r="BL306" s="301"/>
      <c r="BM306" s="1210"/>
      <c r="BU306" s="235"/>
      <c r="BV306" s="1241"/>
      <c r="BW306" s="266"/>
      <c r="BX306" s="1210" t="s">
        <v>268</v>
      </c>
      <c r="BY306" s="1278">
        <v>21100</v>
      </c>
      <c r="BZ306" s="275"/>
      <c r="CA306" s="1210"/>
      <c r="CB306" s="1190">
        <v>0</v>
      </c>
      <c r="CC306" s="1192"/>
      <c r="CD306" s="1194"/>
      <c r="CE306" s="1192"/>
      <c r="CF306" s="1196"/>
      <c r="CG306" s="1192"/>
      <c r="CH306" s="1247"/>
      <c r="CI306" s="1241"/>
      <c r="CJ306" s="1219">
        <v>16060</v>
      </c>
      <c r="CK306" s="1189"/>
      <c r="CL306" s="1190"/>
      <c r="CM306" s="1192"/>
      <c r="CN306" s="1194"/>
      <c r="CO306" s="1192"/>
      <c r="CP306" s="1196"/>
      <c r="CQ306" s="1192"/>
      <c r="CR306" s="1205"/>
      <c r="CS306" s="1230"/>
      <c r="CT306" s="1232"/>
      <c r="CU306" s="1234"/>
      <c r="CV306" s="1237"/>
      <c r="CW306" s="1234"/>
      <c r="CX306" s="1237"/>
      <c r="CY306" s="1189"/>
      <c r="CZ306" s="167" t="s">
        <v>1166</v>
      </c>
      <c r="DA306" s="268">
        <v>4900</v>
      </c>
      <c r="DB306" s="269">
        <v>5400</v>
      </c>
      <c r="DC306" s="270">
        <v>3400</v>
      </c>
      <c r="DD306" s="271">
        <v>3400</v>
      </c>
      <c r="DE306" s="1210"/>
      <c r="DF306" s="231">
        <v>16800</v>
      </c>
      <c r="DG306" s="235"/>
      <c r="DH306" s="276"/>
      <c r="DI306" s="1241"/>
      <c r="DJ306" s="1243"/>
      <c r="DK306" s="1210"/>
      <c r="DL306" s="1190"/>
      <c r="DM306" s="1192"/>
      <c r="DN306" s="1194"/>
      <c r="DO306" s="1192"/>
      <c r="DP306" s="1196"/>
      <c r="DQ306" s="1192"/>
      <c r="DR306" s="1247"/>
      <c r="DS306" s="1210"/>
      <c r="DT306" s="191"/>
      <c r="DU306" s="1210"/>
      <c r="DV306" s="1221">
        <v>0.01</v>
      </c>
      <c r="DW306" s="1223">
        <v>0.03</v>
      </c>
      <c r="DX306" s="1223">
        <v>0.04</v>
      </c>
      <c r="DY306" s="1225">
        <v>0.05</v>
      </c>
      <c r="DZ306" s="1210"/>
      <c r="EA306" s="1212"/>
      <c r="EB306" s="1192"/>
      <c r="EC306" s="1199"/>
      <c r="ED306" s="1192"/>
      <c r="EE306" s="1194"/>
      <c r="EF306" s="1192"/>
      <c r="EG306" s="1196"/>
      <c r="EH306" s="1192"/>
      <c r="EI306" s="1205"/>
      <c r="EJ306" s="1208"/>
      <c r="EK306" s="1210"/>
      <c r="EL306" s="1212"/>
      <c r="EM306" s="1192"/>
      <c r="EN306" s="1199"/>
      <c r="EO306" s="1192"/>
      <c r="EP306" s="1194"/>
      <c r="EQ306" s="1192"/>
      <c r="ER306" s="1196"/>
      <c r="ES306" s="1192"/>
      <c r="ET306" s="1205"/>
      <c r="EU306" s="1215"/>
      <c r="EV306" s="1208"/>
      <c r="EW306" s="1210"/>
      <c r="EX306" s="277">
        <v>100</v>
      </c>
      <c r="EY306" s="1210"/>
      <c r="EZ306" s="1261"/>
      <c r="FA306" s="1210"/>
      <c r="FB306" s="1264"/>
      <c r="FC306" s="298"/>
      <c r="FD306" s="1267"/>
      <c r="FE306" s="441"/>
      <c r="FF306" s="422"/>
      <c r="FG306" s="422"/>
      <c r="FH306" s="422"/>
      <c r="FI306" s="422"/>
      <c r="FJ306" s="422"/>
      <c r="FK306" s="422"/>
      <c r="FL306" s="422"/>
      <c r="FM306" s="422"/>
      <c r="FN306" s="422"/>
      <c r="FO306" s="422"/>
    </row>
    <row r="307" spans="1:171" s="56" customFormat="1" ht="15.6" customHeight="1">
      <c r="A307" s="56" t="s">
        <v>1404</v>
      </c>
      <c r="B307" s="56" t="s">
        <v>2001</v>
      </c>
      <c r="C307" s="1256"/>
      <c r="D307" s="1349"/>
      <c r="E307" s="1218"/>
      <c r="F307" s="300" t="s">
        <v>45</v>
      </c>
      <c r="G307" s="205"/>
      <c r="H307" s="279">
        <v>268610</v>
      </c>
      <c r="I307" s="280"/>
      <c r="J307" s="279">
        <v>251330</v>
      </c>
      <c r="K307" s="280"/>
      <c r="L307" s="175" t="s">
        <v>268</v>
      </c>
      <c r="M307" s="223">
        <v>2560</v>
      </c>
      <c r="N307" s="281"/>
      <c r="O307" s="282" t="s">
        <v>269</v>
      </c>
      <c r="P307" s="283" t="s">
        <v>270</v>
      </c>
      <c r="Q307" s="284" t="s">
        <v>274</v>
      </c>
      <c r="R307" s="283" t="s">
        <v>271</v>
      </c>
      <c r="S307" s="284" t="s">
        <v>268</v>
      </c>
      <c r="T307" s="285">
        <v>2.8</v>
      </c>
      <c r="U307" s="286"/>
      <c r="V307" s="223">
        <v>2390</v>
      </c>
      <c r="W307" s="281"/>
      <c r="X307" s="282" t="s">
        <v>269</v>
      </c>
      <c r="Y307" s="283" t="s">
        <v>270</v>
      </c>
      <c r="Z307" s="284" t="s">
        <v>274</v>
      </c>
      <c r="AA307" s="283" t="s">
        <v>271</v>
      </c>
      <c r="AB307" s="284" t="s">
        <v>268</v>
      </c>
      <c r="AC307" s="285">
        <v>2.8</v>
      </c>
      <c r="AD307" s="287"/>
      <c r="AE307" s="55"/>
      <c r="AF307" s="133"/>
      <c r="AG307" s="133"/>
      <c r="AH307" s="288"/>
      <c r="AI307" s="137"/>
      <c r="AJ307" s="138"/>
      <c r="AK307" s="137"/>
      <c r="AL307" s="138"/>
      <c r="AM307" s="137"/>
      <c r="AN307" s="138"/>
      <c r="AO307" s="138"/>
      <c r="AP307" s="55"/>
      <c r="AQ307" s="289"/>
      <c r="AR307" s="165"/>
      <c r="AS307" s="288"/>
      <c r="AT307" s="137"/>
      <c r="AU307" s="138"/>
      <c r="AV307" s="137"/>
      <c r="AW307" s="138"/>
      <c r="AX307" s="137"/>
      <c r="AY307" s="138"/>
      <c r="BJ307" s="1187"/>
      <c r="BK307" s="51"/>
      <c r="BL307" s="301"/>
      <c r="BM307" s="1210"/>
      <c r="BU307" s="235"/>
      <c r="BV307" s="1241"/>
      <c r="BW307" s="266"/>
      <c r="BX307" s="1210"/>
      <c r="BY307" s="1279"/>
      <c r="BZ307" s="290"/>
      <c r="CA307" s="1210"/>
      <c r="CB307" s="1191"/>
      <c r="CC307" s="1193"/>
      <c r="CD307" s="1195"/>
      <c r="CE307" s="1193"/>
      <c r="CF307" s="1197"/>
      <c r="CG307" s="1193"/>
      <c r="CH307" s="1248"/>
      <c r="CI307" s="1241"/>
      <c r="CJ307" s="1219"/>
      <c r="CK307" s="1189"/>
      <c r="CL307" s="1190"/>
      <c r="CM307" s="1192"/>
      <c r="CN307" s="1194"/>
      <c r="CO307" s="1192"/>
      <c r="CP307" s="1196"/>
      <c r="CQ307" s="1192"/>
      <c r="CR307" s="1205"/>
      <c r="CS307" s="1230"/>
      <c r="CT307" s="1232"/>
      <c r="CU307" s="1235"/>
      <c r="CV307" s="1238"/>
      <c r="CW307" s="1235"/>
      <c r="CX307" s="1238"/>
      <c r="CY307" s="1189"/>
      <c r="CZ307" s="291" t="s">
        <v>1167</v>
      </c>
      <c r="DA307" s="292">
        <v>4400</v>
      </c>
      <c r="DB307" s="293">
        <v>4900</v>
      </c>
      <c r="DC307" s="294">
        <v>3000</v>
      </c>
      <c r="DD307" s="290">
        <v>3000</v>
      </c>
      <c r="DE307" s="1210"/>
      <c r="DF307" s="231"/>
      <c r="DG307" s="235"/>
      <c r="DH307" s="165"/>
      <c r="DI307" s="1241"/>
      <c r="DJ307" s="1244"/>
      <c r="DK307" s="1210"/>
      <c r="DL307" s="1190"/>
      <c r="DM307" s="1193"/>
      <c r="DN307" s="1195"/>
      <c r="DO307" s="1193"/>
      <c r="DP307" s="1197"/>
      <c r="DQ307" s="1193"/>
      <c r="DR307" s="1248"/>
      <c r="DS307" s="1210"/>
      <c r="DT307" s="191"/>
      <c r="DU307" s="1210"/>
      <c r="DV307" s="1222"/>
      <c r="DW307" s="1224"/>
      <c r="DX307" s="1224"/>
      <c r="DY307" s="1226"/>
      <c r="DZ307" s="1210"/>
      <c r="EA307" s="1213"/>
      <c r="EB307" s="1193"/>
      <c r="EC307" s="1200"/>
      <c r="ED307" s="1193"/>
      <c r="EE307" s="1195"/>
      <c r="EF307" s="1193"/>
      <c r="EG307" s="1197"/>
      <c r="EH307" s="1193"/>
      <c r="EI307" s="1206"/>
      <c r="EJ307" s="1209"/>
      <c r="EK307" s="1210"/>
      <c r="EL307" s="1213"/>
      <c r="EM307" s="1193"/>
      <c r="EN307" s="1200"/>
      <c r="EO307" s="1193"/>
      <c r="EP307" s="1195"/>
      <c r="EQ307" s="1193"/>
      <c r="ER307" s="1197"/>
      <c r="ES307" s="1193"/>
      <c r="ET307" s="1206"/>
      <c r="EU307" s="1216"/>
      <c r="EV307" s="1209"/>
      <c r="EW307" s="1210"/>
      <c r="EX307" s="295" t="s">
        <v>1168</v>
      </c>
      <c r="EY307" s="1210"/>
      <c r="EZ307" s="1261"/>
      <c r="FA307" s="1210"/>
      <c r="FB307" s="1264"/>
      <c r="FC307" s="298"/>
      <c r="FD307" s="1267"/>
      <c r="FE307" s="441"/>
      <c r="FF307" s="422"/>
      <c r="FG307" s="422"/>
      <c r="FH307" s="422"/>
      <c r="FI307" s="422"/>
      <c r="FJ307" s="422"/>
      <c r="FK307" s="422"/>
      <c r="FL307" s="422"/>
      <c r="FM307" s="422"/>
      <c r="FN307" s="422"/>
      <c r="FO307" s="422"/>
    </row>
    <row r="308" spans="1:171" ht="15.6" customHeight="1">
      <c r="A308" s="56" t="s">
        <v>496</v>
      </c>
      <c r="B308" s="56" t="s">
        <v>2002</v>
      </c>
      <c r="C308" s="1256"/>
      <c r="D308" s="1348" t="s">
        <v>299</v>
      </c>
      <c r="E308" s="1184" t="s">
        <v>1160</v>
      </c>
      <c r="F308" s="296" t="s">
        <v>42</v>
      </c>
      <c r="G308" s="205"/>
      <c r="H308" s="206">
        <v>88820</v>
      </c>
      <c r="I308" s="207">
        <v>97830</v>
      </c>
      <c r="J308" s="206">
        <v>73700</v>
      </c>
      <c r="K308" s="207">
        <v>82710</v>
      </c>
      <c r="L308" s="175" t="s">
        <v>268</v>
      </c>
      <c r="M308" s="208">
        <v>860</v>
      </c>
      <c r="N308" s="209">
        <v>950</v>
      </c>
      <c r="O308" s="210" t="s">
        <v>269</v>
      </c>
      <c r="P308" s="211" t="s">
        <v>270</v>
      </c>
      <c r="Q308" s="212" t="s">
        <v>268</v>
      </c>
      <c r="R308" s="213" t="s">
        <v>271</v>
      </c>
      <c r="S308" s="212" t="s">
        <v>268</v>
      </c>
      <c r="T308" s="214">
        <v>3</v>
      </c>
      <c r="U308" s="215">
        <v>2.9</v>
      </c>
      <c r="V308" s="208">
        <v>710</v>
      </c>
      <c r="W308" s="209">
        <v>800</v>
      </c>
      <c r="X308" s="210" t="s">
        <v>269</v>
      </c>
      <c r="Y308" s="211" t="s">
        <v>270</v>
      </c>
      <c r="Z308" s="212" t="s">
        <v>268</v>
      </c>
      <c r="AA308" s="213" t="s">
        <v>271</v>
      </c>
      <c r="AB308" s="212" t="s">
        <v>268</v>
      </c>
      <c r="AC308" s="214">
        <v>2.9</v>
      </c>
      <c r="AD308" s="216">
        <v>2.9</v>
      </c>
      <c r="AE308" s="175" t="s">
        <v>268</v>
      </c>
      <c r="AF308" s="217">
        <v>9010</v>
      </c>
      <c r="AG308" s="218" t="s">
        <v>274</v>
      </c>
      <c r="AH308" s="219">
        <v>90</v>
      </c>
      <c r="AI308" s="220" t="s">
        <v>269</v>
      </c>
      <c r="AJ308" s="211" t="s">
        <v>270</v>
      </c>
      <c r="AK308" s="212" t="s">
        <v>268</v>
      </c>
      <c r="AL308" s="213" t="s">
        <v>271</v>
      </c>
      <c r="AM308" s="212" t="s">
        <v>268</v>
      </c>
      <c r="AN308" s="221">
        <v>2.5</v>
      </c>
      <c r="AO308" s="222" t="s">
        <v>276</v>
      </c>
      <c r="AP308" s="175" t="s">
        <v>268</v>
      </c>
      <c r="AQ308" s="223">
        <v>3600</v>
      </c>
      <c r="AR308" s="224" t="s">
        <v>274</v>
      </c>
      <c r="AS308" s="225">
        <v>30</v>
      </c>
      <c r="AT308" s="226" t="s">
        <v>269</v>
      </c>
      <c r="AU308" s="227" t="s">
        <v>270</v>
      </c>
      <c r="AV308" s="228" t="s">
        <v>268</v>
      </c>
      <c r="AW308" s="229" t="s">
        <v>271</v>
      </c>
      <c r="AX308" s="228" t="s">
        <v>268</v>
      </c>
      <c r="AY308" s="230">
        <v>3.8</v>
      </c>
      <c r="BA308" s="56"/>
      <c r="BJ308" s="1187"/>
      <c r="BL308" s="301"/>
      <c r="BM308" s="1210"/>
      <c r="BN308" s="56"/>
      <c r="BO308" s="56"/>
      <c r="BP308" s="56"/>
      <c r="BQ308" s="56"/>
      <c r="BR308" s="56"/>
      <c r="BS308" s="56"/>
      <c r="BT308" s="56"/>
      <c r="BU308" s="154"/>
      <c r="BV308" s="1241"/>
      <c r="BW308" s="191"/>
      <c r="BX308" s="1210" t="s">
        <v>268</v>
      </c>
      <c r="BY308" s="1276">
        <v>21130</v>
      </c>
      <c r="BZ308" s="237"/>
      <c r="CA308" s="1210" t="s">
        <v>268</v>
      </c>
      <c r="CB308" s="1245">
        <v>130</v>
      </c>
      <c r="CC308" s="1201" t="s">
        <v>269</v>
      </c>
      <c r="CD308" s="1202" t="s">
        <v>270</v>
      </c>
      <c r="CE308" s="1201" t="s">
        <v>268</v>
      </c>
      <c r="CF308" s="1203" t="s">
        <v>275</v>
      </c>
      <c r="CG308" s="1201" t="s">
        <v>268</v>
      </c>
      <c r="CH308" s="1246">
        <v>5.9</v>
      </c>
      <c r="CI308" s="1241"/>
      <c r="CJ308" s="1188" t="s">
        <v>198</v>
      </c>
      <c r="CK308" s="1189" t="s">
        <v>268</v>
      </c>
      <c r="CL308" s="1190">
        <v>140</v>
      </c>
      <c r="CM308" s="1192" t="s">
        <v>269</v>
      </c>
      <c r="CN308" s="1194" t="s">
        <v>270</v>
      </c>
      <c r="CO308" s="1192" t="s">
        <v>268</v>
      </c>
      <c r="CP308" s="1196" t="s">
        <v>275</v>
      </c>
      <c r="CQ308" s="1192" t="s">
        <v>268</v>
      </c>
      <c r="CR308" s="1205">
        <v>2.2999999999999998</v>
      </c>
      <c r="CS308" s="1230" t="s">
        <v>277</v>
      </c>
      <c r="CT308" s="1232" t="s">
        <v>268</v>
      </c>
      <c r="CU308" s="1233">
        <v>5800</v>
      </c>
      <c r="CV308" s="1236">
        <v>6400</v>
      </c>
      <c r="CW308" s="1233">
        <v>4100</v>
      </c>
      <c r="CX308" s="1236">
        <v>4100</v>
      </c>
      <c r="CY308" s="1189" t="s">
        <v>268</v>
      </c>
      <c r="CZ308" s="238" t="s">
        <v>1162</v>
      </c>
      <c r="DA308" s="239">
        <v>9800</v>
      </c>
      <c r="DB308" s="240">
        <v>10900</v>
      </c>
      <c r="DC308" s="241">
        <v>6800</v>
      </c>
      <c r="DD308" s="242">
        <v>6800</v>
      </c>
      <c r="DE308" s="1210"/>
      <c r="DF308" s="231" t="s">
        <v>296</v>
      </c>
      <c r="DG308" s="1189" t="s">
        <v>268</v>
      </c>
      <c r="DH308" s="1239">
        <v>5100</v>
      </c>
      <c r="DI308" s="1210" t="s">
        <v>268</v>
      </c>
      <c r="DJ308" s="1242">
        <v>5580</v>
      </c>
      <c r="DK308" s="1210" t="s">
        <v>268</v>
      </c>
      <c r="DL308" s="1245">
        <v>50</v>
      </c>
      <c r="DM308" s="1201" t="s">
        <v>269</v>
      </c>
      <c r="DN308" s="1202" t="s">
        <v>270</v>
      </c>
      <c r="DO308" s="1201" t="s">
        <v>268</v>
      </c>
      <c r="DP308" s="1203" t="s">
        <v>275</v>
      </c>
      <c r="DQ308" s="1201" t="s">
        <v>268</v>
      </c>
      <c r="DR308" s="1246">
        <v>6.8</v>
      </c>
      <c r="DS308" s="1210"/>
      <c r="DT308" s="231"/>
      <c r="DU308" s="1210" t="s">
        <v>280</v>
      </c>
      <c r="DV308" s="1249" t="s">
        <v>1129</v>
      </c>
      <c r="DW308" s="1251" t="s">
        <v>1129</v>
      </c>
      <c r="DX308" s="1251" t="s">
        <v>1129</v>
      </c>
      <c r="DY308" s="1253" t="s">
        <v>1129</v>
      </c>
      <c r="DZ308" s="1210" t="s">
        <v>280</v>
      </c>
      <c r="EA308" s="1211">
        <v>3690</v>
      </c>
      <c r="EB308" s="1201" t="s">
        <v>268</v>
      </c>
      <c r="EC308" s="1198">
        <v>30</v>
      </c>
      <c r="ED308" s="1201" t="s">
        <v>269</v>
      </c>
      <c r="EE308" s="1202" t="s">
        <v>270</v>
      </c>
      <c r="EF308" s="1201" t="s">
        <v>268</v>
      </c>
      <c r="EG308" s="1203" t="s">
        <v>275</v>
      </c>
      <c r="EH308" s="1201" t="s">
        <v>268</v>
      </c>
      <c r="EI308" s="1204">
        <v>5.7</v>
      </c>
      <c r="EJ308" s="1207" t="s">
        <v>276</v>
      </c>
      <c r="EK308" s="1210" t="s">
        <v>280</v>
      </c>
      <c r="EL308" s="1211">
        <v>13520</v>
      </c>
      <c r="EM308" s="1201" t="s">
        <v>268</v>
      </c>
      <c r="EN308" s="1198">
        <v>130</v>
      </c>
      <c r="EO308" s="1201" t="s">
        <v>269</v>
      </c>
      <c r="EP308" s="1202" t="s">
        <v>270</v>
      </c>
      <c r="EQ308" s="1201" t="s">
        <v>268</v>
      </c>
      <c r="ER308" s="1203" t="s">
        <v>275</v>
      </c>
      <c r="ES308" s="1201" t="s">
        <v>268</v>
      </c>
      <c r="ET308" s="1204">
        <v>2.6</v>
      </c>
      <c r="EU308" s="1214" t="s">
        <v>276</v>
      </c>
      <c r="EV308" s="1207" t="s">
        <v>1168</v>
      </c>
      <c r="EW308" s="1210" t="s">
        <v>280</v>
      </c>
      <c r="EX308" s="244"/>
      <c r="EY308" s="1210" t="s">
        <v>280</v>
      </c>
      <c r="EZ308" s="1261"/>
      <c r="FA308" s="1210"/>
      <c r="FB308" s="1264"/>
      <c r="FC308" s="298"/>
      <c r="FD308" s="1267"/>
      <c r="FE308" s="441"/>
      <c r="FL308" s="422"/>
      <c r="FM308" s="422"/>
      <c r="FN308" s="422"/>
      <c r="FO308" s="422"/>
    </row>
    <row r="309" spans="1:171" ht="15.6" customHeight="1">
      <c r="A309" s="56" t="s">
        <v>497</v>
      </c>
      <c r="B309" s="56" t="s">
        <v>2003</v>
      </c>
      <c r="C309" s="1256"/>
      <c r="D309" s="1349"/>
      <c r="E309" s="1185"/>
      <c r="F309" s="299" t="s">
        <v>43</v>
      </c>
      <c r="G309" s="205"/>
      <c r="H309" s="246">
        <v>97830</v>
      </c>
      <c r="I309" s="247">
        <v>170090</v>
      </c>
      <c r="J309" s="246">
        <v>82710</v>
      </c>
      <c r="K309" s="247">
        <v>154970</v>
      </c>
      <c r="L309" s="175" t="s">
        <v>268</v>
      </c>
      <c r="M309" s="248">
        <v>950</v>
      </c>
      <c r="N309" s="249">
        <v>1580</v>
      </c>
      <c r="O309" s="250" t="s">
        <v>269</v>
      </c>
      <c r="P309" s="251" t="s">
        <v>270</v>
      </c>
      <c r="Q309" s="252" t="s">
        <v>274</v>
      </c>
      <c r="R309" s="251" t="s">
        <v>271</v>
      </c>
      <c r="S309" s="252" t="s">
        <v>268</v>
      </c>
      <c r="T309" s="253">
        <v>2.9</v>
      </c>
      <c r="U309" s="254">
        <v>2.8</v>
      </c>
      <c r="V309" s="248">
        <v>800</v>
      </c>
      <c r="W309" s="249">
        <v>1420</v>
      </c>
      <c r="X309" s="250" t="s">
        <v>269</v>
      </c>
      <c r="Y309" s="251" t="s">
        <v>270</v>
      </c>
      <c r="Z309" s="252" t="s">
        <v>274</v>
      </c>
      <c r="AA309" s="251" t="s">
        <v>271</v>
      </c>
      <c r="AB309" s="252" t="s">
        <v>268</v>
      </c>
      <c r="AC309" s="253">
        <v>2.9</v>
      </c>
      <c r="AD309" s="255">
        <v>2.8</v>
      </c>
      <c r="AE309" s="175" t="s">
        <v>268</v>
      </c>
      <c r="AF309" s="223">
        <v>9010</v>
      </c>
      <c r="AG309" s="224" t="s">
        <v>274</v>
      </c>
      <c r="AH309" s="256">
        <v>90</v>
      </c>
      <c r="AI309" s="257" t="s">
        <v>269</v>
      </c>
      <c r="AJ309" s="197" t="s">
        <v>270</v>
      </c>
      <c r="AK309" s="198" t="s">
        <v>268</v>
      </c>
      <c r="AL309" s="258" t="s">
        <v>271</v>
      </c>
      <c r="AM309" s="259" t="s">
        <v>268</v>
      </c>
      <c r="AN309" s="260">
        <v>2.5</v>
      </c>
      <c r="AO309" s="261"/>
      <c r="AQ309" s="233"/>
      <c r="AR309" s="56"/>
      <c r="AS309" s="233"/>
      <c r="AT309" s="262"/>
      <c r="AU309" s="263"/>
      <c r="AV309" s="262"/>
      <c r="AW309" s="263"/>
      <c r="AX309" s="262"/>
      <c r="AY309" s="263"/>
      <c r="BA309" s="56"/>
      <c r="BB309" s="56"/>
      <c r="BC309" s="264"/>
      <c r="BD309" s="265"/>
      <c r="BE309" s="56"/>
      <c r="BF309" s="265"/>
      <c r="BG309" s="56"/>
      <c r="BH309" s="265"/>
      <c r="BI309" s="56"/>
      <c r="BJ309" s="1187"/>
      <c r="BL309" s="301"/>
      <c r="BM309" s="1210"/>
      <c r="BN309" s="56"/>
      <c r="BO309" s="56"/>
      <c r="BP309" s="56"/>
      <c r="BQ309" s="56"/>
      <c r="BR309" s="56"/>
      <c r="BS309" s="56"/>
      <c r="BT309" s="56"/>
      <c r="BU309" s="154"/>
      <c r="BV309" s="1241"/>
      <c r="BW309" s="191"/>
      <c r="BX309" s="1210"/>
      <c r="BY309" s="1277"/>
      <c r="BZ309" s="267">
        <v>19190</v>
      </c>
      <c r="CA309" s="1210"/>
      <c r="CB309" s="1190"/>
      <c r="CC309" s="1192"/>
      <c r="CD309" s="1194"/>
      <c r="CE309" s="1192"/>
      <c r="CF309" s="1196"/>
      <c r="CG309" s="1192"/>
      <c r="CH309" s="1247"/>
      <c r="CI309" s="1241"/>
      <c r="CJ309" s="1188"/>
      <c r="CK309" s="1189"/>
      <c r="CL309" s="1190"/>
      <c r="CM309" s="1192"/>
      <c r="CN309" s="1194"/>
      <c r="CO309" s="1192"/>
      <c r="CP309" s="1196"/>
      <c r="CQ309" s="1192"/>
      <c r="CR309" s="1205"/>
      <c r="CS309" s="1230"/>
      <c r="CT309" s="1232"/>
      <c r="CU309" s="1234"/>
      <c r="CV309" s="1237"/>
      <c r="CW309" s="1234"/>
      <c r="CX309" s="1237"/>
      <c r="CY309" s="1189"/>
      <c r="CZ309" s="167" t="s">
        <v>1164</v>
      </c>
      <c r="DA309" s="268">
        <v>5400</v>
      </c>
      <c r="DB309" s="269">
        <v>6000</v>
      </c>
      <c r="DC309" s="270">
        <v>3700</v>
      </c>
      <c r="DD309" s="271">
        <v>3700</v>
      </c>
      <c r="DE309" s="1210"/>
      <c r="DF309" s="231">
        <v>14160</v>
      </c>
      <c r="DG309" s="1189"/>
      <c r="DH309" s="1240"/>
      <c r="DI309" s="1210"/>
      <c r="DJ309" s="1243"/>
      <c r="DK309" s="1210"/>
      <c r="DL309" s="1190"/>
      <c r="DM309" s="1192"/>
      <c r="DN309" s="1194"/>
      <c r="DO309" s="1192"/>
      <c r="DP309" s="1196"/>
      <c r="DQ309" s="1192"/>
      <c r="DR309" s="1247"/>
      <c r="DS309" s="1210"/>
      <c r="DT309" s="231"/>
      <c r="DU309" s="1210"/>
      <c r="DV309" s="1250"/>
      <c r="DW309" s="1252"/>
      <c r="DX309" s="1252"/>
      <c r="DY309" s="1254"/>
      <c r="DZ309" s="1210"/>
      <c r="EA309" s="1212"/>
      <c r="EB309" s="1192"/>
      <c r="EC309" s="1199"/>
      <c r="ED309" s="1192"/>
      <c r="EE309" s="1194"/>
      <c r="EF309" s="1192"/>
      <c r="EG309" s="1196"/>
      <c r="EH309" s="1192"/>
      <c r="EI309" s="1205"/>
      <c r="EJ309" s="1208"/>
      <c r="EK309" s="1210"/>
      <c r="EL309" s="1212"/>
      <c r="EM309" s="1192"/>
      <c r="EN309" s="1199"/>
      <c r="EO309" s="1192"/>
      <c r="EP309" s="1194"/>
      <c r="EQ309" s="1192"/>
      <c r="ER309" s="1196"/>
      <c r="ES309" s="1192"/>
      <c r="ET309" s="1205"/>
      <c r="EU309" s="1215"/>
      <c r="EV309" s="1208"/>
      <c r="EW309" s="1210"/>
      <c r="EX309" s="272">
        <v>8910</v>
      </c>
      <c r="EY309" s="1210"/>
      <c r="EZ309" s="1261"/>
      <c r="FA309" s="1210"/>
      <c r="FB309" s="1264"/>
      <c r="FC309" s="298"/>
      <c r="FD309" s="1267"/>
      <c r="FE309" s="441"/>
      <c r="FL309" s="422"/>
      <c r="FM309" s="422"/>
      <c r="FN309" s="422"/>
      <c r="FO309" s="422"/>
    </row>
    <row r="310" spans="1:171" ht="15.6" customHeight="1">
      <c r="A310" s="56" t="s">
        <v>1405</v>
      </c>
      <c r="B310" s="56" t="s">
        <v>2004</v>
      </c>
      <c r="C310" s="1256"/>
      <c r="D310" s="1349"/>
      <c r="E310" s="1217" t="s">
        <v>1165</v>
      </c>
      <c r="F310" s="299" t="s">
        <v>44</v>
      </c>
      <c r="G310" s="205"/>
      <c r="H310" s="246">
        <v>170090</v>
      </c>
      <c r="I310" s="247">
        <v>260270</v>
      </c>
      <c r="J310" s="246">
        <v>154970</v>
      </c>
      <c r="K310" s="247">
        <v>245150</v>
      </c>
      <c r="L310" s="175" t="s">
        <v>268</v>
      </c>
      <c r="M310" s="248">
        <v>1580</v>
      </c>
      <c r="N310" s="249">
        <v>2480</v>
      </c>
      <c r="O310" s="250" t="s">
        <v>269</v>
      </c>
      <c r="P310" s="251" t="s">
        <v>270</v>
      </c>
      <c r="Q310" s="252" t="s">
        <v>274</v>
      </c>
      <c r="R310" s="251" t="s">
        <v>271</v>
      </c>
      <c r="S310" s="252" t="s">
        <v>268</v>
      </c>
      <c r="T310" s="253">
        <v>2.8</v>
      </c>
      <c r="U310" s="254">
        <v>2.8</v>
      </c>
      <c r="V310" s="248">
        <v>1420</v>
      </c>
      <c r="W310" s="249">
        <v>2320</v>
      </c>
      <c r="X310" s="250" t="s">
        <v>269</v>
      </c>
      <c r="Y310" s="251" t="s">
        <v>270</v>
      </c>
      <c r="Z310" s="252" t="s">
        <v>274</v>
      </c>
      <c r="AA310" s="251" t="s">
        <v>271</v>
      </c>
      <c r="AB310" s="252" t="s">
        <v>268</v>
      </c>
      <c r="AC310" s="253">
        <v>2.8</v>
      </c>
      <c r="AD310" s="255">
        <v>2.8</v>
      </c>
      <c r="AE310" s="55"/>
      <c r="AH310" s="273"/>
      <c r="AP310" s="55"/>
      <c r="AZ310" s="175" t="s">
        <v>268</v>
      </c>
      <c r="BA310" s="274">
        <v>18030</v>
      </c>
      <c r="BB310" s="175" t="s">
        <v>268</v>
      </c>
      <c r="BC310" s="225">
        <v>180</v>
      </c>
      <c r="BD310" s="226" t="s">
        <v>269</v>
      </c>
      <c r="BE310" s="227" t="s">
        <v>270</v>
      </c>
      <c r="BF310" s="228" t="s">
        <v>268</v>
      </c>
      <c r="BG310" s="229" t="s">
        <v>271</v>
      </c>
      <c r="BH310" s="226" t="s">
        <v>268</v>
      </c>
      <c r="BI310" s="230">
        <v>2.5</v>
      </c>
      <c r="BJ310" s="1187"/>
      <c r="BL310" s="301"/>
      <c r="BM310" s="1210"/>
      <c r="BN310" s="56"/>
      <c r="BO310" s="56"/>
      <c r="BP310" s="56"/>
      <c r="BQ310" s="56"/>
      <c r="BR310" s="56"/>
      <c r="BS310" s="56"/>
      <c r="BT310" s="56"/>
      <c r="BU310" s="154"/>
      <c r="BV310" s="1241"/>
      <c r="BW310" s="191"/>
      <c r="BX310" s="1210" t="s">
        <v>268</v>
      </c>
      <c r="BY310" s="1278">
        <v>19190</v>
      </c>
      <c r="BZ310" s="275"/>
      <c r="CA310" s="1210"/>
      <c r="CB310" s="1190">
        <v>0</v>
      </c>
      <c r="CC310" s="1192"/>
      <c r="CD310" s="1194"/>
      <c r="CE310" s="1192"/>
      <c r="CF310" s="1196"/>
      <c r="CG310" s="1192"/>
      <c r="CH310" s="1247"/>
      <c r="CI310" s="1241"/>
      <c r="CJ310" s="1219">
        <v>14050</v>
      </c>
      <c r="CK310" s="1189"/>
      <c r="CL310" s="1190"/>
      <c r="CM310" s="1192"/>
      <c r="CN310" s="1194"/>
      <c r="CO310" s="1192"/>
      <c r="CP310" s="1196"/>
      <c r="CQ310" s="1192"/>
      <c r="CR310" s="1205"/>
      <c r="CS310" s="1230"/>
      <c r="CT310" s="1232"/>
      <c r="CU310" s="1234"/>
      <c r="CV310" s="1237"/>
      <c r="CW310" s="1234"/>
      <c r="CX310" s="1237"/>
      <c r="CY310" s="1189"/>
      <c r="CZ310" s="167" t="s">
        <v>1166</v>
      </c>
      <c r="DA310" s="268">
        <v>4700</v>
      </c>
      <c r="DB310" s="269">
        <v>5200</v>
      </c>
      <c r="DC310" s="270">
        <v>3300</v>
      </c>
      <c r="DD310" s="271">
        <v>3300</v>
      </c>
      <c r="DE310" s="1210"/>
      <c r="DF310" s="231"/>
      <c r="DG310" s="235"/>
      <c r="DH310" s="276"/>
      <c r="DI310" s="1241"/>
      <c r="DJ310" s="1243"/>
      <c r="DK310" s="1210"/>
      <c r="DL310" s="1190"/>
      <c r="DM310" s="1192"/>
      <c r="DN310" s="1194"/>
      <c r="DO310" s="1192"/>
      <c r="DP310" s="1196"/>
      <c r="DQ310" s="1192"/>
      <c r="DR310" s="1247"/>
      <c r="DS310" s="1210"/>
      <c r="DT310" s="302"/>
      <c r="DU310" s="1210"/>
      <c r="DV310" s="1221">
        <v>0.01</v>
      </c>
      <c r="DW310" s="1223">
        <v>0.03</v>
      </c>
      <c r="DX310" s="1223">
        <v>0.04</v>
      </c>
      <c r="DY310" s="1225">
        <v>0.05</v>
      </c>
      <c r="DZ310" s="1210"/>
      <c r="EA310" s="1212"/>
      <c r="EB310" s="1192"/>
      <c r="EC310" s="1199"/>
      <c r="ED310" s="1192"/>
      <c r="EE310" s="1194"/>
      <c r="EF310" s="1192"/>
      <c r="EG310" s="1196"/>
      <c r="EH310" s="1192"/>
      <c r="EI310" s="1205"/>
      <c r="EJ310" s="1208"/>
      <c r="EK310" s="1210"/>
      <c r="EL310" s="1212"/>
      <c r="EM310" s="1192"/>
      <c r="EN310" s="1199"/>
      <c r="EO310" s="1192"/>
      <c r="EP310" s="1194"/>
      <c r="EQ310" s="1192"/>
      <c r="ER310" s="1196"/>
      <c r="ES310" s="1192"/>
      <c r="ET310" s="1205"/>
      <c r="EU310" s="1215"/>
      <c r="EV310" s="1208"/>
      <c r="EW310" s="1210"/>
      <c r="EX310" s="277">
        <v>80</v>
      </c>
      <c r="EY310" s="1210"/>
      <c r="EZ310" s="1261"/>
      <c r="FA310" s="1210"/>
      <c r="FB310" s="1264"/>
      <c r="FC310" s="298"/>
      <c r="FD310" s="1267"/>
      <c r="FE310" s="441"/>
      <c r="FL310" s="422"/>
      <c r="FM310" s="422"/>
      <c r="FN310" s="422"/>
      <c r="FO310" s="422"/>
    </row>
    <row r="311" spans="1:171" ht="15.6" customHeight="1">
      <c r="A311" s="56" t="s">
        <v>1406</v>
      </c>
      <c r="B311" s="56" t="s">
        <v>2005</v>
      </c>
      <c r="C311" s="1256"/>
      <c r="D311" s="1349"/>
      <c r="E311" s="1218"/>
      <c r="F311" s="300" t="s">
        <v>45</v>
      </c>
      <c r="G311" s="205"/>
      <c r="H311" s="279">
        <v>260270</v>
      </c>
      <c r="I311" s="280"/>
      <c r="J311" s="279">
        <v>245150</v>
      </c>
      <c r="K311" s="280"/>
      <c r="L311" s="175" t="s">
        <v>268</v>
      </c>
      <c r="M311" s="223">
        <v>2480</v>
      </c>
      <c r="N311" s="281"/>
      <c r="O311" s="282" t="s">
        <v>269</v>
      </c>
      <c r="P311" s="283" t="s">
        <v>270</v>
      </c>
      <c r="Q311" s="284" t="s">
        <v>274</v>
      </c>
      <c r="R311" s="283" t="s">
        <v>271</v>
      </c>
      <c r="S311" s="284" t="s">
        <v>268</v>
      </c>
      <c r="T311" s="285">
        <v>2.8</v>
      </c>
      <c r="U311" s="286"/>
      <c r="V311" s="223">
        <v>2320</v>
      </c>
      <c r="W311" s="281"/>
      <c r="X311" s="282" t="s">
        <v>269</v>
      </c>
      <c r="Y311" s="283" t="s">
        <v>270</v>
      </c>
      <c r="Z311" s="284" t="s">
        <v>274</v>
      </c>
      <c r="AA311" s="283" t="s">
        <v>271</v>
      </c>
      <c r="AB311" s="284" t="s">
        <v>268</v>
      </c>
      <c r="AC311" s="285">
        <v>2.8</v>
      </c>
      <c r="AD311" s="287"/>
      <c r="AE311" s="55"/>
      <c r="AH311" s="288"/>
      <c r="AP311" s="55"/>
      <c r="AQ311" s="289"/>
      <c r="AR311" s="165"/>
      <c r="AS311" s="288"/>
      <c r="AZ311" s="56"/>
      <c r="BA311" s="56"/>
      <c r="BB311" s="56"/>
      <c r="BC311" s="56"/>
      <c r="BD311" s="56"/>
      <c r="BE311" s="56"/>
      <c r="BF311" s="56"/>
      <c r="BG311" s="56"/>
      <c r="BH311" s="56"/>
      <c r="BI311" s="56"/>
      <c r="BJ311" s="1187"/>
      <c r="BL311" s="1229" t="s">
        <v>1172</v>
      </c>
      <c r="BM311" s="1210"/>
      <c r="BN311" s="1270" t="s">
        <v>1172</v>
      </c>
      <c r="BO311" s="1271"/>
      <c r="BP311" s="1271"/>
      <c r="BQ311" s="1271"/>
      <c r="BR311" s="1271"/>
      <c r="BS311" s="1271"/>
      <c r="BT311" s="1272"/>
      <c r="BU311" s="179"/>
      <c r="BV311" s="1241"/>
      <c r="BW311" s="231"/>
      <c r="BX311" s="1210"/>
      <c r="BY311" s="1279"/>
      <c r="BZ311" s="290"/>
      <c r="CA311" s="1210"/>
      <c r="CB311" s="1191"/>
      <c r="CC311" s="1193"/>
      <c r="CD311" s="1195"/>
      <c r="CE311" s="1193"/>
      <c r="CF311" s="1197"/>
      <c r="CG311" s="1193"/>
      <c r="CH311" s="1248"/>
      <c r="CI311" s="1241"/>
      <c r="CJ311" s="1219"/>
      <c r="CK311" s="1189"/>
      <c r="CL311" s="1190"/>
      <c r="CM311" s="1192"/>
      <c r="CN311" s="1194"/>
      <c r="CO311" s="1192"/>
      <c r="CP311" s="1196"/>
      <c r="CQ311" s="1192"/>
      <c r="CR311" s="1205"/>
      <c r="CS311" s="1230"/>
      <c r="CT311" s="1232"/>
      <c r="CU311" s="1235"/>
      <c r="CV311" s="1238"/>
      <c r="CW311" s="1235"/>
      <c r="CX311" s="1238"/>
      <c r="CY311" s="1189"/>
      <c r="CZ311" s="291" t="s">
        <v>1167</v>
      </c>
      <c r="DA311" s="292">
        <v>4200</v>
      </c>
      <c r="DB311" s="293">
        <v>4600</v>
      </c>
      <c r="DC311" s="294">
        <v>2900</v>
      </c>
      <c r="DD311" s="290">
        <v>2900</v>
      </c>
      <c r="DE311" s="1210"/>
      <c r="DF311" s="231" t="s">
        <v>298</v>
      </c>
      <c r="DG311" s="235"/>
      <c r="DH311" s="165"/>
      <c r="DI311" s="1241"/>
      <c r="DJ311" s="1244"/>
      <c r="DK311" s="1210"/>
      <c r="DL311" s="1190"/>
      <c r="DM311" s="1193"/>
      <c r="DN311" s="1195"/>
      <c r="DO311" s="1193"/>
      <c r="DP311" s="1197"/>
      <c r="DQ311" s="1193"/>
      <c r="DR311" s="1248"/>
      <c r="DS311" s="1210"/>
      <c r="DT311" s="231"/>
      <c r="DU311" s="1210"/>
      <c r="DV311" s="1222"/>
      <c r="DW311" s="1224"/>
      <c r="DX311" s="1224"/>
      <c r="DY311" s="1226"/>
      <c r="DZ311" s="1210"/>
      <c r="EA311" s="1213"/>
      <c r="EB311" s="1193"/>
      <c r="EC311" s="1200"/>
      <c r="ED311" s="1193"/>
      <c r="EE311" s="1195"/>
      <c r="EF311" s="1193"/>
      <c r="EG311" s="1197"/>
      <c r="EH311" s="1193"/>
      <c r="EI311" s="1206"/>
      <c r="EJ311" s="1209"/>
      <c r="EK311" s="1210"/>
      <c r="EL311" s="1213"/>
      <c r="EM311" s="1193"/>
      <c r="EN311" s="1200"/>
      <c r="EO311" s="1193"/>
      <c r="EP311" s="1195"/>
      <c r="EQ311" s="1193"/>
      <c r="ER311" s="1197"/>
      <c r="ES311" s="1193"/>
      <c r="ET311" s="1206"/>
      <c r="EU311" s="1216"/>
      <c r="EV311" s="1209"/>
      <c r="EW311" s="1210"/>
      <c r="EX311" s="295" t="s">
        <v>1168</v>
      </c>
      <c r="EY311" s="1210"/>
      <c r="EZ311" s="1261"/>
      <c r="FA311" s="1210"/>
      <c r="FB311" s="1264"/>
      <c r="FC311" s="298"/>
      <c r="FD311" s="1267"/>
      <c r="FE311" s="441"/>
      <c r="FL311" s="422"/>
      <c r="FM311" s="422"/>
      <c r="FN311" s="422"/>
      <c r="FO311" s="422"/>
    </row>
    <row r="312" spans="1:171" ht="15.6" customHeight="1">
      <c r="A312" s="144" t="s">
        <v>498</v>
      </c>
      <c r="B312" s="144" t="s">
        <v>2006</v>
      </c>
      <c r="C312" s="1256"/>
      <c r="D312" s="1348" t="s">
        <v>302</v>
      </c>
      <c r="E312" s="1184" t="s">
        <v>1160</v>
      </c>
      <c r="F312" s="296" t="s">
        <v>42</v>
      </c>
      <c r="G312" s="205"/>
      <c r="H312" s="206">
        <v>89520</v>
      </c>
      <c r="I312" s="207">
        <v>98530</v>
      </c>
      <c r="J312" s="206">
        <v>76080</v>
      </c>
      <c r="K312" s="207">
        <v>85090</v>
      </c>
      <c r="L312" s="175" t="s">
        <v>268</v>
      </c>
      <c r="M312" s="208">
        <v>870</v>
      </c>
      <c r="N312" s="209">
        <v>960</v>
      </c>
      <c r="O312" s="210" t="s">
        <v>269</v>
      </c>
      <c r="P312" s="211" t="s">
        <v>270</v>
      </c>
      <c r="Q312" s="212" t="s">
        <v>268</v>
      </c>
      <c r="R312" s="213" t="s">
        <v>271</v>
      </c>
      <c r="S312" s="212" t="s">
        <v>268</v>
      </c>
      <c r="T312" s="214">
        <v>2.9</v>
      </c>
      <c r="U312" s="215">
        <v>2.9</v>
      </c>
      <c r="V312" s="208">
        <v>740</v>
      </c>
      <c r="W312" s="209">
        <v>830</v>
      </c>
      <c r="X312" s="210" t="s">
        <v>269</v>
      </c>
      <c r="Y312" s="211" t="s">
        <v>270</v>
      </c>
      <c r="Z312" s="212" t="s">
        <v>268</v>
      </c>
      <c r="AA312" s="213" t="s">
        <v>271</v>
      </c>
      <c r="AB312" s="212" t="s">
        <v>268</v>
      </c>
      <c r="AC312" s="214">
        <v>2.9</v>
      </c>
      <c r="AD312" s="216">
        <v>2.8</v>
      </c>
      <c r="AE312" s="175" t="s">
        <v>268</v>
      </c>
      <c r="AF312" s="217">
        <v>9010</v>
      </c>
      <c r="AG312" s="218" t="s">
        <v>274</v>
      </c>
      <c r="AH312" s="219">
        <v>90</v>
      </c>
      <c r="AI312" s="220" t="s">
        <v>269</v>
      </c>
      <c r="AJ312" s="211" t="s">
        <v>270</v>
      </c>
      <c r="AK312" s="212" t="s">
        <v>268</v>
      </c>
      <c r="AL312" s="213" t="s">
        <v>271</v>
      </c>
      <c r="AM312" s="212" t="s">
        <v>268</v>
      </c>
      <c r="AN312" s="221">
        <v>2.5</v>
      </c>
      <c r="AO312" s="222" t="s">
        <v>276</v>
      </c>
      <c r="AP312" s="175" t="s">
        <v>268</v>
      </c>
      <c r="AQ312" s="223">
        <v>3600</v>
      </c>
      <c r="AR312" s="224" t="s">
        <v>274</v>
      </c>
      <c r="AS312" s="225">
        <v>30</v>
      </c>
      <c r="AT312" s="226" t="s">
        <v>269</v>
      </c>
      <c r="AU312" s="227" t="s">
        <v>270</v>
      </c>
      <c r="AV312" s="228" t="s">
        <v>268</v>
      </c>
      <c r="AW312" s="229" t="s">
        <v>271</v>
      </c>
      <c r="AX312" s="228" t="s">
        <v>268</v>
      </c>
      <c r="AY312" s="230">
        <v>3.8</v>
      </c>
      <c r="BA312" s="56"/>
      <c r="BJ312" s="1187"/>
      <c r="BL312" s="1229"/>
      <c r="BM312" s="1210"/>
      <c r="BN312" s="1270"/>
      <c r="BO312" s="1271"/>
      <c r="BP312" s="1271"/>
      <c r="BQ312" s="1271"/>
      <c r="BR312" s="1271"/>
      <c r="BS312" s="1271"/>
      <c r="BT312" s="1272"/>
      <c r="BU312" s="179"/>
      <c r="BV312" s="1241"/>
      <c r="BW312" s="231"/>
      <c r="BX312" s="1210" t="s">
        <v>268</v>
      </c>
      <c r="BY312" s="1276">
        <v>19640</v>
      </c>
      <c r="BZ312" s="237"/>
      <c r="CA312" s="1210" t="s">
        <v>268</v>
      </c>
      <c r="CB312" s="1245">
        <v>110</v>
      </c>
      <c r="CC312" s="1201" t="s">
        <v>269</v>
      </c>
      <c r="CD312" s="1202" t="s">
        <v>270</v>
      </c>
      <c r="CE312" s="1201" t="s">
        <v>268</v>
      </c>
      <c r="CF312" s="1203" t="s">
        <v>275</v>
      </c>
      <c r="CG312" s="1201" t="s">
        <v>268</v>
      </c>
      <c r="CH312" s="1246">
        <v>6.2</v>
      </c>
      <c r="CI312" s="1241"/>
      <c r="CJ312" s="1188" t="s">
        <v>199</v>
      </c>
      <c r="CK312" s="1189" t="s">
        <v>268</v>
      </c>
      <c r="CL312" s="1190">
        <v>120</v>
      </c>
      <c r="CM312" s="1192" t="s">
        <v>269</v>
      </c>
      <c r="CN312" s="1194" t="s">
        <v>270</v>
      </c>
      <c r="CO312" s="1192" t="s">
        <v>268</v>
      </c>
      <c r="CP312" s="1196" t="s">
        <v>275</v>
      </c>
      <c r="CQ312" s="1192" t="s">
        <v>268</v>
      </c>
      <c r="CR312" s="1205">
        <v>2.4</v>
      </c>
      <c r="CS312" s="1230" t="s">
        <v>277</v>
      </c>
      <c r="CT312" s="1232" t="s">
        <v>268</v>
      </c>
      <c r="CU312" s="1233">
        <v>5900</v>
      </c>
      <c r="CV312" s="1236">
        <v>6500</v>
      </c>
      <c r="CW312" s="1233">
        <v>4100</v>
      </c>
      <c r="CX312" s="1236">
        <v>4100</v>
      </c>
      <c r="CY312" s="1189" t="s">
        <v>268</v>
      </c>
      <c r="CZ312" s="238" t="s">
        <v>1162</v>
      </c>
      <c r="DA312" s="239">
        <v>9200</v>
      </c>
      <c r="DB312" s="240">
        <v>10300</v>
      </c>
      <c r="DC312" s="241">
        <v>6400</v>
      </c>
      <c r="DD312" s="242">
        <v>6400</v>
      </c>
      <c r="DE312" s="1210"/>
      <c r="DF312" s="231">
        <v>12280</v>
      </c>
      <c r="DG312" s="1189" t="s">
        <v>268</v>
      </c>
      <c r="DH312" s="1239">
        <v>5100</v>
      </c>
      <c r="DI312" s="1210" t="s">
        <v>268</v>
      </c>
      <c r="DJ312" s="1242">
        <v>4970</v>
      </c>
      <c r="DK312" s="1210" t="s">
        <v>268</v>
      </c>
      <c r="DL312" s="1245">
        <v>40</v>
      </c>
      <c r="DM312" s="1201" t="s">
        <v>269</v>
      </c>
      <c r="DN312" s="1202" t="s">
        <v>270</v>
      </c>
      <c r="DO312" s="1201" t="s">
        <v>268</v>
      </c>
      <c r="DP312" s="1203" t="s">
        <v>275</v>
      </c>
      <c r="DQ312" s="1201" t="s">
        <v>268</v>
      </c>
      <c r="DR312" s="1246">
        <v>7.6</v>
      </c>
      <c r="DS312" s="1210"/>
      <c r="DT312" s="231"/>
      <c r="DU312" s="1210" t="s">
        <v>280</v>
      </c>
      <c r="DV312" s="1249" t="s">
        <v>1129</v>
      </c>
      <c r="DW312" s="1251" t="s">
        <v>1129</v>
      </c>
      <c r="DX312" s="1251" t="s">
        <v>1129</v>
      </c>
      <c r="DY312" s="1253" t="s">
        <v>1129</v>
      </c>
      <c r="DZ312" s="1210" t="s">
        <v>280</v>
      </c>
      <c r="EA312" s="1211">
        <v>3280</v>
      </c>
      <c r="EB312" s="1201" t="s">
        <v>268</v>
      </c>
      <c r="EC312" s="1198">
        <v>30</v>
      </c>
      <c r="ED312" s="1201" t="s">
        <v>269</v>
      </c>
      <c r="EE312" s="1202" t="s">
        <v>270</v>
      </c>
      <c r="EF312" s="1201" t="s">
        <v>268</v>
      </c>
      <c r="EG312" s="1203" t="s">
        <v>275</v>
      </c>
      <c r="EH312" s="1201" t="s">
        <v>268</v>
      </c>
      <c r="EI312" s="1204">
        <v>5</v>
      </c>
      <c r="EJ312" s="1207" t="s">
        <v>276</v>
      </c>
      <c r="EK312" s="1210" t="s">
        <v>280</v>
      </c>
      <c r="EL312" s="1211">
        <v>12020</v>
      </c>
      <c r="EM312" s="1201" t="s">
        <v>268</v>
      </c>
      <c r="EN312" s="1198">
        <v>120</v>
      </c>
      <c r="EO312" s="1201" t="s">
        <v>269</v>
      </c>
      <c r="EP312" s="1202" t="s">
        <v>270</v>
      </c>
      <c r="EQ312" s="1201" t="s">
        <v>268</v>
      </c>
      <c r="ER312" s="1203" t="s">
        <v>275</v>
      </c>
      <c r="ES312" s="1201" t="s">
        <v>268</v>
      </c>
      <c r="ET312" s="1204">
        <v>2.5</v>
      </c>
      <c r="EU312" s="1214" t="s">
        <v>276</v>
      </c>
      <c r="EV312" s="1207" t="s">
        <v>1168</v>
      </c>
      <c r="EW312" s="1210" t="s">
        <v>280</v>
      </c>
      <c r="EX312" s="244"/>
      <c r="EY312" s="1210" t="s">
        <v>280</v>
      </c>
      <c r="EZ312" s="1261"/>
      <c r="FA312" s="1210"/>
      <c r="FB312" s="1264"/>
      <c r="FC312" s="298"/>
      <c r="FD312" s="1267"/>
      <c r="FE312" s="441"/>
      <c r="FL312" s="422"/>
      <c r="FM312" s="422"/>
      <c r="FN312" s="422"/>
      <c r="FO312" s="422"/>
    </row>
    <row r="313" spans="1:171" ht="15.6" customHeight="1">
      <c r="A313" s="144" t="s">
        <v>499</v>
      </c>
      <c r="B313" s="144" t="s">
        <v>2007</v>
      </c>
      <c r="C313" s="1256"/>
      <c r="D313" s="1349"/>
      <c r="E313" s="1185"/>
      <c r="F313" s="299" t="s">
        <v>43</v>
      </c>
      <c r="G313" s="205"/>
      <c r="H313" s="246">
        <v>98530</v>
      </c>
      <c r="I313" s="247">
        <v>170790</v>
      </c>
      <c r="J313" s="246">
        <v>85090</v>
      </c>
      <c r="K313" s="247">
        <v>157350</v>
      </c>
      <c r="L313" s="175" t="s">
        <v>268</v>
      </c>
      <c r="M313" s="248">
        <v>960</v>
      </c>
      <c r="N313" s="249">
        <v>1580</v>
      </c>
      <c r="O313" s="250" t="s">
        <v>269</v>
      </c>
      <c r="P313" s="251" t="s">
        <v>270</v>
      </c>
      <c r="Q313" s="252" t="s">
        <v>274</v>
      </c>
      <c r="R313" s="251" t="s">
        <v>271</v>
      </c>
      <c r="S313" s="252" t="s">
        <v>268</v>
      </c>
      <c r="T313" s="253">
        <v>2.9</v>
      </c>
      <c r="U313" s="254">
        <v>2.8</v>
      </c>
      <c r="V313" s="248">
        <v>830</v>
      </c>
      <c r="W313" s="249">
        <v>1450</v>
      </c>
      <c r="X313" s="250" t="s">
        <v>269</v>
      </c>
      <c r="Y313" s="251" t="s">
        <v>270</v>
      </c>
      <c r="Z313" s="252" t="s">
        <v>274</v>
      </c>
      <c r="AA313" s="251" t="s">
        <v>271</v>
      </c>
      <c r="AB313" s="252" t="s">
        <v>268</v>
      </c>
      <c r="AC313" s="253">
        <v>2.8</v>
      </c>
      <c r="AD313" s="255">
        <v>2.8</v>
      </c>
      <c r="AE313" s="175" t="s">
        <v>268</v>
      </c>
      <c r="AF313" s="223">
        <v>9010</v>
      </c>
      <c r="AG313" s="224" t="s">
        <v>274</v>
      </c>
      <c r="AH313" s="256">
        <v>90</v>
      </c>
      <c r="AI313" s="257" t="s">
        <v>269</v>
      </c>
      <c r="AJ313" s="197" t="s">
        <v>270</v>
      </c>
      <c r="AK313" s="198" t="s">
        <v>268</v>
      </c>
      <c r="AL313" s="258" t="s">
        <v>271</v>
      </c>
      <c r="AM313" s="259" t="s">
        <v>268</v>
      </c>
      <c r="AN313" s="260">
        <v>2.5</v>
      </c>
      <c r="AO313" s="261"/>
      <c r="AQ313" s="233"/>
      <c r="AR313" s="56"/>
      <c r="AS313" s="233"/>
      <c r="AT313" s="262"/>
      <c r="AU313" s="263"/>
      <c r="AV313" s="262"/>
      <c r="AW313" s="263"/>
      <c r="AX313" s="262"/>
      <c r="AY313" s="263"/>
      <c r="BA313" s="56"/>
      <c r="BB313" s="56"/>
      <c r="BC313" s="264"/>
      <c r="BD313" s="265"/>
      <c r="BE313" s="56"/>
      <c r="BF313" s="265"/>
      <c r="BG313" s="56"/>
      <c r="BH313" s="265"/>
      <c r="BI313" s="56"/>
      <c r="BJ313" s="1187"/>
      <c r="BL313" s="1229"/>
      <c r="BM313" s="1210"/>
      <c r="BN313" s="1270"/>
      <c r="BO313" s="1271"/>
      <c r="BP313" s="1271"/>
      <c r="BQ313" s="1271"/>
      <c r="BR313" s="1271"/>
      <c r="BS313" s="1271"/>
      <c r="BT313" s="1272"/>
      <c r="BU313" s="179"/>
      <c r="BV313" s="1241"/>
      <c r="BW313" s="231"/>
      <c r="BX313" s="1210"/>
      <c r="BY313" s="1277"/>
      <c r="BZ313" s="267">
        <v>17700</v>
      </c>
      <c r="CA313" s="1210"/>
      <c r="CB313" s="1190"/>
      <c r="CC313" s="1192"/>
      <c r="CD313" s="1194"/>
      <c r="CE313" s="1192"/>
      <c r="CF313" s="1196"/>
      <c r="CG313" s="1192"/>
      <c r="CH313" s="1247"/>
      <c r="CI313" s="1241"/>
      <c r="CJ313" s="1188"/>
      <c r="CK313" s="1189"/>
      <c r="CL313" s="1190"/>
      <c r="CM313" s="1192"/>
      <c r="CN313" s="1194"/>
      <c r="CO313" s="1192"/>
      <c r="CP313" s="1196"/>
      <c r="CQ313" s="1192"/>
      <c r="CR313" s="1205"/>
      <c r="CS313" s="1230"/>
      <c r="CT313" s="1232"/>
      <c r="CU313" s="1234"/>
      <c r="CV313" s="1237"/>
      <c r="CW313" s="1234"/>
      <c r="CX313" s="1237"/>
      <c r="CY313" s="1189"/>
      <c r="CZ313" s="167" t="s">
        <v>1164</v>
      </c>
      <c r="DA313" s="268">
        <v>5100</v>
      </c>
      <c r="DB313" s="269">
        <v>5600</v>
      </c>
      <c r="DC313" s="270">
        <v>3500</v>
      </c>
      <c r="DD313" s="271">
        <v>3500</v>
      </c>
      <c r="DE313" s="1210"/>
      <c r="DF313" s="231"/>
      <c r="DG313" s="1189"/>
      <c r="DH313" s="1240"/>
      <c r="DI313" s="1210"/>
      <c r="DJ313" s="1243"/>
      <c r="DK313" s="1210"/>
      <c r="DL313" s="1190"/>
      <c r="DM313" s="1192"/>
      <c r="DN313" s="1194"/>
      <c r="DO313" s="1192"/>
      <c r="DP313" s="1196"/>
      <c r="DQ313" s="1192"/>
      <c r="DR313" s="1247"/>
      <c r="DS313" s="1210"/>
      <c r="DT313" s="231"/>
      <c r="DU313" s="1210"/>
      <c r="DV313" s="1250"/>
      <c r="DW313" s="1252"/>
      <c r="DX313" s="1252"/>
      <c r="DY313" s="1254"/>
      <c r="DZ313" s="1210"/>
      <c r="EA313" s="1212"/>
      <c r="EB313" s="1192"/>
      <c r="EC313" s="1199"/>
      <c r="ED313" s="1192"/>
      <c r="EE313" s="1194"/>
      <c r="EF313" s="1192"/>
      <c r="EG313" s="1196"/>
      <c r="EH313" s="1192"/>
      <c r="EI313" s="1205"/>
      <c r="EJ313" s="1208"/>
      <c r="EK313" s="1210"/>
      <c r="EL313" s="1212"/>
      <c r="EM313" s="1192"/>
      <c r="EN313" s="1199"/>
      <c r="EO313" s="1192"/>
      <c r="EP313" s="1194"/>
      <c r="EQ313" s="1192"/>
      <c r="ER313" s="1196"/>
      <c r="ES313" s="1192"/>
      <c r="ET313" s="1205"/>
      <c r="EU313" s="1215"/>
      <c r="EV313" s="1208"/>
      <c r="EW313" s="1210"/>
      <c r="EX313" s="272">
        <v>7920</v>
      </c>
      <c r="EY313" s="1210"/>
      <c r="EZ313" s="1261"/>
      <c r="FA313" s="1210"/>
      <c r="FB313" s="1264"/>
      <c r="FC313" s="298"/>
      <c r="FD313" s="1267"/>
      <c r="FE313" s="441"/>
      <c r="FL313" s="422"/>
      <c r="FM313" s="422"/>
      <c r="FN313" s="422"/>
      <c r="FO313" s="422"/>
    </row>
    <row r="314" spans="1:171" ht="15.6" customHeight="1">
      <c r="A314" s="144" t="s">
        <v>1407</v>
      </c>
      <c r="B314" s="144" t="s">
        <v>2008</v>
      </c>
      <c r="C314" s="1256"/>
      <c r="D314" s="1349"/>
      <c r="E314" s="1217" t="s">
        <v>1165</v>
      </c>
      <c r="F314" s="299" t="s">
        <v>44</v>
      </c>
      <c r="G314" s="205"/>
      <c r="H314" s="246">
        <v>170790</v>
      </c>
      <c r="I314" s="247">
        <v>260970</v>
      </c>
      <c r="J314" s="246">
        <v>157350</v>
      </c>
      <c r="K314" s="247">
        <v>247530</v>
      </c>
      <c r="L314" s="175" t="s">
        <v>268</v>
      </c>
      <c r="M314" s="248">
        <v>1580</v>
      </c>
      <c r="N314" s="249">
        <v>2480</v>
      </c>
      <c r="O314" s="250" t="s">
        <v>269</v>
      </c>
      <c r="P314" s="251" t="s">
        <v>270</v>
      </c>
      <c r="Q314" s="252" t="s">
        <v>274</v>
      </c>
      <c r="R314" s="251" t="s">
        <v>271</v>
      </c>
      <c r="S314" s="252" t="s">
        <v>268</v>
      </c>
      <c r="T314" s="253">
        <v>2.8</v>
      </c>
      <c r="U314" s="254">
        <v>2.8</v>
      </c>
      <c r="V314" s="248">
        <v>1450</v>
      </c>
      <c r="W314" s="249">
        <v>2350</v>
      </c>
      <c r="X314" s="250" t="s">
        <v>269</v>
      </c>
      <c r="Y314" s="251" t="s">
        <v>270</v>
      </c>
      <c r="Z314" s="252" t="s">
        <v>274</v>
      </c>
      <c r="AA314" s="251" t="s">
        <v>271</v>
      </c>
      <c r="AB314" s="252" t="s">
        <v>268</v>
      </c>
      <c r="AC314" s="253">
        <v>2.8</v>
      </c>
      <c r="AD314" s="255">
        <v>2.8</v>
      </c>
      <c r="AE314" s="55"/>
      <c r="AH314" s="273"/>
      <c r="AP314" s="55"/>
      <c r="AZ314" s="175" t="s">
        <v>268</v>
      </c>
      <c r="BA314" s="274">
        <v>18030</v>
      </c>
      <c r="BB314" s="175" t="s">
        <v>268</v>
      </c>
      <c r="BC314" s="225">
        <v>180</v>
      </c>
      <c r="BD314" s="226" t="s">
        <v>269</v>
      </c>
      <c r="BE314" s="227" t="s">
        <v>270</v>
      </c>
      <c r="BF314" s="228" t="s">
        <v>268</v>
      </c>
      <c r="BG314" s="229" t="s">
        <v>271</v>
      </c>
      <c r="BH314" s="226" t="s">
        <v>268</v>
      </c>
      <c r="BI314" s="230">
        <v>2.5</v>
      </c>
      <c r="BJ314" s="1187"/>
      <c r="BL314" s="231" t="s">
        <v>1173</v>
      </c>
      <c r="BM314" s="1210"/>
      <c r="BN314" s="1273" t="s">
        <v>1173</v>
      </c>
      <c r="BO314" s="1274"/>
      <c r="BP314" s="1274"/>
      <c r="BQ314" s="56"/>
      <c r="BR314" s="56"/>
      <c r="BS314" s="56"/>
      <c r="BT314" s="56"/>
      <c r="BU314" s="179"/>
      <c r="BV314" s="1241"/>
      <c r="BW314" s="231"/>
      <c r="BX314" s="1210" t="s">
        <v>268</v>
      </c>
      <c r="BY314" s="1278">
        <v>17700</v>
      </c>
      <c r="BZ314" s="275"/>
      <c r="CA314" s="1210"/>
      <c r="CB314" s="1190">
        <v>0</v>
      </c>
      <c r="CC314" s="1192"/>
      <c r="CD314" s="1194"/>
      <c r="CE314" s="1192"/>
      <c r="CF314" s="1196"/>
      <c r="CG314" s="1192"/>
      <c r="CH314" s="1247"/>
      <c r="CI314" s="1241"/>
      <c r="CJ314" s="1219">
        <v>12490</v>
      </c>
      <c r="CK314" s="1189"/>
      <c r="CL314" s="1190"/>
      <c r="CM314" s="1192"/>
      <c r="CN314" s="1194"/>
      <c r="CO314" s="1192"/>
      <c r="CP314" s="1196"/>
      <c r="CQ314" s="1192"/>
      <c r="CR314" s="1205"/>
      <c r="CS314" s="1230"/>
      <c r="CT314" s="1232"/>
      <c r="CU314" s="1234"/>
      <c r="CV314" s="1237"/>
      <c r="CW314" s="1234"/>
      <c r="CX314" s="1237"/>
      <c r="CY314" s="1189"/>
      <c r="CZ314" s="167" t="s">
        <v>1166</v>
      </c>
      <c r="DA314" s="268">
        <v>4400</v>
      </c>
      <c r="DB314" s="269">
        <v>4900</v>
      </c>
      <c r="DC314" s="270">
        <v>3100</v>
      </c>
      <c r="DD314" s="271">
        <v>3100</v>
      </c>
      <c r="DE314" s="1210"/>
      <c r="DF314" s="231" t="s">
        <v>301</v>
      </c>
      <c r="DG314" s="235"/>
      <c r="DH314" s="276"/>
      <c r="DI314" s="1241"/>
      <c r="DJ314" s="1243"/>
      <c r="DK314" s="1210"/>
      <c r="DL314" s="1190"/>
      <c r="DM314" s="1192"/>
      <c r="DN314" s="1194"/>
      <c r="DO314" s="1192"/>
      <c r="DP314" s="1196"/>
      <c r="DQ314" s="1192"/>
      <c r="DR314" s="1247"/>
      <c r="DS314" s="1210"/>
      <c r="DT314" s="231"/>
      <c r="DU314" s="1210"/>
      <c r="DV314" s="1221">
        <v>0.01</v>
      </c>
      <c r="DW314" s="1223">
        <v>0.03</v>
      </c>
      <c r="DX314" s="1223">
        <v>0.04</v>
      </c>
      <c r="DY314" s="1225">
        <v>0.05</v>
      </c>
      <c r="DZ314" s="1210"/>
      <c r="EA314" s="1212"/>
      <c r="EB314" s="1192"/>
      <c r="EC314" s="1199"/>
      <c r="ED314" s="1192"/>
      <c r="EE314" s="1194"/>
      <c r="EF314" s="1192"/>
      <c r="EG314" s="1196"/>
      <c r="EH314" s="1192"/>
      <c r="EI314" s="1205"/>
      <c r="EJ314" s="1208"/>
      <c r="EK314" s="1210"/>
      <c r="EL314" s="1212"/>
      <c r="EM314" s="1192"/>
      <c r="EN314" s="1199"/>
      <c r="EO314" s="1192"/>
      <c r="EP314" s="1194"/>
      <c r="EQ314" s="1192"/>
      <c r="ER314" s="1196"/>
      <c r="ES314" s="1192"/>
      <c r="ET314" s="1205"/>
      <c r="EU314" s="1215"/>
      <c r="EV314" s="1208"/>
      <c r="EW314" s="1210"/>
      <c r="EX314" s="277">
        <v>70</v>
      </c>
      <c r="EY314" s="1210"/>
      <c r="EZ314" s="1261"/>
      <c r="FA314" s="1210"/>
      <c r="FB314" s="1264"/>
      <c r="FC314" s="298"/>
      <c r="FD314" s="1267"/>
      <c r="FE314" s="441"/>
      <c r="FL314" s="422"/>
      <c r="FM314" s="422"/>
      <c r="FN314" s="422"/>
      <c r="FO314" s="422"/>
    </row>
    <row r="315" spans="1:171" ht="15.6" customHeight="1">
      <c r="A315" s="144" t="s">
        <v>1408</v>
      </c>
      <c r="B315" s="144" t="s">
        <v>2009</v>
      </c>
      <c r="C315" s="1256"/>
      <c r="D315" s="1349"/>
      <c r="E315" s="1218"/>
      <c r="F315" s="300" t="s">
        <v>45</v>
      </c>
      <c r="G315" s="205"/>
      <c r="H315" s="279">
        <v>260970</v>
      </c>
      <c r="I315" s="280"/>
      <c r="J315" s="279">
        <v>247530</v>
      </c>
      <c r="K315" s="280"/>
      <c r="L315" s="175" t="s">
        <v>268</v>
      </c>
      <c r="M315" s="223">
        <v>2480</v>
      </c>
      <c r="N315" s="281"/>
      <c r="O315" s="282" t="s">
        <v>269</v>
      </c>
      <c r="P315" s="283" t="s">
        <v>270</v>
      </c>
      <c r="Q315" s="284" t="s">
        <v>274</v>
      </c>
      <c r="R315" s="283" t="s">
        <v>271</v>
      </c>
      <c r="S315" s="284" t="s">
        <v>268</v>
      </c>
      <c r="T315" s="285">
        <v>2.8</v>
      </c>
      <c r="U315" s="286"/>
      <c r="V315" s="223">
        <v>2350</v>
      </c>
      <c r="W315" s="281"/>
      <c r="X315" s="282" t="s">
        <v>269</v>
      </c>
      <c r="Y315" s="283" t="s">
        <v>270</v>
      </c>
      <c r="Z315" s="284" t="s">
        <v>274</v>
      </c>
      <c r="AA315" s="283" t="s">
        <v>271</v>
      </c>
      <c r="AB315" s="284" t="s">
        <v>268</v>
      </c>
      <c r="AC315" s="285">
        <v>2.8</v>
      </c>
      <c r="AD315" s="287"/>
      <c r="AE315" s="55"/>
      <c r="AH315" s="288"/>
      <c r="AP315" s="55"/>
      <c r="AQ315" s="289"/>
      <c r="AR315" s="165"/>
      <c r="AS315" s="288"/>
      <c r="AZ315" s="56"/>
      <c r="BA315" s="56"/>
      <c r="BB315" s="56"/>
      <c r="BC315" s="56"/>
      <c r="BD315" s="56"/>
      <c r="BE315" s="56"/>
      <c r="BF315" s="56"/>
      <c r="BG315" s="56"/>
      <c r="BH315" s="56"/>
      <c r="BI315" s="56"/>
      <c r="BJ315" s="1187"/>
      <c r="BL315" s="231">
        <v>299800</v>
      </c>
      <c r="BM315" s="1210"/>
      <c r="BN315" s="149">
        <v>2990</v>
      </c>
      <c r="BO315" s="138" t="s">
        <v>272</v>
      </c>
      <c r="BP315" s="166" t="s">
        <v>270</v>
      </c>
      <c r="BQ315" s="161" t="s">
        <v>268</v>
      </c>
      <c r="BR315" s="303" t="s">
        <v>271</v>
      </c>
      <c r="BS315" s="182" t="s">
        <v>268</v>
      </c>
      <c r="BT315" s="304">
        <v>1.9</v>
      </c>
      <c r="BU315" s="179"/>
      <c r="BV315" s="1241"/>
      <c r="BW315" s="231"/>
      <c r="BX315" s="1210"/>
      <c r="BY315" s="1279"/>
      <c r="BZ315" s="290"/>
      <c r="CA315" s="1210"/>
      <c r="CB315" s="1191"/>
      <c r="CC315" s="1193"/>
      <c r="CD315" s="1195"/>
      <c r="CE315" s="1193"/>
      <c r="CF315" s="1197"/>
      <c r="CG315" s="1193"/>
      <c r="CH315" s="1248"/>
      <c r="CI315" s="1241"/>
      <c r="CJ315" s="1219"/>
      <c r="CK315" s="1189"/>
      <c r="CL315" s="1190"/>
      <c r="CM315" s="1192"/>
      <c r="CN315" s="1194"/>
      <c r="CO315" s="1192"/>
      <c r="CP315" s="1196"/>
      <c r="CQ315" s="1192"/>
      <c r="CR315" s="1205"/>
      <c r="CS315" s="1230"/>
      <c r="CT315" s="1232"/>
      <c r="CU315" s="1235"/>
      <c r="CV315" s="1238"/>
      <c r="CW315" s="1235"/>
      <c r="CX315" s="1238"/>
      <c r="CY315" s="1189"/>
      <c r="CZ315" s="291" t="s">
        <v>1167</v>
      </c>
      <c r="DA315" s="292">
        <v>3900</v>
      </c>
      <c r="DB315" s="293">
        <v>4400</v>
      </c>
      <c r="DC315" s="294">
        <v>2700</v>
      </c>
      <c r="DD315" s="290">
        <v>2700</v>
      </c>
      <c r="DE315" s="1210"/>
      <c r="DF315" s="231">
        <v>10870</v>
      </c>
      <c r="DG315" s="235"/>
      <c r="DH315" s="165"/>
      <c r="DI315" s="1241"/>
      <c r="DJ315" s="1244"/>
      <c r="DK315" s="1210"/>
      <c r="DL315" s="1190"/>
      <c r="DM315" s="1193"/>
      <c r="DN315" s="1195"/>
      <c r="DO315" s="1193"/>
      <c r="DP315" s="1197"/>
      <c r="DQ315" s="1193"/>
      <c r="DR315" s="1248"/>
      <c r="DS315" s="1210"/>
      <c r="DT315" s="231"/>
      <c r="DU315" s="1210"/>
      <c r="DV315" s="1222"/>
      <c r="DW315" s="1224"/>
      <c r="DX315" s="1224"/>
      <c r="DY315" s="1226"/>
      <c r="DZ315" s="1210"/>
      <c r="EA315" s="1213"/>
      <c r="EB315" s="1193"/>
      <c r="EC315" s="1200"/>
      <c r="ED315" s="1193"/>
      <c r="EE315" s="1195"/>
      <c r="EF315" s="1193"/>
      <c r="EG315" s="1197"/>
      <c r="EH315" s="1193"/>
      <c r="EI315" s="1206"/>
      <c r="EJ315" s="1209"/>
      <c r="EK315" s="1210"/>
      <c r="EL315" s="1213"/>
      <c r="EM315" s="1193"/>
      <c r="EN315" s="1200"/>
      <c r="EO315" s="1193"/>
      <c r="EP315" s="1195"/>
      <c r="EQ315" s="1193"/>
      <c r="ER315" s="1197"/>
      <c r="ES315" s="1193"/>
      <c r="ET315" s="1206"/>
      <c r="EU315" s="1216"/>
      <c r="EV315" s="1209"/>
      <c r="EW315" s="1210"/>
      <c r="EX315" s="295" t="s">
        <v>1168</v>
      </c>
      <c r="EY315" s="1210"/>
      <c r="EZ315" s="1261"/>
      <c r="FA315" s="1210"/>
      <c r="FB315" s="1264"/>
      <c r="FC315" s="298"/>
      <c r="FD315" s="1267"/>
      <c r="FE315" s="441"/>
      <c r="FL315" s="422"/>
      <c r="FM315" s="422"/>
      <c r="FN315" s="422"/>
      <c r="FO315" s="422"/>
    </row>
    <row r="316" spans="1:171" ht="15.6" customHeight="1">
      <c r="A316" s="144" t="s">
        <v>500</v>
      </c>
      <c r="B316" s="144" t="s">
        <v>2010</v>
      </c>
      <c r="C316" s="1256"/>
      <c r="D316" s="1348" t="s">
        <v>304</v>
      </c>
      <c r="E316" s="1184" t="s">
        <v>1160</v>
      </c>
      <c r="F316" s="296" t="s">
        <v>42</v>
      </c>
      <c r="G316" s="205"/>
      <c r="H316" s="206">
        <v>81720</v>
      </c>
      <c r="I316" s="207">
        <v>90730</v>
      </c>
      <c r="J316" s="206">
        <v>69630</v>
      </c>
      <c r="K316" s="207">
        <v>78640</v>
      </c>
      <c r="L316" s="175" t="s">
        <v>268</v>
      </c>
      <c r="M316" s="208">
        <v>790</v>
      </c>
      <c r="N316" s="209">
        <v>880</v>
      </c>
      <c r="O316" s="210" t="s">
        <v>269</v>
      </c>
      <c r="P316" s="211" t="s">
        <v>270</v>
      </c>
      <c r="Q316" s="212" t="s">
        <v>268</v>
      </c>
      <c r="R316" s="213" t="s">
        <v>271</v>
      </c>
      <c r="S316" s="212" t="s">
        <v>268</v>
      </c>
      <c r="T316" s="214">
        <v>2.9</v>
      </c>
      <c r="U316" s="215">
        <v>2.9</v>
      </c>
      <c r="V316" s="208">
        <v>670</v>
      </c>
      <c r="W316" s="209">
        <v>760</v>
      </c>
      <c r="X316" s="210" t="s">
        <v>269</v>
      </c>
      <c r="Y316" s="211" t="s">
        <v>270</v>
      </c>
      <c r="Z316" s="212" t="s">
        <v>268</v>
      </c>
      <c r="AA316" s="213" t="s">
        <v>271</v>
      </c>
      <c r="AB316" s="212" t="s">
        <v>268</v>
      </c>
      <c r="AC316" s="214">
        <v>2.9</v>
      </c>
      <c r="AD316" s="216">
        <v>2.8</v>
      </c>
      <c r="AE316" s="175" t="s">
        <v>268</v>
      </c>
      <c r="AF316" s="217">
        <v>9010</v>
      </c>
      <c r="AG316" s="218" t="s">
        <v>274</v>
      </c>
      <c r="AH316" s="219">
        <v>90</v>
      </c>
      <c r="AI316" s="220" t="s">
        <v>269</v>
      </c>
      <c r="AJ316" s="211" t="s">
        <v>270</v>
      </c>
      <c r="AK316" s="212" t="s">
        <v>268</v>
      </c>
      <c r="AL316" s="213" t="s">
        <v>271</v>
      </c>
      <c r="AM316" s="212" t="s">
        <v>268</v>
      </c>
      <c r="AN316" s="221">
        <v>2.5</v>
      </c>
      <c r="AO316" s="222" t="s">
        <v>276</v>
      </c>
      <c r="AP316" s="175" t="s">
        <v>268</v>
      </c>
      <c r="AQ316" s="223">
        <v>3600</v>
      </c>
      <c r="AR316" s="224" t="s">
        <v>274</v>
      </c>
      <c r="AS316" s="225">
        <v>30</v>
      </c>
      <c r="AT316" s="226" t="s">
        <v>269</v>
      </c>
      <c r="AU316" s="227" t="s">
        <v>270</v>
      </c>
      <c r="AV316" s="228" t="s">
        <v>268</v>
      </c>
      <c r="AW316" s="229" t="s">
        <v>271</v>
      </c>
      <c r="AX316" s="228" t="s">
        <v>268</v>
      </c>
      <c r="AY316" s="230">
        <v>3.8</v>
      </c>
      <c r="BA316" s="56"/>
      <c r="BJ316" s="1187"/>
      <c r="BL316" s="301"/>
      <c r="BM316" s="1210"/>
      <c r="BN316" s="144"/>
      <c r="BO316" s="202"/>
      <c r="BP316" s="202"/>
      <c r="BQ316" s="202"/>
      <c r="BR316" s="202"/>
      <c r="BS316" s="202"/>
      <c r="BT316" s="305"/>
      <c r="BU316" s="235"/>
      <c r="BV316" s="1241"/>
      <c r="BW316" s="266"/>
      <c r="BX316" s="1210" t="s">
        <v>268</v>
      </c>
      <c r="BY316" s="1276">
        <v>18460</v>
      </c>
      <c r="BZ316" s="237"/>
      <c r="CA316" s="1210" t="s">
        <v>268</v>
      </c>
      <c r="CB316" s="1245">
        <v>100</v>
      </c>
      <c r="CC316" s="1201" t="s">
        <v>269</v>
      </c>
      <c r="CD316" s="1202" t="s">
        <v>270</v>
      </c>
      <c r="CE316" s="1201" t="s">
        <v>268</v>
      </c>
      <c r="CF316" s="1203" t="s">
        <v>275</v>
      </c>
      <c r="CG316" s="1201" t="s">
        <v>268</v>
      </c>
      <c r="CH316" s="1246">
        <v>6.1</v>
      </c>
      <c r="CI316" s="1241"/>
      <c r="CJ316" s="1188" t="s">
        <v>200</v>
      </c>
      <c r="CK316" s="1189" t="s">
        <v>268</v>
      </c>
      <c r="CL316" s="1190">
        <v>110</v>
      </c>
      <c r="CM316" s="1192" t="s">
        <v>269</v>
      </c>
      <c r="CN316" s="1194" t="s">
        <v>270</v>
      </c>
      <c r="CO316" s="1192" t="s">
        <v>268</v>
      </c>
      <c r="CP316" s="1196" t="s">
        <v>275</v>
      </c>
      <c r="CQ316" s="1192" t="s">
        <v>268</v>
      </c>
      <c r="CR316" s="1205">
        <v>2.2999999999999998</v>
      </c>
      <c r="CS316" s="1230" t="s">
        <v>277</v>
      </c>
      <c r="CT316" s="1232" t="s">
        <v>268</v>
      </c>
      <c r="CU316" s="1233">
        <v>5300</v>
      </c>
      <c r="CV316" s="1236">
        <v>5900</v>
      </c>
      <c r="CW316" s="1233">
        <v>3700</v>
      </c>
      <c r="CX316" s="1236">
        <v>3700</v>
      </c>
      <c r="CY316" s="1189" t="s">
        <v>268</v>
      </c>
      <c r="CZ316" s="238" t="s">
        <v>1162</v>
      </c>
      <c r="DA316" s="239">
        <v>8800</v>
      </c>
      <c r="DB316" s="240">
        <v>9800</v>
      </c>
      <c r="DC316" s="241">
        <v>6100</v>
      </c>
      <c r="DD316" s="242">
        <v>6100</v>
      </c>
      <c r="DE316" s="1210"/>
      <c r="DF316" s="144"/>
      <c r="DG316" s="1189" t="s">
        <v>268</v>
      </c>
      <c r="DH316" s="1239">
        <v>5100</v>
      </c>
      <c r="DI316" s="1210" t="s">
        <v>268</v>
      </c>
      <c r="DJ316" s="1242">
        <v>4470</v>
      </c>
      <c r="DK316" s="1210" t="s">
        <v>268</v>
      </c>
      <c r="DL316" s="1245">
        <v>40</v>
      </c>
      <c r="DM316" s="1201" t="s">
        <v>269</v>
      </c>
      <c r="DN316" s="1202" t="s">
        <v>270</v>
      </c>
      <c r="DO316" s="1201" t="s">
        <v>268</v>
      </c>
      <c r="DP316" s="1203" t="s">
        <v>275</v>
      </c>
      <c r="DQ316" s="1201" t="s">
        <v>268</v>
      </c>
      <c r="DR316" s="1246">
        <v>6.8</v>
      </c>
      <c r="DS316" s="1210"/>
      <c r="DT316" s="231"/>
      <c r="DU316" s="1210" t="s">
        <v>280</v>
      </c>
      <c r="DV316" s="1249" t="s">
        <v>1129</v>
      </c>
      <c r="DW316" s="1251" t="s">
        <v>1129</v>
      </c>
      <c r="DX316" s="1251" t="s">
        <v>1129</v>
      </c>
      <c r="DY316" s="1253" t="s">
        <v>1129</v>
      </c>
      <c r="DZ316" s="1210" t="s">
        <v>280</v>
      </c>
      <c r="EA316" s="1211">
        <v>2950</v>
      </c>
      <c r="EB316" s="1201" t="s">
        <v>268</v>
      </c>
      <c r="EC316" s="1198">
        <v>30</v>
      </c>
      <c r="ED316" s="1201" t="s">
        <v>269</v>
      </c>
      <c r="EE316" s="1202" t="s">
        <v>270</v>
      </c>
      <c r="EF316" s="1201" t="s">
        <v>268</v>
      </c>
      <c r="EG316" s="1203" t="s">
        <v>275</v>
      </c>
      <c r="EH316" s="1201" t="s">
        <v>268</v>
      </c>
      <c r="EI316" s="1204">
        <v>4.5</v>
      </c>
      <c r="EJ316" s="1207" t="s">
        <v>276</v>
      </c>
      <c r="EK316" s="1210" t="s">
        <v>280</v>
      </c>
      <c r="EL316" s="1211">
        <v>10820</v>
      </c>
      <c r="EM316" s="1201" t="s">
        <v>268</v>
      </c>
      <c r="EN316" s="1198">
        <v>100</v>
      </c>
      <c r="EO316" s="1201" t="s">
        <v>269</v>
      </c>
      <c r="EP316" s="1202" t="s">
        <v>270</v>
      </c>
      <c r="EQ316" s="1201" t="s">
        <v>268</v>
      </c>
      <c r="ER316" s="1203" t="s">
        <v>275</v>
      </c>
      <c r="ES316" s="1201" t="s">
        <v>268</v>
      </c>
      <c r="ET316" s="1204">
        <v>2.7</v>
      </c>
      <c r="EU316" s="1214" t="s">
        <v>276</v>
      </c>
      <c r="EV316" s="1207" t="s">
        <v>1168</v>
      </c>
      <c r="EW316" s="1210" t="s">
        <v>280</v>
      </c>
      <c r="EX316" s="244"/>
      <c r="EY316" s="1210" t="s">
        <v>280</v>
      </c>
      <c r="EZ316" s="1261"/>
      <c r="FA316" s="1210"/>
      <c r="FB316" s="1264"/>
      <c r="FC316" s="298"/>
      <c r="FD316" s="1267"/>
      <c r="FE316" s="441"/>
      <c r="FL316" s="422"/>
      <c r="FM316" s="422"/>
      <c r="FN316" s="422"/>
      <c r="FO316" s="422"/>
    </row>
    <row r="317" spans="1:171" ht="15.6" customHeight="1">
      <c r="A317" s="144" t="s">
        <v>501</v>
      </c>
      <c r="B317" s="144" t="s">
        <v>2011</v>
      </c>
      <c r="C317" s="1256"/>
      <c r="D317" s="1349"/>
      <c r="E317" s="1185"/>
      <c r="F317" s="299" t="s">
        <v>43</v>
      </c>
      <c r="G317" s="205"/>
      <c r="H317" s="246">
        <v>90730</v>
      </c>
      <c r="I317" s="247">
        <v>162990</v>
      </c>
      <c r="J317" s="246">
        <v>78640</v>
      </c>
      <c r="K317" s="247">
        <v>150900</v>
      </c>
      <c r="L317" s="175" t="s">
        <v>268</v>
      </c>
      <c r="M317" s="248">
        <v>880</v>
      </c>
      <c r="N317" s="249">
        <v>1500</v>
      </c>
      <c r="O317" s="250" t="s">
        <v>269</v>
      </c>
      <c r="P317" s="251" t="s">
        <v>270</v>
      </c>
      <c r="Q317" s="252" t="s">
        <v>274</v>
      </c>
      <c r="R317" s="251" t="s">
        <v>271</v>
      </c>
      <c r="S317" s="252" t="s">
        <v>268</v>
      </c>
      <c r="T317" s="253">
        <v>2.9</v>
      </c>
      <c r="U317" s="254">
        <v>2.8</v>
      </c>
      <c r="V317" s="248">
        <v>760</v>
      </c>
      <c r="W317" s="249">
        <v>1380</v>
      </c>
      <c r="X317" s="250" t="s">
        <v>269</v>
      </c>
      <c r="Y317" s="251" t="s">
        <v>270</v>
      </c>
      <c r="Z317" s="252" t="s">
        <v>274</v>
      </c>
      <c r="AA317" s="251" t="s">
        <v>271</v>
      </c>
      <c r="AB317" s="252" t="s">
        <v>268</v>
      </c>
      <c r="AC317" s="253">
        <v>2.8</v>
      </c>
      <c r="AD317" s="255">
        <v>2.8</v>
      </c>
      <c r="AE317" s="175" t="s">
        <v>268</v>
      </c>
      <c r="AF317" s="223">
        <v>9010</v>
      </c>
      <c r="AG317" s="224" t="s">
        <v>274</v>
      </c>
      <c r="AH317" s="256">
        <v>90</v>
      </c>
      <c r="AI317" s="257" t="s">
        <v>269</v>
      </c>
      <c r="AJ317" s="197" t="s">
        <v>270</v>
      </c>
      <c r="AK317" s="198" t="s">
        <v>268</v>
      </c>
      <c r="AL317" s="258" t="s">
        <v>271</v>
      </c>
      <c r="AM317" s="259" t="s">
        <v>268</v>
      </c>
      <c r="AN317" s="260">
        <v>2.5</v>
      </c>
      <c r="AO317" s="261"/>
      <c r="AQ317" s="233"/>
      <c r="AR317" s="56"/>
      <c r="AS317" s="233"/>
      <c r="AT317" s="262"/>
      <c r="AU317" s="263"/>
      <c r="AV317" s="262"/>
      <c r="AW317" s="263"/>
      <c r="AX317" s="262"/>
      <c r="AY317" s="263"/>
      <c r="BA317" s="56"/>
      <c r="BB317" s="56"/>
      <c r="BC317" s="264"/>
      <c r="BD317" s="265"/>
      <c r="BE317" s="56"/>
      <c r="BF317" s="265"/>
      <c r="BG317" s="56"/>
      <c r="BH317" s="265"/>
      <c r="BI317" s="56"/>
      <c r="BJ317" s="1187"/>
      <c r="BL317" s="231" t="s">
        <v>1174</v>
      </c>
      <c r="BM317" s="1210"/>
      <c r="BN317" s="1273" t="s">
        <v>1174</v>
      </c>
      <c r="BO317" s="1274"/>
      <c r="BP317" s="1274"/>
      <c r="BT317" s="306"/>
      <c r="BU317" s="307"/>
      <c r="BV317" s="1241"/>
      <c r="BW317" s="302"/>
      <c r="BX317" s="1210"/>
      <c r="BY317" s="1277"/>
      <c r="BZ317" s="267">
        <v>16520</v>
      </c>
      <c r="CA317" s="1210"/>
      <c r="CB317" s="1190"/>
      <c r="CC317" s="1192"/>
      <c r="CD317" s="1194"/>
      <c r="CE317" s="1192"/>
      <c r="CF317" s="1196"/>
      <c r="CG317" s="1192"/>
      <c r="CH317" s="1247"/>
      <c r="CI317" s="1241"/>
      <c r="CJ317" s="1188"/>
      <c r="CK317" s="1189"/>
      <c r="CL317" s="1190"/>
      <c r="CM317" s="1192"/>
      <c r="CN317" s="1194"/>
      <c r="CO317" s="1192"/>
      <c r="CP317" s="1196"/>
      <c r="CQ317" s="1192"/>
      <c r="CR317" s="1205"/>
      <c r="CS317" s="1230"/>
      <c r="CT317" s="1232"/>
      <c r="CU317" s="1234"/>
      <c r="CV317" s="1237"/>
      <c r="CW317" s="1234"/>
      <c r="CX317" s="1237"/>
      <c r="CY317" s="1189"/>
      <c r="CZ317" s="167" t="s">
        <v>1164</v>
      </c>
      <c r="DA317" s="268">
        <v>4800</v>
      </c>
      <c r="DB317" s="269">
        <v>5400</v>
      </c>
      <c r="DC317" s="270">
        <v>3400</v>
      </c>
      <c r="DD317" s="271">
        <v>3400</v>
      </c>
      <c r="DE317" s="1210"/>
      <c r="DF317" s="308" t="s">
        <v>1175</v>
      </c>
      <c r="DG317" s="1189"/>
      <c r="DH317" s="1240"/>
      <c r="DI317" s="1210"/>
      <c r="DJ317" s="1243"/>
      <c r="DK317" s="1210"/>
      <c r="DL317" s="1190"/>
      <c r="DM317" s="1192"/>
      <c r="DN317" s="1194"/>
      <c r="DO317" s="1192"/>
      <c r="DP317" s="1196"/>
      <c r="DQ317" s="1192"/>
      <c r="DR317" s="1247"/>
      <c r="DS317" s="1210"/>
      <c r="DT317" s="302"/>
      <c r="DU317" s="1210"/>
      <c r="DV317" s="1250"/>
      <c r="DW317" s="1252"/>
      <c r="DX317" s="1252"/>
      <c r="DY317" s="1254"/>
      <c r="DZ317" s="1210"/>
      <c r="EA317" s="1212"/>
      <c r="EB317" s="1192"/>
      <c r="EC317" s="1199"/>
      <c r="ED317" s="1192"/>
      <c r="EE317" s="1194"/>
      <c r="EF317" s="1192"/>
      <c r="EG317" s="1196"/>
      <c r="EH317" s="1192"/>
      <c r="EI317" s="1205"/>
      <c r="EJ317" s="1208"/>
      <c r="EK317" s="1210"/>
      <c r="EL317" s="1212"/>
      <c r="EM317" s="1192"/>
      <c r="EN317" s="1199"/>
      <c r="EO317" s="1192"/>
      <c r="EP317" s="1194"/>
      <c r="EQ317" s="1192"/>
      <c r="ER317" s="1196"/>
      <c r="ES317" s="1192"/>
      <c r="ET317" s="1205"/>
      <c r="EU317" s="1215"/>
      <c r="EV317" s="1208"/>
      <c r="EW317" s="1210"/>
      <c r="EX317" s="272">
        <v>7130</v>
      </c>
      <c r="EY317" s="1210"/>
      <c r="EZ317" s="1261"/>
      <c r="FA317" s="1210"/>
      <c r="FB317" s="1264"/>
      <c r="FC317" s="298"/>
      <c r="FD317" s="1267"/>
      <c r="FE317" s="441"/>
      <c r="FL317" s="422"/>
      <c r="FM317" s="422"/>
      <c r="FN317" s="422"/>
      <c r="FO317" s="422"/>
    </row>
    <row r="318" spans="1:171" ht="15.6" customHeight="1">
      <c r="A318" s="144" t="s">
        <v>1409</v>
      </c>
      <c r="B318" s="144" t="s">
        <v>2012</v>
      </c>
      <c r="C318" s="1256"/>
      <c r="D318" s="1349"/>
      <c r="E318" s="1217" t="s">
        <v>1165</v>
      </c>
      <c r="F318" s="299" t="s">
        <v>44</v>
      </c>
      <c r="G318" s="205"/>
      <c r="H318" s="246">
        <v>162990</v>
      </c>
      <c r="I318" s="247">
        <v>253170</v>
      </c>
      <c r="J318" s="246">
        <v>150900</v>
      </c>
      <c r="K318" s="247">
        <v>241080</v>
      </c>
      <c r="L318" s="175" t="s">
        <v>268</v>
      </c>
      <c r="M318" s="248">
        <v>1500</v>
      </c>
      <c r="N318" s="249">
        <v>2400</v>
      </c>
      <c r="O318" s="250" t="s">
        <v>269</v>
      </c>
      <c r="P318" s="251" t="s">
        <v>270</v>
      </c>
      <c r="Q318" s="252" t="s">
        <v>274</v>
      </c>
      <c r="R318" s="251" t="s">
        <v>271</v>
      </c>
      <c r="S318" s="252" t="s">
        <v>268</v>
      </c>
      <c r="T318" s="253">
        <v>2.8</v>
      </c>
      <c r="U318" s="254">
        <v>2.8</v>
      </c>
      <c r="V318" s="248">
        <v>1380</v>
      </c>
      <c r="W318" s="249">
        <v>2280</v>
      </c>
      <c r="X318" s="250" t="s">
        <v>269</v>
      </c>
      <c r="Y318" s="251" t="s">
        <v>270</v>
      </c>
      <c r="Z318" s="252" t="s">
        <v>274</v>
      </c>
      <c r="AA318" s="251" t="s">
        <v>271</v>
      </c>
      <c r="AB318" s="252" t="s">
        <v>268</v>
      </c>
      <c r="AC318" s="253">
        <v>2.8</v>
      </c>
      <c r="AD318" s="255">
        <v>2.8</v>
      </c>
      <c r="AE318" s="55"/>
      <c r="AH318" s="273"/>
      <c r="AP318" s="55"/>
      <c r="AZ318" s="175" t="s">
        <v>268</v>
      </c>
      <c r="BA318" s="274">
        <v>18030</v>
      </c>
      <c r="BB318" s="175" t="s">
        <v>268</v>
      </c>
      <c r="BC318" s="225">
        <v>180</v>
      </c>
      <c r="BD318" s="226" t="s">
        <v>269</v>
      </c>
      <c r="BE318" s="227" t="s">
        <v>270</v>
      </c>
      <c r="BF318" s="228" t="s">
        <v>268</v>
      </c>
      <c r="BG318" s="229" t="s">
        <v>271</v>
      </c>
      <c r="BH318" s="226" t="s">
        <v>268</v>
      </c>
      <c r="BI318" s="230">
        <v>2.5</v>
      </c>
      <c r="BJ318" s="1187"/>
      <c r="BL318" s="231">
        <v>321300</v>
      </c>
      <c r="BM318" s="1210"/>
      <c r="BN318" s="149">
        <v>3210</v>
      </c>
      <c r="BO318" s="138" t="s">
        <v>272</v>
      </c>
      <c r="BP318" s="166" t="s">
        <v>270</v>
      </c>
      <c r="BQ318" s="161" t="s">
        <v>268</v>
      </c>
      <c r="BR318" s="303" t="s">
        <v>271</v>
      </c>
      <c r="BS318" s="182" t="s">
        <v>268</v>
      </c>
      <c r="BT318" s="304">
        <v>1.8</v>
      </c>
      <c r="BU318" s="179"/>
      <c r="BV318" s="1241"/>
      <c r="BW318" s="231"/>
      <c r="BX318" s="1210" t="s">
        <v>268</v>
      </c>
      <c r="BY318" s="1278">
        <v>16520</v>
      </c>
      <c r="BZ318" s="275"/>
      <c r="CA318" s="1210"/>
      <c r="CB318" s="1190">
        <v>0</v>
      </c>
      <c r="CC318" s="1192"/>
      <c r="CD318" s="1194"/>
      <c r="CE318" s="1192"/>
      <c r="CF318" s="1196"/>
      <c r="CG318" s="1192"/>
      <c r="CH318" s="1247"/>
      <c r="CI318" s="1241"/>
      <c r="CJ318" s="1219">
        <v>11240</v>
      </c>
      <c r="CK318" s="1189"/>
      <c r="CL318" s="1190"/>
      <c r="CM318" s="1192"/>
      <c r="CN318" s="1194"/>
      <c r="CO318" s="1192"/>
      <c r="CP318" s="1196"/>
      <c r="CQ318" s="1192"/>
      <c r="CR318" s="1205"/>
      <c r="CS318" s="1230"/>
      <c r="CT318" s="1232"/>
      <c r="CU318" s="1234"/>
      <c r="CV318" s="1237"/>
      <c r="CW318" s="1234"/>
      <c r="CX318" s="1237"/>
      <c r="CY318" s="1189"/>
      <c r="CZ318" s="167" t="s">
        <v>1166</v>
      </c>
      <c r="DA318" s="268">
        <v>4200</v>
      </c>
      <c r="DB318" s="269">
        <v>4700</v>
      </c>
      <c r="DC318" s="270">
        <v>2900</v>
      </c>
      <c r="DD318" s="271">
        <v>2900</v>
      </c>
      <c r="DE318" s="1210"/>
      <c r="DF318" s="231">
        <v>9770</v>
      </c>
      <c r="DG318" s="235"/>
      <c r="DH318" s="276"/>
      <c r="DI318" s="1241"/>
      <c r="DJ318" s="1243"/>
      <c r="DK318" s="1210"/>
      <c r="DL318" s="1190"/>
      <c r="DM318" s="1192"/>
      <c r="DN318" s="1194"/>
      <c r="DO318" s="1192"/>
      <c r="DP318" s="1196"/>
      <c r="DQ318" s="1192"/>
      <c r="DR318" s="1247"/>
      <c r="DS318" s="1210"/>
      <c r="DT318" s="231"/>
      <c r="DU318" s="1210"/>
      <c r="DV318" s="1221">
        <v>0.01</v>
      </c>
      <c r="DW318" s="1223">
        <v>0.03</v>
      </c>
      <c r="DX318" s="1223">
        <v>0.04</v>
      </c>
      <c r="DY318" s="1225">
        <v>0.05</v>
      </c>
      <c r="DZ318" s="1210"/>
      <c r="EA318" s="1212"/>
      <c r="EB318" s="1192"/>
      <c r="EC318" s="1199"/>
      <c r="ED318" s="1192"/>
      <c r="EE318" s="1194"/>
      <c r="EF318" s="1192"/>
      <c r="EG318" s="1196"/>
      <c r="EH318" s="1192"/>
      <c r="EI318" s="1205"/>
      <c r="EJ318" s="1208"/>
      <c r="EK318" s="1210"/>
      <c r="EL318" s="1212"/>
      <c r="EM318" s="1192"/>
      <c r="EN318" s="1199"/>
      <c r="EO318" s="1192"/>
      <c r="EP318" s="1194"/>
      <c r="EQ318" s="1192"/>
      <c r="ER318" s="1196"/>
      <c r="ES318" s="1192"/>
      <c r="ET318" s="1205"/>
      <c r="EU318" s="1215"/>
      <c r="EV318" s="1208"/>
      <c r="EW318" s="1210"/>
      <c r="EX318" s="277">
        <v>70</v>
      </c>
      <c r="EY318" s="1210"/>
      <c r="EZ318" s="1261"/>
      <c r="FA318" s="1210"/>
      <c r="FB318" s="1264"/>
      <c r="FC318" s="298"/>
      <c r="FD318" s="1267"/>
      <c r="FE318" s="441"/>
      <c r="FL318" s="422"/>
      <c r="FM318" s="422"/>
      <c r="FN318" s="422"/>
      <c r="FO318" s="422"/>
    </row>
    <row r="319" spans="1:171" ht="15.6" customHeight="1">
      <c r="A319" s="144" t="s">
        <v>1410</v>
      </c>
      <c r="B319" s="144" t="s">
        <v>2013</v>
      </c>
      <c r="C319" s="1256"/>
      <c r="D319" s="1349"/>
      <c r="E319" s="1218"/>
      <c r="F319" s="300" t="s">
        <v>45</v>
      </c>
      <c r="G319" s="205"/>
      <c r="H319" s="279">
        <v>253170</v>
      </c>
      <c r="I319" s="280"/>
      <c r="J319" s="279">
        <v>241080</v>
      </c>
      <c r="K319" s="280"/>
      <c r="L319" s="175" t="s">
        <v>268</v>
      </c>
      <c r="M319" s="223">
        <v>2400</v>
      </c>
      <c r="N319" s="281"/>
      <c r="O319" s="282" t="s">
        <v>269</v>
      </c>
      <c r="P319" s="283" t="s">
        <v>270</v>
      </c>
      <c r="Q319" s="284" t="s">
        <v>274</v>
      </c>
      <c r="R319" s="283" t="s">
        <v>271</v>
      </c>
      <c r="S319" s="284" t="s">
        <v>268</v>
      </c>
      <c r="T319" s="285">
        <v>2.8</v>
      </c>
      <c r="U319" s="286"/>
      <c r="V319" s="223">
        <v>2280</v>
      </c>
      <c r="W319" s="281"/>
      <c r="X319" s="282" t="s">
        <v>269</v>
      </c>
      <c r="Y319" s="283" t="s">
        <v>270</v>
      </c>
      <c r="Z319" s="284" t="s">
        <v>274</v>
      </c>
      <c r="AA319" s="283" t="s">
        <v>271</v>
      </c>
      <c r="AB319" s="284" t="s">
        <v>268</v>
      </c>
      <c r="AC319" s="285">
        <v>2.8</v>
      </c>
      <c r="AD319" s="287"/>
      <c r="AE319" s="55"/>
      <c r="AH319" s="288"/>
      <c r="AP319" s="55"/>
      <c r="AQ319" s="289"/>
      <c r="AR319" s="165"/>
      <c r="AS319" s="288"/>
      <c r="AZ319" s="56"/>
      <c r="BA319" s="56"/>
      <c r="BB319" s="56"/>
      <c r="BC319" s="56"/>
      <c r="BD319" s="56"/>
      <c r="BE319" s="56"/>
      <c r="BF319" s="56"/>
      <c r="BG319" s="56"/>
      <c r="BH319" s="56"/>
      <c r="BI319" s="56"/>
      <c r="BJ319" s="1187"/>
      <c r="BL319" s="301"/>
      <c r="BM319" s="1210"/>
      <c r="BN319" s="144"/>
      <c r="BO319" s="202"/>
      <c r="BP319" s="202"/>
      <c r="BQ319" s="202"/>
      <c r="BR319" s="202"/>
      <c r="BS319" s="202"/>
      <c r="BT319" s="305"/>
      <c r="BU319" s="235"/>
      <c r="BV319" s="1241"/>
      <c r="BW319" s="266"/>
      <c r="BX319" s="1210"/>
      <c r="BY319" s="1279"/>
      <c r="BZ319" s="290"/>
      <c r="CA319" s="1210"/>
      <c r="CB319" s="1191"/>
      <c r="CC319" s="1193"/>
      <c r="CD319" s="1195"/>
      <c r="CE319" s="1193"/>
      <c r="CF319" s="1197"/>
      <c r="CG319" s="1193"/>
      <c r="CH319" s="1248"/>
      <c r="CI319" s="1241"/>
      <c r="CJ319" s="1219"/>
      <c r="CK319" s="1189"/>
      <c r="CL319" s="1190"/>
      <c r="CM319" s="1192"/>
      <c r="CN319" s="1194"/>
      <c r="CO319" s="1192"/>
      <c r="CP319" s="1196"/>
      <c r="CQ319" s="1192"/>
      <c r="CR319" s="1205"/>
      <c r="CS319" s="1230"/>
      <c r="CT319" s="1232"/>
      <c r="CU319" s="1235"/>
      <c r="CV319" s="1238"/>
      <c r="CW319" s="1235"/>
      <c r="CX319" s="1238"/>
      <c r="CY319" s="1189"/>
      <c r="CZ319" s="291" t="s">
        <v>1167</v>
      </c>
      <c r="DA319" s="292">
        <v>3800</v>
      </c>
      <c r="DB319" s="293">
        <v>4200</v>
      </c>
      <c r="DC319" s="294">
        <v>2600</v>
      </c>
      <c r="DD319" s="290">
        <v>2600</v>
      </c>
      <c r="DE319" s="1210"/>
      <c r="DF319" s="144"/>
      <c r="DG319" s="235"/>
      <c r="DH319" s="165"/>
      <c r="DI319" s="1241"/>
      <c r="DJ319" s="1244"/>
      <c r="DK319" s="1210"/>
      <c r="DL319" s="1190"/>
      <c r="DM319" s="1193"/>
      <c r="DN319" s="1195"/>
      <c r="DO319" s="1193"/>
      <c r="DP319" s="1197"/>
      <c r="DQ319" s="1193"/>
      <c r="DR319" s="1248"/>
      <c r="DS319" s="1210"/>
      <c r="DT319" s="231"/>
      <c r="DU319" s="1210"/>
      <c r="DV319" s="1222"/>
      <c r="DW319" s="1224"/>
      <c r="DX319" s="1224"/>
      <c r="DY319" s="1226"/>
      <c r="DZ319" s="1210"/>
      <c r="EA319" s="1213"/>
      <c r="EB319" s="1193"/>
      <c r="EC319" s="1200"/>
      <c r="ED319" s="1193"/>
      <c r="EE319" s="1195"/>
      <c r="EF319" s="1193"/>
      <c r="EG319" s="1197"/>
      <c r="EH319" s="1193"/>
      <c r="EI319" s="1206"/>
      <c r="EJ319" s="1209"/>
      <c r="EK319" s="1210"/>
      <c r="EL319" s="1213"/>
      <c r="EM319" s="1193"/>
      <c r="EN319" s="1200"/>
      <c r="EO319" s="1193"/>
      <c r="EP319" s="1195"/>
      <c r="EQ319" s="1193"/>
      <c r="ER319" s="1197"/>
      <c r="ES319" s="1193"/>
      <c r="ET319" s="1206"/>
      <c r="EU319" s="1216"/>
      <c r="EV319" s="1209"/>
      <c r="EW319" s="1210"/>
      <c r="EX319" s="295" t="s">
        <v>1168</v>
      </c>
      <c r="EY319" s="1210"/>
      <c r="EZ319" s="1261"/>
      <c r="FA319" s="1210"/>
      <c r="FB319" s="1264"/>
      <c r="FC319" s="298"/>
      <c r="FD319" s="1267"/>
      <c r="FE319" s="441"/>
      <c r="FL319" s="422"/>
      <c r="FM319" s="422"/>
      <c r="FN319" s="422"/>
      <c r="FO319" s="422"/>
    </row>
    <row r="320" spans="1:171" ht="15.6" customHeight="1">
      <c r="A320" s="144" t="s">
        <v>502</v>
      </c>
      <c r="B320" s="144" t="s">
        <v>2014</v>
      </c>
      <c r="C320" s="1256"/>
      <c r="D320" s="1348" t="s">
        <v>306</v>
      </c>
      <c r="E320" s="1184" t="s">
        <v>1160</v>
      </c>
      <c r="F320" s="296" t="s">
        <v>42</v>
      </c>
      <c r="G320" s="205"/>
      <c r="H320" s="206">
        <v>76030</v>
      </c>
      <c r="I320" s="207">
        <v>85040</v>
      </c>
      <c r="J320" s="206">
        <v>65040</v>
      </c>
      <c r="K320" s="207">
        <v>74050</v>
      </c>
      <c r="L320" s="175" t="s">
        <v>268</v>
      </c>
      <c r="M320" s="208">
        <v>730</v>
      </c>
      <c r="N320" s="209">
        <v>820</v>
      </c>
      <c r="O320" s="210" t="s">
        <v>269</v>
      </c>
      <c r="P320" s="211" t="s">
        <v>270</v>
      </c>
      <c r="Q320" s="212" t="s">
        <v>268</v>
      </c>
      <c r="R320" s="213" t="s">
        <v>271</v>
      </c>
      <c r="S320" s="212" t="s">
        <v>268</v>
      </c>
      <c r="T320" s="214">
        <v>2.9</v>
      </c>
      <c r="U320" s="215">
        <v>2.9</v>
      </c>
      <c r="V320" s="208">
        <v>620</v>
      </c>
      <c r="W320" s="209">
        <v>710</v>
      </c>
      <c r="X320" s="210" t="s">
        <v>269</v>
      </c>
      <c r="Y320" s="211" t="s">
        <v>270</v>
      </c>
      <c r="Z320" s="212" t="s">
        <v>268</v>
      </c>
      <c r="AA320" s="213" t="s">
        <v>271</v>
      </c>
      <c r="AB320" s="212" t="s">
        <v>268</v>
      </c>
      <c r="AC320" s="214">
        <v>2.9</v>
      </c>
      <c r="AD320" s="216">
        <v>2.8</v>
      </c>
      <c r="AE320" s="175" t="s">
        <v>268</v>
      </c>
      <c r="AF320" s="217">
        <v>9010</v>
      </c>
      <c r="AG320" s="218" t="s">
        <v>274</v>
      </c>
      <c r="AH320" s="219">
        <v>90</v>
      </c>
      <c r="AI320" s="220" t="s">
        <v>269</v>
      </c>
      <c r="AJ320" s="211" t="s">
        <v>270</v>
      </c>
      <c r="AK320" s="212" t="s">
        <v>268</v>
      </c>
      <c r="AL320" s="213" t="s">
        <v>271</v>
      </c>
      <c r="AM320" s="212" t="s">
        <v>268</v>
      </c>
      <c r="AN320" s="221">
        <v>2.5</v>
      </c>
      <c r="AO320" s="222" t="s">
        <v>276</v>
      </c>
      <c r="AP320" s="175" t="s">
        <v>268</v>
      </c>
      <c r="AQ320" s="223">
        <v>3600</v>
      </c>
      <c r="AR320" s="224" t="s">
        <v>274</v>
      </c>
      <c r="AS320" s="225">
        <v>30</v>
      </c>
      <c r="AT320" s="226" t="s">
        <v>269</v>
      </c>
      <c r="AU320" s="227" t="s">
        <v>270</v>
      </c>
      <c r="AV320" s="228" t="s">
        <v>268</v>
      </c>
      <c r="AW320" s="229" t="s">
        <v>271</v>
      </c>
      <c r="AX320" s="228" t="s">
        <v>268</v>
      </c>
      <c r="AY320" s="230">
        <v>3.8</v>
      </c>
      <c r="BA320" s="56"/>
      <c r="BJ320" s="1187"/>
      <c r="BL320" s="231" t="s">
        <v>1176</v>
      </c>
      <c r="BM320" s="1210"/>
      <c r="BN320" s="1227" t="s">
        <v>1176</v>
      </c>
      <c r="BO320" s="1228"/>
      <c r="BP320" s="1228"/>
      <c r="BT320" s="306"/>
      <c r="BU320" s="235"/>
      <c r="BV320" s="1241"/>
      <c r="BW320" s="266"/>
      <c r="BX320" s="1210" t="s">
        <v>268</v>
      </c>
      <c r="BY320" s="1276">
        <v>17480</v>
      </c>
      <c r="BZ320" s="237"/>
      <c r="CA320" s="1210" t="s">
        <v>268</v>
      </c>
      <c r="CB320" s="1245">
        <v>90</v>
      </c>
      <c r="CC320" s="1201" t="s">
        <v>269</v>
      </c>
      <c r="CD320" s="1202" t="s">
        <v>270</v>
      </c>
      <c r="CE320" s="1201" t="s">
        <v>268</v>
      </c>
      <c r="CF320" s="1203" t="s">
        <v>275</v>
      </c>
      <c r="CG320" s="1201" t="s">
        <v>268</v>
      </c>
      <c r="CH320" s="1246">
        <v>6.2</v>
      </c>
      <c r="CI320" s="1241"/>
      <c r="CJ320" s="1188" t="s">
        <v>201</v>
      </c>
      <c r="CK320" s="1189" t="s">
        <v>268</v>
      </c>
      <c r="CL320" s="1190">
        <v>100</v>
      </c>
      <c r="CM320" s="1192" t="s">
        <v>269</v>
      </c>
      <c r="CN320" s="1194" t="s">
        <v>270</v>
      </c>
      <c r="CO320" s="1192" t="s">
        <v>268</v>
      </c>
      <c r="CP320" s="1196" t="s">
        <v>275</v>
      </c>
      <c r="CQ320" s="1192" t="s">
        <v>268</v>
      </c>
      <c r="CR320" s="1205">
        <v>2.2999999999999998</v>
      </c>
      <c r="CS320" s="1230" t="s">
        <v>277</v>
      </c>
      <c r="CT320" s="1232" t="s">
        <v>268</v>
      </c>
      <c r="CU320" s="1233">
        <v>4800</v>
      </c>
      <c r="CV320" s="1236">
        <v>5300</v>
      </c>
      <c r="CW320" s="1233">
        <v>3400</v>
      </c>
      <c r="CX320" s="1236">
        <v>3400</v>
      </c>
      <c r="CY320" s="1189" t="s">
        <v>268</v>
      </c>
      <c r="CZ320" s="238" t="s">
        <v>1162</v>
      </c>
      <c r="DA320" s="239">
        <v>8000</v>
      </c>
      <c r="DB320" s="240">
        <v>8900</v>
      </c>
      <c r="DC320" s="241">
        <v>5600</v>
      </c>
      <c r="DD320" s="242">
        <v>5600</v>
      </c>
      <c r="DE320" s="1210"/>
      <c r="DF320" s="308" t="s">
        <v>1177</v>
      </c>
      <c r="DG320" s="1189" t="s">
        <v>268</v>
      </c>
      <c r="DH320" s="1239">
        <v>5100</v>
      </c>
      <c r="DI320" s="1210" t="s">
        <v>268</v>
      </c>
      <c r="DJ320" s="1242">
        <v>4060</v>
      </c>
      <c r="DK320" s="1210" t="s">
        <v>268</v>
      </c>
      <c r="DL320" s="1245">
        <v>40</v>
      </c>
      <c r="DM320" s="1201" t="s">
        <v>269</v>
      </c>
      <c r="DN320" s="1202" t="s">
        <v>270</v>
      </c>
      <c r="DO320" s="1201" t="s">
        <v>268</v>
      </c>
      <c r="DP320" s="1203" t="s">
        <v>275</v>
      </c>
      <c r="DQ320" s="1201" t="s">
        <v>268</v>
      </c>
      <c r="DR320" s="1246">
        <v>6.2</v>
      </c>
      <c r="DS320" s="1210"/>
      <c r="DT320" s="231"/>
      <c r="DU320" s="1210" t="s">
        <v>280</v>
      </c>
      <c r="DV320" s="1249" t="s">
        <v>1129</v>
      </c>
      <c r="DW320" s="1251" t="s">
        <v>1129</v>
      </c>
      <c r="DX320" s="1251" t="s">
        <v>1129</v>
      </c>
      <c r="DY320" s="1253" t="s">
        <v>1129</v>
      </c>
      <c r="DZ320" s="1210" t="s">
        <v>280</v>
      </c>
      <c r="EA320" s="1211">
        <v>2680</v>
      </c>
      <c r="EB320" s="1201" t="s">
        <v>268</v>
      </c>
      <c r="EC320" s="1198">
        <v>20</v>
      </c>
      <c r="ED320" s="1201" t="s">
        <v>269</v>
      </c>
      <c r="EE320" s="1202" t="s">
        <v>270</v>
      </c>
      <c r="EF320" s="1201" t="s">
        <v>268</v>
      </c>
      <c r="EG320" s="1203" t="s">
        <v>275</v>
      </c>
      <c r="EH320" s="1201" t="s">
        <v>268</v>
      </c>
      <c r="EI320" s="1204">
        <v>6.2</v>
      </c>
      <c r="EJ320" s="1207" t="s">
        <v>276</v>
      </c>
      <c r="EK320" s="1210" t="s">
        <v>280</v>
      </c>
      <c r="EL320" s="1211">
        <v>9830</v>
      </c>
      <c r="EM320" s="1201" t="s">
        <v>268</v>
      </c>
      <c r="EN320" s="1198">
        <v>90</v>
      </c>
      <c r="EO320" s="1201" t="s">
        <v>269</v>
      </c>
      <c r="EP320" s="1202" t="s">
        <v>270</v>
      </c>
      <c r="EQ320" s="1201" t="s">
        <v>268</v>
      </c>
      <c r="ER320" s="1203" t="s">
        <v>275</v>
      </c>
      <c r="ES320" s="1201" t="s">
        <v>268</v>
      </c>
      <c r="ET320" s="1204">
        <v>2.7</v>
      </c>
      <c r="EU320" s="1214" t="s">
        <v>276</v>
      </c>
      <c r="EV320" s="1207" t="s">
        <v>1168</v>
      </c>
      <c r="EW320" s="1210" t="s">
        <v>280</v>
      </c>
      <c r="EX320" s="244"/>
      <c r="EY320" s="1210" t="s">
        <v>280</v>
      </c>
      <c r="EZ320" s="1261"/>
      <c r="FA320" s="1210"/>
      <c r="FB320" s="1264"/>
      <c r="FC320" s="298"/>
      <c r="FD320" s="1267"/>
      <c r="FE320" s="441"/>
      <c r="FL320" s="422"/>
      <c r="FM320" s="422"/>
      <c r="FN320" s="422"/>
      <c r="FO320" s="422"/>
    </row>
    <row r="321" spans="1:171" ht="15.6" customHeight="1">
      <c r="A321" s="144" t="s">
        <v>503</v>
      </c>
      <c r="B321" s="144" t="s">
        <v>2015</v>
      </c>
      <c r="C321" s="1256"/>
      <c r="D321" s="1349"/>
      <c r="E321" s="1185"/>
      <c r="F321" s="299" t="s">
        <v>43</v>
      </c>
      <c r="G321" s="205"/>
      <c r="H321" s="246">
        <v>85040</v>
      </c>
      <c r="I321" s="247">
        <v>157300</v>
      </c>
      <c r="J321" s="246">
        <v>74050</v>
      </c>
      <c r="K321" s="247">
        <v>146310</v>
      </c>
      <c r="L321" s="175" t="s">
        <v>268</v>
      </c>
      <c r="M321" s="248">
        <v>820</v>
      </c>
      <c r="N321" s="249">
        <v>1450</v>
      </c>
      <c r="O321" s="250" t="s">
        <v>269</v>
      </c>
      <c r="P321" s="251" t="s">
        <v>270</v>
      </c>
      <c r="Q321" s="252" t="s">
        <v>274</v>
      </c>
      <c r="R321" s="251" t="s">
        <v>271</v>
      </c>
      <c r="S321" s="252" t="s">
        <v>268</v>
      </c>
      <c r="T321" s="253">
        <v>2.9</v>
      </c>
      <c r="U321" s="254">
        <v>2.8</v>
      </c>
      <c r="V321" s="248">
        <v>710</v>
      </c>
      <c r="W321" s="249">
        <v>1340</v>
      </c>
      <c r="X321" s="250" t="s">
        <v>269</v>
      </c>
      <c r="Y321" s="251" t="s">
        <v>270</v>
      </c>
      <c r="Z321" s="252" t="s">
        <v>274</v>
      </c>
      <c r="AA321" s="251" t="s">
        <v>271</v>
      </c>
      <c r="AB321" s="252" t="s">
        <v>268</v>
      </c>
      <c r="AC321" s="253">
        <v>2.8</v>
      </c>
      <c r="AD321" s="255">
        <v>2.8</v>
      </c>
      <c r="AE321" s="175" t="s">
        <v>268</v>
      </c>
      <c r="AF321" s="223">
        <v>9010</v>
      </c>
      <c r="AG321" s="224" t="s">
        <v>274</v>
      </c>
      <c r="AH321" s="256">
        <v>90</v>
      </c>
      <c r="AI321" s="257" t="s">
        <v>269</v>
      </c>
      <c r="AJ321" s="197" t="s">
        <v>270</v>
      </c>
      <c r="AK321" s="198" t="s">
        <v>268</v>
      </c>
      <c r="AL321" s="258" t="s">
        <v>271</v>
      </c>
      <c r="AM321" s="259" t="s">
        <v>268</v>
      </c>
      <c r="AN321" s="260">
        <v>2.5</v>
      </c>
      <c r="AO321" s="261"/>
      <c r="AQ321" s="233"/>
      <c r="AR321" s="56"/>
      <c r="AS321" s="233"/>
      <c r="AT321" s="262"/>
      <c r="AU321" s="263"/>
      <c r="AV321" s="262"/>
      <c r="AW321" s="263"/>
      <c r="AX321" s="262"/>
      <c r="AY321" s="263"/>
      <c r="BA321" s="56"/>
      <c r="BB321" s="56"/>
      <c r="BC321" s="264"/>
      <c r="BD321" s="265"/>
      <c r="BE321" s="56"/>
      <c r="BF321" s="265"/>
      <c r="BG321" s="56"/>
      <c r="BH321" s="265"/>
      <c r="BI321" s="56"/>
      <c r="BJ321" s="1187"/>
      <c r="BL321" s="231">
        <v>364500</v>
      </c>
      <c r="BM321" s="1210"/>
      <c r="BN321" s="149">
        <v>3640</v>
      </c>
      <c r="BO321" s="138" t="s">
        <v>272</v>
      </c>
      <c r="BP321" s="166" t="s">
        <v>270</v>
      </c>
      <c r="BQ321" s="161" t="s">
        <v>268</v>
      </c>
      <c r="BR321" s="303" t="s">
        <v>271</v>
      </c>
      <c r="BS321" s="182" t="s">
        <v>268</v>
      </c>
      <c r="BT321" s="304">
        <v>1.9</v>
      </c>
      <c r="BU321" s="235"/>
      <c r="BV321" s="1241"/>
      <c r="BW321" s="266"/>
      <c r="BX321" s="1210"/>
      <c r="BY321" s="1277"/>
      <c r="BZ321" s="267">
        <v>15540</v>
      </c>
      <c r="CA321" s="1210"/>
      <c r="CB321" s="1190"/>
      <c r="CC321" s="1192"/>
      <c r="CD321" s="1194"/>
      <c r="CE321" s="1192"/>
      <c r="CF321" s="1196"/>
      <c r="CG321" s="1192"/>
      <c r="CH321" s="1247"/>
      <c r="CI321" s="1241"/>
      <c r="CJ321" s="1188"/>
      <c r="CK321" s="1189"/>
      <c r="CL321" s="1190"/>
      <c r="CM321" s="1192"/>
      <c r="CN321" s="1194"/>
      <c r="CO321" s="1192"/>
      <c r="CP321" s="1196"/>
      <c r="CQ321" s="1192"/>
      <c r="CR321" s="1205"/>
      <c r="CS321" s="1230"/>
      <c r="CT321" s="1232"/>
      <c r="CU321" s="1234"/>
      <c r="CV321" s="1237"/>
      <c r="CW321" s="1234"/>
      <c r="CX321" s="1237"/>
      <c r="CY321" s="1189"/>
      <c r="CZ321" s="167" t="s">
        <v>1164</v>
      </c>
      <c r="DA321" s="268">
        <v>4400</v>
      </c>
      <c r="DB321" s="269">
        <v>4900</v>
      </c>
      <c r="DC321" s="270">
        <v>3000</v>
      </c>
      <c r="DD321" s="271">
        <v>3000</v>
      </c>
      <c r="DE321" s="1210"/>
      <c r="DF321" s="231">
        <v>8860</v>
      </c>
      <c r="DG321" s="1189"/>
      <c r="DH321" s="1240"/>
      <c r="DI321" s="1210"/>
      <c r="DJ321" s="1243"/>
      <c r="DK321" s="1210"/>
      <c r="DL321" s="1190"/>
      <c r="DM321" s="1192"/>
      <c r="DN321" s="1194"/>
      <c r="DO321" s="1192"/>
      <c r="DP321" s="1196"/>
      <c r="DQ321" s="1192"/>
      <c r="DR321" s="1247"/>
      <c r="DS321" s="1210"/>
      <c r="DT321" s="231"/>
      <c r="DU321" s="1210"/>
      <c r="DV321" s="1250"/>
      <c r="DW321" s="1252"/>
      <c r="DX321" s="1252"/>
      <c r="DY321" s="1254"/>
      <c r="DZ321" s="1210"/>
      <c r="EA321" s="1212"/>
      <c r="EB321" s="1192"/>
      <c r="EC321" s="1199"/>
      <c r="ED321" s="1192"/>
      <c r="EE321" s="1194"/>
      <c r="EF321" s="1192"/>
      <c r="EG321" s="1196"/>
      <c r="EH321" s="1192"/>
      <c r="EI321" s="1205"/>
      <c r="EJ321" s="1208"/>
      <c r="EK321" s="1210"/>
      <c r="EL321" s="1212"/>
      <c r="EM321" s="1192"/>
      <c r="EN321" s="1199"/>
      <c r="EO321" s="1192"/>
      <c r="EP321" s="1194"/>
      <c r="EQ321" s="1192"/>
      <c r="ER321" s="1196"/>
      <c r="ES321" s="1192"/>
      <c r="ET321" s="1205"/>
      <c r="EU321" s="1215"/>
      <c r="EV321" s="1208"/>
      <c r="EW321" s="1210"/>
      <c r="EX321" s="272">
        <v>6480</v>
      </c>
      <c r="EY321" s="1210"/>
      <c r="EZ321" s="1261"/>
      <c r="FA321" s="1210"/>
      <c r="FB321" s="1264"/>
      <c r="FC321" s="298"/>
      <c r="FD321" s="1267"/>
      <c r="FE321" s="441"/>
      <c r="FL321" s="422"/>
      <c r="FM321" s="422"/>
      <c r="FN321" s="422"/>
      <c r="FO321" s="422"/>
    </row>
    <row r="322" spans="1:171" ht="15.6" customHeight="1">
      <c r="A322" s="144" t="s">
        <v>1411</v>
      </c>
      <c r="B322" s="144" t="s">
        <v>2016</v>
      </c>
      <c r="C322" s="1256"/>
      <c r="D322" s="1349"/>
      <c r="E322" s="1217" t="s">
        <v>1165</v>
      </c>
      <c r="F322" s="299" t="s">
        <v>44</v>
      </c>
      <c r="G322" s="205"/>
      <c r="H322" s="246">
        <v>157300</v>
      </c>
      <c r="I322" s="247">
        <v>247480</v>
      </c>
      <c r="J322" s="246">
        <v>146310</v>
      </c>
      <c r="K322" s="247">
        <v>236490</v>
      </c>
      <c r="L322" s="175" t="s">
        <v>268</v>
      </c>
      <c r="M322" s="248">
        <v>1450</v>
      </c>
      <c r="N322" s="249">
        <v>2350</v>
      </c>
      <c r="O322" s="250" t="s">
        <v>269</v>
      </c>
      <c r="P322" s="251" t="s">
        <v>270</v>
      </c>
      <c r="Q322" s="252" t="s">
        <v>274</v>
      </c>
      <c r="R322" s="251" t="s">
        <v>271</v>
      </c>
      <c r="S322" s="252" t="s">
        <v>268</v>
      </c>
      <c r="T322" s="253">
        <v>2.8</v>
      </c>
      <c r="U322" s="254">
        <v>2.8</v>
      </c>
      <c r="V322" s="248">
        <v>1340</v>
      </c>
      <c r="W322" s="249">
        <v>2240</v>
      </c>
      <c r="X322" s="250" t="s">
        <v>269</v>
      </c>
      <c r="Y322" s="251" t="s">
        <v>270</v>
      </c>
      <c r="Z322" s="252" t="s">
        <v>274</v>
      </c>
      <c r="AA322" s="251" t="s">
        <v>271</v>
      </c>
      <c r="AB322" s="252" t="s">
        <v>268</v>
      </c>
      <c r="AC322" s="253">
        <v>2.8</v>
      </c>
      <c r="AD322" s="255">
        <v>2.8</v>
      </c>
      <c r="AE322" s="55"/>
      <c r="AH322" s="273"/>
      <c r="AP322" s="55"/>
      <c r="AZ322" s="175" t="s">
        <v>268</v>
      </c>
      <c r="BA322" s="274">
        <v>18030</v>
      </c>
      <c r="BB322" s="175" t="s">
        <v>268</v>
      </c>
      <c r="BC322" s="225">
        <v>180</v>
      </c>
      <c r="BD322" s="226" t="s">
        <v>269</v>
      </c>
      <c r="BE322" s="227" t="s">
        <v>270</v>
      </c>
      <c r="BF322" s="228" t="s">
        <v>268</v>
      </c>
      <c r="BG322" s="229" t="s">
        <v>271</v>
      </c>
      <c r="BH322" s="226" t="s">
        <v>268</v>
      </c>
      <c r="BI322" s="230">
        <v>2.5</v>
      </c>
      <c r="BJ322" s="1187"/>
      <c r="BL322" s="302"/>
      <c r="BM322" s="1210"/>
      <c r="BN322" s="309"/>
      <c r="BO322" s="202"/>
      <c r="BP322" s="202"/>
      <c r="BQ322" s="202"/>
      <c r="BR322" s="202"/>
      <c r="BS322" s="202"/>
      <c r="BT322" s="305"/>
      <c r="BU322" s="235"/>
      <c r="BV322" s="1241"/>
      <c r="BW322" s="266"/>
      <c r="BX322" s="1210" t="s">
        <v>268</v>
      </c>
      <c r="BY322" s="1278">
        <v>15540</v>
      </c>
      <c r="BZ322" s="275"/>
      <c r="CA322" s="1210"/>
      <c r="CB322" s="1190">
        <v>0</v>
      </c>
      <c r="CC322" s="1192"/>
      <c r="CD322" s="1194"/>
      <c r="CE322" s="1192"/>
      <c r="CF322" s="1196"/>
      <c r="CG322" s="1192"/>
      <c r="CH322" s="1247"/>
      <c r="CI322" s="1241"/>
      <c r="CJ322" s="1219">
        <v>10220</v>
      </c>
      <c r="CK322" s="1189"/>
      <c r="CL322" s="1190"/>
      <c r="CM322" s="1192"/>
      <c r="CN322" s="1194"/>
      <c r="CO322" s="1192"/>
      <c r="CP322" s="1196"/>
      <c r="CQ322" s="1192"/>
      <c r="CR322" s="1205"/>
      <c r="CS322" s="1230"/>
      <c r="CT322" s="1232"/>
      <c r="CU322" s="1234"/>
      <c r="CV322" s="1237"/>
      <c r="CW322" s="1234"/>
      <c r="CX322" s="1237"/>
      <c r="CY322" s="1189"/>
      <c r="CZ322" s="167" t="s">
        <v>1166</v>
      </c>
      <c r="DA322" s="268">
        <v>3800</v>
      </c>
      <c r="DB322" s="269">
        <v>4200</v>
      </c>
      <c r="DC322" s="270">
        <v>2600</v>
      </c>
      <c r="DD322" s="271">
        <v>2600</v>
      </c>
      <c r="DE322" s="1210"/>
      <c r="DF322" s="144"/>
      <c r="DG322" s="235"/>
      <c r="DH322" s="276"/>
      <c r="DI322" s="1241"/>
      <c r="DJ322" s="1243"/>
      <c r="DK322" s="1210"/>
      <c r="DL322" s="1190"/>
      <c r="DM322" s="1192"/>
      <c r="DN322" s="1194"/>
      <c r="DO322" s="1192"/>
      <c r="DP322" s="1196"/>
      <c r="DQ322" s="1192"/>
      <c r="DR322" s="1247"/>
      <c r="DS322" s="1210"/>
      <c r="DT322" s="231"/>
      <c r="DU322" s="1210"/>
      <c r="DV322" s="1221">
        <v>0.01</v>
      </c>
      <c r="DW322" s="1223">
        <v>0.03</v>
      </c>
      <c r="DX322" s="1223">
        <v>0.04</v>
      </c>
      <c r="DY322" s="1225">
        <v>0.05</v>
      </c>
      <c r="DZ322" s="1210"/>
      <c r="EA322" s="1212"/>
      <c r="EB322" s="1192"/>
      <c r="EC322" s="1199"/>
      <c r="ED322" s="1192"/>
      <c r="EE322" s="1194"/>
      <c r="EF322" s="1192"/>
      <c r="EG322" s="1196"/>
      <c r="EH322" s="1192"/>
      <c r="EI322" s="1205"/>
      <c r="EJ322" s="1208"/>
      <c r="EK322" s="1210"/>
      <c r="EL322" s="1212"/>
      <c r="EM322" s="1192"/>
      <c r="EN322" s="1199"/>
      <c r="EO322" s="1192"/>
      <c r="EP322" s="1194"/>
      <c r="EQ322" s="1192"/>
      <c r="ER322" s="1196"/>
      <c r="ES322" s="1192"/>
      <c r="ET322" s="1205"/>
      <c r="EU322" s="1215"/>
      <c r="EV322" s="1208"/>
      <c r="EW322" s="1210"/>
      <c r="EX322" s="277">
        <v>60</v>
      </c>
      <c r="EY322" s="1210"/>
      <c r="EZ322" s="1261"/>
      <c r="FA322" s="1210"/>
      <c r="FB322" s="1264"/>
      <c r="FC322" s="298"/>
      <c r="FD322" s="1267"/>
      <c r="FE322" s="441"/>
      <c r="FL322" s="422"/>
      <c r="FM322" s="422"/>
      <c r="FN322" s="422"/>
      <c r="FO322" s="422"/>
    </row>
    <row r="323" spans="1:171" ht="15.6" customHeight="1">
      <c r="A323" s="144" t="s">
        <v>1412</v>
      </c>
      <c r="B323" s="144" t="s">
        <v>2017</v>
      </c>
      <c r="C323" s="1256"/>
      <c r="D323" s="1349"/>
      <c r="E323" s="1218"/>
      <c r="F323" s="300" t="s">
        <v>45</v>
      </c>
      <c r="G323" s="205"/>
      <c r="H323" s="279">
        <v>247480</v>
      </c>
      <c r="I323" s="280"/>
      <c r="J323" s="279">
        <v>236490</v>
      </c>
      <c r="K323" s="280"/>
      <c r="L323" s="175" t="s">
        <v>268</v>
      </c>
      <c r="M323" s="223">
        <v>2350</v>
      </c>
      <c r="N323" s="281"/>
      <c r="O323" s="282" t="s">
        <v>269</v>
      </c>
      <c r="P323" s="283" t="s">
        <v>270</v>
      </c>
      <c r="Q323" s="284" t="s">
        <v>274</v>
      </c>
      <c r="R323" s="283" t="s">
        <v>271</v>
      </c>
      <c r="S323" s="284" t="s">
        <v>268</v>
      </c>
      <c r="T323" s="285">
        <v>2.8</v>
      </c>
      <c r="U323" s="286"/>
      <c r="V323" s="223">
        <v>2240</v>
      </c>
      <c r="W323" s="281"/>
      <c r="X323" s="282" t="s">
        <v>269</v>
      </c>
      <c r="Y323" s="283" t="s">
        <v>270</v>
      </c>
      <c r="Z323" s="284" t="s">
        <v>274</v>
      </c>
      <c r="AA323" s="283" t="s">
        <v>271</v>
      </c>
      <c r="AB323" s="284" t="s">
        <v>268</v>
      </c>
      <c r="AC323" s="285">
        <v>2.8</v>
      </c>
      <c r="AD323" s="287"/>
      <c r="AE323" s="55"/>
      <c r="AH323" s="288"/>
      <c r="AP323" s="55"/>
      <c r="AQ323" s="289"/>
      <c r="AR323" s="165"/>
      <c r="AS323" s="288"/>
      <c r="AZ323" s="56"/>
      <c r="BA323" s="56"/>
      <c r="BB323" s="56"/>
      <c r="BC323" s="56"/>
      <c r="BD323" s="56"/>
      <c r="BE323" s="56"/>
      <c r="BF323" s="56"/>
      <c r="BG323" s="56"/>
      <c r="BH323" s="56"/>
      <c r="BI323" s="56"/>
      <c r="BJ323" s="1187"/>
      <c r="BL323" s="231" t="s">
        <v>1178</v>
      </c>
      <c r="BM323" s="1210"/>
      <c r="BN323" s="1227" t="s">
        <v>1178</v>
      </c>
      <c r="BO323" s="1228"/>
      <c r="BP323" s="1228"/>
      <c r="BT323" s="306"/>
      <c r="BU323" s="235"/>
      <c r="BV323" s="1241"/>
      <c r="BW323" s="266"/>
      <c r="BX323" s="1210"/>
      <c r="BY323" s="1279"/>
      <c r="BZ323" s="290"/>
      <c r="CA323" s="1210"/>
      <c r="CB323" s="1191"/>
      <c r="CC323" s="1193"/>
      <c r="CD323" s="1195"/>
      <c r="CE323" s="1193"/>
      <c r="CF323" s="1197"/>
      <c r="CG323" s="1193"/>
      <c r="CH323" s="1248"/>
      <c r="CI323" s="1241"/>
      <c r="CJ323" s="1219"/>
      <c r="CK323" s="1189"/>
      <c r="CL323" s="1190"/>
      <c r="CM323" s="1192"/>
      <c r="CN323" s="1194"/>
      <c r="CO323" s="1192"/>
      <c r="CP323" s="1196"/>
      <c r="CQ323" s="1192"/>
      <c r="CR323" s="1205"/>
      <c r="CS323" s="1230"/>
      <c r="CT323" s="1232"/>
      <c r="CU323" s="1235"/>
      <c r="CV323" s="1238"/>
      <c r="CW323" s="1235"/>
      <c r="CX323" s="1238"/>
      <c r="CY323" s="1189"/>
      <c r="CZ323" s="291" t="s">
        <v>1167</v>
      </c>
      <c r="DA323" s="292">
        <v>3400</v>
      </c>
      <c r="DB323" s="293">
        <v>3800</v>
      </c>
      <c r="DC323" s="294">
        <v>2400</v>
      </c>
      <c r="DD323" s="290">
        <v>2400</v>
      </c>
      <c r="DE323" s="1210"/>
      <c r="DF323" s="308" t="s">
        <v>1179</v>
      </c>
      <c r="DG323" s="235"/>
      <c r="DH323" s="165"/>
      <c r="DI323" s="1241"/>
      <c r="DJ323" s="1244"/>
      <c r="DK323" s="1210"/>
      <c r="DL323" s="1190"/>
      <c r="DM323" s="1193"/>
      <c r="DN323" s="1195"/>
      <c r="DO323" s="1193"/>
      <c r="DP323" s="1197"/>
      <c r="DQ323" s="1193"/>
      <c r="DR323" s="1248"/>
      <c r="DS323" s="1210"/>
      <c r="DT323" s="231"/>
      <c r="DU323" s="1210"/>
      <c r="DV323" s="1222"/>
      <c r="DW323" s="1224"/>
      <c r="DX323" s="1224"/>
      <c r="DY323" s="1226"/>
      <c r="DZ323" s="1210"/>
      <c r="EA323" s="1213"/>
      <c r="EB323" s="1193"/>
      <c r="EC323" s="1200"/>
      <c r="ED323" s="1193"/>
      <c r="EE323" s="1195"/>
      <c r="EF323" s="1193"/>
      <c r="EG323" s="1197"/>
      <c r="EH323" s="1193"/>
      <c r="EI323" s="1206"/>
      <c r="EJ323" s="1209"/>
      <c r="EK323" s="1210"/>
      <c r="EL323" s="1213"/>
      <c r="EM323" s="1193"/>
      <c r="EN323" s="1200"/>
      <c r="EO323" s="1193"/>
      <c r="EP323" s="1195"/>
      <c r="EQ323" s="1193"/>
      <c r="ER323" s="1197"/>
      <c r="ES323" s="1193"/>
      <c r="ET323" s="1206"/>
      <c r="EU323" s="1216"/>
      <c r="EV323" s="1209"/>
      <c r="EW323" s="1210"/>
      <c r="EX323" s="295" t="s">
        <v>1168</v>
      </c>
      <c r="EY323" s="1210"/>
      <c r="EZ323" s="1261"/>
      <c r="FA323" s="1210"/>
      <c r="FB323" s="1264"/>
      <c r="FC323" s="298"/>
      <c r="FD323" s="1267"/>
      <c r="FE323" s="441"/>
      <c r="FL323" s="422"/>
      <c r="FM323" s="422"/>
      <c r="FN323" s="422"/>
      <c r="FO323" s="422"/>
    </row>
    <row r="324" spans="1:171" ht="15.6" customHeight="1">
      <c r="A324" s="144" t="s">
        <v>504</v>
      </c>
      <c r="B324" s="144" t="s">
        <v>2018</v>
      </c>
      <c r="C324" s="1256"/>
      <c r="D324" s="1352" t="s">
        <v>308</v>
      </c>
      <c r="E324" s="1353" t="s">
        <v>1160</v>
      </c>
      <c r="F324" s="204" t="s">
        <v>42</v>
      </c>
      <c r="G324" s="205"/>
      <c r="H324" s="206">
        <v>71470</v>
      </c>
      <c r="I324" s="207">
        <v>80480</v>
      </c>
      <c r="J324" s="206">
        <v>61390</v>
      </c>
      <c r="K324" s="207">
        <v>70400</v>
      </c>
      <c r="L324" s="175" t="s">
        <v>268</v>
      </c>
      <c r="M324" s="208">
        <v>690</v>
      </c>
      <c r="N324" s="209">
        <v>780</v>
      </c>
      <c r="O324" s="210" t="s">
        <v>269</v>
      </c>
      <c r="P324" s="211" t="s">
        <v>270</v>
      </c>
      <c r="Q324" s="212" t="s">
        <v>268</v>
      </c>
      <c r="R324" s="213" t="s">
        <v>271</v>
      </c>
      <c r="S324" s="212" t="s">
        <v>268</v>
      </c>
      <c r="T324" s="214">
        <v>2.9</v>
      </c>
      <c r="U324" s="215">
        <v>2.9</v>
      </c>
      <c r="V324" s="208">
        <v>590</v>
      </c>
      <c r="W324" s="209">
        <v>680</v>
      </c>
      <c r="X324" s="210" t="s">
        <v>269</v>
      </c>
      <c r="Y324" s="211" t="s">
        <v>270</v>
      </c>
      <c r="Z324" s="212" t="s">
        <v>268</v>
      </c>
      <c r="AA324" s="213" t="s">
        <v>271</v>
      </c>
      <c r="AB324" s="212" t="s">
        <v>268</v>
      </c>
      <c r="AC324" s="214">
        <v>2.9</v>
      </c>
      <c r="AD324" s="216">
        <v>2.8</v>
      </c>
      <c r="AE324" s="175" t="s">
        <v>268</v>
      </c>
      <c r="AF324" s="217">
        <v>9010</v>
      </c>
      <c r="AG324" s="218" t="s">
        <v>274</v>
      </c>
      <c r="AH324" s="219">
        <v>90</v>
      </c>
      <c r="AI324" s="220" t="s">
        <v>269</v>
      </c>
      <c r="AJ324" s="211" t="s">
        <v>270</v>
      </c>
      <c r="AK324" s="212" t="s">
        <v>268</v>
      </c>
      <c r="AL324" s="213" t="s">
        <v>271</v>
      </c>
      <c r="AM324" s="212" t="s">
        <v>268</v>
      </c>
      <c r="AN324" s="221">
        <v>2.5</v>
      </c>
      <c r="AO324" s="222" t="s">
        <v>276</v>
      </c>
      <c r="AP324" s="175" t="s">
        <v>268</v>
      </c>
      <c r="AQ324" s="223">
        <v>3600</v>
      </c>
      <c r="AR324" s="224" t="s">
        <v>274</v>
      </c>
      <c r="AS324" s="225">
        <v>30</v>
      </c>
      <c r="AT324" s="226" t="s">
        <v>269</v>
      </c>
      <c r="AU324" s="227" t="s">
        <v>270</v>
      </c>
      <c r="AV324" s="228" t="s">
        <v>268</v>
      </c>
      <c r="AW324" s="229" t="s">
        <v>271</v>
      </c>
      <c r="AX324" s="228" t="s">
        <v>268</v>
      </c>
      <c r="AY324" s="230">
        <v>3.8</v>
      </c>
      <c r="BA324" s="56"/>
      <c r="BJ324" s="1187"/>
      <c r="BL324" s="231">
        <v>407700</v>
      </c>
      <c r="BM324" s="1210"/>
      <c r="BN324" s="149">
        <v>4070</v>
      </c>
      <c r="BO324" s="138" t="s">
        <v>272</v>
      </c>
      <c r="BP324" s="166" t="s">
        <v>270</v>
      </c>
      <c r="BQ324" s="161" t="s">
        <v>268</v>
      </c>
      <c r="BR324" s="303" t="s">
        <v>271</v>
      </c>
      <c r="BS324" s="182" t="s">
        <v>268</v>
      </c>
      <c r="BT324" s="304">
        <v>2</v>
      </c>
      <c r="BU324" s="307"/>
      <c r="BV324" s="1241"/>
      <c r="BW324" s="302"/>
      <c r="BX324" s="1210" t="s">
        <v>268</v>
      </c>
      <c r="BY324" s="1276">
        <v>16670</v>
      </c>
      <c r="BZ324" s="237"/>
      <c r="CA324" s="1210" t="s">
        <v>268</v>
      </c>
      <c r="CB324" s="1245">
        <v>80</v>
      </c>
      <c r="CC324" s="1201" t="s">
        <v>269</v>
      </c>
      <c r="CD324" s="1202" t="s">
        <v>270</v>
      </c>
      <c r="CE324" s="1201" t="s">
        <v>268</v>
      </c>
      <c r="CF324" s="1203" t="s">
        <v>275</v>
      </c>
      <c r="CG324" s="1201" t="s">
        <v>268</v>
      </c>
      <c r="CH324" s="1246">
        <v>6.4</v>
      </c>
      <c r="CI324" s="1241"/>
      <c r="CJ324" s="1188" t="s">
        <v>202</v>
      </c>
      <c r="CK324" s="1189" t="s">
        <v>268</v>
      </c>
      <c r="CL324" s="1190">
        <v>90</v>
      </c>
      <c r="CM324" s="1192" t="s">
        <v>269</v>
      </c>
      <c r="CN324" s="1194" t="s">
        <v>270</v>
      </c>
      <c r="CO324" s="1192" t="s">
        <v>268</v>
      </c>
      <c r="CP324" s="1196" t="s">
        <v>275</v>
      </c>
      <c r="CQ324" s="1192" t="s">
        <v>268</v>
      </c>
      <c r="CR324" s="1205">
        <v>2.4</v>
      </c>
      <c r="CS324" s="1230" t="s">
        <v>277</v>
      </c>
      <c r="CT324" s="1232" t="s">
        <v>268</v>
      </c>
      <c r="CU324" s="1233">
        <v>4400</v>
      </c>
      <c r="CV324" s="1236">
        <v>4900</v>
      </c>
      <c r="CW324" s="1233">
        <v>3100</v>
      </c>
      <c r="CX324" s="1236">
        <v>3100</v>
      </c>
      <c r="CY324" s="1189" t="s">
        <v>268</v>
      </c>
      <c r="CZ324" s="238" t="s">
        <v>1162</v>
      </c>
      <c r="DA324" s="239">
        <v>7200</v>
      </c>
      <c r="DB324" s="240">
        <v>8100</v>
      </c>
      <c r="DC324" s="241">
        <v>5100</v>
      </c>
      <c r="DD324" s="242">
        <v>5100</v>
      </c>
      <c r="DE324" s="1210"/>
      <c r="DF324" s="231">
        <v>8120</v>
      </c>
      <c r="DG324" s="1189" t="s">
        <v>268</v>
      </c>
      <c r="DH324" s="1239">
        <v>5100</v>
      </c>
      <c r="DI324" s="1210" t="s">
        <v>268</v>
      </c>
      <c r="DJ324" s="1242">
        <v>3730</v>
      </c>
      <c r="DK324" s="1210" t="s">
        <v>268</v>
      </c>
      <c r="DL324" s="1245">
        <v>30</v>
      </c>
      <c r="DM324" s="1201" t="s">
        <v>269</v>
      </c>
      <c r="DN324" s="1202" t="s">
        <v>270</v>
      </c>
      <c r="DO324" s="1201" t="s">
        <v>268</v>
      </c>
      <c r="DP324" s="1203" t="s">
        <v>275</v>
      </c>
      <c r="DQ324" s="1201" t="s">
        <v>268</v>
      </c>
      <c r="DR324" s="1246">
        <v>7.6</v>
      </c>
      <c r="DS324" s="1210"/>
      <c r="DT324" s="302"/>
      <c r="DU324" s="1210" t="s">
        <v>280</v>
      </c>
      <c r="DV324" s="1249" t="s">
        <v>1129</v>
      </c>
      <c r="DW324" s="1251" t="s">
        <v>1129</v>
      </c>
      <c r="DX324" s="1251" t="s">
        <v>1129</v>
      </c>
      <c r="DY324" s="1253" t="s">
        <v>1129</v>
      </c>
      <c r="DZ324" s="1210" t="s">
        <v>280</v>
      </c>
      <c r="EA324" s="1211">
        <v>2460</v>
      </c>
      <c r="EB324" s="1201" t="s">
        <v>268</v>
      </c>
      <c r="EC324" s="1198">
        <v>20</v>
      </c>
      <c r="ED324" s="1201" t="s">
        <v>269</v>
      </c>
      <c r="EE324" s="1202" t="s">
        <v>270</v>
      </c>
      <c r="EF324" s="1201" t="s">
        <v>268</v>
      </c>
      <c r="EG324" s="1203" t="s">
        <v>275</v>
      </c>
      <c r="EH324" s="1201" t="s">
        <v>268</v>
      </c>
      <c r="EI324" s="1204">
        <v>5.7</v>
      </c>
      <c r="EJ324" s="1207" t="s">
        <v>276</v>
      </c>
      <c r="EK324" s="1210" t="s">
        <v>280</v>
      </c>
      <c r="EL324" s="1211">
        <v>9010</v>
      </c>
      <c r="EM324" s="1201" t="s">
        <v>268</v>
      </c>
      <c r="EN324" s="1198">
        <v>90</v>
      </c>
      <c r="EO324" s="1201" t="s">
        <v>269</v>
      </c>
      <c r="EP324" s="1202" t="s">
        <v>270</v>
      </c>
      <c r="EQ324" s="1201" t="s">
        <v>268</v>
      </c>
      <c r="ER324" s="1203" t="s">
        <v>275</v>
      </c>
      <c r="ES324" s="1201" t="s">
        <v>268</v>
      </c>
      <c r="ET324" s="1204">
        <v>2.5</v>
      </c>
      <c r="EU324" s="1214" t="s">
        <v>276</v>
      </c>
      <c r="EV324" s="1207" t="s">
        <v>1168</v>
      </c>
      <c r="EW324" s="1210" t="s">
        <v>280</v>
      </c>
      <c r="EX324" s="244"/>
      <c r="EY324" s="1210" t="s">
        <v>280</v>
      </c>
      <c r="EZ324" s="1261"/>
      <c r="FA324" s="1210"/>
      <c r="FB324" s="1264"/>
      <c r="FC324" s="298"/>
      <c r="FD324" s="1267"/>
      <c r="FE324" s="441"/>
      <c r="FL324" s="422"/>
      <c r="FM324" s="422"/>
      <c r="FN324" s="422"/>
      <c r="FO324" s="422"/>
    </row>
    <row r="325" spans="1:171" ht="15.6" customHeight="1">
      <c r="A325" s="144" t="s">
        <v>505</v>
      </c>
      <c r="B325" s="144" t="s">
        <v>2019</v>
      </c>
      <c r="C325" s="1256"/>
      <c r="D325" s="1181"/>
      <c r="E325" s="1354"/>
      <c r="F325" s="245" t="s">
        <v>43</v>
      </c>
      <c r="G325" s="205"/>
      <c r="H325" s="246">
        <v>80480</v>
      </c>
      <c r="I325" s="247">
        <v>152740</v>
      </c>
      <c r="J325" s="246">
        <v>70400</v>
      </c>
      <c r="K325" s="247">
        <v>142660</v>
      </c>
      <c r="L325" s="175" t="s">
        <v>268</v>
      </c>
      <c r="M325" s="248">
        <v>780</v>
      </c>
      <c r="N325" s="249">
        <v>1400</v>
      </c>
      <c r="O325" s="250" t="s">
        <v>269</v>
      </c>
      <c r="P325" s="251" t="s">
        <v>270</v>
      </c>
      <c r="Q325" s="252" t="s">
        <v>274</v>
      </c>
      <c r="R325" s="251" t="s">
        <v>271</v>
      </c>
      <c r="S325" s="252" t="s">
        <v>268</v>
      </c>
      <c r="T325" s="253">
        <v>2.9</v>
      </c>
      <c r="U325" s="254">
        <v>2.8</v>
      </c>
      <c r="V325" s="248">
        <v>680</v>
      </c>
      <c r="W325" s="249">
        <v>1300</v>
      </c>
      <c r="X325" s="250" t="s">
        <v>269</v>
      </c>
      <c r="Y325" s="251" t="s">
        <v>270</v>
      </c>
      <c r="Z325" s="252" t="s">
        <v>274</v>
      </c>
      <c r="AA325" s="251" t="s">
        <v>271</v>
      </c>
      <c r="AB325" s="252" t="s">
        <v>268</v>
      </c>
      <c r="AC325" s="253">
        <v>2.8</v>
      </c>
      <c r="AD325" s="255">
        <v>2.8</v>
      </c>
      <c r="AE325" s="175" t="s">
        <v>268</v>
      </c>
      <c r="AF325" s="223">
        <v>9010</v>
      </c>
      <c r="AG325" s="224" t="s">
        <v>274</v>
      </c>
      <c r="AH325" s="256">
        <v>90</v>
      </c>
      <c r="AI325" s="257" t="s">
        <v>269</v>
      </c>
      <c r="AJ325" s="197" t="s">
        <v>270</v>
      </c>
      <c r="AK325" s="198" t="s">
        <v>268</v>
      </c>
      <c r="AL325" s="258" t="s">
        <v>271</v>
      </c>
      <c r="AM325" s="259" t="s">
        <v>268</v>
      </c>
      <c r="AN325" s="260">
        <v>2.5</v>
      </c>
      <c r="AO325" s="261"/>
      <c r="AQ325" s="233"/>
      <c r="AR325" s="56"/>
      <c r="AS325" s="233"/>
      <c r="AT325" s="262"/>
      <c r="AU325" s="263"/>
      <c r="AV325" s="262"/>
      <c r="AW325" s="263"/>
      <c r="AX325" s="262"/>
      <c r="AY325" s="263"/>
      <c r="BA325" s="56"/>
      <c r="BB325" s="56"/>
      <c r="BC325" s="264"/>
      <c r="BD325" s="265"/>
      <c r="BE325" s="56"/>
      <c r="BF325" s="265"/>
      <c r="BG325" s="56"/>
      <c r="BH325" s="265"/>
      <c r="BI325" s="56"/>
      <c r="BJ325" s="1187"/>
      <c r="BL325" s="302"/>
      <c r="BM325" s="1210"/>
      <c r="BN325" s="309"/>
      <c r="BO325" s="202"/>
      <c r="BP325" s="202"/>
      <c r="BQ325" s="202"/>
      <c r="BR325" s="202"/>
      <c r="BS325" s="202"/>
      <c r="BT325" s="305"/>
      <c r="BU325" s="179"/>
      <c r="BV325" s="1241"/>
      <c r="BW325" s="231"/>
      <c r="BX325" s="1210"/>
      <c r="BY325" s="1277"/>
      <c r="BZ325" s="267">
        <v>14730</v>
      </c>
      <c r="CA325" s="1210"/>
      <c r="CB325" s="1190"/>
      <c r="CC325" s="1192"/>
      <c r="CD325" s="1194"/>
      <c r="CE325" s="1192"/>
      <c r="CF325" s="1196"/>
      <c r="CG325" s="1192"/>
      <c r="CH325" s="1247"/>
      <c r="CI325" s="1241"/>
      <c r="CJ325" s="1188"/>
      <c r="CK325" s="1189"/>
      <c r="CL325" s="1190"/>
      <c r="CM325" s="1192"/>
      <c r="CN325" s="1194"/>
      <c r="CO325" s="1192"/>
      <c r="CP325" s="1196"/>
      <c r="CQ325" s="1192"/>
      <c r="CR325" s="1205"/>
      <c r="CS325" s="1230"/>
      <c r="CT325" s="1232"/>
      <c r="CU325" s="1234"/>
      <c r="CV325" s="1237"/>
      <c r="CW325" s="1234"/>
      <c r="CX325" s="1237"/>
      <c r="CY325" s="1189"/>
      <c r="CZ325" s="167" t="s">
        <v>1164</v>
      </c>
      <c r="DA325" s="268">
        <v>4000</v>
      </c>
      <c r="DB325" s="269">
        <v>4400</v>
      </c>
      <c r="DC325" s="270">
        <v>2800</v>
      </c>
      <c r="DD325" s="271">
        <v>2800</v>
      </c>
      <c r="DE325" s="1210"/>
      <c r="DF325" s="302"/>
      <c r="DG325" s="1189"/>
      <c r="DH325" s="1240"/>
      <c r="DI325" s="1210"/>
      <c r="DJ325" s="1243"/>
      <c r="DK325" s="1210"/>
      <c r="DL325" s="1190"/>
      <c r="DM325" s="1192"/>
      <c r="DN325" s="1194"/>
      <c r="DO325" s="1192"/>
      <c r="DP325" s="1196"/>
      <c r="DQ325" s="1192"/>
      <c r="DR325" s="1247"/>
      <c r="DS325" s="1210"/>
      <c r="DT325" s="231"/>
      <c r="DU325" s="1210"/>
      <c r="DV325" s="1250"/>
      <c r="DW325" s="1252"/>
      <c r="DX325" s="1252"/>
      <c r="DY325" s="1254"/>
      <c r="DZ325" s="1210"/>
      <c r="EA325" s="1212"/>
      <c r="EB325" s="1192"/>
      <c r="EC325" s="1199"/>
      <c r="ED325" s="1192"/>
      <c r="EE325" s="1194"/>
      <c r="EF325" s="1192"/>
      <c r="EG325" s="1196"/>
      <c r="EH325" s="1192"/>
      <c r="EI325" s="1205"/>
      <c r="EJ325" s="1208"/>
      <c r="EK325" s="1210"/>
      <c r="EL325" s="1212"/>
      <c r="EM325" s="1192"/>
      <c r="EN325" s="1199"/>
      <c r="EO325" s="1192"/>
      <c r="EP325" s="1194"/>
      <c r="EQ325" s="1192"/>
      <c r="ER325" s="1196"/>
      <c r="ES325" s="1192"/>
      <c r="ET325" s="1205"/>
      <c r="EU325" s="1215"/>
      <c r="EV325" s="1208"/>
      <c r="EW325" s="1210"/>
      <c r="EX325" s="272">
        <v>5940</v>
      </c>
      <c r="EY325" s="1210"/>
      <c r="EZ325" s="1261"/>
      <c r="FA325" s="1210"/>
      <c r="FB325" s="1264"/>
      <c r="FC325" s="298"/>
      <c r="FD325" s="1267"/>
      <c r="FE325" s="441"/>
      <c r="FL325" s="422"/>
      <c r="FM325" s="422"/>
      <c r="FN325" s="422"/>
      <c r="FO325" s="422"/>
    </row>
    <row r="326" spans="1:171" ht="15.6" customHeight="1">
      <c r="A326" s="144" t="s">
        <v>1413</v>
      </c>
      <c r="B326" s="144" t="s">
        <v>2020</v>
      </c>
      <c r="C326" s="1256"/>
      <c r="D326" s="1181"/>
      <c r="E326" s="1350" t="s">
        <v>1165</v>
      </c>
      <c r="F326" s="245" t="s">
        <v>44</v>
      </c>
      <c r="G326" s="205"/>
      <c r="H326" s="246">
        <v>152740</v>
      </c>
      <c r="I326" s="247">
        <v>242920</v>
      </c>
      <c r="J326" s="246">
        <v>142660</v>
      </c>
      <c r="K326" s="247">
        <v>232840</v>
      </c>
      <c r="L326" s="175" t="s">
        <v>268</v>
      </c>
      <c r="M326" s="248">
        <v>1400</v>
      </c>
      <c r="N326" s="249">
        <v>2300</v>
      </c>
      <c r="O326" s="250" t="s">
        <v>269</v>
      </c>
      <c r="P326" s="251" t="s">
        <v>270</v>
      </c>
      <c r="Q326" s="252" t="s">
        <v>274</v>
      </c>
      <c r="R326" s="251" t="s">
        <v>271</v>
      </c>
      <c r="S326" s="252" t="s">
        <v>268</v>
      </c>
      <c r="T326" s="253">
        <v>2.8</v>
      </c>
      <c r="U326" s="254">
        <v>2.8</v>
      </c>
      <c r="V326" s="248">
        <v>1300</v>
      </c>
      <c r="W326" s="249">
        <v>2200</v>
      </c>
      <c r="X326" s="250" t="s">
        <v>269</v>
      </c>
      <c r="Y326" s="251" t="s">
        <v>270</v>
      </c>
      <c r="Z326" s="252" t="s">
        <v>274</v>
      </c>
      <c r="AA326" s="251" t="s">
        <v>271</v>
      </c>
      <c r="AB326" s="252" t="s">
        <v>268</v>
      </c>
      <c r="AC326" s="253">
        <v>2.8</v>
      </c>
      <c r="AD326" s="255">
        <v>2.8</v>
      </c>
      <c r="AE326" s="55"/>
      <c r="AH326" s="273"/>
      <c r="AP326" s="55"/>
      <c r="AZ326" s="175" t="s">
        <v>268</v>
      </c>
      <c r="BA326" s="274">
        <v>18030</v>
      </c>
      <c r="BB326" s="175" t="s">
        <v>268</v>
      </c>
      <c r="BC326" s="225">
        <v>180</v>
      </c>
      <c r="BD326" s="226" t="s">
        <v>269</v>
      </c>
      <c r="BE326" s="227" t="s">
        <v>270</v>
      </c>
      <c r="BF326" s="228" t="s">
        <v>268</v>
      </c>
      <c r="BG326" s="229" t="s">
        <v>271</v>
      </c>
      <c r="BH326" s="226" t="s">
        <v>268</v>
      </c>
      <c r="BI326" s="230">
        <v>2.5</v>
      </c>
      <c r="BJ326" s="1187"/>
      <c r="BL326" s="231" t="s">
        <v>1180</v>
      </c>
      <c r="BM326" s="1210"/>
      <c r="BN326" s="1227" t="s">
        <v>1180</v>
      </c>
      <c r="BO326" s="1228"/>
      <c r="BP326" s="1228"/>
      <c r="BT326" s="306"/>
      <c r="BU326" s="235"/>
      <c r="BV326" s="1241"/>
      <c r="BW326" s="266"/>
      <c r="BX326" s="1210" t="s">
        <v>268</v>
      </c>
      <c r="BY326" s="1278">
        <v>14730</v>
      </c>
      <c r="BZ326" s="275"/>
      <c r="CA326" s="1210"/>
      <c r="CB326" s="1190">
        <v>0</v>
      </c>
      <c r="CC326" s="1192"/>
      <c r="CD326" s="1194"/>
      <c r="CE326" s="1192"/>
      <c r="CF326" s="1196"/>
      <c r="CG326" s="1192"/>
      <c r="CH326" s="1247"/>
      <c r="CI326" s="1241"/>
      <c r="CJ326" s="1219">
        <v>9370</v>
      </c>
      <c r="CK326" s="1189"/>
      <c r="CL326" s="1190"/>
      <c r="CM326" s="1192"/>
      <c r="CN326" s="1194"/>
      <c r="CO326" s="1192"/>
      <c r="CP326" s="1196"/>
      <c r="CQ326" s="1192"/>
      <c r="CR326" s="1205"/>
      <c r="CS326" s="1230"/>
      <c r="CT326" s="1232"/>
      <c r="CU326" s="1234"/>
      <c r="CV326" s="1237"/>
      <c r="CW326" s="1234"/>
      <c r="CX326" s="1237"/>
      <c r="CY326" s="1189"/>
      <c r="CZ326" s="167" t="s">
        <v>1166</v>
      </c>
      <c r="DA326" s="268">
        <v>3500</v>
      </c>
      <c r="DB326" s="269">
        <v>3800</v>
      </c>
      <c r="DC326" s="270">
        <v>2400</v>
      </c>
      <c r="DD326" s="271">
        <v>2400</v>
      </c>
      <c r="DE326" s="1210"/>
      <c r="DF326" s="231" t="s">
        <v>309</v>
      </c>
      <c r="DG326" s="235"/>
      <c r="DH326" s="276"/>
      <c r="DI326" s="1241"/>
      <c r="DJ326" s="1243"/>
      <c r="DK326" s="1210"/>
      <c r="DL326" s="1190"/>
      <c r="DM326" s="1192"/>
      <c r="DN326" s="1194"/>
      <c r="DO326" s="1192"/>
      <c r="DP326" s="1196"/>
      <c r="DQ326" s="1192"/>
      <c r="DR326" s="1247"/>
      <c r="DS326" s="1210"/>
      <c r="DT326" s="231"/>
      <c r="DU326" s="1210"/>
      <c r="DV326" s="1221">
        <v>0.01</v>
      </c>
      <c r="DW326" s="1223">
        <v>0.03</v>
      </c>
      <c r="DX326" s="1223">
        <v>0.04</v>
      </c>
      <c r="DY326" s="1225">
        <v>0.05</v>
      </c>
      <c r="DZ326" s="1210"/>
      <c r="EA326" s="1212"/>
      <c r="EB326" s="1192"/>
      <c r="EC326" s="1199"/>
      <c r="ED326" s="1192"/>
      <c r="EE326" s="1194"/>
      <c r="EF326" s="1192"/>
      <c r="EG326" s="1196"/>
      <c r="EH326" s="1192"/>
      <c r="EI326" s="1205"/>
      <c r="EJ326" s="1208"/>
      <c r="EK326" s="1210"/>
      <c r="EL326" s="1212"/>
      <c r="EM326" s="1192"/>
      <c r="EN326" s="1199"/>
      <c r="EO326" s="1192"/>
      <c r="EP326" s="1194"/>
      <c r="EQ326" s="1192"/>
      <c r="ER326" s="1196"/>
      <c r="ES326" s="1192"/>
      <c r="ET326" s="1205"/>
      <c r="EU326" s="1215"/>
      <c r="EV326" s="1208"/>
      <c r="EW326" s="1210"/>
      <c r="EX326" s="277">
        <v>50</v>
      </c>
      <c r="EY326" s="1210"/>
      <c r="EZ326" s="1261"/>
      <c r="FA326" s="1210"/>
      <c r="FB326" s="1264"/>
      <c r="FC326" s="298"/>
      <c r="FD326" s="1267"/>
      <c r="FE326" s="441"/>
      <c r="FL326" s="422"/>
      <c r="FM326" s="422"/>
      <c r="FN326" s="422"/>
      <c r="FO326" s="422"/>
    </row>
    <row r="327" spans="1:171" ht="15.6" customHeight="1">
      <c r="A327" s="144" t="s">
        <v>1414</v>
      </c>
      <c r="B327" s="144" t="s">
        <v>2021</v>
      </c>
      <c r="C327" s="1256"/>
      <c r="D327" s="1181"/>
      <c r="E327" s="1351"/>
      <c r="F327" s="278" t="s">
        <v>45</v>
      </c>
      <c r="G327" s="205"/>
      <c r="H327" s="279">
        <v>242920</v>
      </c>
      <c r="I327" s="280"/>
      <c r="J327" s="279">
        <v>232840</v>
      </c>
      <c r="K327" s="280"/>
      <c r="L327" s="175" t="s">
        <v>268</v>
      </c>
      <c r="M327" s="223">
        <v>2300</v>
      </c>
      <c r="N327" s="281"/>
      <c r="O327" s="282" t="s">
        <v>269</v>
      </c>
      <c r="P327" s="283" t="s">
        <v>270</v>
      </c>
      <c r="Q327" s="284" t="s">
        <v>274</v>
      </c>
      <c r="R327" s="283" t="s">
        <v>271</v>
      </c>
      <c r="S327" s="284" t="s">
        <v>268</v>
      </c>
      <c r="T327" s="285">
        <v>2.8</v>
      </c>
      <c r="U327" s="286"/>
      <c r="V327" s="223">
        <v>2200</v>
      </c>
      <c r="W327" s="281"/>
      <c r="X327" s="282" t="s">
        <v>269</v>
      </c>
      <c r="Y327" s="283" t="s">
        <v>270</v>
      </c>
      <c r="Z327" s="284" t="s">
        <v>274</v>
      </c>
      <c r="AA327" s="283" t="s">
        <v>271</v>
      </c>
      <c r="AB327" s="284" t="s">
        <v>268</v>
      </c>
      <c r="AC327" s="285">
        <v>2.8</v>
      </c>
      <c r="AD327" s="287"/>
      <c r="AE327" s="55"/>
      <c r="AH327" s="288"/>
      <c r="AP327" s="55"/>
      <c r="AQ327" s="289"/>
      <c r="AR327" s="165"/>
      <c r="AS327" s="288"/>
      <c r="AZ327" s="56"/>
      <c r="BA327" s="56"/>
      <c r="BB327" s="56"/>
      <c r="BC327" s="56"/>
      <c r="BD327" s="56"/>
      <c r="BE327" s="56"/>
      <c r="BF327" s="56"/>
      <c r="BG327" s="56"/>
      <c r="BH327" s="56"/>
      <c r="BI327" s="56"/>
      <c r="BJ327" s="1187"/>
      <c r="BL327" s="231">
        <v>450800</v>
      </c>
      <c r="BM327" s="1210"/>
      <c r="BN327" s="149">
        <v>4500</v>
      </c>
      <c r="BO327" s="138" t="s">
        <v>272</v>
      </c>
      <c r="BP327" s="166" t="s">
        <v>270</v>
      </c>
      <c r="BQ327" s="161" t="s">
        <v>268</v>
      </c>
      <c r="BR327" s="303" t="s">
        <v>271</v>
      </c>
      <c r="BS327" s="182" t="s">
        <v>268</v>
      </c>
      <c r="BT327" s="304">
        <v>2</v>
      </c>
      <c r="BU327" s="307"/>
      <c r="BV327" s="1241"/>
      <c r="BW327" s="302"/>
      <c r="BX327" s="1210"/>
      <c r="BY327" s="1279"/>
      <c r="BZ327" s="290"/>
      <c r="CA327" s="1210"/>
      <c r="CB327" s="1191"/>
      <c r="CC327" s="1193"/>
      <c r="CD327" s="1195"/>
      <c r="CE327" s="1193"/>
      <c r="CF327" s="1197"/>
      <c r="CG327" s="1193"/>
      <c r="CH327" s="1248"/>
      <c r="CI327" s="1241"/>
      <c r="CJ327" s="1219"/>
      <c r="CK327" s="1189"/>
      <c r="CL327" s="1190"/>
      <c r="CM327" s="1192"/>
      <c r="CN327" s="1194"/>
      <c r="CO327" s="1192"/>
      <c r="CP327" s="1196"/>
      <c r="CQ327" s="1192"/>
      <c r="CR327" s="1205"/>
      <c r="CS327" s="1230"/>
      <c r="CT327" s="1232"/>
      <c r="CU327" s="1235"/>
      <c r="CV327" s="1238"/>
      <c r="CW327" s="1235"/>
      <c r="CX327" s="1238"/>
      <c r="CY327" s="1189"/>
      <c r="CZ327" s="291" t="s">
        <v>1167</v>
      </c>
      <c r="DA327" s="292">
        <v>3100</v>
      </c>
      <c r="DB327" s="293">
        <v>3400</v>
      </c>
      <c r="DC327" s="294">
        <v>2100</v>
      </c>
      <c r="DD327" s="290">
        <v>2100</v>
      </c>
      <c r="DE327" s="1210"/>
      <c r="DF327" s="231">
        <v>7500</v>
      </c>
      <c r="DG327" s="235"/>
      <c r="DH327" s="165"/>
      <c r="DI327" s="1241"/>
      <c r="DJ327" s="1244"/>
      <c r="DK327" s="1210"/>
      <c r="DL327" s="1190"/>
      <c r="DM327" s="1193"/>
      <c r="DN327" s="1195"/>
      <c r="DO327" s="1193"/>
      <c r="DP327" s="1197"/>
      <c r="DQ327" s="1193"/>
      <c r="DR327" s="1248"/>
      <c r="DS327" s="1210"/>
      <c r="DT327" s="302"/>
      <c r="DU327" s="1210"/>
      <c r="DV327" s="1222"/>
      <c r="DW327" s="1224"/>
      <c r="DX327" s="1224"/>
      <c r="DY327" s="1226"/>
      <c r="DZ327" s="1210"/>
      <c r="EA327" s="1213"/>
      <c r="EB327" s="1193"/>
      <c r="EC327" s="1200"/>
      <c r="ED327" s="1193"/>
      <c r="EE327" s="1195"/>
      <c r="EF327" s="1193"/>
      <c r="EG327" s="1197"/>
      <c r="EH327" s="1193"/>
      <c r="EI327" s="1206"/>
      <c r="EJ327" s="1209"/>
      <c r="EK327" s="1210"/>
      <c r="EL327" s="1213"/>
      <c r="EM327" s="1193"/>
      <c r="EN327" s="1200"/>
      <c r="EO327" s="1193"/>
      <c r="EP327" s="1195"/>
      <c r="EQ327" s="1193"/>
      <c r="ER327" s="1197"/>
      <c r="ES327" s="1193"/>
      <c r="ET327" s="1206"/>
      <c r="EU327" s="1216"/>
      <c r="EV327" s="1209"/>
      <c r="EW327" s="1210"/>
      <c r="EX327" s="295" t="s">
        <v>1168</v>
      </c>
      <c r="EY327" s="1210"/>
      <c r="EZ327" s="1261"/>
      <c r="FA327" s="1210"/>
      <c r="FB327" s="1264"/>
      <c r="FC327" s="298"/>
      <c r="FD327" s="1267"/>
      <c r="FE327" s="441"/>
      <c r="FL327" s="422"/>
      <c r="FM327" s="422"/>
      <c r="FN327" s="422"/>
      <c r="FO327" s="422"/>
    </row>
    <row r="328" spans="1:171" ht="15.6" customHeight="1">
      <c r="A328" s="144" t="s">
        <v>506</v>
      </c>
      <c r="B328" s="144" t="s">
        <v>2022</v>
      </c>
      <c r="C328" s="1256"/>
      <c r="D328" s="1355" t="s">
        <v>1181</v>
      </c>
      <c r="E328" s="1184" t="s">
        <v>1160</v>
      </c>
      <c r="F328" s="296" t="s">
        <v>42</v>
      </c>
      <c r="G328" s="205"/>
      <c r="H328" s="206">
        <v>64230</v>
      </c>
      <c r="I328" s="207">
        <v>73240</v>
      </c>
      <c r="J328" s="206">
        <v>55590</v>
      </c>
      <c r="K328" s="207">
        <v>64600</v>
      </c>
      <c r="L328" s="175" t="s">
        <v>268</v>
      </c>
      <c r="M328" s="208">
        <v>620</v>
      </c>
      <c r="N328" s="209">
        <v>710</v>
      </c>
      <c r="O328" s="210" t="s">
        <v>269</v>
      </c>
      <c r="P328" s="211" t="s">
        <v>270</v>
      </c>
      <c r="Q328" s="212" t="s">
        <v>268</v>
      </c>
      <c r="R328" s="213" t="s">
        <v>271</v>
      </c>
      <c r="S328" s="212" t="s">
        <v>268</v>
      </c>
      <c r="T328" s="214">
        <v>2.9</v>
      </c>
      <c r="U328" s="215">
        <v>2.8</v>
      </c>
      <c r="V328" s="208">
        <v>530</v>
      </c>
      <c r="W328" s="209">
        <v>620</v>
      </c>
      <c r="X328" s="210" t="s">
        <v>269</v>
      </c>
      <c r="Y328" s="211" t="s">
        <v>270</v>
      </c>
      <c r="Z328" s="212" t="s">
        <v>268</v>
      </c>
      <c r="AA328" s="213" t="s">
        <v>271</v>
      </c>
      <c r="AB328" s="212" t="s">
        <v>268</v>
      </c>
      <c r="AC328" s="214">
        <v>2.9</v>
      </c>
      <c r="AD328" s="216">
        <v>2.8</v>
      </c>
      <c r="AE328" s="175" t="s">
        <v>268</v>
      </c>
      <c r="AF328" s="217">
        <v>9010</v>
      </c>
      <c r="AG328" s="218" t="s">
        <v>274</v>
      </c>
      <c r="AH328" s="219">
        <v>90</v>
      </c>
      <c r="AI328" s="220" t="s">
        <v>269</v>
      </c>
      <c r="AJ328" s="211" t="s">
        <v>270</v>
      </c>
      <c r="AK328" s="212" t="s">
        <v>268</v>
      </c>
      <c r="AL328" s="213" t="s">
        <v>271</v>
      </c>
      <c r="AM328" s="212" t="s">
        <v>268</v>
      </c>
      <c r="AN328" s="221">
        <v>2.5</v>
      </c>
      <c r="AO328" s="222" t="s">
        <v>276</v>
      </c>
      <c r="AP328" s="175" t="s">
        <v>268</v>
      </c>
      <c r="AQ328" s="223">
        <v>3600</v>
      </c>
      <c r="AR328" s="224" t="s">
        <v>274</v>
      </c>
      <c r="AS328" s="225">
        <v>30</v>
      </c>
      <c r="AT328" s="226" t="s">
        <v>269</v>
      </c>
      <c r="AU328" s="227" t="s">
        <v>270</v>
      </c>
      <c r="AV328" s="228" t="s">
        <v>268</v>
      </c>
      <c r="AW328" s="229" t="s">
        <v>271</v>
      </c>
      <c r="AX328" s="228" t="s">
        <v>268</v>
      </c>
      <c r="AY328" s="230">
        <v>3.8</v>
      </c>
      <c r="BA328" s="56"/>
      <c r="BJ328" s="1187"/>
      <c r="BL328" s="302"/>
      <c r="BM328" s="1210"/>
      <c r="BN328" s="309"/>
      <c r="BO328" s="202"/>
      <c r="BP328" s="202"/>
      <c r="BQ328" s="202"/>
      <c r="BR328" s="202"/>
      <c r="BS328" s="202"/>
      <c r="BT328" s="305"/>
      <c r="BU328" s="179"/>
      <c r="BV328" s="1241"/>
      <c r="BW328" s="231"/>
      <c r="BX328" s="1210" t="s">
        <v>268</v>
      </c>
      <c r="BY328" s="1276">
        <v>15400</v>
      </c>
      <c r="BZ328" s="237"/>
      <c r="CA328" s="1210" t="s">
        <v>268</v>
      </c>
      <c r="CB328" s="1245">
        <v>70</v>
      </c>
      <c r="CC328" s="1201" t="s">
        <v>269</v>
      </c>
      <c r="CD328" s="1202" t="s">
        <v>270</v>
      </c>
      <c r="CE328" s="1201" t="s">
        <v>268</v>
      </c>
      <c r="CF328" s="1203" t="s">
        <v>275</v>
      </c>
      <c r="CG328" s="1201" t="s">
        <v>268</v>
      </c>
      <c r="CH328" s="1246">
        <v>5.5</v>
      </c>
      <c r="CI328" s="1241"/>
      <c r="CJ328" s="1188" t="s">
        <v>167</v>
      </c>
      <c r="CK328" s="1189" t="s">
        <v>268</v>
      </c>
      <c r="CL328" s="1190">
        <v>70</v>
      </c>
      <c r="CM328" s="1192" t="s">
        <v>269</v>
      </c>
      <c r="CN328" s="1194" t="s">
        <v>270</v>
      </c>
      <c r="CO328" s="1192" t="s">
        <v>268</v>
      </c>
      <c r="CP328" s="1196" t="s">
        <v>275</v>
      </c>
      <c r="CQ328" s="1192" t="s">
        <v>268</v>
      </c>
      <c r="CR328" s="1205">
        <v>2.4</v>
      </c>
      <c r="CS328" s="1230" t="s">
        <v>277</v>
      </c>
      <c r="CT328" s="1232" t="s">
        <v>268</v>
      </c>
      <c r="CU328" s="1233">
        <v>3800</v>
      </c>
      <c r="CV328" s="1236">
        <v>4200</v>
      </c>
      <c r="CW328" s="1233">
        <v>2600</v>
      </c>
      <c r="CX328" s="1236">
        <v>2600</v>
      </c>
      <c r="CY328" s="1189" t="s">
        <v>268</v>
      </c>
      <c r="CZ328" s="238" t="s">
        <v>1162</v>
      </c>
      <c r="DA328" s="239">
        <v>6300</v>
      </c>
      <c r="DB328" s="240">
        <v>7100</v>
      </c>
      <c r="DC328" s="241">
        <v>4400</v>
      </c>
      <c r="DD328" s="242">
        <v>4400</v>
      </c>
      <c r="DE328" s="1210"/>
      <c r="DF328" s="302"/>
      <c r="DG328" s="1189" t="s">
        <v>268</v>
      </c>
      <c r="DH328" s="1239">
        <v>5100</v>
      </c>
      <c r="DI328" s="1210" t="s">
        <v>268</v>
      </c>
      <c r="DJ328" s="1242">
        <v>3190</v>
      </c>
      <c r="DK328" s="1210" t="s">
        <v>268</v>
      </c>
      <c r="DL328" s="1245">
        <v>30</v>
      </c>
      <c r="DM328" s="1201" t="s">
        <v>269</v>
      </c>
      <c r="DN328" s="1202" t="s">
        <v>270</v>
      </c>
      <c r="DO328" s="1201" t="s">
        <v>268</v>
      </c>
      <c r="DP328" s="1203" t="s">
        <v>275</v>
      </c>
      <c r="DQ328" s="1201" t="s">
        <v>268</v>
      </c>
      <c r="DR328" s="1246">
        <v>6.5</v>
      </c>
      <c r="DS328" s="1210"/>
      <c r="DT328" s="1229" t="s">
        <v>1182</v>
      </c>
      <c r="DU328" s="1210" t="s">
        <v>280</v>
      </c>
      <c r="DV328" s="1249" t="s">
        <v>1129</v>
      </c>
      <c r="DW328" s="1251" t="s">
        <v>1129</v>
      </c>
      <c r="DX328" s="1251" t="s">
        <v>1129</v>
      </c>
      <c r="DY328" s="1253" t="s">
        <v>1129</v>
      </c>
      <c r="DZ328" s="1210" t="s">
        <v>280</v>
      </c>
      <c r="EA328" s="1211">
        <v>2110</v>
      </c>
      <c r="EB328" s="1201" t="s">
        <v>268</v>
      </c>
      <c r="EC328" s="1198">
        <v>20</v>
      </c>
      <c r="ED328" s="1201" t="s">
        <v>269</v>
      </c>
      <c r="EE328" s="1202" t="s">
        <v>270</v>
      </c>
      <c r="EF328" s="1201" t="s">
        <v>268</v>
      </c>
      <c r="EG328" s="1203" t="s">
        <v>275</v>
      </c>
      <c r="EH328" s="1201" t="s">
        <v>268</v>
      </c>
      <c r="EI328" s="1204">
        <v>4.9000000000000004</v>
      </c>
      <c r="EJ328" s="1207" t="s">
        <v>276</v>
      </c>
      <c r="EK328" s="1210" t="s">
        <v>280</v>
      </c>
      <c r="EL328" s="1211">
        <v>7720</v>
      </c>
      <c r="EM328" s="1201" t="s">
        <v>268</v>
      </c>
      <c r="EN328" s="1198">
        <v>70</v>
      </c>
      <c r="EO328" s="1201" t="s">
        <v>269</v>
      </c>
      <c r="EP328" s="1202" t="s">
        <v>270</v>
      </c>
      <c r="EQ328" s="1201" t="s">
        <v>268</v>
      </c>
      <c r="ER328" s="1203" t="s">
        <v>275</v>
      </c>
      <c r="ES328" s="1201" t="s">
        <v>268</v>
      </c>
      <c r="ET328" s="1204">
        <v>2.8</v>
      </c>
      <c r="EU328" s="1214" t="s">
        <v>276</v>
      </c>
      <c r="EV328" s="1207" t="s">
        <v>1168</v>
      </c>
      <c r="EW328" s="1210" t="s">
        <v>280</v>
      </c>
      <c r="EX328" s="244"/>
      <c r="EY328" s="1210" t="s">
        <v>280</v>
      </c>
      <c r="EZ328" s="1261"/>
      <c r="FA328" s="1210"/>
      <c r="FB328" s="1264"/>
      <c r="FC328" s="298"/>
      <c r="FD328" s="1267"/>
      <c r="FE328" s="441"/>
      <c r="FL328" s="422"/>
      <c r="FM328" s="422"/>
      <c r="FN328" s="422"/>
      <c r="FO328" s="422"/>
    </row>
    <row r="329" spans="1:171" ht="15.6" customHeight="1">
      <c r="A329" s="144" t="s">
        <v>507</v>
      </c>
      <c r="B329" s="144" t="s">
        <v>2023</v>
      </c>
      <c r="C329" s="1256"/>
      <c r="D329" s="1349"/>
      <c r="E329" s="1185"/>
      <c r="F329" s="299" t="s">
        <v>43</v>
      </c>
      <c r="G329" s="205"/>
      <c r="H329" s="246">
        <v>73240</v>
      </c>
      <c r="I329" s="247">
        <v>145500</v>
      </c>
      <c r="J329" s="246">
        <v>64600</v>
      </c>
      <c r="K329" s="247">
        <v>136860</v>
      </c>
      <c r="L329" s="175" t="s">
        <v>268</v>
      </c>
      <c r="M329" s="248">
        <v>710</v>
      </c>
      <c r="N329" s="249">
        <v>1330</v>
      </c>
      <c r="O329" s="250" t="s">
        <v>269</v>
      </c>
      <c r="P329" s="251" t="s">
        <v>270</v>
      </c>
      <c r="Q329" s="252" t="s">
        <v>274</v>
      </c>
      <c r="R329" s="251" t="s">
        <v>271</v>
      </c>
      <c r="S329" s="252" t="s">
        <v>268</v>
      </c>
      <c r="T329" s="253">
        <v>2.8</v>
      </c>
      <c r="U329" s="254">
        <v>2.8</v>
      </c>
      <c r="V329" s="248">
        <v>620</v>
      </c>
      <c r="W329" s="249">
        <v>1240</v>
      </c>
      <c r="X329" s="250" t="s">
        <v>269</v>
      </c>
      <c r="Y329" s="251" t="s">
        <v>270</v>
      </c>
      <c r="Z329" s="252" t="s">
        <v>274</v>
      </c>
      <c r="AA329" s="251" t="s">
        <v>271</v>
      </c>
      <c r="AB329" s="252" t="s">
        <v>268</v>
      </c>
      <c r="AC329" s="253">
        <v>2.8</v>
      </c>
      <c r="AD329" s="255">
        <v>2.8</v>
      </c>
      <c r="AE329" s="175" t="s">
        <v>268</v>
      </c>
      <c r="AF329" s="223">
        <v>9010</v>
      </c>
      <c r="AG329" s="224" t="s">
        <v>274</v>
      </c>
      <c r="AH329" s="256">
        <v>90</v>
      </c>
      <c r="AI329" s="257" t="s">
        <v>269</v>
      </c>
      <c r="AJ329" s="197" t="s">
        <v>270</v>
      </c>
      <c r="AK329" s="198" t="s">
        <v>268</v>
      </c>
      <c r="AL329" s="258" t="s">
        <v>271</v>
      </c>
      <c r="AM329" s="259" t="s">
        <v>268</v>
      </c>
      <c r="AN329" s="260">
        <v>2.5</v>
      </c>
      <c r="AO329" s="261"/>
      <c r="AQ329" s="233"/>
      <c r="AR329" s="56"/>
      <c r="AS329" s="233"/>
      <c r="AT329" s="262"/>
      <c r="AU329" s="263"/>
      <c r="AV329" s="262"/>
      <c r="AW329" s="263"/>
      <c r="AX329" s="262"/>
      <c r="AY329" s="263"/>
      <c r="BA329" s="56"/>
      <c r="BB329" s="56"/>
      <c r="BC329" s="264"/>
      <c r="BD329" s="265"/>
      <c r="BE329" s="56"/>
      <c r="BF329" s="265"/>
      <c r="BG329" s="56"/>
      <c r="BH329" s="265"/>
      <c r="BI329" s="56"/>
      <c r="BJ329" s="1187"/>
      <c r="BL329" s="231" t="s">
        <v>1183</v>
      </c>
      <c r="BM329" s="1210"/>
      <c r="BN329" s="1227" t="s">
        <v>1183</v>
      </c>
      <c r="BO329" s="1228"/>
      <c r="BP329" s="1228"/>
      <c r="BT329" s="306"/>
      <c r="BU329" s="235"/>
      <c r="BV329" s="1241"/>
      <c r="BW329" s="231" t="s">
        <v>1184</v>
      </c>
      <c r="BX329" s="1210"/>
      <c r="BY329" s="1277"/>
      <c r="BZ329" s="267">
        <v>13460</v>
      </c>
      <c r="CA329" s="1210"/>
      <c r="CB329" s="1190"/>
      <c r="CC329" s="1192"/>
      <c r="CD329" s="1194"/>
      <c r="CE329" s="1192"/>
      <c r="CF329" s="1196"/>
      <c r="CG329" s="1192"/>
      <c r="CH329" s="1247"/>
      <c r="CI329" s="1241"/>
      <c r="CJ329" s="1188"/>
      <c r="CK329" s="1189"/>
      <c r="CL329" s="1190"/>
      <c r="CM329" s="1192"/>
      <c r="CN329" s="1194"/>
      <c r="CO329" s="1192"/>
      <c r="CP329" s="1196"/>
      <c r="CQ329" s="1192"/>
      <c r="CR329" s="1205"/>
      <c r="CS329" s="1230"/>
      <c r="CT329" s="1232"/>
      <c r="CU329" s="1234"/>
      <c r="CV329" s="1237"/>
      <c r="CW329" s="1234"/>
      <c r="CX329" s="1237"/>
      <c r="CY329" s="1189"/>
      <c r="CZ329" s="167" t="s">
        <v>1164</v>
      </c>
      <c r="DA329" s="268">
        <v>3500</v>
      </c>
      <c r="DB329" s="269">
        <v>3900</v>
      </c>
      <c r="DC329" s="270">
        <v>2400</v>
      </c>
      <c r="DD329" s="271">
        <v>2400</v>
      </c>
      <c r="DE329" s="1210"/>
      <c r="DF329" s="231" t="s">
        <v>311</v>
      </c>
      <c r="DG329" s="1189"/>
      <c r="DH329" s="1240"/>
      <c r="DI329" s="1210"/>
      <c r="DJ329" s="1243"/>
      <c r="DK329" s="1210"/>
      <c r="DL329" s="1190"/>
      <c r="DM329" s="1192"/>
      <c r="DN329" s="1194"/>
      <c r="DO329" s="1192"/>
      <c r="DP329" s="1196"/>
      <c r="DQ329" s="1192"/>
      <c r="DR329" s="1247"/>
      <c r="DS329" s="1210"/>
      <c r="DT329" s="1229"/>
      <c r="DU329" s="1210"/>
      <c r="DV329" s="1250"/>
      <c r="DW329" s="1252"/>
      <c r="DX329" s="1252"/>
      <c r="DY329" s="1254"/>
      <c r="DZ329" s="1210"/>
      <c r="EA329" s="1212"/>
      <c r="EB329" s="1192"/>
      <c r="EC329" s="1199"/>
      <c r="ED329" s="1192"/>
      <c r="EE329" s="1194"/>
      <c r="EF329" s="1192"/>
      <c r="EG329" s="1196"/>
      <c r="EH329" s="1192"/>
      <c r="EI329" s="1205"/>
      <c r="EJ329" s="1208"/>
      <c r="EK329" s="1210"/>
      <c r="EL329" s="1212"/>
      <c r="EM329" s="1192"/>
      <c r="EN329" s="1199"/>
      <c r="EO329" s="1192"/>
      <c r="EP329" s="1194"/>
      <c r="EQ329" s="1192"/>
      <c r="ER329" s="1196"/>
      <c r="ES329" s="1192"/>
      <c r="ET329" s="1205"/>
      <c r="EU329" s="1215"/>
      <c r="EV329" s="1208"/>
      <c r="EW329" s="1210"/>
      <c r="EX329" s="272">
        <v>5090</v>
      </c>
      <c r="EY329" s="1210"/>
      <c r="EZ329" s="1261"/>
      <c r="FA329" s="1210"/>
      <c r="FB329" s="1264"/>
      <c r="FC329" s="298"/>
      <c r="FD329" s="1267"/>
      <c r="FE329" s="441"/>
      <c r="FL329" s="422"/>
      <c r="FM329" s="422"/>
      <c r="FN329" s="422"/>
      <c r="FO329" s="422"/>
    </row>
    <row r="330" spans="1:171" ht="15.6" customHeight="1">
      <c r="A330" s="144" t="s">
        <v>1415</v>
      </c>
      <c r="B330" s="144" t="s">
        <v>2024</v>
      </c>
      <c r="C330" s="1256"/>
      <c r="D330" s="1349"/>
      <c r="E330" s="1217" t="s">
        <v>1165</v>
      </c>
      <c r="F330" s="299" t="s">
        <v>44</v>
      </c>
      <c r="G330" s="205"/>
      <c r="H330" s="246">
        <v>145500</v>
      </c>
      <c r="I330" s="247">
        <v>235680</v>
      </c>
      <c r="J330" s="246">
        <v>136860</v>
      </c>
      <c r="K330" s="247">
        <v>227040</v>
      </c>
      <c r="L330" s="175" t="s">
        <v>268</v>
      </c>
      <c r="M330" s="248">
        <v>1330</v>
      </c>
      <c r="N330" s="249">
        <v>2230</v>
      </c>
      <c r="O330" s="250" t="s">
        <v>269</v>
      </c>
      <c r="P330" s="251" t="s">
        <v>270</v>
      </c>
      <c r="Q330" s="252" t="s">
        <v>274</v>
      </c>
      <c r="R330" s="251" t="s">
        <v>271</v>
      </c>
      <c r="S330" s="252" t="s">
        <v>268</v>
      </c>
      <c r="T330" s="253">
        <v>2.8</v>
      </c>
      <c r="U330" s="254">
        <v>2.8</v>
      </c>
      <c r="V330" s="248">
        <v>1240</v>
      </c>
      <c r="W330" s="249">
        <v>2140</v>
      </c>
      <c r="X330" s="250" t="s">
        <v>269</v>
      </c>
      <c r="Y330" s="251" t="s">
        <v>270</v>
      </c>
      <c r="Z330" s="252" t="s">
        <v>274</v>
      </c>
      <c r="AA330" s="251" t="s">
        <v>271</v>
      </c>
      <c r="AB330" s="252" t="s">
        <v>268</v>
      </c>
      <c r="AC330" s="253">
        <v>2.8</v>
      </c>
      <c r="AD330" s="255">
        <v>2.8</v>
      </c>
      <c r="AE330" s="55"/>
      <c r="AH330" s="273"/>
      <c r="AP330" s="55"/>
      <c r="AZ330" s="175" t="s">
        <v>268</v>
      </c>
      <c r="BA330" s="274">
        <v>18030</v>
      </c>
      <c r="BB330" s="175" t="s">
        <v>268</v>
      </c>
      <c r="BC330" s="225">
        <v>180</v>
      </c>
      <c r="BD330" s="226" t="s">
        <v>269</v>
      </c>
      <c r="BE330" s="227" t="s">
        <v>270</v>
      </c>
      <c r="BF330" s="228" t="s">
        <v>268</v>
      </c>
      <c r="BG330" s="229" t="s">
        <v>271</v>
      </c>
      <c r="BH330" s="226" t="s">
        <v>268</v>
      </c>
      <c r="BI330" s="230">
        <v>2.5</v>
      </c>
      <c r="BJ330" s="1187"/>
      <c r="BL330" s="231">
        <v>494000</v>
      </c>
      <c r="BM330" s="1210"/>
      <c r="BN330" s="149">
        <v>4940</v>
      </c>
      <c r="BO330" s="138" t="s">
        <v>272</v>
      </c>
      <c r="BP330" s="166" t="s">
        <v>270</v>
      </c>
      <c r="BQ330" s="161" t="s">
        <v>268</v>
      </c>
      <c r="BR330" s="303" t="s">
        <v>271</v>
      </c>
      <c r="BS330" s="182" t="s">
        <v>268</v>
      </c>
      <c r="BT330" s="304">
        <v>1.8</v>
      </c>
      <c r="BU330" s="307"/>
      <c r="BV330" s="1241"/>
      <c r="BW330" s="310" t="s">
        <v>1185</v>
      </c>
      <c r="BX330" s="1210" t="s">
        <v>268</v>
      </c>
      <c r="BY330" s="1278">
        <v>13460</v>
      </c>
      <c r="BZ330" s="275"/>
      <c r="CA330" s="1210"/>
      <c r="CB330" s="1190">
        <v>0</v>
      </c>
      <c r="CC330" s="1192"/>
      <c r="CD330" s="1194"/>
      <c r="CE330" s="1192"/>
      <c r="CF330" s="1196"/>
      <c r="CG330" s="1192"/>
      <c r="CH330" s="1247"/>
      <c r="CI330" s="1241"/>
      <c r="CJ330" s="1219">
        <v>7490</v>
      </c>
      <c r="CK330" s="1189"/>
      <c r="CL330" s="1190"/>
      <c r="CM330" s="1192"/>
      <c r="CN330" s="1194"/>
      <c r="CO330" s="1192"/>
      <c r="CP330" s="1196"/>
      <c r="CQ330" s="1192"/>
      <c r="CR330" s="1205"/>
      <c r="CS330" s="1230"/>
      <c r="CT330" s="1232"/>
      <c r="CU330" s="1234"/>
      <c r="CV330" s="1237"/>
      <c r="CW330" s="1234"/>
      <c r="CX330" s="1237"/>
      <c r="CY330" s="1189"/>
      <c r="CZ330" s="167" t="s">
        <v>1166</v>
      </c>
      <c r="DA330" s="268">
        <v>3000</v>
      </c>
      <c r="DB330" s="269">
        <v>3400</v>
      </c>
      <c r="DC330" s="270">
        <v>2100</v>
      </c>
      <c r="DD330" s="271">
        <v>2100</v>
      </c>
      <c r="DE330" s="1210"/>
      <c r="DF330" s="231">
        <v>6130</v>
      </c>
      <c r="DG330" s="235"/>
      <c r="DH330" s="276"/>
      <c r="DI330" s="1241"/>
      <c r="DJ330" s="1243"/>
      <c r="DK330" s="1210"/>
      <c r="DL330" s="1190"/>
      <c r="DM330" s="1192"/>
      <c r="DN330" s="1194"/>
      <c r="DO330" s="1192"/>
      <c r="DP330" s="1196"/>
      <c r="DQ330" s="1192"/>
      <c r="DR330" s="1247"/>
      <c r="DS330" s="1210"/>
      <c r="DT330" s="1275">
        <v>0.1</v>
      </c>
      <c r="DU330" s="1210"/>
      <c r="DV330" s="1221">
        <v>0.01</v>
      </c>
      <c r="DW330" s="1223">
        <v>0.03</v>
      </c>
      <c r="DX330" s="1223">
        <v>0.04</v>
      </c>
      <c r="DY330" s="1225">
        <v>0.05</v>
      </c>
      <c r="DZ330" s="1210"/>
      <c r="EA330" s="1212"/>
      <c r="EB330" s="1192"/>
      <c r="EC330" s="1199"/>
      <c r="ED330" s="1192"/>
      <c r="EE330" s="1194"/>
      <c r="EF330" s="1192"/>
      <c r="EG330" s="1196"/>
      <c r="EH330" s="1192"/>
      <c r="EI330" s="1205"/>
      <c r="EJ330" s="1208"/>
      <c r="EK330" s="1210"/>
      <c r="EL330" s="1212"/>
      <c r="EM330" s="1192"/>
      <c r="EN330" s="1199"/>
      <c r="EO330" s="1192"/>
      <c r="EP330" s="1194"/>
      <c r="EQ330" s="1192"/>
      <c r="ER330" s="1196"/>
      <c r="ES330" s="1192"/>
      <c r="ET330" s="1205"/>
      <c r="EU330" s="1215"/>
      <c r="EV330" s="1208"/>
      <c r="EW330" s="1210"/>
      <c r="EX330" s="277">
        <v>50</v>
      </c>
      <c r="EY330" s="1210"/>
      <c r="EZ330" s="1261"/>
      <c r="FA330" s="1210"/>
      <c r="FB330" s="1264"/>
      <c r="FC330" s="298"/>
      <c r="FD330" s="1267"/>
      <c r="FE330" s="441"/>
      <c r="FL330" s="422"/>
      <c r="FM330" s="422"/>
      <c r="FN330" s="422"/>
      <c r="FO330" s="422"/>
    </row>
    <row r="331" spans="1:171" ht="15.6" customHeight="1">
      <c r="A331" s="144" t="s">
        <v>1416</v>
      </c>
      <c r="B331" s="144" t="s">
        <v>2025</v>
      </c>
      <c r="C331" s="1256"/>
      <c r="D331" s="1349"/>
      <c r="E331" s="1218"/>
      <c r="F331" s="300" t="s">
        <v>45</v>
      </c>
      <c r="G331" s="205"/>
      <c r="H331" s="279">
        <v>235680</v>
      </c>
      <c r="I331" s="280"/>
      <c r="J331" s="279">
        <v>227040</v>
      </c>
      <c r="K331" s="280"/>
      <c r="L331" s="175" t="s">
        <v>268</v>
      </c>
      <c r="M331" s="223">
        <v>2230</v>
      </c>
      <c r="N331" s="281"/>
      <c r="O331" s="282" t="s">
        <v>269</v>
      </c>
      <c r="P331" s="283" t="s">
        <v>270</v>
      </c>
      <c r="Q331" s="284" t="s">
        <v>274</v>
      </c>
      <c r="R331" s="283" t="s">
        <v>271</v>
      </c>
      <c r="S331" s="284" t="s">
        <v>268</v>
      </c>
      <c r="T331" s="285">
        <v>2.8</v>
      </c>
      <c r="U331" s="286"/>
      <c r="V331" s="223">
        <v>2140</v>
      </c>
      <c r="W331" s="281"/>
      <c r="X331" s="282" t="s">
        <v>269</v>
      </c>
      <c r="Y331" s="283" t="s">
        <v>270</v>
      </c>
      <c r="Z331" s="284" t="s">
        <v>274</v>
      </c>
      <c r="AA331" s="283" t="s">
        <v>271</v>
      </c>
      <c r="AB331" s="284" t="s">
        <v>268</v>
      </c>
      <c r="AC331" s="285">
        <v>2.8</v>
      </c>
      <c r="AD331" s="287"/>
      <c r="AE331" s="55"/>
      <c r="AH331" s="288"/>
      <c r="AP331" s="55"/>
      <c r="AQ331" s="289"/>
      <c r="AR331" s="165"/>
      <c r="AS331" s="288"/>
      <c r="AZ331" s="56"/>
      <c r="BA331" s="56"/>
      <c r="BB331" s="56"/>
      <c r="BC331" s="56"/>
      <c r="BD331" s="56"/>
      <c r="BE331" s="56"/>
      <c r="BF331" s="56"/>
      <c r="BG331" s="56"/>
      <c r="BH331" s="56"/>
      <c r="BI331" s="56"/>
      <c r="BJ331" s="1187"/>
      <c r="BL331" s="302"/>
      <c r="BM331" s="1210"/>
      <c r="BN331" s="309"/>
      <c r="BO331" s="202"/>
      <c r="BP331" s="202"/>
      <c r="BQ331" s="202"/>
      <c r="BR331" s="202"/>
      <c r="BS331" s="202"/>
      <c r="BT331" s="305"/>
      <c r="BU331" s="179"/>
      <c r="BV331" s="1241"/>
      <c r="BW331" s="231"/>
      <c r="BX331" s="1210"/>
      <c r="BY331" s="1279"/>
      <c r="BZ331" s="290"/>
      <c r="CA331" s="1210"/>
      <c r="CB331" s="1191"/>
      <c r="CC331" s="1193"/>
      <c r="CD331" s="1195"/>
      <c r="CE331" s="1193"/>
      <c r="CF331" s="1197"/>
      <c r="CG331" s="1193"/>
      <c r="CH331" s="1248"/>
      <c r="CI331" s="1241"/>
      <c r="CJ331" s="1219"/>
      <c r="CK331" s="1189"/>
      <c r="CL331" s="1190"/>
      <c r="CM331" s="1192"/>
      <c r="CN331" s="1194"/>
      <c r="CO331" s="1192"/>
      <c r="CP331" s="1196"/>
      <c r="CQ331" s="1192"/>
      <c r="CR331" s="1205"/>
      <c r="CS331" s="1230"/>
      <c r="CT331" s="1232"/>
      <c r="CU331" s="1235"/>
      <c r="CV331" s="1238"/>
      <c r="CW331" s="1235"/>
      <c r="CX331" s="1238"/>
      <c r="CY331" s="1189"/>
      <c r="CZ331" s="291" t="s">
        <v>1167</v>
      </c>
      <c r="DA331" s="292">
        <v>2700</v>
      </c>
      <c r="DB331" s="293">
        <v>3000</v>
      </c>
      <c r="DC331" s="294">
        <v>1900</v>
      </c>
      <c r="DD331" s="290">
        <v>1900</v>
      </c>
      <c r="DE331" s="1210"/>
      <c r="DF331" s="302"/>
      <c r="DG331" s="235"/>
      <c r="DH331" s="165"/>
      <c r="DI331" s="1241"/>
      <c r="DJ331" s="1244"/>
      <c r="DK331" s="1210"/>
      <c r="DL331" s="1190"/>
      <c r="DM331" s="1193"/>
      <c r="DN331" s="1195"/>
      <c r="DO331" s="1193"/>
      <c r="DP331" s="1197"/>
      <c r="DQ331" s="1193"/>
      <c r="DR331" s="1248"/>
      <c r="DS331" s="1210"/>
      <c r="DT331" s="1275"/>
      <c r="DU331" s="1210"/>
      <c r="DV331" s="1222"/>
      <c r="DW331" s="1224"/>
      <c r="DX331" s="1224"/>
      <c r="DY331" s="1226"/>
      <c r="DZ331" s="1210"/>
      <c r="EA331" s="1213"/>
      <c r="EB331" s="1193"/>
      <c r="EC331" s="1200"/>
      <c r="ED331" s="1193"/>
      <c r="EE331" s="1195"/>
      <c r="EF331" s="1193"/>
      <c r="EG331" s="1197"/>
      <c r="EH331" s="1193"/>
      <c r="EI331" s="1206"/>
      <c r="EJ331" s="1209"/>
      <c r="EK331" s="1210"/>
      <c r="EL331" s="1213"/>
      <c r="EM331" s="1193"/>
      <c r="EN331" s="1200"/>
      <c r="EO331" s="1193"/>
      <c r="EP331" s="1195"/>
      <c r="EQ331" s="1193"/>
      <c r="ER331" s="1197"/>
      <c r="ES331" s="1193"/>
      <c r="ET331" s="1206"/>
      <c r="EU331" s="1216"/>
      <c r="EV331" s="1209"/>
      <c r="EW331" s="1210"/>
      <c r="EX331" s="295" t="s">
        <v>1168</v>
      </c>
      <c r="EY331" s="1210"/>
      <c r="EZ331" s="1261"/>
      <c r="FA331" s="1210"/>
      <c r="FB331" s="1264"/>
      <c r="FC331" s="298"/>
      <c r="FD331" s="1267"/>
      <c r="FE331" s="441"/>
      <c r="FL331" s="422"/>
      <c r="FM331" s="422"/>
      <c r="FN331" s="422"/>
      <c r="FO331" s="422"/>
    </row>
    <row r="332" spans="1:171" ht="15.6" customHeight="1">
      <c r="A332" s="144" t="s">
        <v>1417</v>
      </c>
      <c r="B332" s="144" t="s">
        <v>2026</v>
      </c>
      <c r="C332" s="1256"/>
      <c r="D332" s="1352" t="s">
        <v>1186</v>
      </c>
      <c r="E332" s="1184" t="s">
        <v>1160</v>
      </c>
      <c r="F332" s="296" t="s">
        <v>42</v>
      </c>
      <c r="G332" s="205"/>
      <c r="H332" s="206">
        <v>58860</v>
      </c>
      <c r="I332" s="207">
        <v>67870</v>
      </c>
      <c r="J332" s="206">
        <v>51300</v>
      </c>
      <c r="K332" s="207">
        <v>60310</v>
      </c>
      <c r="L332" s="175" t="s">
        <v>268</v>
      </c>
      <c r="M332" s="208">
        <v>560</v>
      </c>
      <c r="N332" s="209">
        <v>650</v>
      </c>
      <c r="O332" s="210" t="s">
        <v>269</v>
      </c>
      <c r="P332" s="211" t="s">
        <v>270</v>
      </c>
      <c r="Q332" s="212" t="s">
        <v>268</v>
      </c>
      <c r="R332" s="213" t="s">
        <v>271</v>
      </c>
      <c r="S332" s="212" t="s">
        <v>268</v>
      </c>
      <c r="T332" s="214">
        <v>2.9</v>
      </c>
      <c r="U332" s="215">
        <v>2.9</v>
      </c>
      <c r="V332" s="208">
        <v>490</v>
      </c>
      <c r="W332" s="209">
        <v>580</v>
      </c>
      <c r="X332" s="210" t="s">
        <v>269</v>
      </c>
      <c r="Y332" s="211" t="s">
        <v>270</v>
      </c>
      <c r="Z332" s="212" t="s">
        <v>268</v>
      </c>
      <c r="AA332" s="213" t="s">
        <v>271</v>
      </c>
      <c r="AB332" s="212" t="s">
        <v>268</v>
      </c>
      <c r="AC332" s="214">
        <v>2.8</v>
      </c>
      <c r="AD332" s="216">
        <v>2.8</v>
      </c>
      <c r="AE332" s="175" t="s">
        <v>268</v>
      </c>
      <c r="AF332" s="217">
        <v>9010</v>
      </c>
      <c r="AG332" s="218" t="s">
        <v>274</v>
      </c>
      <c r="AH332" s="219">
        <v>90</v>
      </c>
      <c r="AI332" s="220" t="s">
        <v>269</v>
      </c>
      <c r="AJ332" s="211" t="s">
        <v>270</v>
      </c>
      <c r="AK332" s="212" t="s">
        <v>268</v>
      </c>
      <c r="AL332" s="213" t="s">
        <v>271</v>
      </c>
      <c r="AM332" s="212" t="s">
        <v>268</v>
      </c>
      <c r="AN332" s="221">
        <v>2.5</v>
      </c>
      <c r="AO332" s="222" t="s">
        <v>276</v>
      </c>
      <c r="AP332" s="175" t="s">
        <v>268</v>
      </c>
      <c r="AQ332" s="223">
        <v>3600</v>
      </c>
      <c r="AR332" s="224" t="s">
        <v>274</v>
      </c>
      <c r="AS332" s="225">
        <v>30</v>
      </c>
      <c r="AT332" s="226" t="s">
        <v>269</v>
      </c>
      <c r="AU332" s="227" t="s">
        <v>270</v>
      </c>
      <c r="AV332" s="228" t="s">
        <v>268</v>
      </c>
      <c r="AW332" s="229" t="s">
        <v>271</v>
      </c>
      <c r="AX332" s="228" t="s">
        <v>268</v>
      </c>
      <c r="AY332" s="230">
        <v>3.8</v>
      </c>
      <c r="BA332" s="56"/>
      <c r="BJ332" s="1187"/>
      <c r="BL332" s="231" t="s">
        <v>1187</v>
      </c>
      <c r="BM332" s="1210"/>
      <c r="BN332" s="1227" t="s">
        <v>1187</v>
      </c>
      <c r="BO332" s="1228"/>
      <c r="BP332" s="1228"/>
      <c r="BT332" s="306"/>
      <c r="BU332" s="235"/>
      <c r="BV332" s="1241"/>
      <c r="BW332" s="266"/>
      <c r="BX332" s="1210" t="s">
        <v>268</v>
      </c>
      <c r="BY332" s="1276">
        <v>14440</v>
      </c>
      <c r="BZ332" s="237"/>
      <c r="CA332" s="1210" t="s">
        <v>268</v>
      </c>
      <c r="CB332" s="1245">
        <v>60</v>
      </c>
      <c r="CC332" s="1201" t="s">
        <v>269</v>
      </c>
      <c r="CD332" s="1202" t="s">
        <v>270</v>
      </c>
      <c r="CE332" s="1201" t="s">
        <v>268</v>
      </c>
      <c r="CF332" s="1203" t="s">
        <v>275</v>
      </c>
      <c r="CG332" s="1201" t="s">
        <v>268</v>
      </c>
      <c r="CH332" s="1246">
        <v>6.4</v>
      </c>
      <c r="CI332" s="1241"/>
      <c r="CJ332" s="1188" t="s">
        <v>168</v>
      </c>
      <c r="CK332" s="1189" t="s">
        <v>268</v>
      </c>
      <c r="CL332" s="1190">
        <v>60</v>
      </c>
      <c r="CM332" s="1192" t="s">
        <v>269</v>
      </c>
      <c r="CN332" s="1194" t="s">
        <v>270</v>
      </c>
      <c r="CO332" s="1192" t="s">
        <v>268</v>
      </c>
      <c r="CP332" s="1196" t="s">
        <v>275</v>
      </c>
      <c r="CQ332" s="1192" t="s">
        <v>268</v>
      </c>
      <c r="CR332" s="1205">
        <v>2.4</v>
      </c>
      <c r="CS332" s="1230" t="s">
        <v>277</v>
      </c>
      <c r="CT332" s="1232" t="s">
        <v>268</v>
      </c>
      <c r="CU332" s="1233">
        <v>4300</v>
      </c>
      <c r="CV332" s="1236">
        <v>4700</v>
      </c>
      <c r="CW332" s="1233">
        <v>3000</v>
      </c>
      <c r="CX332" s="1236">
        <v>3000</v>
      </c>
      <c r="CY332" s="1189" t="s">
        <v>268</v>
      </c>
      <c r="CZ332" s="238" t="s">
        <v>1162</v>
      </c>
      <c r="DA332" s="239">
        <v>7100</v>
      </c>
      <c r="DB332" s="240">
        <v>7900</v>
      </c>
      <c r="DC332" s="241">
        <v>4900</v>
      </c>
      <c r="DD332" s="242">
        <v>4900</v>
      </c>
      <c r="DE332" s="1210"/>
      <c r="DF332" s="231" t="s">
        <v>313</v>
      </c>
      <c r="DG332" s="1189" t="s">
        <v>268</v>
      </c>
      <c r="DH332" s="1239">
        <v>5100</v>
      </c>
      <c r="DI332" s="1210" t="s">
        <v>268</v>
      </c>
      <c r="DJ332" s="1242">
        <v>2790</v>
      </c>
      <c r="DK332" s="1210" t="s">
        <v>268</v>
      </c>
      <c r="DL332" s="1245">
        <v>20</v>
      </c>
      <c r="DM332" s="1201" t="s">
        <v>269</v>
      </c>
      <c r="DN332" s="1202" t="s">
        <v>270</v>
      </c>
      <c r="DO332" s="1201" t="s">
        <v>268</v>
      </c>
      <c r="DP332" s="1203" t="s">
        <v>275</v>
      </c>
      <c r="DQ332" s="1201" t="s">
        <v>268</v>
      </c>
      <c r="DR332" s="1246">
        <v>8.5</v>
      </c>
      <c r="DS332" s="1210"/>
      <c r="DT332" s="231"/>
      <c r="DU332" s="1210" t="s">
        <v>280</v>
      </c>
      <c r="DV332" s="1249" t="s">
        <v>1129</v>
      </c>
      <c r="DW332" s="1251" t="s">
        <v>1129</v>
      </c>
      <c r="DX332" s="1251" t="s">
        <v>1129</v>
      </c>
      <c r="DY332" s="1253" t="s">
        <v>1129</v>
      </c>
      <c r="DZ332" s="1210" t="s">
        <v>280</v>
      </c>
      <c r="EA332" s="1211">
        <v>1840</v>
      </c>
      <c r="EB332" s="1201" t="s">
        <v>268</v>
      </c>
      <c r="EC332" s="1198">
        <v>10</v>
      </c>
      <c r="ED332" s="1201" t="s">
        <v>269</v>
      </c>
      <c r="EE332" s="1202" t="s">
        <v>270</v>
      </c>
      <c r="EF332" s="1201" t="s">
        <v>268</v>
      </c>
      <c r="EG332" s="1203" t="s">
        <v>275</v>
      </c>
      <c r="EH332" s="1201" t="s">
        <v>268</v>
      </c>
      <c r="EI332" s="1204">
        <v>8.5</v>
      </c>
      <c r="EJ332" s="1207" t="s">
        <v>276</v>
      </c>
      <c r="EK332" s="1210" t="s">
        <v>280</v>
      </c>
      <c r="EL332" s="1211">
        <v>6760</v>
      </c>
      <c r="EM332" s="1201" t="s">
        <v>268</v>
      </c>
      <c r="EN332" s="1198">
        <v>60</v>
      </c>
      <c r="EO332" s="1201" t="s">
        <v>269</v>
      </c>
      <c r="EP332" s="1202" t="s">
        <v>270</v>
      </c>
      <c r="EQ332" s="1201" t="s">
        <v>268</v>
      </c>
      <c r="ER332" s="1203" t="s">
        <v>275</v>
      </c>
      <c r="ES332" s="1201" t="s">
        <v>268</v>
      </c>
      <c r="ET332" s="1204">
        <v>2.8</v>
      </c>
      <c r="EU332" s="1214" t="s">
        <v>276</v>
      </c>
      <c r="EV332" s="1207" t="s">
        <v>1168</v>
      </c>
      <c r="EW332" s="1210" t="s">
        <v>280</v>
      </c>
      <c r="EX332" s="244"/>
      <c r="EY332" s="1210" t="s">
        <v>280</v>
      </c>
      <c r="EZ332" s="1261"/>
      <c r="FA332" s="1210"/>
      <c r="FB332" s="1264"/>
      <c r="FC332" s="298"/>
      <c r="FD332" s="1267"/>
      <c r="FE332" s="441"/>
      <c r="FL332" s="422"/>
      <c r="FM332" s="422"/>
      <c r="FN332" s="422"/>
      <c r="FO332" s="422"/>
    </row>
    <row r="333" spans="1:171" ht="15.6" customHeight="1">
      <c r="A333" s="144" t="s">
        <v>1418</v>
      </c>
      <c r="B333" s="144" t="s">
        <v>2027</v>
      </c>
      <c r="C333" s="1256"/>
      <c r="D333" s="1182"/>
      <c r="E333" s="1185"/>
      <c r="F333" s="299" t="s">
        <v>43</v>
      </c>
      <c r="G333" s="205"/>
      <c r="H333" s="246">
        <v>67870</v>
      </c>
      <c r="I333" s="247">
        <v>140130</v>
      </c>
      <c r="J333" s="246">
        <v>60310</v>
      </c>
      <c r="K333" s="247">
        <v>132570</v>
      </c>
      <c r="L333" s="175" t="s">
        <v>268</v>
      </c>
      <c r="M333" s="248">
        <v>650</v>
      </c>
      <c r="N333" s="249">
        <v>1280</v>
      </c>
      <c r="O333" s="250" t="s">
        <v>269</v>
      </c>
      <c r="P333" s="251" t="s">
        <v>270</v>
      </c>
      <c r="Q333" s="252" t="s">
        <v>274</v>
      </c>
      <c r="R333" s="251" t="s">
        <v>271</v>
      </c>
      <c r="S333" s="252" t="s">
        <v>268</v>
      </c>
      <c r="T333" s="253">
        <v>2.9</v>
      </c>
      <c r="U333" s="254">
        <v>2.8</v>
      </c>
      <c r="V333" s="248">
        <v>580</v>
      </c>
      <c r="W333" s="249">
        <v>1200</v>
      </c>
      <c r="X333" s="250" t="s">
        <v>269</v>
      </c>
      <c r="Y333" s="251" t="s">
        <v>270</v>
      </c>
      <c r="Z333" s="252" t="s">
        <v>274</v>
      </c>
      <c r="AA333" s="251" t="s">
        <v>271</v>
      </c>
      <c r="AB333" s="252" t="s">
        <v>268</v>
      </c>
      <c r="AC333" s="253">
        <v>2.8</v>
      </c>
      <c r="AD333" s="255">
        <v>2.8</v>
      </c>
      <c r="AE333" s="175" t="s">
        <v>268</v>
      </c>
      <c r="AF333" s="223">
        <v>9010</v>
      </c>
      <c r="AG333" s="224" t="s">
        <v>274</v>
      </c>
      <c r="AH333" s="256">
        <v>90</v>
      </c>
      <c r="AI333" s="257" t="s">
        <v>269</v>
      </c>
      <c r="AJ333" s="197" t="s">
        <v>270</v>
      </c>
      <c r="AK333" s="198" t="s">
        <v>268</v>
      </c>
      <c r="AL333" s="258" t="s">
        <v>271</v>
      </c>
      <c r="AM333" s="259" t="s">
        <v>268</v>
      </c>
      <c r="AN333" s="260">
        <v>2.5</v>
      </c>
      <c r="AO333" s="261"/>
      <c r="AQ333" s="233"/>
      <c r="AR333" s="56"/>
      <c r="AS333" s="233"/>
      <c r="AT333" s="262"/>
      <c r="AU333" s="263"/>
      <c r="AV333" s="262"/>
      <c r="AW333" s="263"/>
      <c r="AX333" s="262"/>
      <c r="AY333" s="263"/>
      <c r="BA333" s="56"/>
      <c r="BB333" s="56"/>
      <c r="BC333" s="264"/>
      <c r="BD333" s="265"/>
      <c r="BE333" s="56"/>
      <c r="BF333" s="265"/>
      <c r="BG333" s="56"/>
      <c r="BH333" s="265"/>
      <c r="BI333" s="56"/>
      <c r="BJ333" s="1187"/>
      <c r="BL333" s="231">
        <v>537200</v>
      </c>
      <c r="BM333" s="1210"/>
      <c r="BN333" s="149">
        <v>5370</v>
      </c>
      <c r="BO333" s="138" t="s">
        <v>272</v>
      </c>
      <c r="BP333" s="166" t="s">
        <v>270</v>
      </c>
      <c r="BQ333" s="161" t="s">
        <v>268</v>
      </c>
      <c r="BR333" s="303" t="s">
        <v>271</v>
      </c>
      <c r="BS333" s="182" t="s">
        <v>268</v>
      </c>
      <c r="BT333" s="304">
        <v>1.9</v>
      </c>
      <c r="BU333" s="307"/>
      <c r="BV333" s="1241"/>
      <c r="BW333" s="302"/>
      <c r="BX333" s="1210"/>
      <c r="BY333" s="1277"/>
      <c r="BZ333" s="267">
        <v>12500</v>
      </c>
      <c r="CA333" s="1210"/>
      <c r="CB333" s="1190"/>
      <c r="CC333" s="1192"/>
      <c r="CD333" s="1194"/>
      <c r="CE333" s="1192"/>
      <c r="CF333" s="1196"/>
      <c r="CG333" s="1192"/>
      <c r="CH333" s="1247"/>
      <c r="CI333" s="1241"/>
      <c r="CJ333" s="1188"/>
      <c r="CK333" s="1189"/>
      <c r="CL333" s="1190"/>
      <c r="CM333" s="1192"/>
      <c r="CN333" s="1194"/>
      <c r="CO333" s="1192"/>
      <c r="CP333" s="1196"/>
      <c r="CQ333" s="1192"/>
      <c r="CR333" s="1205"/>
      <c r="CS333" s="1230"/>
      <c r="CT333" s="1232"/>
      <c r="CU333" s="1234"/>
      <c r="CV333" s="1237"/>
      <c r="CW333" s="1234"/>
      <c r="CX333" s="1237"/>
      <c r="CY333" s="1189"/>
      <c r="CZ333" s="167" t="s">
        <v>1164</v>
      </c>
      <c r="DA333" s="268">
        <v>3900</v>
      </c>
      <c r="DB333" s="269">
        <v>4300</v>
      </c>
      <c r="DC333" s="270">
        <v>2700</v>
      </c>
      <c r="DD333" s="271">
        <v>2700</v>
      </c>
      <c r="DE333" s="1210"/>
      <c r="DF333" s="231">
        <v>5220</v>
      </c>
      <c r="DG333" s="1189"/>
      <c r="DH333" s="1240"/>
      <c r="DI333" s="1210"/>
      <c r="DJ333" s="1243"/>
      <c r="DK333" s="1210"/>
      <c r="DL333" s="1190"/>
      <c r="DM333" s="1192"/>
      <c r="DN333" s="1194"/>
      <c r="DO333" s="1192"/>
      <c r="DP333" s="1196"/>
      <c r="DQ333" s="1192"/>
      <c r="DR333" s="1247"/>
      <c r="DS333" s="1210"/>
      <c r="DT333" s="302"/>
      <c r="DU333" s="1210"/>
      <c r="DV333" s="1250"/>
      <c r="DW333" s="1252"/>
      <c r="DX333" s="1252"/>
      <c r="DY333" s="1254"/>
      <c r="DZ333" s="1210"/>
      <c r="EA333" s="1212"/>
      <c r="EB333" s="1192"/>
      <c r="EC333" s="1199"/>
      <c r="ED333" s="1192"/>
      <c r="EE333" s="1194"/>
      <c r="EF333" s="1192"/>
      <c r="EG333" s="1196"/>
      <c r="EH333" s="1192"/>
      <c r="EI333" s="1205"/>
      <c r="EJ333" s="1208"/>
      <c r="EK333" s="1210"/>
      <c r="EL333" s="1212"/>
      <c r="EM333" s="1192"/>
      <c r="EN333" s="1199"/>
      <c r="EO333" s="1192"/>
      <c r="EP333" s="1194"/>
      <c r="EQ333" s="1192"/>
      <c r="ER333" s="1196"/>
      <c r="ES333" s="1192"/>
      <c r="ET333" s="1205"/>
      <c r="EU333" s="1215"/>
      <c r="EV333" s="1208"/>
      <c r="EW333" s="1210"/>
      <c r="EX333" s="272">
        <v>4450</v>
      </c>
      <c r="EY333" s="1210"/>
      <c r="EZ333" s="1261"/>
      <c r="FA333" s="1210"/>
      <c r="FB333" s="1264"/>
      <c r="FC333" s="298"/>
      <c r="FD333" s="1267"/>
      <c r="FE333" s="441"/>
      <c r="FL333" s="422"/>
      <c r="FM333" s="422"/>
      <c r="FN333" s="422"/>
      <c r="FO333" s="422"/>
    </row>
    <row r="334" spans="1:171" ht="15.6" customHeight="1">
      <c r="A334" s="144" t="s">
        <v>1419</v>
      </c>
      <c r="B334" s="144" t="s">
        <v>2028</v>
      </c>
      <c r="C334" s="1256"/>
      <c r="D334" s="1182"/>
      <c r="E334" s="1217" t="s">
        <v>1165</v>
      </c>
      <c r="F334" s="299" t="s">
        <v>44</v>
      </c>
      <c r="G334" s="205"/>
      <c r="H334" s="246">
        <v>140130</v>
      </c>
      <c r="I334" s="247">
        <v>230310</v>
      </c>
      <c r="J334" s="246">
        <v>132570</v>
      </c>
      <c r="K334" s="247">
        <v>222750</v>
      </c>
      <c r="L334" s="175" t="s">
        <v>268</v>
      </c>
      <c r="M334" s="248">
        <v>1280</v>
      </c>
      <c r="N334" s="249">
        <v>2180</v>
      </c>
      <c r="O334" s="250" t="s">
        <v>269</v>
      </c>
      <c r="P334" s="251" t="s">
        <v>270</v>
      </c>
      <c r="Q334" s="252" t="s">
        <v>274</v>
      </c>
      <c r="R334" s="251" t="s">
        <v>271</v>
      </c>
      <c r="S334" s="252" t="s">
        <v>268</v>
      </c>
      <c r="T334" s="253">
        <v>2.8</v>
      </c>
      <c r="U334" s="254">
        <v>2.8</v>
      </c>
      <c r="V334" s="248">
        <v>1200</v>
      </c>
      <c r="W334" s="249">
        <v>2100</v>
      </c>
      <c r="X334" s="250" t="s">
        <v>269</v>
      </c>
      <c r="Y334" s="251" t="s">
        <v>270</v>
      </c>
      <c r="Z334" s="252" t="s">
        <v>274</v>
      </c>
      <c r="AA334" s="251" t="s">
        <v>271</v>
      </c>
      <c r="AB334" s="252" t="s">
        <v>268</v>
      </c>
      <c r="AC334" s="253">
        <v>2.8</v>
      </c>
      <c r="AD334" s="255">
        <v>2.8</v>
      </c>
      <c r="AE334" s="55"/>
      <c r="AH334" s="273"/>
      <c r="AP334" s="55"/>
      <c r="AZ334" s="175" t="s">
        <v>268</v>
      </c>
      <c r="BA334" s="274">
        <v>18030</v>
      </c>
      <c r="BB334" s="175" t="s">
        <v>268</v>
      </c>
      <c r="BC334" s="225">
        <v>180</v>
      </c>
      <c r="BD334" s="226" t="s">
        <v>269</v>
      </c>
      <c r="BE334" s="227" t="s">
        <v>270</v>
      </c>
      <c r="BF334" s="228" t="s">
        <v>268</v>
      </c>
      <c r="BG334" s="229" t="s">
        <v>271</v>
      </c>
      <c r="BH334" s="226" t="s">
        <v>268</v>
      </c>
      <c r="BI334" s="230">
        <v>2.5</v>
      </c>
      <c r="BJ334" s="1187"/>
      <c r="BL334" s="302"/>
      <c r="BM334" s="1210"/>
      <c r="BN334" s="309"/>
      <c r="BO334" s="202"/>
      <c r="BP334" s="202"/>
      <c r="BQ334" s="202"/>
      <c r="BR334" s="202"/>
      <c r="BS334" s="202"/>
      <c r="BT334" s="305"/>
      <c r="BU334" s="179"/>
      <c r="BV334" s="1241"/>
      <c r="BW334" s="231"/>
      <c r="BX334" s="1210" t="s">
        <v>268</v>
      </c>
      <c r="BY334" s="1278">
        <v>12500</v>
      </c>
      <c r="BZ334" s="275"/>
      <c r="CA334" s="1210"/>
      <c r="CB334" s="1190">
        <v>0</v>
      </c>
      <c r="CC334" s="1192"/>
      <c r="CD334" s="1194"/>
      <c r="CE334" s="1192"/>
      <c r="CF334" s="1196"/>
      <c r="CG334" s="1192"/>
      <c r="CH334" s="1247"/>
      <c r="CI334" s="1241"/>
      <c r="CJ334" s="1219">
        <v>6240</v>
      </c>
      <c r="CK334" s="1189"/>
      <c r="CL334" s="1190"/>
      <c r="CM334" s="1192"/>
      <c r="CN334" s="1194"/>
      <c r="CO334" s="1192"/>
      <c r="CP334" s="1196"/>
      <c r="CQ334" s="1192"/>
      <c r="CR334" s="1205"/>
      <c r="CS334" s="1230"/>
      <c r="CT334" s="1232"/>
      <c r="CU334" s="1234"/>
      <c r="CV334" s="1237"/>
      <c r="CW334" s="1234"/>
      <c r="CX334" s="1237"/>
      <c r="CY334" s="1189"/>
      <c r="CZ334" s="167" t="s">
        <v>1166</v>
      </c>
      <c r="DA334" s="268">
        <v>3400</v>
      </c>
      <c r="DB334" s="269">
        <v>3800</v>
      </c>
      <c r="DC334" s="270">
        <v>2300</v>
      </c>
      <c r="DD334" s="271">
        <v>2300</v>
      </c>
      <c r="DE334" s="1210"/>
      <c r="DF334" s="302"/>
      <c r="DG334" s="235"/>
      <c r="DH334" s="276"/>
      <c r="DI334" s="1241"/>
      <c r="DJ334" s="1243"/>
      <c r="DK334" s="1210"/>
      <c r="DL334" s="1190"/>
      <c r="DM334" s="1192"/>
      <c r="DN334" s="1194"/>
      <c r="DO334" s="1192"/>
      <c r="DP334" s="1196"/>
      <c r="DQ334" s="1192"/>
      <c r="DR334" s="1247"/>
      <c r="DS334" s="1210"/>
      <c r="DT334" s="231"/>
      <c r="DU334" s="1210"/>
      <c r="DV334" s="1221">
        <v>0.01</v>
      </c>
      <c r="DW334" s="1223">
        <v>0.03</v>
      </c>
      <c r="DX334" s="1223">
        <v>0.04</v>
      </c>
      <c r="DY334" s="1225">
        <v>0.06</v>
      </c>
      <c r="DZ334" s="1210"/>
      <c r="EA334" s="1212"/>
      <c r="EB334" s="1192"/>
      <c r="EC334" s="1199"/>
      <c r="ED334" s="1192"/>
      <c r="EE334" s="1194"/>
      <c r="EF334" s="1192"/>
      <c r="EG334" s="1196"/>
      <c r="EH334" s="1192"/>
      <c r="EI334" s="1205"/>
      <c r="EJ334" s="1208"/>
      <c r="EK334" s="1210"/>
      <c r="EL334" s="1212"/>
      <c r="EM334" s="1192"/>
      <c r="EN334" s="1199"/>
      <c r="EO334" s="1192"/>
      <c r="EP334" s="1194"/>
      <c r="EQ334" s="1192"/>
      <c r="ER334" s="1196"/>
      <c r="ES334" s="1192"/>
      <c r="ET334" s="1205"/>
      <c r="EU334" s="1215"/>
      <c r="EV334" s="1208"/>
      <c r="EW334" s="1210"/>
      <c r="EX334" s="277">
        <v>40</v>
      </c>
      <c r="EY334" s="1210"/>
      <c r="EZ334" s="1261"/>
      <c r="FA334" s="1210"/>
      <c r="FB334" s="1264"/>
      <c r="FC334" s="298"/>
      <c r="FD334" s="1267"/>
      <c r="FE334" s="441"/>
      <c r="FL334" s="422"/>
      <c r="FM334" s="422"/>
      <c r="FN334" s="422"/>
      <c r="FO334" s="422"/>
    </row>
    <row r="335" spans="1:171" ht="15.6" customHeight="1">
      <c r="A335" s="144" t="s">
        <v>1420</v>
      </c>
      <c r="B335" s="144" t="s">
        <v>2029</v>
      </c>
      <c r="C335" s="1256"/>
      <c r="D335" s="1182"/>
      <c r="E335" s="1218"/>
      <c r="F335" s="300" t="s">
        <v>45</v>
      </c>
      <c r="G335" s="205"/>
      <c r="H335" s="279">
        <v>230310</v>
      </c>
      <c r="I335" s="280"/>
      <c r="J335" s="279">
        <v>222750</v>
      </c>
      <c r="K335" s="280"/>
      <c r="L335" s="175" t="s">
        <v>268</v>
      </c>
      <c r="M335" s="223">
        <v>2180</v>
      </c>
      <c r="N335" s="281"/>
      <c r="O335" s="282" t="s">
        <v>269</v>
      </c>
      <c r="P335" s="283" t="s">
        <v>270</v>
      </c>
      <c r="Q335" s="284" t="s">
        <v>274</v>
      </c>
      <c r="R335" s="283" t="s">
        <v>271</v>
      </c>
      <c r="S335" s="284" t="s">
        <v>268</v>
      </c>
      <c r="T335" s="285">
        <v>2.8</v>
      </c>
      <c r="U335" s="286"/>
      <c r="V335" s="223">
        <v>2100</v>
      </c>
      <c r="W335" s="281"/>
      <c r="X335" s="282" t="s">
        <v>269</v>
      </c>
      <c r="Y335" s="283" t="s">
        <v>270</v>
      </c>
      <c r="Z335" s="284" t="s">
        <v>274</v>
      </c>
      <c r="AA335" s="283" t="s">
        <v>271</v>
      </c>
      <c r="AB335" s="284" t="s">
        <v>268</v>
      </c>
      <c r="AC335" s="285">
        <v>2.8</v>
      </c>
      <c r="AD335" s="287"/>
      <c r="AE335" s="55"/>
      <c r="AH335" s="288"/>
      <c r="AP335" s="55"/>
      <c r="AQ335" s="289"/>
      <c r="AR335" s="165"/>
      <c r="AS335" s="288"/>
      <c r="AZ335" s="56"/>
      <c r="BA335" s="56"/>
      <c r="BB335" s="56"/>
      <c r="BC335" s="56"/>
      <c r="BD335" s="56"/>
      <c r="BE335" s="56"/>
      <c r="BF335" s="56"/>
      <c r="BG335" s="56"/>
      <c r="BH335" s="56"/>
      <c r="BI335" s="56"/>
      <c r="BJ335" s="1187"/>
      <c r="BL335" s="231" t="s">
        <v>1188</v>
      </c>
      <c r="BM335" s="1210"/>
      <c r="BN335" s="1227" t="s">
        <v>1188</v>
      </c>
      <c r="BO335" s="1228"/>
      <c r="BP335" s="1228"/>
      <c r="BT335" s="306"/>
      <c r="BU335" s="235"/>
      <c r="BV335" s="1241"/>
      <c r="BW335" s="266"/>
      <c r="BX335" s="1210"/>
      <c r="BY335" s="1279"/>
      <c r="BZ335" s="290"/>
      <c r="CA335" s="1210"/>
      <c r="CB335" s="1191"/>
      <c r="CC335" s="1193"/>
      <c r="CD335" s="1195"/>
      <c r="CE335" s="1193"/>
      <c r="CF335" s="1197"/>
      <c r="CG335" s="1193"/>
      <c r="CH335" s="1248"/>
      <c r="CI335" s="1241"/>
      <c r="CJ335" s="1219"/>
      <c r="CK335" s="1189"/>
      <c r="CL335" s="1190"/>
      <c r="CM335" s="1192"/>
      <c r="CN335" s="1194"/>
      <c r="CO335" s="1192"/>
      <c r="CP335" s="1196"/>
      <c r="CQ335" s="1192"/>
      <c r="CR335" s="1205"/>
      <c r="CS335" s="1230"/>
      <c r="CT335" s="1232"/>
      <c r="CU335" s="1235"/>
      <c r="CV335" s="1238"/>
      <c r="CW335" s="1235"/>
      <c r="CX335" s="1238"/>
      <c r="CY335" s="1189"/>
      <c r="CZ335" s="291" t="s">
        <v>1167</v>
      </c>
      <c r="DA335" s="292">
        <v>3000</v>
      </c>
      <c r="DB335" s="293">
        <v>3400</v>
      </c>
      <c r="DC335" s="294">
        <v>2100</v>
      </c>
      <c r="DD335" s="290">
        <v>2100</v>
      </c>
      <c r="DE335" s="1210"/>
      <c r="DF335" s="231" t="s">
        <v>315</v>
      </c>
      <c r="DG335" s="235"/>
      <c r="DH335" s="165"/>
      <c r="DI335" s="1241"/>
      <c r="DJ335" s="1244"/>
      <c r="DK335" s="1210"/>
      <c r="DL335" s="1190"/>
      <c r="DM335" s="1193"/>
      <c r="DN335" s="1195"/>
      <c r="DO335" s="1193"/>
      <c r="DP335" s="1197"/>
      <c r="DQ335" s="1193"/>
      <c r="DR335" s="1248"/>
      <c r="DS335" s="1210"/>
      <c r="DT335" s="231"/>
      <c r="DU335" s="1210"/>
      <c r="DV335" s="1222"/>
      <c r="DW335" s="1224"/>
      <c r="DX335" s="1224"/>
      <c r="DY335" s="1226"/>
      <c r="DZ335" s="1210"/>
      <c r="EA335" s="1213"/>
      <c r="EB335" s="1193"/>
      <c r="EC335" s="1200"/>
      <c r="ED335" s="1193"/>
      <c r="EE335" s="1195"/>
      <c r="EF335" s="1193"/>
      <c r="EG335" s="1197"/>
      <c r="EH335" s="1193"/>
      <c r="EI335" s="1206"/>
      <c r="EJ335" s="1209"/>
      <c r="EK335" s="1210"/>
      <c r="EL335" s="1213"/>
      <c r="EM335" s="1193"/>
      <c r="EN335" s="1200"/>
      <c r="EO335" s="1193"/>
      <c r="EP335" s="1195"/>
      <c r="EQ335" s="1193"/>
      <c r="ER335" s="1197"/>
      <c r="ES335" s="1193"/>
      <c r="ET335" s="1206"/>
      <c r="EU335" s="1216"/>
      <c r="EV335" s="1209"/>
      <c r="EW335" s="1210"/>
      <c r="EX335" s="295" t="s">
        <v>1168</v>
      </c>
      <c r="EY335" s="1210"/>
      <c r="EZ335" s="1261"/>
      <c r="FA335" s="1210"/>
      <c r="FB335" s="1264"/>
      <c r="FC335" s="298"/>
      <c r="FD335" s="1267"/>
      <c r="FE335" s="441"/>
      <c r="FL335" s="422"/>
      <c r="FM335" s="422"/>
      <c r="FN335" s="422"/>
      <c r="FO335" s="422"/>
    </row>
    <row r="336" spans="1:171" ht="15.6" customHeight="1">
      <c r="A336" s="144" t="s">
        <v>1421</v>
      </c>
      <c r="B336" s="144" t="s">
        <v>2030</v>
      </c>
      <c r="C336" s="1256"/>
      <c r="D336" s="1352" t="s">
        <v>1189</v>
      </c>
      <c r="E336" s="1184" t="s">
        <v>1160</v>
      </c>
      <c r="F336" s="296" t="s">
        <v>42</v>
      </c>
      <c r="G336" s="205"/>
      <c r="H336" s="206">
        <v>54630</v>
      </c>
      <c r="I336" s="207">
        <v>63640</v>
      </c>
      <c r="J336" s="206">
        <v>47910</v>
      </c>
      <c r="K336" s="207">
        <v>56920</v>
      </c>
      <c r="L336" s="175" t="s">
        <v>268</v>
      </c>
      <c r="M336" s="208">
        <v>520</v>
      </c>
      <c r="N336" s="209">
        <v>610</v>
      </c>
      <c r="O336" s="210" t="s">
        <v>269</v>
      </c>
      <c r="P336" s="211" t="s">
        <v>270</v>
      </c>
      <c r="Q336" s="212" t="s">
        <v>268</v>
      </c>
      <c r="R336" s="213" t="s">
        <v>271</v>
      </c>
      <c r="S336" s="212" t="s">
        <v>268</v>
      </c>
      <c r="T336" s="214">
        <v>2.9</v>
      </c>
      <c r="U336" s="215">
        <v>2.8</v>
      </c>
      <c r="V336" s="208">
        <v>450</v>
      </c>
      <c r="W336" s="209">
        <v>540</v>
      </c>
      <c r="X336" s="210" t="s">
        <v>269</v>
      </c>
      <c r="Y336" s="211" t="s">
        <v>270</v>
      </c>
      <c r="Z336" s="212" t="s">
        <v>268</v>
      </c>
      <c r="AA336" s="213" t="s">
        <v>271</v>
      </c>
      <c r="AB336" s="212" t="s">
        <v>268</v>
      </c>
      <c r="AC336" s="214">
        <v>2.9</v>
      </c>
      <c r="AD336" s="216">
        <v>2.8</v>
      </c>
      <c r="AE336" s="175" t="s">
        <v>268</v>
      </c>
      <c r="AF336" s="217">
        <v>9010</v>
      </c>
      <c r="AG336" s="218" t="s">
        <v>274</v>
      </c>
      <c r="AH336" s="219">
        <v>90</v>
      </c>
      <c r="AI336" s="220" t="s">
        <v>269</v>
      </c>
      <c r="AJ336" s="211" t="s">
        <v>270</v>
      </c>
      <c r="AK336" s="212" t="s">
        <v>268</v>
      </c>
      <c r="AL336" s="213" t="s">
        <v>271</v>
      </c>
      <c r="AM336" s="212" t="s">
        <v>268</v>
      </c>
      <c r="AN336" s="221">
        <v>2.5</v>
      </c>
      <c r="AO336" s="222" t="s">
        <v>276</v>
      </c>
      <c r="AP336" s="175" t="s">
        <v>268</v>
      </c>
      <c r="AQ336" s="223">
        <v>3600</v>
      </c>
      <c r="AR336" s="224" t="s">
        <v>274</v>
      </c>
      <c r="AS336" s="225">
        <v>30</v>
      </c>
      <c r="AT336" s="226" t="s">
        <v>269</v>
      </c>
      <c r="AU336" s="227" t="s">
        <v>270</v>
      </c>
      <c r="AV336" s="228" t="s">
        <v>268</v>
      </c>
      <c r="AW336" s="229" t="s">
        <v>271</v>
      </c>
      <c r="AX336" s="228" t="s">
        <v>268</v>
      </c>
      <c r="AY336" s="230">
        <v>3.8</v>
      </c>
      <c r="BA336" s="56"/>
      <c r="BJ336" s="1187"/>
      <c r="BL336" s="231">
        <v>580300</v>
      </c>
      <c r="BM336" s="1210"/>
      <c r="BN336" s="149">
        <v>5800</v>
      </c>
      <c r="BO336" s="138" t="s">
        <v>272</v>
      </c>
      <c r="BP336" s="166" t="s">
        <v>270</v>
      </c>
      <c r="BQ336" s="161" t="s">
        <v>268</v>
      </c>
      <c r="BR336" s="303" t="s">
        <v>271</v>
      </c>
      <c r="BS336" s="182" t="s">
        <v>268</v>
      </c>
      <c r="BT336" s="304">
        <v>2</v>
      </c>
      <c r="BU336" s="307"/>
      <c r="BV336" s="1241"/>
      <c r="BW336" s="302"/>
      <c r="BX336" s="1210" t="s">
        <v>268</v>
      </c>
      <c r="BY336" s="1276">
        <v>13700</v>
      </c>
      <c r="BZ336" s="237"/>
      <c r="CA336" s="1210" t="s">
        <v>268</v>
      </c>
      <c r="CB336" s="1245">
        <v>50</v>
      </c>
      <c r="CC336" s="1201" t="s">
        <v>269</v>
      </c>
      <c r="CD336" s="1202" t="s">
        <v>270</v>
      </c>
      <c r="CE336" s="1201" t="s">
        <v>268</v>
      </c>
      <c r="CF336" s="1203" t="s">
        <v>275</v>
      </c>
      <c r="CG336" s="1201" t="s">
        <v>268</v>
      </c>
      <c r="CH336" s="1246">
        <v>6.8</v>
      </c>
      <c r="CI336" s="1241"/>
      <c r="CJ336" s="1188" t="s">
        <v>169</v>
      </c>
      <c r="CK336" s="1189" t="s">
        <v>268</v>
      </c>
      <c r="CL336" s="1190">
        <v>50</v>
      </c>
      <c r="CM336" s="1192" t="s">
        <v>269</v>
      </c>
      <c r="CN336" s="1194" t="s">
        <v>270</v>
      </c>
      <c r="CO336" s="1192" t="s">
        <v>268</v>
      </c>
      <c r="CP336" s="1196" t="s">
        <v>275</v>
      </c>
      <c r="CQ336" s="1192" t="s">
        <v>268</v>
      </c>
      <c r="CR336" s="1205">
        <v>2.4</v>
      </c>
      <c r="CS336" s="1230" t="s">
        <v>277</v>
      </c>
      <c r="CT336" s="1232" t="s">
        <v>268</v>
      </c>
      <c r="CU336" s="1233">
        <v>3800</v>
      </c>
      <c r="CV336" s="1236">
        <v>4200</v>
      </c>
      <c r="CW336" s="1233">
        <v>2700</v>
      </c>
      <c r="CX336" s="1236">
        <v>2700</v>
      </c>
      <c r="CY336" s="1189" t="s">
        <v>268</v>
      </c>
      <c r="CZ336" s="238" t="s">
        <v>1162</v>
      </c>
      <c r="DA336" s="239">
        <v>6300</v>
      </c>
      <c r="DB336" s="240">
        <v>7100</v>
      </c>
      <c r="DC336" s="241">
        <v>4400</v>
      </c>
      <c r="DD336" s="242">
        <v>4400</v>
      </c>
      <c r="DE336" s="1210"/>
      <c r="DF336" s="231">
        <v>4660</v>
      </c>
      <c r="DG336" s="1189" t="s">
        <v>268</v>
      </c>
      <c r="DH336" s="1239">
        <v>5100</v>
      </c>
      <c r="DI336" s="1210" t="s">
        <v>268</v>
      </c>
      <c r="DJ336" s="1242">
        <v>2480</v>
      </c>
      <c r="DK336" s="1210" t="s">
        <v>268</v>
      </c>
      <c r="DL336" s="1245">
        <v>20</v>
      </c>
      <c r="DM336" s="1201" t="s">
        <v>269</v>
      </c>
      <c r="DN336" s="1202" t="s">
        <v>270</v>
      </c>
      <c r="DO336" s="1201" t="s">
        <v>268</v>
      </c>
      <c r="DP336" s="1203" t="s">
        <v>275</v>
      </c>
      <c r="DQ336" s="1201" t="s">
        <v>268</v>
      </c>
      <c r="DR336" s="1246">
        <v>7.6</v>
      </c>
      <c r="DS336" s="1210"/>
      <c r="DT336" s="302"/>
      <c r="DU336" s="1210" t="s">
        <v>280</v>
      </c>
      <c r="DV336" s="1249" t="s">
        <v>1129</v>
      </c>
      <c r="DW336" s="1251" t="s">
        <v>1129</v>
      </c>
      <c r="DX336" s="1251" t="s">
        <v>1129</v>
      </c>
      <c r="DY336" s="1253" t="s">
        <v>1129</v>
      </c>
      <c r="DZ336" s="1210" t="s">
        <v>280</v>
      </c>
      <c r="EA336" s="1211">
        <v>1640</v>
      </c>
      <c r="EB336" s="1201" t="s">
        <v>268</v>
      </c>
      <c r="EC336" s="1198">
        <v>10</v>
      </c>
      <c r="ED336" s="1201" t="s">
        <v>269</v>
      </c>
      <c r="EE336" s="1202" t="s">
        <v>270</v>
      </c>
      <c r="EF336" s="1201" t="s">
        <v>268</v>
      </c>
      <c r="EG336" s="1203" t="s">
        <v>275</v>
      </c>
      <c r="EH336" s="1201" t="s">
        <v>268</v>
      </c>
      <c r="EI336" s="1204">
        <v>7.6</v>
      </c>
      <c r="EJ336" s="1207" t="s">
        <v>276</v>
      </c>
      <c r="EK336" s="1210" t="s">
        <v>280</v>
      </c>
      <c r="EL336" s="1211">
        <v>6010</v>
      </c>
      <c r="EM336" s="1201" t="s">
        <v>268</v>
      </c>
      <c r="EN336" s="1198">
        <v>60</v>
      </c>
      <c r="EO336" s="1201" t="s">
        <v>269</v>
      </c>
      <c r="EP336" s="1202" t="s">
        <v>270</v>
      </c>
      <c r="EQ336" s="1201" t="s">
        <v>268</v>
      </c>
      <c r="ER336" s="1203" t="s">
        <v>275</v>
      </c>
      <c r="ES336" s="1201" t="s">
        <v>268</v>
      </c>
      <c r="ET336" s="1204">
        <v>2.5</v>
      </c>
      <c r="EU336" s="1214" t="s">
        <v>276</v>
      </c>
      <c r="EV336" s="1207" t="s">
        <v>1168</v>
      </c>
      <c r="EW336" s="1210" t="s">
        <v>280</v>
      </c>
      <c r="EX336" s="244"/>
      <c r="EY336" s="1210" t="s">
        <v>280</v>
      </c>
      <c r="EZ336" s="1261"/>
      <c r="FA336" s="1210"/>
      <c r="FB336" s="1264"/>
      <c r="FC336" s="298"/>
      <c r="FD336" s="1267"/>
      <c r="FE336" s="441"/>
      <c r="FL336" s="422"/>
      <c r="FM336" s="422"/>
      <c r="FN336" s="422"/>
      <c r="FO336" s="422"/>
    </row>
    <row r="337" spans="1:171" ht="15.6" customHeight="1">
      <c r="A337" s="144" t="s">
        <v>1422</v>
      </c>
      <c r="B337" s="144" t="s">
        <v>2031</v>
      </c>
      <c r="C337" s="1256"/>
      <c r="D337" s="1182"/>
      <c r="E337" s="1185"/>
      <c r="F337" s="299" t="s">
        <v>43</v>
      </c>
      <c r="G337" s="205"/>
      <c r="H337" s="246">
        <v>63640</v>
      </c>
      <c r="I337" s="247">
        <v>135900</v>
      </c>
      <c r="J337" s="246">
        <v>56920</v>
      </c>
      <c r="K337" s="247">
        <v>129180</v>
      </c>
      <c r="L337" s="175" t="s">
        <v>268</v>
      </c>
      <c r="M337" s="248">
        <v>610</v>
      </c>
      <c r="N337" s="249">
        <v>1230</v>
      </c>
      <c r="O337" s="250" t="s">
        <v>269</v>
      </c>
      <c r="P337" s="251" t="s">
        <v>270</v>
      </c>
      <c r="Q337" s="252" t="s">
        <v>274</v>
      </c>
      <c r="R337" s="251" t="s">
        <v>271</v>
      </c>
      <c r="S337" s="252" t="s">
        <v>268</v>
      </c>
      <c r="T337" s="253">
        <v>2.8</v>
      </c>
      <c r="U337" s="254">
        <v>2.8</v>
      </c>
      <c r="V337" s="248">
        <v>540</v>
      </c>
      <c r="W337" s="249">
        <v>1170</v>
      </c>
      <c r="X337" s="250" t="s">
        <v>269</v>
      </c>
      <c r="Y337" s="251" t="s">
        <v>270</v>
      </c>
      <c r="Z337" s="252" t="s">
        <v>274</v>
      </c>
      <c r="AA337" s="251" t="s">
        <v>271</v>
      </c>
      <c r="AB337" s="252" t="s">
        <v>268</v>
      </c>
      <c r="AC337" s="253">
        <v>2.8</v>
      </c>
      <c r="AD337" s="255">
        <v>2.7</v>
      </c>
      <c r="AE337" s="175" t="s">
        <v>268</v>
      </c>
      <c r="AF337" s="223">
        <v>9010</v>
      </c>
      <c r="AG337" s="224" t="s">
        <v>274</v>
      </c>
      <c r="AH337" s="256">
        <v>90</v>
      </c>
      <c r="AI337" s="257" t="s">
        <v>269</v>
      </c>
      <c r="AJ337" s="197" t="s">
        <v>270</v>
      </c>
      <c r="AK337" s="198" t="s">
        <v>268</v>
      </c>
      <c r="AL337" s="258" t="s">
        <v>271</v>
      </c>
      <c r="AM337" s="259" t="s">
        <v>268</v>
      </c>
      <c r="AN337" s="260">
        <v>2.5</v>
      </c>
      <c r="AO337" s="261"/>
      <c r="AQ337" s="233"/>
      <c r="AR337" s="56"/>
      <c r="AS337" s="233"/>
      <c r="AT337" s="262"/>
      <c r="AU337" s="263"/>
      <c r="AV337" s="262"/>
      <c r="AW337" s="263"/>
      <c r="AX337" s="262"/>
      <c r="AY337" s="263"/>
      <c r="BA337" s="56"/>
      <c r="BB337" s="56"/>
      <c r="BC337" s="264"/>
      <c r="BD337" s="265"/>
      <c r="BE337" s="56"/>
      <c r="BF337" s="265"/>
      <c r="BG337" s="56"/>
      <c r="BH337" s="265"/>
      <c r="BI337" s="56"/>
      <c r="BJ337" s="1187"/>
      <c r="BL337" s="302"/>
      <c r="BM337" s="1210"/>
      <c r="BN337" s="309"/>
      <c r="BO337" s="202"/>
      <c r="BP337" s="202"/>
      <c r="BQ337" s="202"/>
      <c r="BR337" s="202"/>
      <c r="BS337" s="202"/>
      <c r="BT337" s="305"/>
      <c r="BU337" s="179"/>
      <c r="BV337" s="1241"/>
      <c r="BW337" s="302"/>
      <c r="BX337" s="1210"/>
      <c r="BY337" s="1277"/>
      <c r="BZ337" s="267">
        <v>11760</v>
      </c>
      <c r="CA337" s="1210"/>
      <c r="CB337" s="1190"/>
      <c r="CC337" s="1192"/>
      <c r="CD337" s="1194"/>
      <c r="CE337" s="1192"/>
      <c r="CF337" s="1196"/>
      <c r="CG337" s="1192"/>
      <c r="CH337" s="1247"/>
      <c r="CI337" s="1241"/>
      <c r="CJ337" s="1188"/>
      <c r="CK337" s="1189"/>
      <c r="CL337" s="1190"/>
      <c r="CM337" s="1192"/>
      <c r="CN337" s="1194"/>
      <c r="CO337" s="1192"/>
      <c r="CP337" s="1196"/>
      <c r="CQ337" s="1192"/>
      <c r="CR337" s="1205"/>
      <c r="CS337" s="1230"/>
      <c r="CT337" s="1232"/>
      <c r="CU337" s="1234"/>
      <c r="CV337" s="1237"/>
      <c r="CW337" s="1234"/>
      <c r="CX337" s="1237"/>
      <c r="CY337" s="1189"/>
      <c r="CZ337" s="167" t="s">
        <v>1164</v>
      </c>
      <c r="DA337" s="268">
        <v>3500</v>
      </c>
      <c r="DB337" s="269">
        <v>3900</v>
      </c>
      <c r="DC337" s="270">
        <v>2400</v>
      </c>
      <c r="DD337" s="271">
        <v>2400</v>
      </c>
      <c r="DE337" s="1210"/>
      <c r="DF337" s="302"/>
      <c r="DG337" s="1189"/>
      <c r="DH337" s="1240"/>
      <c r="DI337" s="1210"/>
      <c r="DJ337" s="1243"/>
      <c r="DK337" s="1210"/>
      <c r="DL337" s="1190"/>
      <c r="DM337" s="1192"/>
      <c r="DN337" s="1194"/>
      <c r="DO337" s="1192"/>
      <c r="DP337" s="1196"/>
      <c r="DQ337" s="1192"/>
      <c r="DR337" s="1247"/>
      <c r="DS337" s="1210"/>
      <c r="DT337" s="231"/>
      <c r="DU337" s="1210"/>
      <c r="DV337" s="1250"/>
      <c r="DW337" s="1252"/>
      <c r="DX337" s="1252"/>
      <c r="DY337" s="1254"/>
      <c r="DZ337" s="1210"/>
      <c r="EA337" s="1212"/>
      <c r="EB337" s="1192"/>
      <c r="EC337" s="1199"/>
      <c r="ED337" s="1192"/>
      <c r="EE337" s="1194"/>
      <c r="EF337" s="1192"/>
      <c r="EG337" s="1196"/>
      <c r="EH337" s="1192"/>
      <c r="EI337" s="1205"/>
      <c r="EJ337" s="1208"/>
      <c r="EK337" s="1210"/>
      <c r="EL337" s="1212"/>
      <c r="EM337" s="1192"/>
      <c r="EN337" s="1199"/>
      <c r="EO337" s="1192"/>
      <c r="EP337" s="1194"/>
      <c r="EQ337" s="1192"/>
      <c r="ER337" s="1196"/>
      <c r="ES337" s="1192"/>
      <c r="ET337" s="1205"/>
      <c r="EU337" s="1215"/>
      <c r="EV337" s="1208"/>
      <c r="EW337" s="1210"/>
      <c r="EX337" s="272">
        <v>3960</v>
      </c>
      <c r="EY337" s="1210"/>
      <c r="EZ337" s="1261"/>
      <c r="FA337" s="1210"/>
      <c r="FB337" s="1264"/>
      <c r="FC337" s="298"/>
      <c r="FD337" s="1267"/>
      <c r="FE337" s="441"/>
      <c r="FL337" s="422"/>
      <c r="FM337" s="422"/>
      <c r="FN337" s="422"/>
      <c r="FO337" s="422"/>
    </row>
    <row r="338" spans="1:171" ht="15.6" customHeight="1">
      <c r="A338" s="144" t="s">
        <v>1423</v>
      </c>
      <c r="B338" s="144" t="s">
        <v>2032</v>
      </c>
      <c r="C338" s="1256"/>
      <c r="D338" s="1182"/>
      <c r="E338" s="1217" t="s">
        <v>1165</v>
      </c>
      <c r="F338" s="299" t="s">
        <v>44</v>
      </c>
      <c r="G338" s="205"/>
      <c r="H338" s="246">
        <v>135900</v>
      </c>
      <c r="I338" s="247">
        <v>226080</v>
      </c>
      <c r="J338" s="246">
        <v>129180</v>
      </c>
      <c r="K338" s="247">
        <v>219360</v>
      </c>
      <c r="L338" s="175" t="s">
        <v>268</v>
      </c>
      <c r="M338" s="248">
        <v>1230</v>
      </c>
      <c r="N338" s="249">
        <v>2130</v>
      </c>
      <c r="O338" s="250" t="s">
        <v>269</v>
      </c>
      <c r="P338" s="251" t="s">
        <v>270</v>
      </c>
      <c r="Q338" s="252" t="s">
        <v>274</v>
      </c>
      <c r="R338" s="251" t="s">
        <v>271</v>
      </c>
      <c r="S338" s="252" t="s">
        <v>268</v>
      </c>
      <c r="T338" s="253">
        <v>2.8</v>
      </c>
      <c r="U338" s="254">
        <v>2.8</v>
      </c>
      <c r="V338" s="248">
        <v>1170</v>
      </c>
      <c r="W338" s="249">
        <v>2070</v>
      </c>
      <c r="X338" s="250" t="s">
        <v>269</v>
      </c>
      <c r="Y338" s="251" t="s">
        <v>270</v>
      </c>
      <c r="Z338" s="252" t="s">
        <v>274</v>
      </c>
      <c r="AA338" s="251" t="s">
        <v>271</v>
      </c>
      <c r="AB338" s="252" t="s">
        <v>268</v>
      </c>
      <c r="AC338" s="253">
        <v>2.7</v>
      </c>
      <c r="AD338" s="255">
        <v>2.8</v>
      </c>
      <c r="AE338" s="55"/>
      <c r="AH338" s="273"/>
      <c r="AP338" s="55"/>
      <c r="AZ338" s="175" t="s">
        <v>268</v>
      </c>
      <c r="BA338" s="274">
        <v>18030</v>
      </c>
      <c r="BB338" s="175" t="s">
        <v>268</v>
      </c>
      <c r="BC338" s="225">
        <v>180</v>
      </c>
      <c r="BD338" s="226" t="s">
        <v>269</v>
      </c>
      <c r="BE338" s="227" t="s">
        <v>270</v>
      </c>
      <c r="BF338" s="228" t="s">
        <v>268</v>
      </c>
      <c r="BG338" s="229" t="s">
        <v>271</v>
      </c>
      <c r="BH338" s="226" t="s">
        <v>268</v>
      </c>
      <c r="BI338" s="230">
        <v>2.5</v>
      </c>
      <c r="BJ338" s="1187"/>
      <c r="BL338" s="231" t="s">
        <v>1190</v>
      </c>
      <c r="BM338" s="1210"/>
      <c r="BN338" s="1227" t="s">
        <v>1190</v>
      </c>
      <c r="BO338" s="1228"/>
      <c r="BP338" s="1228"/>
      <c r="BT338" s="306"/>
      <c r="BU338" s="235"/>
      <c r="BV338" s="1241"/>
      <c r="BW338" s="302"/>
      <c r="BX338" s="1210" t="s">
        <v>268</v>
      </c>
      <c r="BY338" s="1278">
        <v>11760</v>
      </c>
      <c r="BZ338" s="275"/>
      <c r="CA338" s="1210"/>
      <c r="CB338" s="1190">
        <v>0</v>
      </c>
      <c r="CC338" s="1192"/>
      <c r="CD338" s="1194"/>
      <c r="CE338" s="1192"/>
      <c r="CF338" s="1196"/>
      <c r="CG338" s="1192"/>
      <c r="CH338" s="1247"/>
      <c r="CI338" s="1241"/>
      <c r="CJ338" s="1219">
        <v>5350</v>
      </c>
      <c r="CK338" s="1189"/>
      <c r="CL338" s="1190"/>
      <c r="CM338" s="1192"/>
      <c r="CN338" s="1194"/>
      <c r="CO338" s="1192"/>
      <c r="CP338" s="1196"/>
      <c r="CQ338" s="1192"/>
      <c r="CR338" s="1205"/>
      <c r="CS338" s="1230"/>
      <c r="CT338" s="1232"/>
      <c r="CU338" s="1234"/>
      <c r="CV338" s="1237"/>
      <c r="CW338" s="1234"/>
      <c r="CX338" s="1237"/>
      <c r="CY338" s="1189"/>
      <c r="CZ338" s="167" t="s">
        <v>1166</v>
      </c>
      <c r="DA338" s="268">
        <v>3000</v>
      </c>
      <c r="DB338" s="269">
        <v>3400</v>
      </c>
      <c r="DC338" s="270">
        <v>2100</v>
      </c>
      <c r="DD338" s="271">
        <v>2100</v>
      </c>
      <c r="DE338" s="1210"/>
      <c r="DF338" s="231" t="s">
        <v>317</v>
      </c>
      <c r="DG338" s="235"/>
      <c r="DH338" s="276"/>
      <c r="DI338" s="1241"/>
      <c r="DJ338" s="1243"/>
      <c r="DK338" s="1210"/>
      <c r="DL338" s="1190"/>
      <c r="DM338" s="1192"/>
      <c r="DN338" s="1194"/>
      <c r="DO338" s="1192"/>
      <c r="DP338" s="1196"/>
      <c r="DQ338" s="1192"/>
      <c r="DR338" s="1247"/>
      <c r="DS338" s="1210"/>
      <c r="DT338" s="302"/>
      <c r="DU338" s="1210"/>
      <c r="DV338" s="1221">
        <v>0.01</v>
      </c>
      <c r="DW338" s="1223">
        <v>0.03</v>
      </c>
      <c r="DX338" s="1223">
        <v>0.04</v>
      </c>
      <c r="DY338" s="1225">
        <v>0.06</v>
      </c>
      <c r="DZ338" s="1210"/>
      <c r="EA338" s="1212"/>
      <c r="EB338" s="1192"/>
      <c r="EC338" s="1199"/>
      <c r="ED338" s="1192"/>
      <c r="EE338" s="1194"/>
      <c r="EF338" s="1192"/>
      <c r="EG338" s="1196"/>
      <c r="EH338" s="1192"/>
      <c r="EI338" s="1205"/>
      <c r="EJ338" s="1208"/>
      <c r="EK338" s="1210"/>
      <c r="EL338" s="1212"/>
      <c r="EM338" s="1192"/>
      <c r="EN338" s="1199"/>
      <c r="EO338" s="1192"/>
      <c r="EP338" s="1194"/>
      <c r="EQ338" s="1192"/>
      <c r="ER338" s="1196"/>
      <c r="ES338" s="1192"/>
      <c r="ET338" s="1205"/>
      <c r="EU338" s="1215"/>
      <c r="EV338" s="1208"/>
      <c r="EW338" s="1210"/>
      <c r="EX338" s="277">
        <v>40</v>
      </c>
      <c r="EY338" s="1210"/>
      <c r="EZ338" s="1261"/>
      <c r="FA338" s="1210"/>
      <c r="FB338" s="1264"/>
      <c r="FC338" s="298"/>
      <c r="FD338" s="1267"/>
      <c r="FE338" s="441"/>
      <c r="FL338" s="422"/>
      <c r="FM338" s="422"/>
      <c r="FN338" s="422"/>
      <c r="FO338" s="422"/>
    </row>
    <row r="339" spans="1:171" ht="15.6" customHeight="1">
      <c r="A339" s="144" t="s">
        <v>1424</v>
      </c>
      <c r="B339" s="144" t="s">
        <v>2033</v>
      </c>
      <c r="C339" s="1256"/>
      <c r="D339" s="1182"/>
      <c r="E339" s="1218"/>
      <c r="F339" s="300" t="s">
        <v>45</v>
      </c>
      <c r="G339" s="205"/>
      <c r="H339" s="279">
        <v>226080</v>
      </c>
      <c r="I339" s="280"/>
      <c r="J339" s="279">
        <v>219360</v>
      </c>
      <c r="K339" s="280"/>
      <c r="L339" s="175" t="s">
        <v>268</v>
      </c>
      <c r="M339" s="223">
        <v>2130</v>
      </c>
      <c r="N339" s="281"/>
      <c r="O339" s="282" t="s">
        <v>269</v>
      </c>
      <c r="P339" s="283" t="s">
        <v>270</v>
      </c>
      <c r="Q339" s="284" t="s">
        <v>274</v>
      </c>
      <c r="R339" s="283" t="s">
        <v>271</v>
      </c>
      <c r="S339" s="284" t="s">
        <v>268</v>
      </c>
      <c r="T339" s="285">
        <v>2.8</v>
      </c>
      <c r="U339" s="286"/>
      <c r="V339" s="223">
        <v>2070</v>
      </c>
      <c r="W339" s="281"/>
      <c r="X339" s="282" t="s">
        <v>269</v>
      </c>
      <c r="Y339" s="283" t="s">
        <v>270</v>
      </c>
      <c r="Z339" s="284" t="s">
        <v>274</v>
      </c>
      <c r="AA339" s="283" t="s">
        <v>271</v>
      </c>
      <c r="AB339" s="284" t="s">
        <v>268</v>
      </c>
      <c r="AC339" s="285">
        <v>2.8</v>
      </c>
      <c r="AD339" s="287"/>
      <c r="AE339" s="55"/>
      <c r="AH339" s="288"/>
      <c r="AP339" s="55"/>
      <c r="AQ339" s="289"/>
      <c r="AR339" s="165"/>
      <c r="AS339" s="288"/>
      <c r="AZ339" s="56"/>
      <c r="BA339" s="56"/>
      <c r="BB339" s="56"/>
      <c r="BC339" s="56"/>
      <c r="BD339" s="56"/>
      <c r="BE339" s="56"/>
      <c r="BF339" s="56"/>
      <c r="BG339" s="56"/>
      <c r="BH339" s="56"/>
      <c r="BI339" s="56"/>
      <c r="BJ339" s="1187"/>
      <c r="BL339" s="231">
        <v>623500</v>
      </c>
      <c r="BM339" s="1210"/>
      <c r="BN339" s="149">
        <v>6230</v>
      </c>
      <c r="BO339" s="138" t="s">
        <v>272</v>
      </c>
      <c r="BP339" s="166" t="s">
        <v>270</v>
      </c>
      <c r="BQ339" s="161" t="s">
        <v>268</v>
      </c>
      <c r="BR339" s="303" t="s">
        <v>271</v>
      </c>
      <c r="BS339" s="182" t="s">
        <v>268</v>
      </c>
      <c r="BT339" s="304">
        <v>2</v>
      </c>
      <c r="BU339" s="307"/>
      <c r="BV339" s="1241"/>
      <c r="BW339" s="302"/>
      <c r="BX339" s="1210"/>
      <c r="BY339" s="1279"/>
      <c r="BZ339" s="290"/>
      <c r="CA339" s="1210"/>
      <c r="CB339" s="1191"/>
      <c r="CC339" s="1193"/>
      <c r="CD339" s="1195"/>
      <c r="CE339" s="1193"/>
      <c r="CF339" s="1197"/>
      <c r="CG339" s="1193"/>
      <c r="CH339" s="1248"/>
      <c r="CI339" s="1241"/>
      <c r="CJ339" s="1219"/>
      <c r="CK339" s="1189"/>
      <c r="CL339" s="1190"/>
      <c r="CM339" s="1192"/>
      <c r="CN339" s="1194"/>
      <c r="CO339" s="1192"/>
      <c r="CP339" s="1196"/>
      <c r="CQ339" s="1192"/>
      <c r="CR339" s="1205"/>
      <c r="CS339" s="1230"/>
      <c r="CT339" s="1232"/>
      <c r="CU339" s="1235"/>
      <c r="CV339" s="1238"/>
      <c r="CW339" s="1235"/>
      <c r="CX339" s="1238"/>
      <c r="CY339" s="1189"/>
      <c r="CZ339" s="291" t="s">
        <v>1167</v>
      </c>
      <c r="DA339" s="292">
        <v>2700</v>
      </c>
      <c r="DB339" s="293">
        <v>3000</v>
      </c>
      <c r="DC339" s="294">
        <v>1900</v>
      </c>
      <c r="DD339" s="290">
        <v>1900</v>
      </c>
      <c r="DE339" s="1210"/>
      <c r="DF339" s="231">
        <v>4250</v>
      </c>
      <c r="DG339" s="235"/>
      <c r="DH339" s="165"/>
      <c r="DI339" s="1241"/>
      <c r="DJ339" s="1244"/>
      <c r="DK339" s="1210"/>
      <c r="DL339" s="1190"/>
      <c r="DM339" s="1193"/>
      <c r="DN339" s="1195"/>
      <c r="DO339" s="1193"/>
      <c r="DP339" s="1197"/>
      <c r="DQ339" s="1193"/>
      <c r="DR339" s="1248"/>
      <c r="DS339" s="1210"/>
      <c r="DT339" s="302"/>
      <c r="DU339" s="1210"/>
      <c r="DV339" s="1222"/>
      <c r="DW339" s="1224"/>
      <c r="DX339" s="1224"/>
      <c r="DY339" s="1226"/>
      <c r="DZ339" s="1210"/>
      <c r="EA339" s="1213"/>
      <c r="EB339" s="1193"/>
      <c r="EC339" s="1200"/>
      <c r="ED339" s="1193"/>
      <c r="EE339" s="1195"/>
      <c r="EF339" s="1193"/>
      <c r="EG339" s="1197"/>
      <c r="EH339" s="1193"/>
      <c r="EI339" s="1206"/>
      <c r="EJ339" s="1209"/>
      <c r="EK339" s="1210"/>
      <c r="EL339" s="1213"/>
      <c r="EM339" s="1193"/>
      <c r="EN339" s="1200"/>
      <c r="EO339" s="1193"/>
      <c r="EP339" s="1195"/>
      <c r="EQ339" s="1193"/>
      <c r="ER339" s="1197"/>
      <c r="ES339" s="1193"/>
      <c r="ET339" s="1206"/>
      <c r="EU339" s="1216"/>
      <c r="EV339" s="1209"/>
      <c r="EW339" s="1210"/>
      <c r="EX339" s="295" t="s">
        <v>1168</v>
      </c>
      <c r="EY339" s="1210"/>
      <c r="EZ339" s="1261"/>
      <c r="FA339" s="1210"/>
      <c r="FB339" s="1264"/>
      <c r="FC339" s="298"/>
      <c r="FD339" s="1267"/>
      <c r="FE339" s="441"/>
      <c r="FL339" s="422"/>
      <c r="FM339" s="422"/>
      <c r="FN339" s="422"/>
      <c r="FO339" s="422"/>
    </row>
    <row r="340" spans="1:171" ht="15.6" customHeight="1">
      <c r="A340" s="144" t="s">
        <v>510</v>
      </c>
      <c r="B340" s="144" t="s">
        <v>2034</v>
      </c>
      <c r="C340" s="1256"/>
      <c r="D340" s="1352" t="s">
        <v>1191</v>
      </c>
      <c r="E340" s="1184" t="s">
        <v>1160</v>
      </c>
      <c r="F340" s="296" t="s">
        <v>42</v>
      </c>
      <c r="G340" s="205"/>
      <c r="H340" s="206">
        <v>47180</v>
      </c>
      <c r="I340" s="207">
        <v>56190</v>
      </c>
      <c r="J340" s="206">
        <v>41130</v>
      </c>
      <c r="K340" s="207">
        <v>50140</v>
      </c>
      <c r="L340" s="175" t="s">
        <v>268</v>
      </c>
      <c r="M340" s="208">
        <v>450</v>
      </c>
      <c r="N340" s="209">
        <v>540</v>
      </c>
      <c r="O340" s="210" t="s">
        <v>269</v>
      </c>
      <c r="P340" s="211" t="s">
        <v>270</v>
      </c>
      <c r="Q340" s="212" t="s">
        <v>268</v>
      </c>
      <c r="R340" s="213" t="s">
        <v>271</v>
      </c>
      <c r="S340" s="212" t="s">
        <v>268</v>
      </c>
      <c r="T340" s="214">
        <v>3</v>
      </c>
      <c r="U340" s="215">
        <v>2.9</v>
      </c>
      <c r="V340" s="208">
        <v>390</v>
      </c>
      <c r="W340" s="209">
        <v>480</v>
      </c>
      <c r="X340" s="210" t="s">
        <v>269</v>
      </c>
      <c r="Y340" s="211" t="s">
        <v>270</v>
      </c>
      <c r="Z340" s="212" t="s">
        <v>268</v>
      </c>
      <c r="AA340" s="213" t="s">
        <v>271</v>
      </c>
      <c r="AB340" s="212" t="s">
        <v>268</v>
      </c>
      <c r="AC340" s="214">
        <v>3</v>
      </c>
      <c r="AD340" s="216">
        <v>2.9</v>
      </c>
      <c r="AE340" s="175" t="s">
        <v>268</v>
      </c>
      <c r="AF340" s="217">
        <v>9010</v>
      </c>
      <c r="AG340" s="218" t="s">
        <v>274</v>
      </c>
      <c r="AH340" s="219">
        <v>90</v>
      </c>
      <c r="AI340" s="220" t="s">
        <v>269</v>
      </c>
      <c r="AJ340" s="211" t="s">
        <v>270</v>
      </c>
      <c r="AK340" s="212" t="s">
        <v>268</v>
      </c>
      <c r="AL340" s="213" t="s">
        <v>271</v>
      </c>
      <c r="AM340" s="212" t="s">
        <v>268</v>
      </c>
      <c r="AN340" s="221">
        <v>2.5</v>
      </c>
      <c r="AO340" s="222" t="s">
        <v>276</v>
      </c>
      <c r="AP340" s="175" t="s">
        <v>268</v>
      </c>
      <c r="AQ340" s="223">
        <v>3600</v>
      </c>
      <c r="AR340" s="224" t="s">
        <v>274</v>
      </c>
      <c r="AS340" s="225">
        <v>30</v>
      </c>
      <c r="AT340" s="226" t="s">
        <v>269</v>
      </c>
      <c r="AU340" s="227" t="s">
        <v>270</v>
      </c>
      <c r="AV340" s="228" t="s">
        <v>268</v>
      </c>
      <c r="AW340" s="229" t="s">
        <v>271</v>
      </c>
      <c r="AX340" s="228" t="s">
        <v>268</v>
      </c>
      <c r="AY340" s="230">
        <v>3.8</v>
      </c>
      <c r="BA340" s="56"/>
      <c r="BJ340" s="1187"/>
      <c r="BL340" s="302"/>
      <c r="BM340" s="1210"/>
      <c r="BN340" s="309"/>
      <c r="BO340" s="202"/>
      <c r="BP340" s="202"/>
      <c r="BQ340" s="202"/>
      <c r="BR340" s="202"/>
      <c r="BS340" s="202"/>
      <c r="BT340" s="305"/>
      <c r="BU340" s="179"/>
      <c r="BV340" s="1241"/>
      <c r="BW340" s="231"/>
      <c r="BX340" s="1186"/>
      <c r="BY340" s="133"/>
      <c r="BZ340" s="133"/>
      <c r="CA340" s="1187"/>
      <c r="CB340" s="311"/>
      <c r="CC340" s="312"/>
      <c r="CD340" s="311"/>
      <c r="CE340" s="312"/>
      <c r="CF340" s="311"/>
      <c r="CG340" s="312"/>
      <c r="CH340" s="311"/>
      <c r="CI340" s="1241"/>
      <c r="CJ340" s="1188" t="s">
        <v>170</v>
      </c>
      <c r="CK340" s="1189" t="s">
        <v>268</v>
      </c>
      <c r="CL340" s="1190">
        <v>40</v>
      </c>
      <c r="CM340" s="1192" t="s">
        <v>269</v>
      </c>
      <c r="CN340" s="1194" t="s">
        <v>270</v>
      </c>
      <c r="CO340" s="1192" t="s">
        <v>268</v>
      </c>
      <c r="CP340" s="1196" t="s">
        <v>275</v>
      </c>
      <c r="CQ340" s="1192" t="s">
        <v>268</v>
      </c>
      <c r="CR340" s="1205">
        <v>2.7</v>
      </c>
      <c r="CS340" s="1230" t="s">
        <v>277</v>
      </c>
      <c r="CT340" s="1232" t="s">
        <v>268</v>
      </c>
      <c r="CU340" s="1233">
        <v>3400</v>
      </c>
      <c r="CV340" s="1236">
        <v>3800</v>
      </c>
      <c r="CW340" s="1233">
        <v>2400</v>
      </c>
      <c r="CX340" s="1236">
        <v>2400</v>
      </c>
      <c r="CY340" s="1189" t="s">
        <v>268</v>
      </c>
      <c r="CZ340" s="238" t="s">
        <v>1162</v>
      </c>
      <c r="DA340" s="239">
        <v>5500</v>
      </c>
      <c r="DB340" s="240">
        <v>6200</v>
      </c>
      <c r="DC340" s="241">
        <v>3900</v>
      </c>
      <c r="DD340" s="242">
        <v>3900</v>
      </c>
      <c r="DE340" s="1210"/>
      <c r="DF340" s="302"/>
      <c r="DG340" s="1189" t="s">
        <v>268</v>
      </c>
      <c r="DH340" s="1239">
        <v>5100</v>
      </c>
      <c r="DI340" s="1210" t="s">
        <v>268</v>
      </c>
      <c r="DJ340" s="1242">
        <v>2240</v>
      </c>
      <c r="DK340" s="1210" t="s">
        <v>268</v>
      </c>
      <c r="DL340" s="1245">
        <v>20</v>
      </c>
      <c r="DM340" s="1201" t="s">
        <v>269</v>
      </c>
      <c r="DN340" s="1202" t="s">
        <v>270</v>
      </c>
      <c r="DO340" s="1201" t="s">
        <v>268</v>
      </c>
      <c r="DP340" s="1203" t="s">
        <v>275</v>
      </c>
      <c r="DQ340" s="1201" t="s">
        <v>268</v>
      </c>
      <c r="DR340" s="1246">
        <v>6.8</v>
      </c>
      <c r="DS340" s="1210"/>
      <c r="DT340" s="302"/>
      <c r="DU340" s="1210" t="s">
        <v>280</v>
      </c>
      <c r="DV340" s="1249" t="s">
        <v>1129</v>
      </c>
      <c r="DW340" s="1251" t="s">
        <v>1129</v>
      </c>
      <c r="DX340" s="1251" t="s">
        <v>1129</v>
      </c>
      <c r="DY340" s="1253" t="s">
        <v>1129</v>
      </c>
      <c r="DZ340" s="1210" t="s">
        <v>280</v>
      </c>
      <c r="EA340" s="1211">
        <v>1470</v>
      </c>
      <c r="EB340" s="1201" t="s">
        <v>268</v>
      </c>
      <c r="EC340" s="1198">
        <v>10</v>
      </c>
      <c r="ED340" s="1201" t="s">
        <v>269</v>
      </c>
      <c r="EE340" s="1202" t="s">
        <v>270</v>
      </c>
      <c r="EF340" s="1201" t="s">
        <v>268</v>
      </c>
      <c r="EG340" s="1203" t="s">
        <v>275</v>
      </c>
      <c r="EH340" s="1201" t="s">
        <v>268</v>
      </c>
      <c r="EI340" s="1204">
        <v>6.8</v>
      </c>
      <c r="EJ340" s="1207" t="s">
        <v>276</v>
      </c>
      <c r="EK340" s="1210" t="s">
        <v>280</v>
      </c>
      <c r="EL340" s="1211">
        <v>5410</v>
      </c>
      <c r="EM340" s="1201" t="s">
        <v>268</v>
      </c>
      <c r="EN340" s="1198">
        <v>50</v>
      </c>
      <c r="EO340" s="1201" t="s">
        <v>269</v>
      </c>
      <c r="EP340" s="1202" t="s">
        <v>270</v>
      </c>
      <c r="EQ340" s="1201" t="s">
        <v>268</v>
      </c>
      <c r="ER340" s="1203" t="s">
        <v>275</v>
      </c>
      <c r="ES340" s="1201" t="s">
        <v>268</v>
      </c>
      <c r="ET340" s="1204">
        <v>2.7</v>
      </c>
      <c r="EU340" s="1214" t="s">
        <v>276</v>
      </c>
      <c r="EV340" s="1207" t="s">
        <v>1168</v>
      </c>
      <c r="EW340" s="1210" t="s">
        <v>280</v>
      </c>
      <c r="EX340" s="244"/>
      <c r="EY340" s="1210" t="s">
        <v>280</v>
      </c>
      <c r="EZ340" s="1261"/>
      <c r="FA340" s="1210"/>
      <c r="FB340" s="1264"/>
      <c r="FC340" s="298"/>
      <c r="FD340" s="1267"/>
      <c r="FE340" s="441"/>
      <c r="FL340" s="422"/>
      <c r="FM340" s="422"/>
      <c r="FN340" s="422"/>
      <c r="FO340" s="422"/>
    </row>
    <row r="341" spans="1:171" ht="15.6" customHeight="1">
      <c r="A341" s="144" t="s">
        <v>511</v>
      </c>
      <c r="B341" s="144" t="s">
        <v>2035</v>
      </c>
      <c r="C341" s="1256"/>
      <c r="D341" s="1182"/>
      <c r="E341" s="1185"/>
      <c r="F341" s="299" t="s">
        <v>43</v>
      </c>
      <c r="G341" s="205"/>
      <c r="H341" s="246">
        <v>56190</v>
      </c>
      <c r="I341" s="247">
        <v>128450</v>
      </c>
      <c r="J341" s="246">
        <v>50140</v>
      </c>
      <c r="K341" s="247">
        <v>122400</v>
      </c>
      <c r="L341" s="175" t="s">
        <v>268</v>
      </c>
      <c r="M341" s="248">
        <v>540</v>
      </c>
      <c r="N341" s="249">
        <v>1160</v>
      </c>
      <c r="O341" s="250" t="s">
        <v>269</v>
      </c>
      <c r="P341" s="251" t="s">
        <v>270</v>
      </c>
      <c r="Q341" s="252" t="s">
        <v>274</v>
      </c>
      <c r="R341" s="251" t="s">
        <v>271</v>
      </c>
      <c r="S341" s="252" t="s">
        <v>268</v>
      </c>
      <c r="T341" s="253">
        <v>2.9</v>
      </c>
      <c r="U341" s="254">
        <v>2.8</v>
      </c>
      <c r="V341" s="248">
        <v>480</v>
      </c>
      <c r="W341" s="249">
        <v>1100</v>
      </c>
      <c r="X341" s="250" t="s">
        <v>269</v>
      </c>
      <c r="Y341" s="251" t="s">
        <v>270</v>
      </c>
      <c r="Z341" s="252" t="s">
        <v>274</v>
      </c>
      <c r="AA341" s="251" t="s">
        <v>271</v>
      </c>
      <c r="AB341" s="252" t="s">
        <v>268</v>
      </c>
      <c r="AC341" s="253">
        <v>2.9</v>
      </c>
      <c r="AD341" s="255">
        <v>2.8</v>
      </c>
      <c r="AE341" s="175" t="s">
        <v>268</v>
      </c>
      <c r="AF341" s="223">
        <v>9010</v>
      </c>
      <c r="AG341" s="224" t="s">
        <v>274</v>
      </c>
      <c r="AH341" s="256">
        <v>90</v>
      </c>
      <c r="AI341" s="257" t="s">
        <v>269</v>
      </c>
      <c r="AJ341" s="197" t="s">
        <v>270</v>
      </c>
      <c r="AK341" s="198" t="s">
        <v>268</v>
      </c>
      <c r="AL341" s="258" t="s">
        <v>271</v>
      </c>
      <c r="AM341" s="259" t="s">
        <v>268</v>
      </c>
      <c r="AN341" s="260">
        <v>2.5</v>
      </c>
      <c r="AO341" s="261"/>
      <c r="AQ341" s="233"/>
      <c r="AR341" s="56"/>
      <c r="AS341" s="233"/>
      <c r="AT341" s="262"/>
      <c r="AU341" s="263"/>
      <c r="AV341" s="262"/>
      <c r="AW341" s="263"/>
      <c r="AX341" s="262"/>
      <c r="AY341" s="263"/>
      <c r="BA341" s="56"/>
      <c r="BB341" s="56"/>
      <c r="BC341" s="264"/>
      <c r="BD341" s="265"/>
      <c r="BE341" s="56"/>
      <c r="BF341" s="265"/>
      <c r="BG341" s="56"/>
      <c r="BH341" s="265"/>
      <c r="BI341" s="56"/>
      <c r="BJ341" s="1187"/>
      <c r="BL341" s="231" t="s">
        <v>1192</v>
      </c>
      <c r="BM341" s="1210"/>
      <c r="BN341" s="1227" t="s">
        <v>1192</v>
      </c>
      <c r="BO341" s="1228"/>
      <c r="BP341" s="1228"/>
      <c r="BT341" s="306"/>
      <c r="BU341" s="235"/>
      <c r="BV341" s="1241"/>
      <c r="BW341" s="266"/>
      <c r="BX341" s="1186"/>
      <c r="BY341" s="133"/>
      <c r="BZ341" s="133"/>
      <c r="CA341" s="1187"/>
      <c r="CB341" s="311"/>
      <c r="CC341" s="312"/>
      <c r="CD341" s="311"/>
      <c r="CE341" s="312"/>
      <c r="CF341" s="311"/>
      <c r="CG341" s="312"/>
      <c r="CH341" s="311"/>
      <c r="CI341" s="1241"/>
      <c r="CJ341" s="1188"/>
      <c r="CK341" s="1189"/>
      <c r="CL341" s="1190"/>
      <c r="CM341" s="1192"/>
      <c r="CN341" s="1194"/>
      <c r="CO341" s="1192"/>
      <c r="CP341" s="1196"/>
      <c r="CQ341" s="1192"/>
      <c r="CR341" s="1205"/>
      <c r="CS341" s="1230"/>
      <c r="CT341" s="1232"/>
      <c r="CU341" s="1234"/>
      <c r="CV341" s="1237"/>
      <c r="CW341" s="1234"/>
      <c r="CX341" s="1237"/>
      <c r="CY341" s="1189"/>
      <c r="CZ341" s="167" t="s">
        <v>1164</v>
      </c>
      <c r="DA341" s="268">
        <v>3000</v>
      </c>
      <c r="DB341" s="269">
        <v>3400</v>
      </c>
      <c r="DC341" s="270">
        <v>2100</v>
      </c>
      <c r="DD341" s="271">
        <v>2100</v>
      </c>
      <c r="DE341" s="1210"/>
      <c r="DF341" s="231" t="s">
        <v>319</v>
      </c>
      <c r="DG341" s="1189"/>
      <c r="DH341" s="1240"/>
      <c r="DI341" s="1210"/>
      <c r="DJ341" s="1243"/>
      <c r="DK341" s="1210"/>
      <c r="DL341" s="1190"/>
      <c r="DM341" s="1192"/>
      <c r="DN341" s="1194"/>
      <c r="DO341" s="1192"/>
      <c r="DP341" s="1196"/>
      <c r="DQ341" s="1192"/>
      <c r="DR341" s="1247"/>
      <c r="DS341" s="1210"/>
      <c r="DT341" s="302"/>
      <c r="DU341" s="1210"/>
      <c r="DV341" s="1250"/>
      <c r="DW341" s="1252"/>
      <c r="DX341" s="1252"/>
      <c r="DY341" s="1254"/>
      <c r="DZ341" s="1210"/>
      <c r="EA341" s="1212"/>
      <c r="EB341" s="1192"/>
      <c r="EC341" s="1199"/>
      <c r="ED341" s="1192"/>
      <c r="EE341" s="1194"/>
      <c r="EF341" s="1192"/>
      <c r="EG341" s="1196"/>
      <c r="EH341" s="1192"/>
      <c r="EI341" s="1205"/>
      <c r="EJ341" s="1208"/>
      <c r="EK341" s="1210"/>
      <c r="EL341" s="1212"/>
      <c r="EM341" s="1192"/>
      <c r="EN341" s="1199"/>
      <c r="EO341" s="1192"/>
      <c r="EP341" s="1194"/>
      <c r="EQ341" s="1192"/>
      <c r="ER341" s="1196"/>
      <c r="ES341" s="1192"/>
      <c r="ET341" s="1205"/>
      <c r="EU341" s="1215"/>
      <c r="EV341" s="1208"/>
      <c r="EW341" s="1210"/>
      <c r="EX341" s="272">
        <v>3560</v>
      </c>
      <c r="EY341" s="1210"/>
      <c r="EZ341" s="1261"/>
      <c r="FA341" s="1210"/>
      <c r="FB341" s="1264"/>
      <c r="FC341" s="298"/>
      <c r="FD341" s="1267"/>
      <c r="FE341" s="441"/>
      <c r="FL341" s="422"/>
      <c r="FM341" s="422"/>
      <c r="FN341" s="422"/>
      <c r="FO341" s="422"/>
    </row>
    <row r="342" spans="1:171" ht="15.6" customHeight="1">
      <c r="A342" s="144" t="s">
        <v>1425</v>
      </c>
      <c r="B342" s="144" t="s">
        <v>2036</v>
      </c>
      <c r="C342" s="1256"/>
      <c r="D342" s="1182"/>
      <c r="E342" s="1217" t="s">
        <v>1165</v>
      </c>
      <c r="F342" s="299" t="s">
        <v>44</v>
      </c>
      <c r="G342" s="205"/>
      <c r="H342" s="246">
        <v>128450</v>
      </c>
      <c r="I342" s="247">
        <v>218630</v>
      </c>
      <c r="J342" s="246">
        <v>122400</v>
      </c>
      <c r="K342" s="247">
        <v>212580</v>
      </c>
      <c r="L342" s="175" t="s">
        <v>268</v>
      </c>
      <c r="M342" s="248">
        <v>1160</v>
      </c>
      <c r="N342" s="249">
        <v>2060</v>
      </c>
      <c r="O342" s="250" t="s">
        <v>269</v>
      </c>
      <c r="P342" s="251" t="s">
        <v>270</v>
      </c>
      <c r="Q342" s="252" t="s">
        <v>274</v>
      </c>
      <c r="R342" s="251" t="s">
        <v>271</v>
      </c>
      <c r="S342" s="252" t="s">
        <v>268</v>
      </c>
      <c r="T342" s="253">
        <v>2.8</v>
      </c>
      <c r="U342" s="254">
        <v>2.8</v>
      </c>
      <c r="V342" s="248">
        <v>1100</v>
      </c>
      <c r="W342" s="249">
        <v>2000</v>
      </c>
      <c r="X342" s="250" t="s">
        <v>269</v>
      </c>
      <c r="Y342" s="251" t="s">
        <v>270</v>
      </c>
      <c r="Z342" s="252" t="s">
        <v>274</v>
      </c>
      <c r="AA342" s="251" t="s">
        <v>271</v>
      </c>
      <c r="AB342" s="252" t="s">
        <v>268</v>
      </c>
      <c r="AC342" s="253">
        <v>2.8</v>
      </c>
      <c r="AD342" s="255">
        <v>2.8</v>
      </c>
      <c r="AE342" s="55"/>
      <c r="AH342" s="273"/>
      <c r="AP342" s="55"/>
      <c r="AZ342" s="175" t="s">
        <v>268</v>
      </c>
      <c r="BA342" s="274">
        <v>18030</v>
      </c>
      <c r="BB342" s="175" t="s">
        <v>268</v>
      </c>
      <c r="BC342" s="225">
        <v>180</v>
      </c>
      <c r="BD342" s="226" t="s">
        <v>269</v>
      </c>
      <c r="BE342" s="227" t="s">
        <v>270</v>
      </c>
      <c r="BF342" s="228" t="s">
        <v>268</v>
      </c>
      <c r="BG342" s="229" t="s">
        <v>271</v>
      </c>
      <c r="BH342" s="226" t="s">
        <v>268</v>
      </c>
      <c r="BI342" s="230">
        <v>2.5</v>
      </c>
      <c r="BJ342" s="1187"/>
      <c r="BL342" s="231">
        <v>666700</v>
      </c>
      <c r="BM342" s="1210"/>
      <c r="BN342" s="149">
        <v>6660</v>
      </c>
      <c r="BO342" s="138" t="s">
        <v>272</v>
      </c>
      <c r="BP342" s="166" t="s">
        <v>270</v>
      </c>
      <c r="BQ342" s="161" t="s">
        <v>268</v>
      </c>
      <c r="BR342" s="303" t="s">
        <v>271</v>
      </c>
      <c r="BS342" s="182" t="s">
        <v>268</v>
      </c>
      <c r="BT342" s="304">
        <v>1.9</v>
      </c>
      <c r="BU342" s="307"/>
      <c r="BV342" s="1241"/>
      <c r="BW342" s="302"/>
      <c r="BX342" s="1186"/>
      <c r="BY342" s="133"/>
      <c r="BZ342" s="133"/>
      <c r="CA342" s="1187"/>
      <c r="CB342" s="311"/>
      <c r="CC342" s="312"/>
      <c r="CD342" s="311"/>
      <c r="CE342" s="312"/>
      <c r="CF342" s="311"/>
      <c r="CG342" s="312"/>
      <c r="CH342" s="311"/>
      <c r="CI342" s="1241"/>
      <c r="CJ342" s="1219">
        <v>4680</v>
      </c>
      <c r="CK342" s="1189"/>
      <c r="CL342" s="1190"/>
      <c r="CM342" s="1192"/>
      <c r="CN342" s="1194"/>
      <c r="CO342" s="1192"/>
      <c r="CP342" s="1196"/>
      <c r="CQ342" s="1192"/>
      <c r="CR342" s="1205"/>
      <c r="CS342" s="1230"/>
      <c r="CT342" s="1232"/>
      <c r="CU342" s="1234"/>
      <c r="CV342" s="1237"/>
      <c r="CW342" s="1234"/>
      <c r="CX342" s="1237"/>
      <c r="CY342" s="1189"/>
      <c r="CZ342" s="167" t="s">
        <v>1166</v>
      </c>
      <c r="DA342" s="268">
        <v>2600</v>
      </c>
      <c r="DB342" s="269">
        <v>2900</v>
      </c>
      <c r="DC342" s="270">
        <v>1800</v>
      </c>
      <c r="DD342" s="271">
        <v>1800</v>
      </c>
      <c r="DE342" s="1210"/>
      <c r="DF342" s="231">
        <v>3920</v>
      </c>
      <c r="DG342" s="235"/>
      <c r="DH342" s="276"/>
      <c r="DI342" s="1241"/>
      <c r="DJ342" s="1243"/>
      <c r="DK342" s="1210"/>
      <c r="DL342" s="1190"/>
      <c r="DM342" s="1192"/>
      <c r="DN342" s="1194"/>
      <c r="DO342" s="1192"/>
      <c r="DP342" s="1196"/>
      <c r="DQ342" s="1192"/>
      <c r="DR342" s="1247"/>
      <c r="DS342" s="1210"/>
      <c r="DT342" s="302"/>
      <c r="DU342" s="1210"/>
      <c r="DV342" s="1221">
        <v>0.01</v>
      </c>
      <c r="DW342" s="1223">
        <v>0.03</v>
      </c>
      <c r="DX342" s="1223">
        <v>0.04</v>
      </c>
      <c r="DY342" s="1225">
        <v>0.06</v>
      </c>
      <c r="DZ342" s="1210"/>
      <c r="EA342" s="1212"/>
      <c r="EB342" s="1192"/>
      <c r="EC342" s="1199"/>
      <c r="ED342" s="1192"/>
      <c r="EE342" s="1194"/>
      <c r="EF342" s="1192"/>
      <c r="EG342" s="1196"/>
      <c r="EH342" s="1192"/>
      <c r="EI342" s="1205"/>
      <c r="EJ342" s="1208"/>
      <c r="EK342" s="1210"/>
      <c r="EL342" s="1212"/>
      <c r="EM342" s="1192"/>
      <c r="EN342" s="1199"/>
      <c r="EO342" s="1192"/>
      <c r="EP342" s="1194"/>
      <c r="EQ342" s="1192"/>
      <c r="ER342" s="1196"/>
      <c r="ES342" s="1192"/>
      <c r="ET342" s="1205"/>
      <c r="EU342" s="1215"/>
      <c r="EV342" s="1208"/>
      <c r="EW342" s="1210"/>
      <c r="EX342" s="277">
        <v>30</v>
      </c>
      <c r="EY342" s="1210"/>
      <c r="EZ342" s="1261"/>
      <c r="FA342" s="1210"/>
      <c r="FB342" s="1264"/>
      <c r="FC342" s="298"/>
      <c r="FD342" s="1267"/>
      <c r="FE342" s="441"/>
      <c r="FL342" s="422"/>
      <c r="FM342" s="422"/>
      <c r="FN342" s="422"/>
      <c r="FO342" s="422"/>
    </row>
    <row r="343" spans="1:171" ht="15.6" customHeight="1">
      <c r="A343" s="144" t="s">
        <v>1426</v>
      </c>
      <c r="B343" s="144" t="s">
        <v>2037</v>
      </c>
      <c r="C343" s="1256"/>
      <c r="D343" s="1182"/>
      <c r="E343" s="1218"/>
      <c r="F343" s="300" t="s">
        <v>45</v>
      </c>
      <c r="G343" s="205"/>
      <c r="H343" s="279">
        <v>218630</v>
      </c>
      <c r="I343" s="280"/>
      <c r="J343" s="279">
        <v>212580</v>
      </c>
      <c r="K343" s="280"/>
      <c r="L343" s="175" t="s">
        <v>268</v>
      </c>
      <c r="M343" s="223">
        <v>2060</v>
      </c>
      <c r="N343" s="281"/>
      <c r="O343" s="282" t="s">
        <v>269</v>
      </c>
      <c r="P343" s="283" t="s">
        <v>270</v>
      </c>
      <c r="Q343" s="284" t="s">
        <v>274</v>
      </c>
      <c r="R343" s="283" t="s">
        <v>271</v>
      </c>
      <c r="S343" s="284" t="s">
        <v>268</v>
      </c>
      <c r="T343" s="285">
        <v>2.8</v>
      </c>
      <c r="U343" s="286"/>
      <c r="V343" s="223">
        <v>2000</v>
      </c>
      <c r="W343" s="281"/>
      <c r="X343" s="282" t="s">
        <v>269</v>
      </c>
      <c r="Y343" s="283" t="s">
        <v>270</v>
      </c>
      <c r="Z343" s="284" t="s">
        <v>274</v>
      </c>
      <c r="AA343" s="283" t="s">
        <v>271</v>
      </c>
      <c r="AB343" s="284" t="s">
        <v>268</v>
      </c>
      <c r="AC343" s="285">
        <v>2.8</v>
      </c>
      <c r="AD343" s="287"/>
      <c r="AE343" s="55"/>
      <c r="AH343" s="288"/>
      <c r="AP343" s="55"/>
      <c r="AQ343" s="289"/>
      <c r="AR343" s="165"/>
      <c r="AS343" s="288"/>
      <c r="AZ343" s="56"/>
      <c r="BA343" s="56"/>
      <c r="BB343" s="56"/>
      <c r="BC343" s="56"/>
      <c r="BD343" s="56"/>
      <c r="BE343" s="56"/>
      <c r="BF343" s="56"/>
      <c r="BG343" s="56"/>
      <c r="BH343" s="56"/>
      <c r="BI343" s="56"/>
      <c r="BJ343" s="1187"/>
      <c r="BL343" s="302"/>
      <c r="BM343" s="1210"/>
      <c r="BN343" s="309"/>
      <c r="BO343" s="202"/>
      <c r="BP343" s="202"/>
      <c r="BQ343" s="202"/>
      <c r="BR343" s="202"/>
      <c r="BS343" s="202"/>
      <c r="BT343" s="305"/>
      <c r="BU343" s="179"/>
      <c r="BV343" s="1241"/>
      <c r="BW343" s="231"/>
      <c r="BX343" s="1186"/>
      <c r="BY343" s="133"/>
      <c r="BZ343" s="133"/>
      <c r="CA343" s="1187"/>
      <c r="CB343" s="311"/>
      <c r="CC343" s="312"/>
      <c r="CD343" s="311"/>
      <c r="CE343" s="312"/>
      <c r="CF343" s="311"/>
      <c r="CG343" s="312"/>
      <c r="CH343" s="311"/>
      <c r="CI343" s="1241"/>
      <c r="CJ343" s="1219"/>
      <c r="CK343" s="1189"/>
      <c r="CL343" s="1190"/>
      <c r="CM343" s="1192"/>
      <c r="CN343" s="1194"/>
      <c r="CO343" s="1192"/>
      <c r="CP343" s="1196"/>
      <c r="CQ343" s="1192"/>
      <c r="CR343" s="1205"/>
      <c r="CS343" s="1230"/>
      <c r="CT343" s="1232"/>
      <c r="CU343" s="1235"/>
      <c r="CV343" s="1238"/>
      <c r="CW343" s="1235"/>
      <c r="CX343" s="1238"/>
      <c r="CY343" s="1189"/>
      <c r="CZ343" s="291" t="s">
        <v>1167</v>
      </c>
      <c r="DA343" s="292">
        <v>2400</v>
      </c>
      <c r="DB343" s="293">
        <v>2600</v>
      </c>
      <c r="DC343" s="294">
        <v>1600</v>
      </c>
      <c r="DD343" s="290">
        <v>1600</v>
      </c>
      <c r="DE343" s="1210"/>
      <c r="DF343" s="302"/>
      <c r="DG343" s="235"/>
      <c r="DH343" s="165"/>
      <c r="DI343" s="1241"/>
      <c r="DJ343" s="1244"/>
      <c r="DK343" s="1210"/>
      <c r="DL343" s="1190"/>
      <c r="DM343" s="1193"/>
      <c r="DN343" s="1195"/>
      <c r="DO343" s="1193"/>
      <c r="DP343" s="1197"/>
      <c r="DQ343" s="1193"/>
      <c r="DR343" s="1248"/>
      <c r="DS343" s="1210"/>
      <c r="DT343" s="231"/>
      <c r="DU343" s="1210"/>
      <c r="DV343" s="1222"/>
      <c r="DW343" s="1224"/>
      <c r="DX343" s="1224"/>
      <c r="DY343" s="1226"/>
      <c r="DZ343" s="1210"/>
      <c r="EA343" s="1213"/>
      <c r="EB343" s="1193"/>
      <c r="EC343" s="1200"/>
      <c r="ED343" s="1193"/>
      <c r="EE343" s="1195"/>
      <c r="EF343" s="1193"/>
      <c r="EG343" s="1197"/>
      <c r="EH343" s="1193"/>
      <c r="EI343" s="1206"/>
      <c r="EJ343" s="1209"/>
      <c r="EK343" s="1210"/>
      <c r="EL343" s="1213"/>
      <c r="EM343" s="1193"/>
      <c r="EN343" s="1200"/>
      <c r="EO343" s="1193"/>
      <c r="EP343" s="1195"/>
      <c r="EQ343" s="1193"/>
      <c r="ER343" s="1197"/>
      <c r="ES343" s="1193"/>
      <c r="ET343" s="1206"/>
      <c r="EU343" s="1216"/>
      <c r="EV343" s="1209"/>
      <c r="EW343" s="1210"/>
      <c r="EX343" s="295" t="s">
        <v>1168</v>
      </c>
      <c r="EY343" s="1210"/>
      <c r="EZ343" s="1261"/>
      <c r="FA343" s="1210"/>
      <c r="FB343" s="1264"/>
      <c r="FC343" s="298"/>
      <c r="FD343" s="1267"/>
      <c r="FE343" s="441"/>
      <c r="FL343" s="422"/>
      <c r="FM343" s="422"/>
      <c r="FN343" s="422"/>
      <c r="FO343" s="422"/>
    </row>
    <row r="344" spans="1:171" ht="15.6" customHeight="1">
      <c r="A344" s="144" t="s">
        <v>1427</v>
      </c>
      <c r="B344" s="144" t="s">
        <v>2038</v>
      </c>
      <c r="C344" s="1256"/>
      <c r="D344" s="1352" t="s">
        <v>1193</v>
      </c>
      <c r="E344" s="1184" t="s">
        <v>1160</v>
      </c>
      <c r="F344" s="296" t="s">
        <v>42</v>
      </c>
      <c r="G344" s="205"/>
      <c r="H344" s="206">
        <v>44830</v>
      </c>
      <c r="I344" s="207">
        <v>53840</v>
      </c>
      <c r="J344" s="206">
        <v>39330</v>
      </c>
      <c r="K344" s="207">
        <v>48340</v>
      </c>
      <c r="L344" s="175" t="s">
        <v>268</v>
      </c>
      <c r="M344" s="208">
        <v>420</v>
      </c>
      <c r="N344" s="209">
        <v>510</v>
      </c>
      <c r="O344" s="210" t="s">
        <v>269</v>
      </c>
      <c r="P344" s="211" t="s">
        <v>270</v>
      </c>
      <c r="Q344" s="212" t="s">
        <v>268</v>
      </c>
      <c r="R344" s="213" t="s">
        <v>271</v>
      </c>
      <c r="S344" s="212" t="s">
        <v>268</v>
      </c>
      <c r="T344" s="214">
        <v>3</v>
      </c>
      <c r="U344" s="215">
        <v>2.9</v>
      </c>
      <c r="V344" s="208">
        <v>370</v>
      </c>
      <c r="W344" s="209">
        <v>460</v>
      </c>
      <c r="X344" s="210" t="s">
        <v>269</v>
      </c>
      <c r="Y344" s="211" t="s">
        <v>270</v>
      </c>
      <c r="Z344" s="212" t="s">
        <v>268</v>
      </c>
      <c r="AA344" s="213" t="s">
        <v>271</v>
      </c>
      <c r="AB344" s="212" t="s">
        <v>268</v>
      </c>
      <c r="AC344" s="214">
        <v>3</v>
      </c>
      <c r="AD344" s="216">
        <v>2.9</v>
      </c>
      <c r="AE344" s="175" t="s">
        <v>268</v>
      </c>
      <c r="AF344" s="217">
        <v>9010</v>
      </c>
      <c r="AG344" s="218" t="s">
        <v>274</v>
      </c>
      <c r="AH344" s="219">
        <v>90</v>
      </c>
      <c r="AI344" s="220" t="s">
        <v>269</v>
      </c>
      <c r="AJ344" s="211" t="s">
        <v>270</v>
      </c>
      <c r="AK344" s="212" t="s">
        <v>268</v>
      </c>
      <c r="AL344" s="213" t="s">
        <v>271</v>
      </c>
      <c r="AM344" s="212" t="s">
        <v>268</v>
      </c>
      <c r="AN344" s="221">
        <v>2.5</v>
      </c>
      <c r="AO344" s="222" t="s">
        <v>276</v>
      </c>
      <c r="AP344" s="175" t="s">
        <v>268</v>
      </c>
      <c r="AQ344" s="223">
        <v>3600</v>
      </c>
      <c r="AR344" s="224" t="s">
        <v>274</v>
      </c>
      <c r="AS344" s="225">
        <v>30</v>
      </c>
      <c r="AT344" s="226" t="s">
        <v>269</v>
      </c>
      <c r="AU344" s="227" t="s">
        <v>270</v>
      </c>
      <c r="AV344" s="228" t="s">
        <v>268</v>
      </c>
      <c r="AW344" s="229" t="s">
        <v>271</v>
      </c>
      <c r="AX344" s="228" t="s">
        <v>268</v>
      </c>
      <c r="AY344" s="230">
        <v>3.8</v>
      </c>
      <c r="BA344" s="56"/>
      <c r="BJ344" s="1187"/>
      <c r="BL344" s="231" t="s">
        <v>1194</v>
      </c>
      <c r="BM344" s="1210"/>
      <c r="BN344" s="1227" t="s">
        <v>1194</v>
      </c>
      <c r="BO344" s="1228"/>
      <c r="BP344" s="1228"/>
      <c r="BT344" s="306"/>
      <c r="BU344" s="235"/>
      <c r="BV344" s="1241"/>
      <c r="BW344" s="266"/>
      <c r="BX344" s="1186"/>
      <c r="BY344" s="133"/>
      <c r="BZ344" s="133"/>
      <c r="CA344" s="1187"/>
      <c r="CB344" s="311"/>
      <c r="CC344" s="312"/>
      <c r="CD344" s="311"/>
      <c r="CE344" s="312"/>
      <c r="CF344" s="311"/>
      <c r="CG344" s="312"/>
      <c r="CH344" s="311"/>
      <c r="CI344" s="1241"/>
      <c r="CJ344" s="1188" t="s">
        <v>171</v>
      </c>
      <c r="CK344" s="1189" t="s">
        <v>268</v>
      </c>
      <c r="CL344" s="1190">
        <v>40</v>
      </c>
      <c r="CM344" s="1192" t="s">
        <v>269</v>
      </c>
      <c r="CN344" s="1194" t="s">
        <v>270</v>
      </c>
      <c r="CO344" s="1192" t="s">
        <v>268</v>
      </c>
      <c r="CP344" s="1196" t="s">
        <v>275</v>
      </c>
      <c r="CQ344" s="1192" t="s">
        <v>268</v>
      </c>
      <c r="CR344" s="1205">
        <v>2.4</v>
      </c>
      <c r="CS344" s="1230" t="s">
        <v>277</v>
      </c>
      <c r="CT344" s="1232" t="s">
        <v>268</v>
      </c>
      <c r="CU344" s="1233">
        <v>3800</v>
      </c>
      <c r="CV344" s="1236">
        <v>4100</v>
      </c>
      <c r="CW344" s="1233">
        <v>2600</v>
      </c>
      <c r="CX344" s="1236">
        <v>2600</v>
      </c>
      <c r="CY344" s="1189" t="s">
        <v>268</v>
      </c>
      <c r="CZ344" s="238" t="s">
        <v>1162</v>
      </c>
      <c r="DA344" s="239">
        <v>6100</v>
      </c>
      <c r="DB344" s="240">
        <v>6800</v>
      </c>
      <c r="DC344" s="241">
        <v>4200</v>
      </c>
      <c r="DD344" s="242">
        <v>4200</v>
      </c>
      <c r="DE344" s="1210"/>
      <c r="DF344" s="231" t="s">
        <v>321</v>
      </c>
      <c r="DG344" s="1189" t="s">
        <v>268</v>
      </c>
      <c r="DH344" s="1239">
        <v>5100</v>
      </c>
      <c r="DI344" s="1210" t="s">
        <v>268</v>
      </c>
      <c r="DJ344" s="1242">
        <v>2030</v>
      </c>
      <c r="DK344" s="1210" t="s">
        <v>268</v>
      </c>
      <c r="DL344" s="1245">
        <v>20</v>
      </c>
      <c r="DM344" s="1201" t="s">
        <v>269</v>
      </c>
      <c r="DN344" s="1202" t="s">
        <v>270</v>
      </c>
      <c r="DO344" s="1201" t="s">
        <v>268</v>
      </c>
      <c r="DP344" s="1203" t="s">
        <v>275</v>
      </c>
      <c r="DQ344" s="1201" t="s">
        <v>268</v>
      </c>
      <c r="DR344" s="1246">
        <v>6.2</v>
      </c>
      <c r="DS344" s="1210"/>
      <c r="DT344" s="231"/>
      <c r="DU344" s="1210" t="s">
        <v>280</v>
      </c>
      <c r="DV344" s="1249" t="s">
        <v>1129</v>
      </c>
      <c r="DW344" s="1251" t="s">
        <v>1129</v>
      </c>
      <c r="DX344" s="1251" t="s">
        <v>1129</v>
      </c>
      <c r="DY344" s="1253" t="s">
        <v>1129</v>
      </c>
      <c r="DZ344" s="1210" t="s">
        <v>280</v>
      </c>
      <c r="EA344" s="1211">
        <v>1340</v>
      </c>
      <c r="EB344" s="1201" t="s">
        <v>268</v>
      </c>
      <c r="EC344" s="1198">
        <v>10</v>
      </c>
      <c r="ED344" s="1201" t="s">
        <v>269</v>
      </c>
      <c r="EE344" s="1202" t="s">
        <v>270</v>
      </c>
      <c r="EF344" s="1201" t="s">
        <v>268</v>
      </c>
      <c r="EG344" s="1203" t="s">
        <v>275</v>
      </c>
      <c r="EH344" s="1201" t="s">
        <v>268</v>
      </c>
      <c r="EI344" s="1204">
        <v>6.2</v>
      </c>
      <c r="EJ344" s="1207" t="s">
        <v>276</v>
      </c>
      <c r="EK344" s="1210" t="s">
        <v>280</v>
      </c>
      <c r="EL344" s="1211">
        <v>4910</v>
      </c>
      <c r="EM344" s="1201" t="s">
        <v>268</v>
      </c>
      <c r="EN344" s="1198">
        <v>40</v>
      </c>
      <c r="EO344" s="1201" t="s">
        <v>269</v>
      </c>
      <c r="EP344" s="1202" t="s">
        <v>270</v>
      </c>
      <c r="EQ344" s="1201" t="s">
        <v>268</v>
      </c>
      <c r="ER344" s="1203" t="s">
        <v>275</v>
      </c>
      <c r="ES344" s="1201" t="s">
        <v>268</v>
      </c>
      <c r="ET344" s="1204">
        <v>3.1</v>
      </c>
      <c r="EU344" s="1214" t="s">
        <v>276</v>
      </c>
      <c r="EV344" s="1207" t="s">
        <v>1168</v>
      </c>
      <c r="EW344" s="1210" t="s">
        <v>280</v>
      </c>
      <c r="EX344" s="244"/>
      <c r="EY344" s="1210" t="s">
        <v>280</v>
      </c>
      <c r="EZ344" s="1261"/>
      <c r="FA344" s="1210"/>
      <c r="FB344" s="1264"/>
      <c r="FC344" s="298"/>
      <c r="FD344" s="1267"/>
      <c r="FE344" s="441"/>
      <c r="FL344" s="422"/>
      <c r="FM344" s="422"/>
      <c r="FN344" s="422"/>
      <c r="FO344" s="422"/>
    </row>
    <row r="345" spans="1:171" ht="15.6" customHeight="1">
      <c r="A345" s="144" t="s">
        <v>1428</v>
      </c>
      <c r="B345" s="144" t="s">
        <v>2039</v>
      </c>
      <c r="C345" s="1256"/>
      <c r="D345" s="1182"/>
      <c r="E345" s="1185"/>
      <c r="F345" s="299" t="s">
        <v>43</v>
      </c>
      <c r="G345" s="205"/>
      <c r="H345" s="246">
        <v>53840</v>
      </c>
      <c r="I345" s="247">
        <v>126100</v>
      </c>
      <c r="J345" s="246">
        <v>48340</v>
      </c>
      <c r="K345" s="247">
        <v>120600</v>
      </c>
      <c r="L345" s="175" t="s">
        <v>268</v>
      </c>
      <c r="M345" s="248">
        <v>510</v>
      </c>
      <c r="N345" s="249">
        <v>1140</v>
      </c>
      <c r="O345" s="250" t="s">
        <v>269</v>
      </c>
      <c r="P345" s="251" t="s">
        <v>270</v>
      </c>
      <c r="Q345" s="252" t="s">
        <v>274</v>
      </c>
      <c r="R345" s="251" t="s">
        <v>271</v>
      </c>
      <c r="S345" s="252" t="s">
        <v>268</v>
      </c>
      <c r="T345" s="253">
        <v>2.9</v>
      </c>
      <c r="U345" s="254">
        <v>2.8</v>
      </c>
      <c r="V345" s="248">
        <v>460</v>
      </c>
      <c r="W345" s="249">
        <v>1080</v>
      </c>
      <c r="X345" s="250" t="s">
        <v>269</v>
      </c>
      <c r="Y345" s="251" t="s">
        <v>270</v>
      </c>
      <c r="Z345" s="252" t="s">
        <v>274</v>
      </c>
      <c r="AA345" s="251" t="s">
        <v>271</v>
      </c>
      <c r="AB345" s="252" t="s">
        <v>268</v>
      </c>
      <c r="AC345" s="253">
        <v>2.9</v>
      </c>
      <c r="AD345" s="255">
        <v>2.8</v>
      </c>
      <c r="AE345" s="175" t="s">
        <v>268</v>
      </c>
      <c r="AF345" s="223">
        <v>9010</v>
      </c>
      <c r="AG345" s="224" t="s">
        <v>274</v>
      </c>
      <c r="AH345" s="256">
        <v>90</v>
      </c>
      <c r="AI345" s="257" t="s">
        <v>269</v>
      </c>
      <c r="AJ345" s="197" t="s">
        <v>270</v>
      </c>
      <c r="AK345" s="198" t="s">
        <v>268</v>
      </c>
      <c r="AL345" s="258" t="s">
        <v>271</v>
      </c>
      <c r="AM345" s="259" t="s">
        <v>268</v>
      </c>
      <c r="AN345" s="260">
        <v>2.5</v>
      </c>
      <c r="AO345" s="261"/>
      <c r="AQ345" s="233"/>
      <c r="AR345" s="56"/>
      <c r="AS345" s="233"/>
      <c r="AT345" s="262"/>
      <c r="AU345" s="263"/>
      <c r="AV345" s="262"/>
      <c r="AW345" s="263"/>
      <c r="AX345" s="262"/>
      <c r="AY345" s="263"/>
      <c r="BA345" s="56"/>
      <c r="BB345" s="56"/>
      <c r="BC345" s="264"/>
      <c r="BD345" s="265"/>
      <c r="BE345" s="56"/>
      <c r="BF345" s="265"/>
      <c r="BG345" s="56"/>
      <c r="BH345" s="265"/>
      <c r="BI345" s="56"/>
      <c r="BJ345" s="1187"/>
      <c r="BL345" s="231">
        <v>709800</v>
      </c>
      <c r="BM345" s="1210"/>
      <c r="BN345" s="149">
        <v>7090</v>
      </c>
      <c r="BO345" s="138" t="s">
        <v>272</v>
      </c>
      <c r="BP345" s="166" t="s">
        <v>270</v>
      </c>
      <c r="BQ345" s="161" t="s">
        <v>268</v>
      </c>
      <c r="BR345" s="303" t="s">
        <v>271</v>
      </c>
      <c r="BS345" s="182" t="s">
        <v>268</v>
      </c>
      <c r="BT345" s="304">
        <v>1.9</v>
      </c>
      <c r="BU345" s="307"/>
      <c r="BV345" s="1241"/>
      <c r="BW345" s="302"/>
      <c r="BX345" s="1186"/>
      <c r="BY345" s="133"/>
      <c r="BZ345" s="133"/>
      <c r="CA345" s="1187"/>
      <c r="CB345" s="311"/>
      <c r="CC345" s="312"/>
      <c r="CD345" s="311"/>
      <c r="CE345" s="312"/>
      <c r="CF345" s="311"/>
      <c r="CG345" s="312"/>
      <c r="CH345" s="311"/>
      <c r="CI345" s="1241"/>
      <c r="CJ345" s="1188"/>
      <c r="CK345" s="1189"/>
      <c r="CL345" s="1190"/>
      <c r="CM345" s="1192"/>
      <c r="CN345" s="1194"/>
      <c r="CO345" s="1192"/>
      <c r="CP345" s="1196"/>
      <c r="CQ345" s="1192"/>
      <c r="CR345" s="1205"/>
      <c r="CS345" s="1230"/>
      <c r="CT345" s="1232"/>
      <c r="CU345" s="1234"/>
      <c r="CV345" s="1237"/>
      <c r="CW345" s="1234"/>
      <c r="CX345" s="1237"/>
      <c r="CY345" s="1189"/>
      <c r="CZ345" s="167" t="s">
        <v>1164</v>
      </c>
      <c r="DA345" s="268">
        <v>3300</v>
      </c>
      <c r="DB345" s="269">
        <v>3700</v>
      </c>
      <c r="DC345" s="270">
        <v>2300</v>
      </c>
      <c r="DD345" s="271">
        <v>2300</v>
      </c>
      <c r="DE345" s="1210"/>
      <c r="DF345" s="231">
        <v>3660</v>
      </c>
      <c r="DG345" s="1189"/>
      <c r="DH345" s="1240"/>
      <c r="DI345" s="1210"/>
      <c r="DJ345" s="1243"/>
      <c r="DK345" s="1210"/>
      <c r="DL345" s="1190"/>
      <c r="DM345" s="1192"/>
      <c r="DN345" s="1194"/>
      <c r="DO345" s="1192"/>
      <c r="DP345" s="1196"/>
      <c r="DQ345" s="1192"/>
      <c r="DR345" s="1247"/>
      <c r="DS345" s="1210"/>
      <c r="DT345" s="302"/>
      <c r="DU345" s="1210"/>
      <c r="DV345" s="1250"/>
      <c r="DW345" s="1252"/>
      <c r="DX345" s="1252"/>
      <c r="DY345" s="1254"/>
      <c r="DZ345" s="1210"/>
      <c r="EA345" s="1212"/>
      <c r="EB345" s="1192"/>
      <c r="EC345" s="1199"/>
      <c r="ED345" s="1192"/>
      <c r="EE345" s="1194"/>
      <c r="EF345" s="1192"/>
      <c r="EG345" s="1196"/>
      <c r="EH345" s="1192"/>
      <c r="EI345" s="1205"/>
      <c r="EJ345" s="1208"/>
      <c r="EK345" s="1210"/>
      <c r="EL345" s="1212"/>
      <c r="EM345" s="1192"/>
      <c r="EN345" s="1199"/>
      <c r="EO345" s="1192"/>
      <c r="EP345" s="1194"/>
      <c r="EQ345" s="1192"/>
      <c r="ER345" s="1196"/>
      <c r="ES345" s="1192"/>
      <c r="ET345" s="1205"/>
      <c r="EU345" s="1215"/>
      <c r="EV345" s="1208"/>
      <c r="EW345" s="1210"/>
      <c r="EX345" s="272">
        <v>3240</v>
      </c>
      <c r="EY345" s="1210"/>
      <c r="EZ345" s="1261"/>
      <c r="FA345" s="1210"/>
      <c r="FB345" s="1264"/>
      <c r="FC345" s="298"/>
      <c r="FD345" s="1267"/>
      <c r="FE345" s="441"/>
      <c r="FL345" s="422"/>
      <c r="FM345" s="422"/>
      <c r="FN345" s="422"/>
      <c r="FO345" s="422"/>
    </row>
    <row r="346" spans="1:171" ht="15.6" customHeight="1">
      <c r="A346" s="144" t="s">
        <v>1429</v>
      </c>
      <c r="B346" s="144" t="s">
        <v>2040</v>
      </c>
      <c r="C346" s="1256"/>
      <c r="D346" s="1182"/>
      <c r="E346" s="1217" t="s">
        <v>1165</v>
      </c>
      <c r="F346" s="299" t="s">
        <v>44</v>
      </c>
      <c r="G346" s="205"/>
      <c r="H346" s="246">
        <v>126100</v>
      </c>
      <c r="I346" s="247">
        <v>216280</v>
      </c>
      <c r="J346" s="246">
        <v>120600</v>
      </c>
      <c r="K346" s="247">
        <v>210780</v>
      </c>
      <c r="L346" s="175" t="s">
        <v>268</v>
      </c>
      <c r="M346" s="248">
        <v>1140</v>
      </c>
      <c r="N346" s="249">
        <v>2040</v>
      </c>
      <c r="O346" s="250" t="s">
        <v>269</v>
      </c>
      <c r="P346" s="251" t="s">
        <v>270</v>
      </c>
      <c r="Q346" s="252" t="s">
        <v>274</v>
      </c>
      <c r="R346" s="251" t="s">
        <v>271</v>
      </c>
      <c r="S346" s="252" t="s">
        <v>268</v>
      </c>
      <c r="T346" s="253">
        <v>2.8</v>
      </c>
      <c r="U346" s="254">
        <v>2.8</v>
      </c>
      <c r="V346" s="248">
        <v>1080</v>
      </c>
      <c r="W346" s="249">
        <v>1980</v>
      </c>
      <c r="X346" s="250" t="s">
        <v>269</v>
      </c>
      <c r="Y346" s="251" t="s">
        <v>270</v>
      </c>
      <c r="Z346" s="252" t="s">
        <v>274</v>
      </c>
      <c r="AA346" s="251" t="s">
        <v>271</v>
      </c>
      <c r="AB346" s="252" t="s">
        <v>268</v>
      </c>
      <c r="AC346" s="253">
        <v>2.8</v>
      </c>
      <c r="AD346" s="255">
        <v>2.8</v>
      </c>
      <c r="AE346" s="55"/>
      <c r="AH346" s="273"/>
      <c r="AP346" s="55"/>
      <c r="AZ346" s="175" t="s">
        <v>268</v>
      </c>
      <c r="BA346" s="274">
        <v>18030</v>
      </c>
      <c r="BB346" s="175" t="s">
        <v>268</v>
      </c>
      <c r="BC346" s="225">
        <v>180</v>
      </c>
      <c r="BD346" s="226" t="s">
        <v>269</v>
      </c>
      <c r="BE346" s="227" t="s">
        <v>270</v>
      </c>
      <c r="BF346" s="228" t="s">
        <v>268</v>
      </c>
      <c r="BG346" s="229" t="s">
        <v>271</v>
      </c>
      <c r="BH346" s="226" t="s">
        <v>268</v>
      </c>
      <c r="BI346" s="230">
        <v>2.5</v>
      </c>
      <c r="BJ346" s="1187"/>
      <c r="BL346" s="302"/>
      <c r="BM346" s="1210"/>
      <c r="BN346" s="309"/>
      <c r="BO346" s="202"/>
      <c r="BP346" s="202"/>
      <c r="BQ346" s="202"/>
      <c r="BR346" s="202"/>
      <c r="BS346" s="202"/>
      <c r="BT346" s="305"/>
      <c r="BU346" s="179"/>
      <c r="BV346" s="1241"/>
      <c r="BW346" s="231"/>
      <c r="BX346" s="1186"/>
      <c r="BY346" s="133"/>
      <c r="BZ346" s="133"/>
      <c r="CA346" s="1187"/>
      <c r="CB346" s="311"/>
      <c r="CC346" s="312"/>
      <c r="CD346" s="311"/>
      <c r="CE346" s="312"/>
      <c r="CF346" s="311"/>
      <c r="CG346" s="312"/>
      <c r="CH346" s="311"/>
      <c r="CI346" s="1241"/>
      <c r="CJ346" s="1219">
        <v>4160</v>
      </c>
      <c r="CK346" s="1189"/>
      <c r="CL346" s="1190"/>
      <c r="CM346" s="1192"/>
      <c r="CN346" s="1194"/>
      <c r="CO346" s="1192"/>
      <c r="CP346" s="1196"/>
      <c r="CQ346" s="1192"/>
      <c r="CR346" s="1205"/>
      <c r="CS346" s="1230"/>
      <c r="CT346" s="1232"/>
      <c r="CU346" s="1234"/>
      <c r="CV346" s="1237"/>
      <c r="CW346" s="1234"/>
      <c r="CX346" s="1237"/>
      <c r="CY346" s="1189"/>
      <c r="CZ346" s="167" t="s">
        <v>1166</v>
      </c>
      <c r="DA346" s="268">
        <v>2900</v>
      </c>
      <c r="DB346" s="269">
        <v>3200</v>
      </c>
      <c r="DC346" s="270">
        <v>2000</v>
      </c>
      <c r="DD346" s="271">
        <v>2000</v>
      </c>
      <c r="DE346" s="1210"/>
      <c r="DF346" s="302"/>
      <c r="DG346" s="235"/>
      <c r="DH346" s="276"/>
      <c r="DI346" s="1241"/>
      <c r="DJ346" s="1243"/>
      <c r="DK346" s="1210"/>
      <c r="DL346" s="1190"/>
      <c r="DM346" s="1192"/>
      <c r="DN346" s="1194"/>
      <c r="DO346" s="1192"/>
      <c r="DP346" s="1196"/>
      <c r="DQ346" s="1192"/>
      <c r="DR346" s="1247"/>
      <c r="DS346" s="1210"/>
      <c r="DT346" s="231"/>
      <c r="DU346" s="1210"/>
      <c r="DV346" s="1221">
        <v>0.01</v>
      </c>
      <c r="DW346" s="1223">
        <v>0.03</v>
      </c>
      <c r="DX346" s="1223">
        <v>0.04</v>
      </c>
      <c r="DY346" s="1225">
        <v>0.06</v>
      </c>
      <c r="DZ346" s="1210"/>
      <c r="EA346" s="1212"/>
      <c r="EB346" s="1192"/>
      <c r="EC346" s="1199"/>
      <c r="ED346" s="1192"/>
      <c r="EE346" s="1194"/>
      <c r="EF346" s="1192"/>
      <c r="EG346" s="1196"/>
      <c r="EH346" s="1192"/>
      <c r="EI346" s="1205"/>
      <c r="EJ346" s="1208"/>
      <c r="EK346" s="1210"/>
      <c r="EL346" s="1212"/>
      <c r="EM346" s="1192"/>
      <c r="EN346" s="1199"/>
      <c r="EO346" s="1192"/>
      <c r="EP346" s="1194"/>
      <c r="EQ346" s="1192"/>
      <c r="ER346" s="1196"/>
      <c r="ES346" s="1192"/>
      <c r="ET346" s="1205"/>
      <c r="EU346" s="1215"/>
      <c r="EV346" s="1208"/>
      <c r="EW346" s="1210"/>
      <c r="EX346" s="277">
        <v>30</v>
      </c>
      <c r="EY346" s="1210"/>
      <c r="EZ346" s="1261"/>
      <c r="FA346" s="1210"/>
      <c r="FB346" s="1264"/>
      <c r="FC346" s="298"/>
      <c r="FD346" s="1267"/>
      <c r="FE346" s="441"/>
      <c r="FL346" s="422"/>
      <c r="FM346" s="422"/>
      <c r="FN346" s="422"/>
      <c r="FO346" s="422"/>
    </row>
    <row r="347" spans="1:171" ht="15.6" customHeight="1">
      <c r="A347" s="144" t="s">
        <v>1430</v>
      </c>
      <c r="B347" s="144" t="s">
        <v>2041</v>
      </c>
      <c r="C347" s="1256"/>
      <c r="D347" s="1182"/>
      <c r="E347" s="1218"/>
      <c r="F347" s="300" t="s">
        <v>45</v>
      </c>
      <c r="G347" s="205"/>
      <c r="H347" s="279">
        <v>216280</v>
      </c>
      <c r="I347" s="280"/>
      <c r="J347" s="279">
        <v>210780</v>
      </c>
      <c r="K347" s="280"/>
      <c r="L347" s="175" t="s">
        <v>268</v>
      </c>
      <c r="M347" s="223">
        <v>2040</v>
      </c>
      <c r="N347" s="281"/>
      <c r="O347" s="282" t="s">
        <v>269</v>
      </c>
      <c r="P347" s="283" t="s">
        <v>270</v>
      </c>
      <c r="Q347" s="284" t="s">
        <v>274</v>
      </c>
      <c r="R347" s="283" t="s">
        <v>271</v>
      </c>
      <c r="S347" s="284" t="s">
        <v>268</v>
      </c>
      <c r="T347" s="285">
        <v>2.8</v>
      </c>
      <c r="U347" s="286"/>
      <c r="V347" s="223">
        <v>1980</v>
      </c>
      <c r="W347" s="281"/>
      <c r="X347" s="282" t="s">
        <v>269</v>
      </c>
      <c r="Y347" s="283" t="s">
        <v>270</v>
      </c>
      <c r="Z347" s="284" t="s">
        <v>274</v>
      </c>
      <c r="AA347" s="283" t="s">
        <v>271</v>
      </c>
      <c r="AB347" s="284" t="s">
        <v>268</v>
      </c>
      <c r="AC347" s="285">
        <v>2.8</v>
      </c>
      <c r="AD347" s="287"/>
      <c r="AE347" s="55"/>
      <c r="AH347" s="288"/>
      <c r="AP347" s="55"/>
      <c r="AQ347" s="289"/>
      <c r="AR347" s="165"/>
      <c r="AS347" s="288"/>
      <c r="AZ347" s="56"/>
      <c r="BA347" s="56"/>
      <c r="BB347" s="56"/>
      <c r="BC347" s="56"/>
      <c r="BD347" s="56"/>
      <c r="BE347" s="56"/>
      <c r="BF347" s="56"/>
      <c r="BG347" s="56"/>
      <c r="BH347" s="56"/>
      <c r="BI347" s="56"/>
      <c r="BJ347" s="1187"/>
      <c r="BL347" s="231" t="s">
        <v>1195</v>
      </c>
      <c r="BM347" s="1210"/>
      <c r="BN347" s="1227" t="s">
        <v>1195</v>
      </c>
      <c r="BO347" s="1228"/>
      <c r="BP347" s="1228"/>
      <c r="BT347" s="306"/>
      <c r="BU347" s="235"/>
      <c r="BV347" s="1241"/>
      <c r="BW347" s="266"/>
      <c r="BX347" s="1186"/>
      <c r="BY347" s="133"/>
      <c r="BZ347" s="133"/>
      <c r="CA347" s="1187"/>
      <c r="CB347" s="311"/>
      <c r="CC347" s="312"/>
      <c r="CD347" s="311"/>
      <c r="CE347" s="312"/>
      <c r="CF347" s="311"/>
      <c r="CG347" s="312"/>
      <c r="CH347" s="311"/>
      <c r="CI347" s="1241"/>
      <c r="CJ347" s="1219"/>
      <c r="CK347" s="1189"/>
      <c r="CL347" s="1190"/>
      <c r="CM347" s="1192"/>
      <c r="CN347" s="1194"/>
      <c r="CO347" s="1192"/>
      <c r="CP347" s="1196"/>
      <c r="CQ347" s="1192"/>
      <c r="CR347" s="1205"/>
      <c r="CS347" s="1230"/>
      <c r="CT347" s="1232"/>
      <c r="CU347" s="1235"/>
      <c r="CV347" s="1238"/>
      <c r="CW347" s="1235"/>
      <c r="CX347" s="1238"/>
      <c r="CY347" s="1189"/>
      <c r="CZ347" s="291" t="s">
        <v>1167</v>
      </c>
      <c r="DA347" s="292">
        <v>2600</v>
      </c>
      <c r="DB347" s="293">
        <v>2900</v>
      </c>
      <c r="DC347" s="294">
        <v>1800</v>
      </c>
      <c r="DD347" s="290">
        <v>1800</v>
      </c>
      <c r="DE347" s="1210"/>
      <c r="DF347" s="231" t="s">
        <v>323</v>
      </c>
      <c r="DG347" s="235"/>
      <c r="DH347" s="165"/>
      <c r="DI347" s="1241"/>
      <c r="DJ347" s="1244"/>
      <c r="DK347" s="1210"/>
      <c r="DL347" s="1190"/>
      <c r="DM347" s="1193"/>
      <c r="DN347" s="1195"/>
      <c r="DO347" s="1193"/>
      <c r="DP347" s="1197"/>
      <c r="DQ347" s="1193"/>
      <c r="DR347" s="1248"/>
      <c r="DS347" s="1210"/>
      <c r="DT347" s="231"/>
      <c r="DU347" s="1210"/>
      <c r="DV347" s="1222"/>
      <c r="DW347" s="1224"/>
      <c r="DX347" s="1224"/>
      <c r="DY347" s="1226"/>
      <c r="DZ347" s="1210"/>
      <c r="EA347" s="1213"/>
      <c r="EB347" s="1193"/>
      <c r="EC347" s="1200"/>
      <c r="ED347" s="1193"/>
      <c r="EE347" s="1195"/>
      <c r="EF347" s="1193"/>
      <c r="EG347" s="1197"/>
      <c r="EH347" s="1193"/>
      <c r="EI347" s="1206"/>
      <c r="EJ347" s="1209"/>
      <c r="EK347" s="1210"/>
      <c r="EL347" s="1213"/>
      <c r="EM347" s="1193"/>
      <c r="EN347" s="1200"/>
      <c r="EO347" s="1193"/>
      <c r="EP347" s="1195"/>
      <c r="EQ347" s="1193"/>
      <c r="ER347" s="1197"/>
      <c r="ES347" s="1193"/>
      <c r="ET347" s="1206"/>
      <c r="EU347" s="1216"/>
      <c r="EV347" s="1209"/>
      <c r="EW347" s="1210"/>
      <c r="EX347" s="295" t="s">
        <v>1168</v>
      </c>
      <c r="EY347" s="1210"/>
      <c r="EZ347" s="1261"/>
      <c r="FA347" s="1210"/>
      <c r="FB347" s="1264"/>
      <c r="FC347" s="298"/>
      <c r="FD347" s="1267"/>
      <c r="FE347" s="441"/>
      <c r="FL347" s="422"/>
      <c r="FM347" s="422"/>
      <c r="FN347" s="422"/>
      <c r="FO347" s="422"/>
    </row>
    <row r="348" spans="1:171" ht="15.6" customHeight="1">
      <c r="A348" s="144" t="s">
        <v>1431</v>
      </c>
      <c r="B348" s="144" t="s">
        <v>2042</v>
      </c>
      <c r="C348" s="1256"/>
      <c r="D348" s="1356" t="s">
        <v>1196</v>
      </c>
      <c r="E348" s="1184" t="s">
        <v>1160</v>
      </c>
      <c r="F348" s="296" t="s">
        <v>42</v>
      </c>
      <c r="G348" s="205"/>
      <c r="H348" s="206">
        <v>42820</v>
      </c>
      <c r="I348" s="207">
        <v>51830</v>
      </c>
      <c r="J348" s="206">
        <v>37780</v>
      </c>
      <c r="K348" s="207">
        <v>46790</v>
      </c>
      <c r="L348" s="175" t="s">
        <v>268</v>
      </c>
      <c r="M348" s="208">
        <v>400</v>
      </c>
      <c r="N348" s="209">
        <v>490</v>
      </c>
      <c r="O348" s="210" t="s">
        <v>269</v>
      </c>
      <c r="P348" s="211" t="s">
        <v>270</v>
      </c>
      <c r="Q348" s="212" t="s">
        <v>268</v>
      </c>
      <c r="R348" s="213" t="s">
        <v>271</v>
      </c>
      <c r="S348" s="212" t="s">
        <v>268</v>
      </c>
      <c r="T348" s="214">
        <v>3</v>
      </c>
      <c r="U348" s="215">
        <v>2.9</v>
      </c>
      <c r="V348" s="208">
        <v>350</v>
      </c>
      <c r="W348" s="209">
        <v>440</v>
      </c>
      <c r="X348" s="210" t="s">
        <v>269</v>
      </c>
      <c r="Y348" s="211" t="s">
        <v>270</v>
      </c>
      <c r="Z348" s="212" t="s">
        <v>268</v>
      </c>
      <c r="AA348" s="213" t="s">
        <v>271</v>
      </c>
      <c r="AB348" s="212" t="s">
        <v>268</v>
      </c>
      <c r="AC348" s="214">
        <v>3</v>
      </c>
      <c r="AD348" s="216">
        <v>2.9</v>
      </c>
      <c r="AE348" s="175" t="s">
        <v>268</v>
      </c>
      <c r="AF348" s="217">
        <v>9010</v>
      </c>
      <c r="AG348" s="218" t="s">
        <v>274</v>
      </c>
      <c r="AH348" s="219">
        <v>90</v>
      </c>
      <c r="AI348" s="220" t="s">
        <v>269</v>
      </c>
      <c r="AJ348" s="211" t="s">
        <v>270</v>
      </c>
      <c r="AK348" s="212" t="s">
        <v>268</v>
      </c>
      <c r="AL348" s="213" t="s">
        <v>271</v>
      </c>
      <c r="AM348" s="212" t="s">
        <v>268</v>
      </c>
      <c r="AN348" s="221">
        <v>2.5</v>
      </c>
      <c r="AO348" s="222" t="s">
        <v>276</v>
      </c>
      <c r="AP348" s="175" t="s">
        <v>268</v>
      </c>
      <c r="AQ348" s="223">
        <v>3600</v>
      </c>
      <c r="AR348" s="224" t="s">
        <v>274</v>
      </c>
      <c r="AS348" s="225">
        <v>30</v>
      </c>
      <c r="AT348" s="226" t="s">
        <v>269</v>
      </c>
      <c r="AU348" s="227" t="s">
        <v>270</v>
      </c>
      <c r="AV348" s="228" t="s">
        <v>268</v>
      </c>
      <c r="AW348" s="229" t="s">
        <v>271</v>
      </c>
      <c r="AX348" s="228" t="s">
        <v>268</v>
      </c>
      <c r="AY348" s="230">
        <v>3.8</v>
      </c>
      <c r="BA348" s="56"/>
      <c r="BJ348" s="1187"/>
      <c r="BL348" s="231">
        <v>753000</v>
      </c>
      <c r="BM348" s="1210"/>
      <c r="BN348" s="149">
        <v>7530</v>
      </c>
      <c r="BO348" s="138" t="s">
        <v>272</v>
      </c>
      <c r="BP348" s="166" t="s">
        <v>270</v>
      </c>
      <c r="BQ348" s="161" t="s">
        <v>268</v>
      </c>
      <c r="BR348" s="303" t="s">
        <v>271</v>
      </c>
      <c r="BS348" s="182" t="s">
        <v>268</v>
      </c>
      <c r="BT348" s="304">
        <v>2</v>
      </c>
      <c r="BU348" s="307"/>
      <c r="BV348" s="1241"/>
      <c r="BW348" s="302"/>
      <c r="BX348" s="1186"/>
      <c r="BY348" s="133"/>
      <c r="BZ348" s="133"/>
      <c r="CA348" s="1187"/>
      <c r="CB348" s="311"/>
      <c r="CC348" s="312"/>
      <c r="CD348" s="311"/>
      <c r="CE348" s="312"/>
      <c r="CF348" s="311"/>
      <c r="CG348" s="312"/>
      <c r="CH348" s="311"/>
      <c r="CI348" s="1241"/>
      <c r="CJ348" s="1188" t="s">
        <v>172</v>
      </c>
      <c r="CK348" s="1189" t="s">
        <v>268</v>
      </c>
      <c r="CL348" s="1190">
        <v>30</v>
      </c>
      <c r="CM348" s="1192" t="s">
        <v>269</v>
      </c>
      <c r="CN348" s="1194" t="s">
        <v>270</v>
      </c>
      <c r="CO348" s="1192" t="s">
        <v>268</v>
      </c>
      <c r="CP348" s="1196" t="s">
        <v>275</v>
      </c>
      <c r="CQ348" s="1192" t="s">
        <v>268</v>
      </c>
      <c r="CR348" s="1205">
        <v>2.8</v>
      </c>
      <c r="CS348" s="1230" t="s">
        <v>277</v>
      </c>
      <c r="CT348" s="1232" t="s">
        <v>268</v>
      </c>
      <c r="CU348" s="1233">
        <v>3400</v>
      </c>
      <c r="CV348" s="1236">
        <v>3800</v>
      </c>
      <c r="CW348" s="1233">
        <v>2400</v>
      </c>
      <c r="CX348" s="1236">
        <v>2400</v>
      </c>
      <c r="CY348" s="1189" t="s">
        <v>268</v>
      </c>
      <c r="CZ348" s="238" t="s">
        <v>1162</v>
      </c>
      <c r="DA348" s="239">
        <v>5500</v>
      </c>
      <c r="DB348" s="240">
        <v>6200</v>
      </c>
      <c r="DC348" s="241">
        <v>3900</v>
      </c>
      <c r="DD348" s="242">
        <v>3900</v>
      </c>
      <c r="DE348" s="1210"/>
      <c r="DF348" s="231">
        <v>3160</v>
      </c>
      <c r="DG348" s="1189" t="s">
        <v>268</v>
      </c>
      <c r="DH348" s="1239">
        <v>5100</v>
      </c>
      <c r="DI348" s="1210" t="s">
        <v>268</v>
      </c>
      <c r="DJ348" s="1242">
        <v>1860</v>
      </c>
      <c r="DK348" s="1210" t="s">
        <v>268</v>
      </c>
      <c r="DL348" s="1245">
        <v>10</v>
      </c>
      <c r="DM348" s="1201" t="s">
        <v>269</v>
      </c>
      <c r="DN348" s="1202" t="s">
        <v>270</v>
      </c>
      <c r="DO348" s="1201" t="s">
        <v>268</v>
      </c>
      <c r="DP348" s="1203" t="s">
        <v>275</v>
      </c>
      <c r="DQ348" s="1201" t="s">
        <v>268</v>
      </c>
      <c r="DR348" s="1246">
        <v>11.3</v>
      </c>
      <c r="DS348" s="1210"/>
      <c r="DT348" s="302"/>
      <c r="DU348" s="1210" t="s">
        <v>280</v>
      </c>
      <c r="DV348" s="1249" t="s">
        <v>1129</v>
      </c>
      <c r="DW348" s="1251" t="s">
        <v>1129</v>
      </c>
      <c r="DX348" s="1251" t="s">
        <v>1129</v>
      </c>
      <c r="DY348" s="1253" t="s">
        <v>1129</v>
      </c>
      <c r="DZ348" s="1210" t="s">
        <v>280</v>
      </c>
      <c r="EA348" s="1211">
        <v>1230</v>
      </c>
      <c r="EB348" s="1201" t="s">
        <v>268</v>
      </c>
      <c r="EC348" s="1198">
        <v>10</v>
      </c>
      <c r="ED348" s="1201" t="s">
        <v>269</v>
      </c>
      <c r="EE348" s="1202" t="s">
        <v>270</v>
      </c>
      <c r="EF348" s="1201" t="s">
        <v>268</v>
      </c>
      <c r="EG348" s="1203" t="s">
        <v>275</v>
      </c>
      <c r="EH348" s="1201" t="s">
        <v>268</v>
      </c>
      <c r="EI348" s="1204">
        <v>5.7</v>
      </c>
      <c r="EJ348" s="1207" t="s">
        <v>276</v>
      </c>
      <c r="EK348" s="1210" t="s">
        <v>280</v>
      </c>
      <c r="EL348" s="1211">
        <v>4500</v>
      </c>
      <c r="EM348" s="1201" t="s">
        <v>268</v>
      </c>
      <c r="EN348" s="1198">
        <v>40</v>
      </c>
      <c r="EO348" s="1201" t="s">
        <v>269</v>
      </c>
      <c r="EP348" s="1202" t="s">
        <v>270</v>
      </c>
      <c r="EQ348" s="1201" t="s">
        <v>268</v>
      </c>
      <c r="ER348" s="1203" t="s">
        <v>275</v>
      </c>
      <c r="ES348" s="1201" t="s">
        <v>268</v>
      </c>
      <c r="ET348" s="1204">
        <v>2.8</v>
      </c>
      <c r="EU348" s="1214" t="s">
        <v>276</v>
      </c>
      <c r="EV348" s="1207" t="s">
        <v>1168</v>
      </c>
      <c r="EW348" s="1210" t="s">
        <v>280</v>
      </c>
      <c r="EX348" s="244"/>
      <c r="EY348" s="1210" t="s">
        <v>280</v>
      </c>
      <c r="EZ348" s="1261"/>
      <c r="FA348" s="1210"/>
      <c r="FB348" s="1264"/>
      <c r="FC348" s="298"/>
      <c r="FD348" s="1267"/>
      <c r="FE348" s="441"/>
      <c r="FL348" s="422"/>
      <c r="FM348" s="422"/>
      <c r="FN348" s="422"/>
      <c r="FO348" s="422"/>
    </row>
    <row r="349" spans="1:171" ht="15.6" customHeight="1">
      <c r="A349" s="144" t="s">
        <v>1432</v>
      </c>
      <c r="B349" s="144" t="s">
        <v>2043</v>
      </c>
      <c r="C349" s="1256"/>
      <c r="D349" s="1357"/>
      <c r="E349" s="1185"/>
      <c r="F349" s="299" t="s">
        <v>43</v>
      </c>
      <c r="G349" s="205"/>
      <c r="H349" s="246">
        <v>51830</v>
      </c>
      <c r="I349" s="247">
        <v>124090</v>
      </c>
      <c r="J349" s="246">
        <v>46790</v>
      </c>
      <c r="K349" s="247">
        <v>119050</v>
      </c>
      <c r="L349" s="175" t="s">
        <v>268</v>
      </c>
      <c r="M349" s="248">
        <v>490</v>
      </c>
      <c r="N349" s="249">
        <v>1120</v>
      </c>
      <c r="O349" s="250" t="s">
        <v>269</v>
      </c>
      <c r="P349" s="251" t="s">
        <v>270</v>
      </c>
      <c r="Q349" s="252" t="s">
        <v>274</v>
      </c>
      <c r="R349" s="251" t="s">
        <v>271</v>
      </c>
      <c r="S349" s="252" t="s">
        <v>268</v>
      </c>
      <c r="T349" s="253">
        <v>2.9</v>
      </c>
      <c r="U349" s="254">
        <v>2.8</v>
      </c>
      <c r="V349" s="248">
        <v>440</v>
      </c>
      <c r="W349" s="249">
        <v>1070</v>
      </c>
      <c r="X349" s="250" t="s">
        <v>269</v>
      </c>
      <c r="Y349" s="251" t="s">
        <v>270</v>
      </c>
      <c r="Z349" s="252" t="s">
        <v>274</v>
      </c>
      <c r="AA349" s="251" t="s">
        <v>271</v>
      </c>
      <c r="AB349" s="252" t="s">
        <v>268</v>
      </c>
      <c r="AC349" s="253">
        <v>2.9</v>
      </c>
      <c r="AD349" s="255">
        <v>2.8</v>
      </c>
      <c r="AE349" s="175" t="s">
        <v>268</v>
      </c>
      <c r="AF349" s="223">
        <v>9010</v>
      </c>
      <c r="AG349" s="224" t="s">
        <v>274</v>
      </c>
      <c r="AH349" s="256">
        <v>90</v>
      </c>
      <c r="AI349" s="257" t="s">
        <v>269</v>
      </c>
      <c r="AJ349" s="197" t="s">
        <v>270</v>
      </c>
      <c r="AK349" s="198" t="s">
        <v>268</v>
      </c>
      <c r="AL349" s="258" t="s">
        <v>271</v>
      </c>
      <c r="AM349" s="259" t="s">
        <v>268</v>
      </c>
      <c r="AN349" s="260">
        <v>2.5</v>
      </c>
      <c r="AO349" s="261"/>
      <c r="AQ349" s="233"/>
      <c r="AR349" s="56"/>
      <c r="AS349" s="233"/>
      <c r="AT349" s="262"/>
      <c r="AU349" s="263"/>
      <c r="AV349" s="262"/>
      <c r="AW349" s="263"/>
      <c r="AX349" s="262"/>
      <c r="AY349" s="263"/>
      <c r="BA349" s="56"/>
      <c r="BB349" s="56"/>
      <c r="BC349" s="264"/>
      <c r="BD349" s="265"/>
      <c r="BE349" s="56"/>
      <c r="BF349" s="265"/>
      <c r="BG349" s="56"/>
      <c r="BH349" s="265"/>
      <c r="BI349" s="56"/>
      <c r="BJ349" s="1187"/>
      <c r="BL349" s="302"/>
      <c r="BM349" s="1210"/>
      <c r="BN349" s="309"/>
      <c r="BO349" s="202"/>
      <c r="BP349" s="202"/>
      <c r="BQ349" s="202"/>
      <c r="BR349" s="202"/>
      <c r="BS349" s="202"/>
      <c r="BT349" s="305"/>
      <c r="BU349" s="179"/>
      <c r="BV349" s="1241"/>
      <c r="BW349" s="231"/>
      <c r="BX349" s="1186"/>
      <c r="BY349" s="133"/>
      <c r="BZ349" s="133"/>
      <c r="CA349" s="1187"/>
      <c r="CB349" s="311"/>
      <c r="CC349" s="312"/>
      <c r="CD349" s="311"/>
      <c r="CE349" s="312"/>
      <c r="CF349" s="311"/>
      <c r="CG349" s="312"/>
      <c r="CH349" s="311"/>
      <c r="CI349" s="1241"/>
      <c r="CJ349" s="1188"/>
      <c r="CK349" s="1189"/>
      <c r="CL349" s="1190"/>
      <c r="CM349" s="1192"/>
      <c r="CN349" s="1194"/>
      <c r="CO349" s="1192"/>
      <c r="CP349" s="1196"/>
      <c r="CQ349" s="1192"/>
      <c r="CR349" s="1205"/>
      <c r="CS349" s="1230"/>
      <c r="CT349" s="1232"/>
      <c r="CU349" s="1234"/>
      <c r="CV349" s="1237"/>
      <c r="CW349" s="1234"/>
      <c r="CX349" s="1237"/>
      <c r="CY349" s="1189"/>
      <c r="CZ349" s="167" t="s">
        <v>1164</v>
      </c>
      <c r="DA349" s="268">
        <v>3000</v>
      </c>
      <c r="DB349" s="269">
        <v>3400</v>
      </c>
      <c r="DC349" s="270">
        <v>2100</v>
      </c>
      <c r="DD349" s="271">
        <v>2100</v>
      </c>
      <c r="DE349" s="1210"/>
      <c r="DF349" s="302"/>
      <c r="DG349" s="1189"/>
      <c r="DH349" s="1240"/>
      <c r="DI349" s="1210"/>
      <c r="DJ349" s="1243"/>
      <c r="DK349" s="1210"/>
      <c r="DL349" s="1190"/>
      <c r="DM349" s="1192"/>
      <c r="DN349" s="1194"/>
      <c r="DO349" s="1192"/>
      <c r="DP349" s="1196"/>
      <c r="DQ349" s="1192"/>
      <c r="DR349" s="1247"/>
      <c r="DS349" s="1210"/>
      <c r="DT349" s="231"/>
      <c r="DU349" s="1210"/>
      <c r="DV349" s="1250"/>
      <c r="DW349" s="1252"/>
      <c r="DX349" s="1252"/>
      <c r="DY349" s="1254"/>
      <c r="DZ349" s="1210"/>
      <c r="EA349" s="1212"/>
      <c r="EB349" s="1192"/>
      <c r="EC349" s="1199"/>
      <c r="ED349" s="1192"/>
      <c r="EE349" s="1194"/>
      <c r="EF349" s="1192"/>
      <c r="EG349" s="1196"/>
      <c r="EH349" s="1192"/>
      <c r="EI349" s="1205"/>
      <c r="EJ349" s="1208"/>
      <c r="EK349" s="1210"/>
      <c r="EL349" s="1212"/>
      <c r="EM349" s="1192"/>
      <c r="EN349" s="1199"/>
      <c r="EO349" s="1192"/>
      <c r="EP349" s="1194"/>
      <c r="EQ349" s="1192"/>
      <c r="ER349" s="1196"/>
      <c r="ES349" s="1192"/>
      <c r="ET349" s="1205"/>
      <c r="EU349" s="1215"/>
      <c r="EV349" s="1208"/>
      <c r="EW349" s="1210"/>
      <c r="EX349" s="272">
        <v>2970</v>
      </c>
      <c r="EY349" s="1210"/>
      <c r="EZ349" s="1261"/>
      <c r="FA349" s="1210"/>
      <c r="FB349" s="1264"/>
      <c r="FC349" s="298"/>
      <c r="FD349" s="1267"/>
      <c r="FE349" s="441"/>
      <c r="FL349" s="422"/>
      <c r="FM349" s="422"/>
      <c r="FN349" s="422"/>
      <c r="FO349" s="422"/>
    </row>
    <row r="350" spans="1:171" ht="15.6" customHeight="1">
      <c r="A350" s="144" t="s">
        <v>1433</v>
      </c>
      <c r="B350" s="144" t="s">
        <v>2044</v>
      </c>
      <c r="C350" s="1256"/>
      <c r="D350" s="1357"/>
      <c r="E350" s="1217" t="s">
        <v>1165</v>
      </c>
      <c r="F350" s="299" t="s">
        <v>44</v>
      </c>
      <c r="G350" s="205"/>
      <c r="H350" s="246">
        <v>124090</v>
      </c>
      <c r="I350" s="247">
        <v>214270</v>
      </c>
      <c r="J350" s="246">
        <v>119050</v>
      </c>
      <c r="K350" s="247">
        <v>209230</v>
      </c>
      <c r="L350" s="175" t="s">
        <v>268</v>
      </c>
      <c r="M350" s="248">
        <v>1120</v>
      </c>
      <c r="N350" s="249">
        <v>2020</v>
      </c>
      <c r="O350" s="250" t="s">
        <v>269</v>
      </c>
      <c r="P350" s="251" t="s">
        <v>270</v>
      </c>
      <c r="Q350" s="252" t="s">
        <v>274</v>
      </c>
      <c r="R350" s="251" t="s">
        <v>271</v>
      </c>
      <c r="S350" s="252" t="s">
        <v>268</v>
      </c>
      <c r="T350" s="253">
        <v>2.8</v>
      </c>
      <c r="U350" s="254">
        <v>2.8</v>
      </c>
      <c r="V350" s="248">
        <v>1070</v>
      </c>
      <c r="W350" s="249">
        <v>1970</v>
      </c>
      <c r="X350" s="250" t="s">
        <v>269</v>
      </c>
      <c r="Y350" s="251" t="s">
        <v>270</v>
      </c>
      <c r="Z350" s="252" t="s">
        <v>274</v>
      </c>
      <c r="AA350" s="251" t="s">
        <v>271</v>
      </c>
      <c r="AB350" s="252" t="s">
        <v>268</v>
      </c>
      <c r="AC350" s="253">
        <v>2.8</v>
      </c>
      <c r="AD350" s="255">
        <v>2.8</v>
      </c>
      <c r="AE350" s="55"/>
      <c r="AH350" s="273"/>
      <c r="AP350" s="55"/>
      <c r="AZ350" s="175" t="s">
        <v>268</v>
      </c>
      <c r="BA350" s="274">
        <v>18030</v>
      </c>
      <c r="BB350" s="175" t="s">
        <v>268</v>
      </c>
      <c r="BC350" s="225">
        <v>180</v>
      </c>
      <c r="BD350" s="226" t="s">
        <v>269</v>
      </c>
      <c r="BE350" s="227" t="s">
        <v>270</v>
      </c>
      <c r="BF350" s="228" t="s">
        <v>268</v>
      </c>
      <c r="BG350" s="229" t="s">
        <v>271</v>
      </c>
      <c r="BH350" s="226" t="s">
        <v>268</v>
      </c>
      <c r="BI350" s="230">
        <v>2.5</v>
      </c>
      <c r="BJ350" s="1187"/>
      <c r="BL350" s="231" t="s">
        <v>1197</v>
      </c>
      <c r="BM350" s="1210"/>
      <c r="BN350" s="1227" t="s">
        <v>1197</v>
      </c>
      <c r="BO350" s="1228"/>
      <c r="BP350" s="1228"/>
      <c r="BT350" s="306"/>
      <c r="BU350" s="235"/>
      <c r="BV350" s="1241"/>
      <c r="BW350" s="266"/>
      <c r="BX350" s="1186"/>
      <c r="BY350" s="133"/>
      <c r="BZ350" s="133"/>
      <c r="CA350" s="1187"/>
      <c r="CB350" s="311"/>
      <c r="CC350" s="312"/>
      <c r="CD350" s="311"/>
      <c r="CE350" s="312"/>
      <c r="CF350" s="311"/>
      <c r="CG350" s="312"/>
      <c r="CH350" s="311"/>
      <c r="CI350" s="1241"/>
      <c r="CJ350" s="1219">
        <v>3740</v>
      </c>
      <c r="CK350" s="1189"/>
      <c r="CL350" s="1190"/>
      <c r="CM350" s="1192"/>
      <c r="CN350" s="1194"/>
      <c r="CO350" s="1192"/>
      <c r="CP350" s="1196"/>
      <c r="CQ350" s="1192"/>
      <c r="CR350" s="1205"/>
      <c r="CS350" s="1230"/>
      <c r="CT350" s="1232"/>
      <c r="CU350" s="1234"/>
      <c r="CV350" s="1237"/>
      <c r="CW350" s="1234"/>
      <c r="CX350" s="1237"/>
      <c r="CY350" s="1189"/>
      <c r="CZ350" s="167" t="s">
        <v>1166</v>
      </c>
      <c r="DA350" s="268">
        <v>2600</v>
      </c>
      <c r="DB350" s="269">
        <v>2900</v>
      </c>
      <c r="DC350" s="270">
        <v>1800</v>
      </c>
      <c r="DD350" s="271">
        <v>1800</v>
      </c>
      <c r="DE350" s="1210"/>
      <c r="DF350" s="231" t="s">
        <v>325</v>
      </c>
      <c r="DG350" s="235"/>
      <c r="DH350" s="276"/>
      <c r="DI350" s="1241"/>
      <c r="DJ350" s="1243"/>
      <c r="DK350" s="1210"/>
      <c r="DL350" s="1190"/>
      <c r="DM350" s="1192"/>
      <c r="DN350" s="1194"/>
      <c r="DO350" s="1192"/>
      <c r="DP350" s="1196"/>
      <c r="DQ350" s="1192"/>
      <c r="DR350" s="1247"/>
      <c r="DS350" s="1210"/>
      <c r="DT350" s="231"/>
      <c r="DU350" s="1210"/>
      <c r="DV350" s="1221">
        <v>0.01</v>
      </c>
      <c r="DW350" s="1223">
        <v>0.03</v>
      </c>
      <c r="DX350" s="1223">
        <v>0.04</v>
      </c>
      <c r="DY350" s="1225">
        <v>0.06</v>
      </c>
      <c r="DZ350" s="1210"/>
      <c r="EA350" s="1212"/>
      <c r="EB350" s="1192"/>
      <c r="EC350" s="1199"/>
      <c r="ED350" s="1192"/>
      <c r="EE350" s="1194"/>
      <c r="EF350" s="1192"/>
      <c r="EG350" s="1196"/>
      <c r="EH350" s="1192"/>
      <c r="EI350" s="1205"/>
      <c r="EJ350" s="1208"/>
      <c r="EK350" s="1210"/>
      <c r="EL350" s="1212"/>
      <c r="EM350" s="1192"/>
      <c r="EN350" s="1199"/>
      <c r="EO350" s="1192"/>
      <c r="EP350" s="1194"/>
      <c r="EQ350" s="1192"/>
      <c r="ER350" s="1196"/>
      <c r="ES350" s="1192"/>
      <c r="ET350" s="1205"/>
      <c r="EU350" s="1215"/>
      <c r="EV350" s="1208"/>
      <c r="EW350" s="1210"/>
      <c r="EX350" s="277">
        <v>30</v>
      </c>
      <c r="EY350" s="1210"/>
      <c r="EZ350" s="1261"/>
      <c r="FA350" s="1210"/>
      <c r="FB350" s="1264"/>
      <c r="FC350" s="298"/>
      <c r="FD350" s="1267"/>
      <c r="FE350" s="441"/>
      <c r="FL350" s="422"/>
      <c r="FM350" s="422"/>
      <c r="FN350" s="422"/>
      <c r="FO350" s="422"/>
    </row>
    <row r="351" spans="1:171" ht="15.6" customHeight="1">
      <c r="A351" s="144" t="s">
        <v>1434</v>
      </c>
      <c r="B351" s="144" t="s">
        <v>2045</v>
      </c>
      <c r="C351" s="1256"/>
      <c r="D351" s="1358"/>
      <c r="E351" s="1218"/>
      <c r="F351" s="300" t="s">
        <v>45</v>
      </c>
      <c r="G351" s="205"/>
      <c r="H351" s="279">
        <v>214270</v>
      </c>
      <c r="I351" s="280"/>
      <c r="J351" s="279">
        <v>209230</v>
      </c>
      <c r="K351" s="280"/>
      <c r="L351" s="175" t="s">
        <v>268</v>
      </c>
      <c r="M351" s="223">
        <v>2020</v>
      </c>
      <c r="N351" s="281"/>
      <c r="O351" s="282" t="s">
        <v>269</v>
      </c>
      <c r="P351" s="283" t="s">
        <v>270</v>
      </c>
      <c r="Q351" s="284" t="s">
        <v>274</v>
      </c>
      <c r="R351" s="283" t="s">
        <v>271</v>
      </c>
      <c r="S351" s="284" t="s">
        <v>268</v>
      </c>
      <c r="T351" s="285">
        <v>2.8</v>
      </c>
      <c r="U351" s="286"/>
      <c r="V351" s="223">
        <v>1970</v>
      </c>
      <c r="W351" s="281"/>
      <c r="X351" s="282" t="s">
        <v>269</v>
      </c>
      <c r="Y351" s="283" t="s">
        <v>270</v>
      </c>
      <c r="Z351" s="284" t="s">
        <v>274</v>
      </c>
      <c r="AA351" s="283" t="s">
        <v>271</v>
      </c>
      <c r="AB351" s="284" t="s">
        <v>268</v>
      </c>
      <c r="AC351" s="285">
        <v>2.8</v>
      </c>
      <c r="AD351" s="287"/>
      <c r="AE351" s="55"/>
      <c r="AH351" s="288"/>
      <c r="AP351" s="55"/>
      <c r="AQ351" s="289"/>
      <c r="AR351" s="165"/>
      <c r="AS351" s="288"/>
      <c r="AZ351" s="56"/>
      <c r="BA351" s="56"/>
      <c r="BB351" s="56"/>
      <c r="BC351" s="56"/>
      <c r="BD351" s="56"/>
      <c r="BE351" s="56"/>
      <c r="BF351" s="56"/>
      <c r="BG351" s="56"/>
      <c r="BH351" s="56"/>
      <c r="BI351" s="56"/>
      <c r="BJ351" s="1187"/>
      <c r="BL351" s="231">
        <v>796200</v>
      </c>
      <c r="BM351" s="1210"/>
      <c r="BN351" s="149">
        <v>7960</v>
      </c>
      <c r="BO351" s="138" t="s">
        <v>272</v>
      </c>
      <c r="BP351" s="166" t="s">
        <v>270</v>
      </c>
      <c r="BQ351" s="161" t="s">
        <v>268</v>
      </c>
      <c r="BR351" s="303" t="s">
        <v>271</v>
      </c>
      <c r="BS351" s="182" t="s">
        <v>268</v>
      </c>
      <c r="BT351" s="304">
        <v>2</v>
      </c>
      <c r="BU351" s="307"/>
      <c r="BV351" s="1241"/>
      <c r="BW351" s="302"/>
      <c r="BX351" s="1186"/>
      <c r="BY351" s="133"/>
      <c r="BZ351" s="133"/>
      <c r="CA351" s="1187"/>
      <c r="CB351" s="311"/>
      <c r="CC351" s="312"/>
      <c r="CD351" s="311"/>
      <c r="CE351" s="312"/>
      <c r="CF351" s="311"/>
      <c r="CG351" s="312"/>
      <c r="CH351" s="311"/>
      <c r="CI351" s="1241"/>
      <c r="CJ351" s="1219"/>
      <c r="CK351" s="1189"/>
      <c r="CL351" s="1190"/>
      <c r="CM351" s="1192"/>
      <c r="CN351" s="1194"/>
      <c r="CO351" s="1192"/>
      <c r="CP351" s="1196"/>
      <c r="CQ351" s="1192"/>
      <c r="CR351" s="1205"/>
      <c r="CS351" s="1230"/>
      <c r="CT351" s="1232"/>
      <c r="CU351" s="1235"/>
      <c r="CV351" s="1238"/>
      <c r="CW351" s="1235"/>
      <c r="CX351" s="1238"/>
      <c r="CY351" s="1189"/>
      <c r="CZ351" s="291" t="s">
        <v>1167</v>
      </c>
      <c r="DA351" s="292">
        <v>2400</v>
      </c>
      <c r="DB351" s="293">
        <v>2600</v>
      </c>
      <c r="DC351" s="294">
        <v>1600</v>
      </c>
      <c r="DD351" s="290">
        <v>1600</v>
      </c>
      <c r="DE351" s="1210"/>
      <c r="DF351" s="231">
        <v>2810</v>
      </c>
      <c r="DG351" s="235"/>
      <c r="DH351" s="165"/>
      <c r="DI351" s="1241"/>
      <c r="DJ351" s="1244"/>
      <c r="DK351" s="1210"/>
      <c r="DL351" s="1190"/>
      <c r="DM351" s="1193"/>
      <c r="DN351" s="1195"/>
      <c r="DO351" s="1193"/>
      <c r="DP351" s="1197"/>
      <c r="DQ351" s="1193"/>
      <c r="DR351" s="1248"/>
      <c r="DS351" s="1210"/>
      <c r="DT351" s="302"/>
      <c r="DU351" s="1210"/>
      <c r="DV351" s="1222"/>
      <c r="DW351" s="1224"/>
      <c r="DX351" s="1224"/>
      <c r="DY351" s="1226"/>
      <c r="DZ351" s="1210"/>
      <c r="EA351" s="1213"/>
      <c r="EB351" s="1193"/>
      <c r="EC351" s="1200"/>
      <c r="ED351" s="1193"/>
      <c r="EE351" s="1195"/>
      <c r="EF351" s="1193"/>
      <c r="EG351" s="1197"/>
      <c r="EH351" s="1193"/>
      <c r="EI351" s="1206"/>
      <c r="EJ351" s="1209"/>
      <c r="EK351" s="1210"/>
      <c r="EL351" s="1213"/>
      <c r="EM351" s="1193"/>
      <c r="EN351" s="1200"/>
      <c r="EO351" s="1193"/>
      <c r="EP351" s="1195"/>
      <c r="EQ351" s="1193"/>
      <c r="ER351" s="1197"/>
      <c r="ES351" s="1193"/>
      <c r="ET351" s="1206"/>
      <c r="EU351" s="1216"/>
      <c r="EV351" s="1209"/>
      <c r="EW351" s="1210"/>
      <c r="EX351" s="295" t="s">
        <v>1168</v>
      </c>
      <c r="EY351" s="1210"/>
      <c r="EZ351" s="1261"/>
      <c r="FA351" s="1210"/>
      <c r="FB351" s="1264"/>
      <c r="FC351" s="298"/>
      <c r="FD351" s="1267"/>
      <c r="FE351" s="441"/>
      <c r="FL351" s="422"/>
      <c r="FM351" s="422"/>
      <c r="FN351" s="422"/>
      <c r="FO351" s="422"/>
    </row>
    <row r="352" spans="1:171" ht="15.6" customHeight="1">
      <c r="A352" s="144" t="s">
        <v>514</v>
      </c>
      <c r="B352" s="144" t="s">
        <v>2046</v>
      </c>
      <c r="C352" s="1256"/>
      <c r="D352" s="1181" t="s">
        <v>1198</v>
      </c>
      <c r="E352" s="1184" t="s">
        <v>1160</v>
      </c>
      <c r="F352" s="296" t="s">
        <v>42</v>
      </c>
      <c r="G352" s="205"/>
      <c r="H352" s="206">
        <v>41120</v>
      </c>
      <c r="I352" s="207">
        <v>50130</v>
      </c>
      <c r="J352" s="206">
        <v>36470</v>
      </c>
      <c r="K352" s="207">
        <v>45480</v>
      </c>
      <c r="L352" s="175" t="s">
        <v>268</v>
      </c>
      <c r="M352" s="208">
        <v>390</v>
      </c>
      <c r="N352" s="209">
        <v>480</v>
      </c>
      <c r="O352" s="210" t="s">
        <v>269</v>
      </c>
      <c r="P352" s="211" t="s">
        <v>270</v>
      </c>
      <c r="Q352" s="212" t="s">
        <v>268</v>
      </c>
      <c r="R352" s="213" t="s">
        <v>271</v>
      </c>
      <c r="S352" s="212" t="s">
        <v>268</v>
      </c>
      <c r="T352" s="214">
        <v>3</v>
      </c>
      <c r="U352" s="215">
        <v>2.9</v>
      </c>
      <c r="V352" s="208">
        <v>340</v>
      </c>
      <c r="W352" s="209">
        <v>430</v>
      </c>
      <c r="X352" s="210" t="s">
        <v>269</v>
      </c>
      <c r="Y352" s="211" t="s">
        <v>270</v>
      </c>
      <c r="Z352" s="212" t="s">
        <v>268</v>
      </c>
      <c r="AA352" s="213" t="s">
        <v>271</v>
      </c>
      <c r="AB352" s="212" t="s">
        <v>268</v>
      </c>
      <c r="AC352" s="214">
        <v>3</v>
      </c>
      <c r="AD352" s="216">
        <v>2.9</v>
      </c>
      <c r="AE352" s="175" t="s">
        <v>268</v>
      </c>
      <c r="AF352" s="217">
        <v>9010</v>
      </c>
      <c r="AG352" s="218" t="s">
        <v>274</v>
      </c>
      <c r="AH352" s="219">
        <v>90</v>
      </c>
      <c r="AI352" s="220" t="s">
        <v>269</v>
      </c>
      <c r="AJ352" s="211" t="s">
        <v>270</v>
      </c>
      <c r="AK352" s="212" t="s">
        <v>268</v>
      </c>
      <c r="AL352" s="213" t="s">
        <v>271</v>
      </c>
      <c r="AM352" s="212" t="s">
        <v>268</v>
      </c>
      <c r="AN352" s="221">
        <v>2.5</v>
      </c>
      <c r="AO352" s="222" t="s">
        <v>276</v>
      </c>
      <c r="AP352" s="175" t="s">
        <v>268</v>
      </c>
      <c r="AQ352" s="223">
        <v>3600</v>
      </c>
      <c r="AR352" s="224" t="s">
        <v>274</v>
      </c>
      <c r="AS352" s="225">
        <v>30</v>
      </c>
      <c r="AT352" s="226" t="s">
        <v>269</v>
      </c>
      <c r="AU352" s="227" t="s">
        <v>270</v>
      </c>
      <c r="AV352" s="228" t="s">
        <v>268</v>
      </c>
      <c r="AW352" s="229" t="s">
        <v>271</v>
      </c>
      <c r="AX352" s="228" t="s">
        <v>268</v>
      </c>
      <c r="AY352" s="230">
        <v>3.8</v>
      </c>
      <c r="BA352" s="56"/>
      <c r="BJ352" s="1187"/>
      <c r="BL352" s="302"/>
      <c r="BM352" s="1210"/>
      <c r="BN352" s="309"/>
      <c r="BO352" s="202"/>
      <c r="BP352" s="202"/>
      <c r="BQ352" s="202"/>
      <c r="BR352" s="202"/>
      <c r="BS352" s="202"/>
      <c r="BT352" s="305"/>
      <c r="BU352" s="179"/>
      <c r="BV352" s="1241"/>
      <c r="BW352" s="231"/>
      <c r="BX352" s="1186"/>
      <c r="BY352" s="133"/>
      <c r="BZ352" s="133"/>
      <c r="CA352" s="1187"/>
      <c r="CB352" s="311"/>
      <c r="CC352" s="312"/>
      <c r="CD352" s="311"/>
      <c r="CE352" s="312"/>
      <c r="CF352" s="311"/>
      <c r="CG352" s="312"/>
      <c r="CH352" s="311"/>
      <c r="CI352" s="1241"/>
      <c r="CJ352" s="1188" t="s">
        <v>173</v>
      </c>
      <c r="CK352" s="1189" t="s">
        <v>268</v>
      </c>
      <c r="CL352" s="1190">
        <v>30</v>
      </c>
      <c r="CM352" s="1192" t="s">
        <v>269</v>
      </c>
      <c r="CN352" s="1194" t="s">
        <v>270</v>
      </c>
      <c r="CO352" s="1192" t="s">
        <v>268</v>
      </c>
      <c r="CP352" s="1196" t="s">
        <v>275</v>
      </c>
      <c r="CQ352" s="1192" t="s">
        <v>268</v>
      </c>
      <c r="CR352" s="1205">
        <v>2.4</v>
      </c>
      <c r="CS352" s="1230" t="s">
        <v>277</v>
      </c>
      <c r="CT352" s="1232" t="s">
        <v>268</v>
      </c>
      <c r="CU352" s="1233">
        <v>3200</v>
      </c>
      <c r="CV352" s="1236">
        <v>3500</v>
      </c>
      <c r="CW352" s="1233">
        <v>2200</v>
      </c>
      <c r="CX352" s="1236">
        <v>2200</v>
      </c>
      <c r="CY352" s="1189" t="s">
        <v>268</v>
      </c>
      <c r="CZ352" s="238" t="s">
        <v>1162</v>
      </c>
      <c r="DA352" s="239">
        <v>5100</v>
      </c>
      <c r="DB352" s="240">
        <v>5700</v>
      </c>
      <c r="DC352" s="241">
        <v>3500</v>
      </c>
      <c r="DD352" s="242">
        <v>3500</v>
      </c>
      <c r="DE352" s="1210"/>
      <c r="DF352" s="302"/>
      <c r="DG352" s="1189" t="s">
        <v>268</v>
      </c>
      <c r="DH352" s="1239">
        <v>5100</v>
      </c>
      <c r="DI352" s="1210" t="s">
        <v>268</v>
      </c>
      <c r="DJ352" s="1242">
        <v>1720</v>
      </c>
      <c r="DK352" s="1210" t="s">
        <v>268</v>
      </c>
      <c r="DL352" s="1245">
        <v>10</v>
      </c>
      <c r="DM352" s="1201" t="s">
        <v>269</v>
      </c>
      <c r="DN352" s="1202" t="s">
        <v>270</v>
      </c>
      <c r="DO352" s="1201" t="s">
        <v>268</v>
      </c>
      <c r="DP352" s="1203" t="s">
        <v>275</v>
      </c>
      <c r="DQ352" s="1201" t="s">
        <v>268</v>
      </c>
      <c r="DR352" s="1246">
        <v>10.5</v>
      </c>
      <c r="DS352" s="1210"/>
      <c r="DT352" s="231"/>
      <c r="DU352" s="1210" t="s">
        <v>280</v>
      </c>
      <c r="DV352" s="1249" t="s">
        <v>1129</v>
      </c>
      <c r="DW352" s="1251" t="s">
        <v>1129</v>
      </c>
      <c r="DX352" s="1251" t="s">
        <v>1129</v>
      </c>
      <c r="DY352" s="1253" t="s">
        <v>1129</v>
      </c>
      <c r="DZ352" s="1210" t="s">
        <v>280</v>
      </c>
      <c r="EA352" s="1211">
        <v>1130</v>
      </c>
      <c r="EB352" s="1201" t="s">
        <v>268</v>
      </c>
      <c r="EC352" s="1198">
        <v>10</v>
      </c>
      <c r="ED352" s="1201" t="s">
        <v>269</v>
      </c>
      <c r="EE352" s="1202" t="s">
        <v>270</v>
      </c>
      <c r="EF352" s="1201" t="s">
        <v>268</v>
      </c>
      <c r="EG352" s="1203" t="s">
        <v>275</v>
      </c>
      <c r="EH352" s="1201" t="s">
        <v>268</v>
      </c>
      <c r="EI352" s="1204">
        <v>5.2</v>
      </c>
      <c r="EJ352" s="1207" t="s">
        <v>276</v>
      </c>
      <c r="EK352" s="1210" t="s">
        <v>280</v>
      </c>
      <c r="EL352" s="1211">
        <v>4160</v>
      </c>
      <c r="EM352" s="1201" t="s">
        <v>268</v>
      </c>
      <c r="EN352" s="1198">
        <v>40</v>
      </c>
      <c r="EO352" s="1201" t="s">
        <v>269</v>
      </c>
      <c r="EP352" s="1202" t="s">
        <v>270</v>
      </c>
      <c r="EQ352" s="1201" t="s">
        <v>268</v>
      </c>
      <c r="ER352" s="1203" t="s">
        <v>275</v>
      </c>
      <c r="ES352" s="1201" t="s">
        <v>268</v>
      </c>
      <c r="ET352" s="1204">
        <v>2.6</v>
      </c>
      <c r="EU352" s="1214" t="s">
        <v>276</v>
      </c>
      <c r="EV352" s="1207" t="s">
        <v>1168</v>
      </c>
      <c r="EW352" s="1210" t="s">
        <v>280</v>
      </c>
      <c r="EX352" s="244"/>
      <c r="EY352" s="1210" t="s">
        <v>280</v>
      </c>
      <c r="EZ352" s="1261"/>
      <c r="FA352" s="1210"/>
      <c r="FB352" s="1264"/>
      <c r="FC352" s="298"/>
      <c r="FD352" s="1267"/>
      <c r="FE352" s="441"/>
      <c r="FL352" s="422"/>
      <c r="FM352" s="422"/>
      <c r="FN352" s="422"/>
      <c r="FO352" s="422"/>
    </row>
    <row r="353" spans="1:171" ht="15.6" customHeight="1">
      <c r="A353" s="144" t="s">
        <v>515</v>
      </c>
      <c r="B353" s="144" t="s">
        <v>2047</v>
      </c>
      <c r="C353" s="1256"/>
      <c r="D353" s="1182"/>
      <c r="E353" s="1185"/>
      <c r="F353" s="299" t="s">
        <v>43</v>
      </c>
      <c r="G353" s="205"/>
      <c r="H353" s="246">
        <v>50130</v>
      </c>
      <c r="I353" s="247">
        <v>122390</v>
      </c>
      <c r="J353" s="246">
        <v>45480</v>
      </c>
      <c r="K353" s="247">
        <v>117740</v>
      </c>
      <c r="L353" s="175" t="s">
        <v>268</v>
      </c>
      <c r="M353" s="248">
        <v>480</v>
      </c>
      <c r="N353" s="249">
        <v>1100</v>
      </c>
      <c r="O353" s="250" t="s">
        <v>269</v>
      </c>
      <c r="P353" s="251" t="s">
        <v>270</v>
      </c>
      <c r="Q353" s="252" t="s">
        <v>274</v>
      </c>
      <c r="R353" s="251" t="s">
        <v>271</v>
      </c>
      <c r="S353" s="252" t="s">
        <v>268</v>
      </c>
      <c r="T353" s="253">
        <v>2.9</v>
      </c>
      <c r="U353" s="254">
        <v>2.8</v>
      </c>
      <c r="V353" s="248">
        <v>430</v>
      </c>
      <c r="W353" s="249">
        <v>1050</v>
      </c>
      <c r="X353" s="250" t="s">
        <v>269</v>
      </c>
      <c r="Y353" s="251" t="s">
        <v>270</v>
      </c>
      <c r="Z353" s="252" t="s">
        <v>274</v>
      </c>
      <c r="AA353" s="251" t="s">
        <v>271</v>
      </c>
      <c r="AB353" s="252" t="s">
        <v>268</v>
      </c>
      <c r="AC353" s="253">
        <v>2.9</v>
      </c>
      <c r="AD353" s="255">
        <v>2.8</v>
      </c>
      <c r="AE353" s="175" t="s">
        <v>268</v>
      </c>
      <c r="AF353" s="223">
        <v>9010</v>
      </c>
      <c r="AG353" s="224" t="s">
        <v>274</v>
      </c>
      <c r="AH353" s="256">
        <v>90</v>
      </c>
      <c r="AI353" s="257" t="s">
        <v>269</v>
      </c>
      <c r="AJ353" s="197" t="s">
        <v>270</v>
      </c>
      <c r="AK353" s="198" t="s">
        <v>268</v>
      </c>
      <c r="AL353" s="258" t="s">
        <v>271</v>
      </c>
      <c r="AM353" s="259" t="s">
        <v>268</v>
      </c>
      <c r="AN353" s="260">
        <v>2.5</v>
      </c>
      <c r="AO353" s="261"/>
      <c r="AQ353" s="233"/>
      <c r="AR353" s="56"/>
      <c r="AS353" s="233"/>
      <c r="AT353" s="262"/>
      <c r="AU353" s="263"/>
      <c r="AV353" s="262"/>
      <c r="AW353" s="263"/>
      <c r="AX353" s="262"/>
      <c r="AY353" s="263"/>
      <c r="BA353" s="56"/>
      <c r="BB353" s="56"/>
      <c r="BC353" s="264"/>
      <c r="BD353" s="265"/>
      <c r="BE353" s="56"/>
      <c r="BF353" s="265"/>
      <c r="BG353" s="56"/>
      <c r="BH353" s="265"/>
      <c r="BI353" s="56"/>
      <c r="BJ353" s="1187"/>
      <c r="BL353" s="231" t="s">
        <v>1199</v>
      </c>
      <c r="BM353" s="1210"/>
      <c r="BN353" s="1227" t="s">
        <v>1199</v>
      </c>
      <c r="BO353" s="1228"/>
      <c r="BP353" s="1228"/>
      <c r="BT353" s="306"/>
      <c r="BU353" s="235"/>
      <c r="BV353" s="1241"/>
      <c r="BW353" s="266"/>
      <c r="BX353" s="1186"/>
      <c r="BY353" s="133"/>
      <c r="BZ353" s="133"/>
      <c r="CA353" s="1187"/>
      <c r="CB353" s="311"/>
      <c r="CC353" s="312"/>
      <c r="CD353" s="311"/>
      <c r="CE353" s="312"/>
      <c r="CF353" s="311"/>
      <c r="CG353" s="312"/>
      <c r="CH353" s="311"/>
      <c r="CI353" s="1241"/>
      <c r="CJ353" s="1188"/>
      <c r="CK353" s="1189"/>
      <c r="CL353" s="1190"/>
      <c r="CM353" s="1192"/>
      <c r="CN353" s="1194"/>
      <c r="CO353" s="1192"/>
      <c r="CP353" s="1196"/>
      <c r="CQ353" s="1192"/>
      <c r="CR353" s="1205"/>
      <c r="CS353" s="1230"/>
      <c r="CT353" s="1232"/>
      <c r="CU353" s="1234"/>
      <c r="CV353" s="1237"/>
      <c r="CW353" s="1234"/>
      <c r="CX353" s="1237"/>
      <c r="CY353" s="1189"/>
      <c r="CZ353" s="167" t="s">
        <v>1164</v>
      </c>
      <c r="DA353" s="268">
        <v>2800</v>
      </c>
      <c r="DB353" s="269">
        <v>3100</v>
      </c>
      <c r="DC353" s="270">
        <v>1900</v>
      </c>
      <c r="DD353" s="271">
        <v>1900</v>
      </c>
      <c r="DE353" s="1210"/>
      <c r="DF353" s="231" t="s">
        <v>327</v>
      </c>
      <c r="DG353" s="1189"/>
      <c r="DH353" s="1240"/>
      <c r="DI353" s="1210"/>
      <c r="DJ353" s="1243"/>
      <c r="DK353" s="1210"/>
      <c r="DL353" s="1190"/>
      <c r="DM353" s="1192"/>
      <c r="DN353" s="1194"/>
      <c r="DO353" s="1192"/>
      <c r="DP353" s="1196"/>
      <c r="DQ353" s="1192"/>
      <c r="DR353" s="1247"/>
      <c r="DS353" s="1210"/>
      <c r="DT353" s="231"/>
      <c r="DU353" s="1210"/>
      <c r="DV353" s="1250"/>
      <c r="DW353" s="1252"/>
      <c r="DX353" s="1252"/>
      <c r="DY353" s="1254"/>
      <c r="DZ353" s="1210"/>
      <c r="EA353" s="1212"/>
      <c r="EB353" s="1192"/>
      <c r="EC353" s="1199"/>
      <c r="ED353" s="1192"/>
      <c r="EE353" s="1194"/>
      <c r="EF353" s="1192"/>
      <c r="EG353" s="1196"/>
      <c r="EH353" s="1192"/>
      <c r="EI353" s="1205"/>
      <c r="EJ353" s="1208"/>
      <c r="EK353" s="1210"/>
      <c r="EL353" s="1212"/>
      <c r="EM353" s="1192"/>
      <c r="EN353" s="1199"/>
      <c r="EO353" s="1192"/>
      <c r="EP353" s="1194"/>
      <c r="EQ353" s="1192"/>
      <c r="ER353" s="1196"/>
      <c r="ES353" s="1192"/>
      <c r="ET353" s="1205"/>
      <c r="EU353" s="1215"/>
      <c r="EV353" s="1208"/>
      <c r="EW353" s="1210"/>
      <c r="EX353" s="272">
        <v>2740</v>
      </c>
      <c r="EY353" s="1210"/>
      <c r="EZ353" s="1261"/>
      <c r="FA353" s="1210"/>
      <c r="FB353" s="1264"/>
      <c r="FC353" s="298"/>
      <c r="FD353" s="1267"/>
      <c r="FE353" s="441"/>
      <c r="FL353" s="422"/>
      <c r="FM353" s="422"/>
      <c r="FN353" s="422"/>
      <c r="FO353" s="422"/>
    </row>
    <row r="354" spans="1:171" ht="15.6" customHeight="1">
      <c r="A354" s="144" t="s">
        <v>1435</v>
      </c>
      <c r="B354" s="144" t="s">
        <v>2048</v>
      </c>
      <c r="C354" s="1256"/>
      <c r="D354" s="1182"/>
      <c r="E354" s="1217" t="s">
        <v>1165</v>
      </c>
      <c r="F354" s="299" t="s">
        <v>44</v>
      </c>
      <c r="G354" s="205"/>
      <c r="H354" s="246">
        <v>122390</v>
      </c>
      <c r="I354" s="247">
        <v>212570</v>
      </c>
      <c r="J354" s="246">
        <v>117740</v>
      </c>
      <c r="K354" s="247">
        <v>207920</v>
      </c>
      <c r="L354" s="175" t="s">
        <v>268</v>
      </c>
      <c r="M354" s="248">
        <v>1100</v>
      </c>
      <c r="N354" s="249">
        <v>2000</v>
      </c>
      <c r="O354" s="250" t="s">
        <v>269</v>
      </c>
      <c r="P354" s="251" t="s">
        <v>270</v>
      </c>
      <c r="Q354" s="252" t="s">
        <v>274</v>
      </c>
      <c r="R354" s="251" t="s">
        <v>271</v>
      </c>
      <c r="S354" s="252" t="s">
        <v>268</v>
      </c>
      <c r="T354" s="253">
        <v>2.8</v>
      </c>
      <c r="U354" s="254">
        <v>2.8</v>
      </c>
      <c r="V354" s="248">
        <v>1050</v>
      </c>
      <c r="W354" s="249">
        <v>1950</v>
      </c>
      <c r="X354" s="250" t="s">
        <v>269</v>
      </c>
      <c r="Y354" s="251" t="s">
        <v>270</v>
      </c>
      <c r="Z354" s="252" t="s">
        <v>274</v>
      </c>
      <c r="AA354" s="251" t="s">
        <v>271</v>
      </c>
      <c r="AB354" s="252" t="s">
        <v>268</v>
      </c>
      <c r="AC354" s="253">
        <v>2.8</v>
      </c>
      <c r="AD354" s="255">
        <v>2.8</v>
      </c>
      <c r="AE354" s="55"/>
      <c r="AH354" s="273"/>
      <c r="AP354" s="55"/>
      <c r="AZ354" s="175" t="s">
        <v>268</v>
      </c>
      <c r="BA354" s="274">
        <v>18030</v>
      </c>
      <c r="BB354" s="175" t="s">
        <v>268</v>
      </c>
      <c r="BC354" s="225">
        <v>180</v>
      </c>
      <c r="BD354" s="226" t="s">
        <v>269</v>
      </c>
      <c r="BE354" s="227" t="s">
        <v>270</v>
      </c>
      <c r="BF354" s="228" t="s">
        <v>268</v>
      </c>
      <c r="BG354" s="229" t="s">
        <v>271</v>
      </c>
      <c r="BH354" s="226" t="s">
        <v>268</v>
      </c>
      <c r="BI354" s="230">
        <v>2.5</v>
      </c>
      <c r="BJ354" s="1187"/>
      <c r="BL354" s="231">
        <v>839300</v>
      </c>
      <c r="BM354" s="1210"/>
      <c r="BN354" s="149">
        <v>8390</v>
      </c>
      <c r="BO354" s="138" t="s">
        <v>272</v>
      </c>
      <c r="BP354" s="166" t="s">
        <v>270</v>
      </c>
      <c r="BQ354" s="161" t="s">
        <v>268</v>
      </c>
      <c r="BR354" s="303" t="s">
        <v>271</v>
      </c>
      <c r="BS354" s="182" t="s">
        <v>268</v>
      </c>
      <c r="BT354" s="304">
        <v>2</v>
      </c>
      <c r="BU354" s="307"/>
      <c r="BV354" s="1241"/>
      <c r="BW354" s="302"/>
      <c r="BX354" s="1186"/>
      <c r="BY354" s="133"/>
      <c r="BZ354" s="133"/>
      <c r="CA354" s="1187"/>
      <c r="CB354" s="311"/>
      <c r="CC354" s="312"/>
      <c r="CD354" s="311"/>
      <c r="CE354" s="312"/>
      <c r="CF354" s="311"/>
      <c r="CG354" s="312"/>
      <c r="CH354" s="311"/>
      <c r="CI354" s="1241"/>
      <c r="CJ354" s="1219">
        <v>3120</v>
      </c>
      <c r="CK354" s="1189"/>
      <c r="CL354" s="1190"/>
      <c r="CM354" s="1192"/>
      <c r="CN354" s="1194"/>
      <c r="CO354" s="1192"/>
      <c r="CP354" s="1196"/>
      <c r="CQ354" s="1192"/>
      <c r="CR354" s="1205"/>
      <c r="CS354" s="1230"/>
      <c r="CT354" s="1232"/>
      <c r="CU354" s="1234"/>
      <c r="CV354" s="1237"/>
      <c r="CW354" s="1234"/>
      <c r="CX354" s="1237"/>
      <c r="CY354" s="1189"/>
      <c r="CZ354" s="167" t="s">
        <v>1166</v>
      </c>
      <c r="DA354" s="268">
        <v>2400</v>
      </c>
      <c r="DB354" s="269">
        <v>2700</v>
      </c>
      <c r="DC354" s="270">
        <v>1700</v>
      </c>
      <c r="DD354" s="271">
        <v>1700</v>
      </c>
      <c r="DE354" s="1210"/>
      <c r="DF354" s="231">
        <v>2540</v>
      </c>
      <c r="DG354" s="235"/>
      <c r="DH354" s="276"/>
      <c r="DI354" s="1241"/>
      <c r="DJ354" s="1243"/>
      <c r="DK354" s="1210"/>
      <c r="DL354" s="1190"/>
      <c r="DM354" s="1192"/>
      <c r="DN354" s="1194"/>
      <c r="DO354" s="1192"/>
      <c r="DP354" s="1196"/>
      <c r="DQ354" s="1192"/>
      <c r="DR354" s="1247"/>
      <c r="DS354" s="1210"/>
      <c r="DT354" s="302"/>
      <c r="DU354" s="1210"/>
      <c r="DV354" s="1221">
        <v>0.01</v>
      </c>
      <c r="DW354" s="1223">
        <v>0.03</v>
      </c>
      <c r="DX354" s="1223">
        <v>0.04</v>
      </c>
      <c r="DY354" s="1225">
        <v>0.06</v>
      </c>
      <c r="DZ354" s="1210"/>
      <c r="EA354" s="1212"/>
      <c r="EB354" s="1192"/>
      <c r="EC354" s="1199"/>
      <c r="ED354" s="1192"/>
      <c r="EE354" s="1194"/>
      <c r="EF354" s="1192"/>
      <c r="EG354" s="1196"/>
      <c r="EH354" s="1192"/>
      <c r="EI354" s="1205"/>
      <c r="EJ354" s="1208"/>
      <c r="EK354" s="1210"/>
      <c r="EL354" s="1212"/>
      <c r="EM354" s="1192"/>
      <c r="EN354" s="1199"/>
      <c r="EO354" s="1192"/>
      <c r="EP354" s="1194"/>
      <c r="EQ354" s="1192"/>
      <c r="ER354" s="1196"/>
      <c r="ES354" s="1192"/>
      <c r="ET354" s="1205"/>
      <c r="EU354" s="1215"/>
      <c r="EV354" s="1208"/>
      <c r="EW354" s="1210"/>
      <c r="EX354" s="277">
        <v>20</v>
      </c>
      <c r="EY354" s="1210"/>
      <c r="EZ354" s="1261"/>
      <c r="FA354" s="1210"/>
      <c r="FB354" s="1264"/>
      <c r="FC354" s="298"/>
      <c r="FD354" s="1267"/>
      <c r="FE354" s="441"/>
      <c r="FL354" s="422"/>
      <c r="FM354" s="422"/>
      <c r="FN354" s="422"/>
      <c r="FO354" s="422"/>
    </row>
    <row r="355" spans="1:171" ht="15.6" customHeight="1">
      <c r="A355" s="144" t="s">
        <v>1436</v>
      </c>
      <c r="B355" s="144" t="s">
        <v>2049</v>
      </c>
      <c r="C355" s="1256"/>
      <c r="D355" s="1182"/>
      <c r="E355" s="1218"/>
      <c r="F355" s="300" t="s">
        <v>45</v>
      </c>
      <c r="G355" s="205"/>
      <c r="H355" s="279">
        <v>212570</v>
      </c>
      <c r="I355" s="280"/>
      <c r="J355" s="279">
        <v>207920</v>
      </c>
      <c r="K355" s="280"/>
      <c r="L355" s="175" t="s">
        <v>268</v>
      </c>
      <c r="M355" s="223">
        <v>2000</v>
      </c>
      <c r="N355" s="281"/>
      <c r="O355" s="282" t="s">
        <v>269</v>
      </c>
      <c r="P355" s="283" t="s">
        <v>270</v>
      </c>
      <c r="Q355" s="284" t="s">
        <v>274</v>
      </c>
      <c r="R355" s="283" t="s">
        <v>271</v>
      </c>
      <c r="S355" s="284" t="s">
        <v>268</v>
      </c>
      <c r="T355" s="285">
        <v>2.8</v>
      </c>
      <c r="U355" s="286"/>
      <c r="V355" s="223">
        <v>1950</v>
      </c>
      <c r="W355" s="281"/>
      <c r="X355" s="282" t="s">
        <v>269</v>
      </c>
      <c r="Y355" s="283" t="s">
        <v>270</v>
      </c>
      <c r="Z355" s="284" t="s">
        <v>274</v>
      </c>
      <c r="AA355" s="283" t="s">
        <v>271</v>
      </c>
      <c r="AB355" s="284" t="s">
        <v>268</v>
      </c>
      <c r="AC355" s="285">
        <v>2.8</v>
      </c>
      <c r="AD355" s="287"/>
      <c r="AE355" s="55"/>
      <c r="AH355" s="288"/>
      <c r="AP355" s="55"/>
      <c r="AQ355" s="289"/>
      <c r="AR355" s="165"/>
      <c r="AS355" s="288"/>
      <c r="AZ355" s="56"/>
      <c r="BA355" s="56"/>
      <c r="BB355" s="56"/>
      <c r="BC355" s="56"/>
      <c r="BD355" s="56"/>
      <c r="BE355" s="56"/>
      <c r="BF355" s="56"/>
      <c r="BG355" s="56"/>
      <c r="BH355" s="56"/>
      <c r="BI355" s="56"/>
      <c r="BJ355" s="1187"/>
      <c r="BL355" s="301"/>
      <c r="BM355" s="1210"/>
      <c r="BN355" s="144"/>
      <c r="BT355" s="306"/>
      <c r="BU355" s="179"/>
      <c r="BV355" s="1241"/>
      <c r="BW355" s="231"/>
      <c r="BX355" s="1186"/>
      <c r="BY355" s="133"/>
      <c r="BZ355" s="133"/>
      <c r="CA355" s="1187"/>
      <c r="CB355" s="311"/>
      <c r="CC355" s="312"/>
      <c r="CD355" s="311"/>
      <c r="CE355" s="312"/>
      <c r="CF355" s="311"/>
      <c r="CG355" s="312"/>
      <c r="CH355" s="311"/>
      <c r="CI355" s="1241"/>
      <c r="CJ355" s="1219"/>
      <c r="CK355" s="1189"/>
      <c r="CL355" s="1190"/>
      <c r="CM355" s="1192"/>
      <c r="CN355" s="1194"/>
      <c r="CO355" s="1192"/>
      <c r="CP355" s="1196"/>
      <c r="CQ355" s="1192"/>
      <c r="CR355" s="1205"/>
      <c r="CS355" s="1230"/>
      <c r="CT355" s="1232"/>
      <c r="CU355" s="1235"/>
      <c r="CV355" s="1238"/>
      <c r="CW355" s="1235"/>
      <c r="CX355" s="1238"/>
      <c r="CY355" s="1189"/>
      <c r="CZ355" s="291" t="s">
        <v>1167</v>
      </c>
      <c r="DA355" s="292">
        <v>2200</v>
      </c>
      <c r="DB355" s="293">
        <v>2400</v>
      </c>
      <c r="DC355" s="294">
        <v>1500</v>
      </c>
      <c r="DD355" s="290">
        <v>1500</v>
      </c>
      <c r="DE355" s="1210"/>
      <c r="DF355" s="302"/>
      <c r="DG355" s="235"/>
      <c r="DH355" s="165"/>
      <c r="DI355" s="1241"/>
      <c r="DJ355" s="1244"/>
      <c r="DK355" s="1210"/>
      <c r="DL355" s="1190"/>
      <c r="DM355" s="1193"/>
      <c r="DN355" s="1195"/>
      <c r="DO355" s="1193"/>
      <c r="DP355" s="1197"/>
      <c r="DQ355" s="1193"/>
      <c r="DR355" s="1248"/>
      <c r="DS355" s="1210"/>
      <c r="DT355" s="231"/>
      <c r="DU355" s="1210"/>
      <c r="DV355" s="1222"/>
      <c r="DW355" s="1224"/>
      <c r="DX355" s="1224"/>
      <c r="DY355" s="1226"/>
      <c r="DZ355" s="1210"/>
      <c r="EA355" s="1213"/>
      <c r="EB355" s="1193"/>
      <c r="EC355" s="1200"/>
      <c r="ED355" s="1193"/>
      <c r="EE355" s="1195"/>
      <c r="EF355" s="1193"/>
      <c r="EG355" s="1197"/>
      <c r="EH355" s="1193"/>
      <c r="EI355" s="1206"/>
      <c r="EJ355" s="1209"/>
      <c r="EK355" s="1210"/>
      <c r="EL355" s="1213"/>
      <c r="EM355" s="1193"/>
      <c r="EN355" s="1200"/>
      <c r="EO355" s="1193"/>
      <c r="EP355" s="1195"/>
      <c r="EQ355" s="1193"/>
      <c r="ER355" s="1197"/>
      <c r="ES355" s="1193"/>
      <c r="ET355" s="1206"/>
      <c r="EU355" s="1216"/>
      <c r="EV355" s="1209"/>
      <c r="EW355" s="1210"/>
      <c r="EX355" s="295" t="s">
        <v>1168</v>
      </c>
      <c r="EY355" s="1210"/>
      <c r="EZ355" s="1261"/>
      <c r="FA355" s="1210"/>
      <c r="FB355" s="1264"/>
      <c r="FC355" s="298"/>
      <c r="FD355" s="1267"/>
      <c r="FE355" s="441"/>
      <c r="FL355" s="422"/>
      <c r="FM355" s="422"/>
      <c r="FN355" s="422"/>
      <c r="FO355" s="422"/>
    </row>
    <row r="356" spans="1:171" ht="15.6" customHeight="1">
      <c r="A356" s="144" t="s">
        <v>1437</v>
      </c>
      <c r="B356" s="144" t="s">
        <v>2050</v>
      </c>
      <c r="C356" s="1256"/>
      <c r="D356" s="1352" t="s">
        <v>1200</v>
      </c>
      <c r="E356" s="1184" t="s">
        <v>1160</v>
      </c>
      <c r="F356" s="296" t="s">
        <v>42</v>
      </c>
      <c r="G356" s="205"/>
      <c r="H356" s="206">
        <v>39710</v>
      </c>
      <c r="I356" s="207">
        <v>48720</v>
      </c>
      <c r="J356" s="206">
        <v>35390</v>
      </c>
      <c r="K356" s="207">
        <v>44400</v>
      </c>
      <c r="L356" s="175" t="s">
        <v>268</v>
      </c>
      <c r="M356" s="208">
        <v>370</v>
      </c>
      <c r="N356" s="209">
        <v>460</v>
      </c>
      <c r="O356" s="210" t="s">
        <v>269</v>
      </c>
      <c r="P356" s="211" t="s">
        <v>270</v>
      </c>
      <c r="Q356" s="212" t="s">
        <v>268</v>
      </c>
      <c r="R356" s="213" t="s">
        <v>271</v>
      </c>
      <c r="S356" s="212" t="s">
        <v>268</v>
      </c>
      <c r="T356" s="214">
        <v>3</v>
      </c>
      <c r="U356" s="215">
        <v>2.9</v>
      </c>
      <c r="V356" s="208">
        <v>330</v>
      </c>
      <c r="W356" s="209">
        <v>420</v>
      </c>
      <c r="X356" s="210" t="s">
        <v>269</v>
      </c>
      <c r="Y356" s="211" t="s">
        <v>270</v>
      </c>
      <c r="Z356" s="212" t="s">
        <v>268</v>
      </c>
      <c r="AA356" s="213" t="s">
        <v>271</v>
      </c>
      <c r="AB356" s="212" t="s">
        <v>268</v>
      </c>
      <c r="AC356" s="214">
        <v>2.9</v>
      </c>
      <c r="AD356" s="216">
        <v>2.8</v>
      </c>
      <c r="AE356" s="175" t="s">
        <v>268</v>
      </c>
      <c r="AF356" s="217">
        <v>9010</v>
      </c>
      <c r="AG356" s="218" t="s">
        <v>274</v>
      </c>
      <c r="AH356" s="219">
        <v>90</v>
      </c>
      <c r="AI356" s="220" t="s">
        <v>269</v>
      </c>
      <c r="AJ356" s="211" t="s">
        <v>270</v>
      </c>
      <c r="AK356" s="212" t="s">
        <v>268</v>
      </c>
      <c r="AL356" s="213" t="s">
        <v>271</v>
      </c>
      <c r="AM356" s="212" t="s">
        <v>268</v>
      </c>
      <c r="AN356" s="221">
        <v>2.5</v>
      </c>
      <c r="AO356" s="222" t="s">
        <v>276</v>
      </c>
      <c r="AP356" s="175" t="s">
        <v>268</v>
      </c>
      <c r="AQ356" s="223">
        <v>3600</v>
      </c>
      <c r="AR356" s="224" t="s">
        <v>274</v>
      </c>
      <c r="AS356" s="225">
        <v>30</v>
      </c>
      <c r="AT356" s="226" t="s">
        <v>269</v>
      </c>
      <c r="AU356" s="227" t="s">
        <v>270</v>
      </c>
      <c r="AV356" s="228" t="s">
        <v>268</v>
      </c>
      <c r="AW356" s="229" t="s">
        <v>271</v>
      </c>
      <c r="AX356" s="228" t="s">
        <v>268</v>
      </c>
      <c r="AY356" s="230">
        <v>3.8</v>
      </c>
      <c r="BA356" s="56"/>
      <c r="BJ356" s="1187"/>
      <c r="BL356" s="301"/>
      <c r="BM356" s="1210"/>
      <c r="BN356" s="144"/>
      <c r="BT356" s="306"/>
      <c r="BU356" s="235"/>
      <c r="BV356" s="1241"/>
      <c r="BW356" s="266"/>
      <c r="BX356" s="1186"/>
      <c r="BY356" s="133"/>
      <c r="BZ356" s="133"/>
      <c r="CA356" s="1187"/>
      <c r="CB356" s="311"/>
      <c r="CC356" s="312"/>
      <c r="CD356" s="311"/>
      <c r="CE356" s="312"/>
      <c r="CF356" s="311"/>
      <c r="CG356" s="312"/>
      <c r="CH356" s="311"/>
      <c r="CI356" s="1241"/>
      <c r="CJ356" s="1188" t="s">
        <v>174</v>
      </c>
      <c r="CK356" s="1189" t="s">
        <v>268</v>
      </c>
      <c r="CL356" s="1190">
        <v>20</v>
      </c>
      <c r="CM356" s="1192" t="s">
        <v>269</v>
      </c>
      <c r="CN356" s="1194" t="s">
        <v>270</v>
      </c>
      <c r="CO356" s="1192" t="s">
        <v>268</v>
      </c>
      <c r="CP356" s="1196" t="s">
        <v>275</v>
      </c>
      <c r="CQ356" s="1192" t="s">
        <v>268</v>
      </c>
      <c r="CR356" s="1205">
        <v>3.1</v>
      </c>
      <c r="CS356" s="1230" t="s">
        <v>277</v>
      </c>
      <c r="CT356" s="1232" t="s">
        <v>268</v>
      </c>
      <c r="CU356" s="1233">
        <v>3400</v>
      </c>
      <c r="CV356" s="1236">
        <v>3800</v>
      </c>
      <c r="CW356" s="1233">
        <v>2400</v>
      </c>
      <c r="CX356" s="1236">
        <v>2400</v>
      </c>
      <c r="CY356" s="1189" t="s">
        <v>268</v>
      </c>
      <c r="CZ356" s="238" t="s">
        <v>1162</v>
      </c>
      <c r="DA356" s="239">
        <v>5500</v>
      </c>
      <c r="DB356" s="240">
        <v>6200</v>
      </c>
      <c r="DC356" s="241">
        <v>3900</v>
      </c>
      <c r="DD356" s="242">
        <v>3900</v>
      </c>
      <c r="DE356" s="1210"/>
      <c r="DF356" s="231" t="s">
        <v>329</v>
      </c>
      <c r="DG356" s="1189" t="s">
        <v>268</v>
      </c>
      <c r="DH356" s="1239">
        <v>5100</v>
      </c>
      <c r="DI356" s="1210" t="s">
        <v>268</v>
      </c>
      <c r="DJ356" s="1242">
        <v>1590</v>
      </c>
      <c r="DK356" s="1210" t="s">
        <v>268</v>
      </c>
      <c r="DL356" s="1245">
        <v>10</v>
      </c>
      <c r="DM356" s="1201" t="s">
        <v>269</v>
      </c>
      <c r="DN356" s="1202" t="s">
        <v>270</v>
      </c>
      <c r="DO356" s="1201" t="s">
        <v>268</v>
      </c>
      <c r="DP356" s="1203" t="s">
        <v>275</v>
      </c>
      <c r="DQ356" s="1201" t="s">
        <v>268</v>
      </c>
      <c r="DR356" s="1246">
        <v>9.6999999999999993</v>
      </c>
      <c r="DS356" s="1210"/>
      <c r="DT356" s="231"/>
      <c r="DU356" s="1210" t="s">
        <v>280</v>
      </c>
      <c r="DV356" s="1249" t="s">
        <v>1129</v>
      </c>
      <c r="DW356" s="1251" t="s">
        <v>1129</v>
      </c>
      <c r="DX356" s="1251" t="s">
        <v>1129</v>
      </c>
      <c r="DY356" s="1253" t="s">
        <v>1129</v>
      </c>
      <c r="DZ356" s="1210" t="s">
        <v>280</v>
      </c>
      <c r="EA356" s="1211">
        <v>1050</v>
      </c>
      <c r="EB356" s="1201" t="s">
        <v>268</v>
      </c>
      <c r="EC356" s="1198">
        <v>11</v>
      </c>
      <c r="ED356" s="1201" t="s">
        <v>269</v>
      </c>
      <c r="EE356" s="1202" t="s">
        <v>270</v>
      </c>
      <c r="EF356" s="1201" t="s">
        <v>268</v>
      </c>
      <c r="EG356" s="1203" t="s">
        <v>275</v>
      </c>
      <c r="EH356" s="1201" t="s">
        <v>268</v>
      </c>
      <c r="EI356" s="1204">
        <v>4.4000000000000004</v>
      </c>
      <c r="EJ356" s="1207" t="s">
        <v>276</v>
      </c>
      <c r="EK356" s="1210" t="s">
        <v>280</v>
      </c>
      <c r="EL356" s="1211">
        <v>3860</v>
      </c>
      <c r="EM356" s="1201" t="s">
        <v>268</v>
      </c>
      <c r="EN356" s="1198">
        <v>30</v>
      </c>
      <c r="EO356" s="1201" t="s">
        <v>269</v>
      </c>
      <c r="EP356" s="1202" t="s">
        <v>270</v>
      </c>
      <c r="EQ356" s="1201" t="s">
        <v>268</v>
      </c>
      <c r="ER356" s="1203" t="s">
        <v>275</v>
      </c>
      <c r="ES356" s="1201" t="s">
        <v>268</v>
      </c>
      <c r="ET356" s="1204">
        <v>3.2</v>
      </c>
      <c r="EU356" s="1214" t="s">
        <v>276</v>
      </c>
      <c r="EV356" s="1207" t="s">
        <v>1168</v>
      </c>
      <c r="EW356" s="1210" t="s">
        <v>280</v>
      </c>
      <c r="EX356" s="244"/>
      <c r="EY356" s="1210" t="s">
        <v>280</v>
      </c>
      <c r="EZ356" s="1261"/>
      <c r="FA356" s="1210"/>
      <c r="FB356" s="1264"/>
      <c r="FC356" s="298"/>
      <c r="FD356" s="1267"/>
      <c r="FE356" s="441"/>
      <c r="FL356" s="422"/>
      <c r="FM356" s="422"/>
      <c r="FN356" s="422"/>
      <c r="FO356" s="422"/>
    </row>
    <row r="357" spans="1:171" ht="15.6" customHeight="1">
      <c r="A357" s="144" t="s">
        <v>1438</v>
      </c>
      <c r="B357" s="144" t="s">
        <v>2051</v>
      </c>
      <c r="C357" s="1256"/>
      <c r="D357" s="1182"/>
      <c r="E357" s="1185"/>
      <c r="F357" s="299" t="s">
        <v>43</v>
      </c>
      <c r="G357" s="205"/>
      <c r="H357" s="246">
        <v>48720</v>
      </c>
      <c r="I357" s="247">
        <v>120980</v>
      </c>
      <c r="J357" s="246">
        <v>44400</v>
      </c>
      <c r="K357" s="247">
        <v>116660</v>
      </c>
      <c r="L357" s="175" t="s">
        <v>268</v>
      </c>
      <c r="M357" s="248">
        <v>460</v>
      </c>
      <c r="N357" s="249">
        <v>1080</v>
      </c>
      <c r="O357" s="250" t="s">
        <v>269</v>
      </c>
      <c r="P357" s="251" t="s">
        <v>270</v>
      </c>
      <c r="Q357" s="252" t="s">
        <v>274</v>
      </c>
      <c r="R357" s="251" t="s">
        <v>271</v>
      </c>
      <c r="S357" s="252" t="s">
        <v>268</v>
      </c>
      <c r="T357" s="253">
        <v>2.9</v>
      </c>
      <c r="U357" s="254">
        <v>2.8</v>
      </c>
      <c r="V357" s="248">
        <v>420</v>
      </c>
      <c r="W357" s="249">
        <v>1040</v>
      </c>
      <c r="X357" s="250" t="s">
        <v>269</v>
      </c>
      <c r="Y357" s="251" t="s">
        <v>270</v>
      </c>
      <c r="Z357" s="252" t="s">
        <v>274</v>
      </c>
      <c r="AA357" s="251" t="s">
        <v>271</v>
      </c>
      <c r="AB357" s="252" t="s">
        <v>268</v>
      </c>
      <c r="AC357" s="253">
        <v>2.8</v>
      </c>
      <c r="AD357" s="255">
        <v>2.8</v>
      </c>
      <c r="AE357" s="175" t="s">
        <v>268</v>
      </c>
      <c r="AF357" s="223">
        <v>9010</v>
      </c>
      <c r="AG357" s="224" t="s">
        <v>274</v>
      </c>
      <c r="AH357" s="256">
        <v>90</v>
      </c>
      <c r="AI357" s="257" t="s">
        <v>269</v>
      </c>
      <c r="AJ357" s="197" t="s">
        <v>270</v>
      </c>
      <c r="AK357" s="198" t="s">
        <v>268</v>
      </c>
      <c r="AL357" s="258" t="s">
        <v>271</v>
      </c>
      <c r="AM357" s="259" t="s">
        <v>268</v>
      </c>
      <c r="AN357" s="260">
        <v>2.5</v>
      </c>
      <c r="AO357" s="261"/>
      <c r="AQ357" s="233"/>
      <c r="AR357" s="56"/>
      <c r="AS357" s="233"/>
      <c r="AT357" s="262"/>
      <c r="AU357" s="263"/>
      <c r="AV357" s="262"/>
      <c r="AW357" s="263"/>
      <c r="AX357" s="262"/>
      <c r="AY357" s="263"/>
      <c r="BA357" s="56"/>
      <c r="BB357" s="56"/>
      <c r="BC357" s="264"/>
      <c r="BD357" s="265"/>
      <c r="BE357" s="56"/>
      <c r="BF357" s="265"/>
      <c r="BG357" s="56"/>
      <c r="BH357" s="265"/>
      <c r="BI357" s="56"/>
      <c r="BJ357" s="1187"/>
      <c r="BL357" s="301"/>
      <c r="BM357" s="1210"/>
      <c r="BN357" s="144"/>
      <c r="BT357" s="306"/>
      <c r="BU357" s="307"/>
      <c r="BV357" s="1241"/>
      <c r="BW357" s="302"/>
      <c r="BX357" s="1186"/>
      <c r="BY357" s="133"/>
      <c r="BZ357" s="133"/>
      <c r="CA357" s="1187"/>
      <c r="CB357" s="311"/>
      <c r="CC357" s="312"/>
      <c r="CD357" s="311"/>
      <c r="CE357" s="312"/>
      <c r="CF357" s="311"/>
      <c r="CG357" s="312"/>
      <c r="CH357" s="311"/>
      <c r="CI357" s="1241"/>
      <c r="CJ357" s="1188"/>
      <c r="CK357" s="1189"/>
      <c r="CL357" s="1190"/>
      <c r="CM357" s="1192"/>
      <c r="CN357" s="1194"/>
      <c r="CO357" s="1192"/>
      <c r="CP357" s="1196"/>
      <c r="CQ357" s="1192"/>
      <c r="CR357" s="1205"/>
      <c r="CS357" s="1230"/>
      <c r="CT357" s="1232"/>
      <c r="CU357" s="1234"/>
      <c r="CV357" s="1237"/>
      <c r="CW357" s="1234"/>
      <c r="CX357" s="1237"/>
      <c r="CY357" s="1189"/>
      <c r="CZ357" s="167" t="s">
        <v>1164</v>
      </c>
      <c r="DA357" s="268">
        <v>3000</v>
      </c>
      <c r="DB357" s="269">
        <v>3400</v>
      </c>
      <c r="DC357" s="270">
        <v>2100</v>
      </c>
      <c r="DD357" s="271">
        <v>2100</v>
      </c>
      <c r="DE357" s="1210"/>
      <c r="DF357" s="231">
        <v>2440</v>
      </c>
      <c r="DG357" s="1189"/>
      <c r="DH357" s="1240"/>
      <c r="DI357" s="1210"/>
      <c r="DJ357" s="1243"/>
      <c r="DK357" s="1210"/>
      <c r="DL357" s="1190"/>
      <c r="DM357" s="1192"/>
      <c r="DN357" s="1194"/>
      <c r="DO357" s="1192"/>
      <c r="DP357" s="1196"/>
      <c r="DQ357" s="1192"/>
      <c r="DR357" s="1247"/>
      <c r="DS357" s="1210"/>
      <c r="DT357" s="302"/>
      <c r="DU357" s="1210"/>
      <c r="DV357" s="1250"/>
      <c r="DW357" s="1252"/>
      <c r="DX357" s="1252"/>
      <c r="DY357" s="1254"/>
      <c r="DZ357" s="1210"/>
      <c r="EA357" s="1212"/>
      <c r="EB357" s="1192"/>
      <c r="EC357" s="1199"/>
      <c r="ED357" s="1192"/>
      <c r="EE357" s="1194"/>
      <c r="EF357" s="1192"/>
      <c r="EG357" s="1196"/>
      <c r="EH357" s="1192"/>
      <c r="EI357" s="1205"/>
      <c r="EJ357" s="1208"/>
      <c r="EK357" s="1210"/>
      <c r="EL357" s="1212"/>
      <c r="EM357" s="1192"/>
      <c r="EN357" s="1199"/>
      <c r="EO357" s="1192"/>
      <c r="EP357" s="1194"/>
      <c r="EQ357" s="1192"/>
      <c r="ER357" s="1196"/>
      <c r="ES357" s="1192"/>
      <c r="ET357" s="1205"/>
      <c r="EU357" s="1215"/>
      <c r="EV357" s="1208"/>
      <c r="EW357" s="1210"/>
      <c r="EX357" s="272">
        <v>2540</v>
      </c>
      <c r="EY357" s="1210"/>
      <c r="EZ357" s="1261"/>
      <c r="FA357" s="1210"/>
      <c r="FB357" s="1264"/>
      <c r="FC357" s="298"/>
      <c r="FD357" s="1267"/>
      <c r="FE357" s="441"/>
      <c r="FL357" s="422"/>
      <c r="FM357" s="422"/>
      <c r="FN357" s="422"/>
      <c r="FO357" s="422"/>
    </row>
    <row r="358" spans="1:171" ht="15.6" customHeight="1">
      <c r="A358" s="144" t="s">
        <v>1439</v>
      </c>
      <c r="B358" s="144" t="s">
        <v>2052</v>
      </c>
      <c r="C358" s="1256"/>
      <c r="D358" s="1182"/>
      <c r="E358" s="1217" t="s">
        <v>1165</v>
      </c>
      <c r="F358" s="299" t="s">
        <v>44</v>
      </c>
      <c r="G358" s="205"/>
      <c r="H358" s="246">
        <v>120980</v>
      </c>
      <c r="I358" s="247">
        <v>211160</v>
      </c>
      <c r="J358" s="246">
        <v>116660</v>
      </c>
      <c r="K358" s="247">
        <v>206840</v>
      </c>
      <c r="L358" s="175" t="s">
        <v>268</v>
      </c>
      <c r="M358" s="248">
        <v>1080</v>
      </c>
      <c r="N358" s="249">
        <v>1980</v>
      </c>
      <c r="O358" s="250" t="s">
        <v>269</v>
      </c>
      <c r="P358" s="251" t="s">
        <v>270</v>
      </c>
      <c r="Q358" s="252" t="s">
        <v>274</v>
      </c>
      <c r="R358" s="251" t="s">
        <v>271</v>
      </c>
      <c r="S358" s="252" t="s">
        <v>268</v>
      </c>
      <c r="T358" s="253">
        <v>2.8</v>
      </c>
      <c r="U358" s="254">
        <v>2.8</v>
      </c>
      <c r="V358" s="248">
        <v>1040</v>
      </c>
      <c r="W358" s="249">
        <v>1940</v>
      </c>
      <c r="X358" s="250" t="s">
        <v>269</v>
      </c>
      <c r="Y358" s="251" t="s">
        <v>270</v>
      </c>
      <c r="Z358" s="252" t="s">
        <v>274</v>
      </c>
      <c r="AA358" s="251" t="s">
        <v>271</v>
      </c>
      <c r="AB358" s="252" t="s">
        <v>268</v>
      </c>
      <c r="AC358" s="253">
        <v>2.8</v>
      </c>
      <c r="AD358" s="255">
        <v>2.8</v>
      </c>
      <c r="AE358" s="55"/>
      <c r="AH358" s="273"/>
      <c r="AP358" s="55"/>
      <c r="AZ358" s="175" t="s">
        <v>268</v>
      </c>
      <c r="BA358" s="274">
        <v>18030</v>
      </c>
      <c r="BB358" s="175" t="s">
        <v>268</v>
      </c>
      <c r="BC358" s="225">
        <v>180</v>
      </c>
      <c r="BD358" s="226" t="s">
        <v>269</v>
      </c>
      <c r="BE358" s="227" t="s">
        <v>270</v>
      </c>
      <c r="BF358" s="228" t="s">
        <v>268</v>
      </c>
      <c r="BG358" s="229" t="s">
        <v>271</v>
      </c>
      <c r="BH358" s="226" t="s">
        <v>268</v>
      </c>
      <c r="BI358" s="230">
        <v>2.5</v>
      </c>
      <c r="BJ358" s="1187"/>
      <c r="BL358" s="301"/>
      <c r="BM358" s="1210"/>
      <c r="BN358" s="144"/>
      <c r="BT358" s="306"/>
      <c r="BU358" s="179"/>
      <c r="BV358" s="1241"/>
      <c r="BW358" s="231"/>
      <c r="BX358" s="1186"/>
      <c r="BY358" s="133"/>
      <c r="BZ358" s="133"/>
      <c r="CA358" s="1187"/>
      <c r="CB358" s="311"/>
      <c r="CC358" s="312"/>
      <c r="CD358" s="311"/>
      <c r="CE358" s="312"/>
      <c r="CF358" s="311"/>
      <c r="CG358" s="312"/>
      <c r="CH358" s="311"/>
      <c r="CI358" s="1241"/>
      <c r="CJ358" s="1219">
        <v>2670</v>
      </c>
      <c r="CK358" s="1189"/>
      <c r="CL358" s="1190"/>
      <c r="CM358" s="1192"/>
      <c r="CN358" s="1194"/>
      <c r="CO358" s="1192"/>
      <c r="CP358" s="1196"/>
      <c r="CQ358" s="1192"/>
      <c r="CR358" s="1205"/>
      <c r="CS358" s="1230"/>
      <c r="CT358" s="1232"/>
      <c r="CU358" s="1234"/>
      <c r="CV358" s="1237"/>
      <c r="CW358" s="1234"/>
      <c r="CX358" s="1237"/>
      <c r="CY358" s="1189"/>
      <c r="CZ358" s="167" t="s">
        <v>1166</v>
      </c>
      <c r="DA358" s="268">
        <v>2600</v>
      </c>
      <c r="DB358" s="269">
        <v>2900</v>
      </c>
      <c r="DC358" s="270">
        <v>1800</v>
      </c>
      <c r="DD358" s="271">
        <v>1800</v>
      </c>
      <c r="DE358" s="1210"/>
      <c r="DF358" s="231"/>
      <c r="DG358" s="235"/>
      <c r="DH358" s="276"/>
      <c r="DI358" s="1241"/>
      <c r="DJ358" s="1243"/>
      <c r="DK358" s="1210"/>
      <c r="DL358" s="1190"/>
      <c r="DM358" s="1192"/>
      <c r="DN358" s="1194"/>
      <c r="DO358" s="1192"/>
      <c r="DP358" s="1196"/>
      <c r="DQ358" s="1192"/>
      <c r="DR358" s="1247"/>
      <c r="DS358" s="1210"/>
      <c r="DT358" s="231"/>
      <c r="DU358" s="1210"/>
      <c r="DV358" s="1221">
        <v>0.01</v>
      </c>
      <c r="DW358" s="1223">
        <v>0.03</v>
      </c>
      <c r="DX358" s="1223">
        <v>0.04</v>
      </c>
      <c r="DY358" s="1225">
        <v>0.06</v>
      </c>
      <c r="DZ358" s="1210"/>
      <c r="EA358" s="1212"/>
      <c r="EB358" s="1192"/>
      <c r="EC358" s="1199"/>
      <c r="ED358" s="1192"/>
      <c r="EE358" s="1194"/>
      <c r="EF358" s="1192"/>
      <c r="EG358" s="1196"/>
      <c r="EH358" s="1192"/>
      <c r="EI358" s="1205"/>
      <c r="EJ358" s="1208"/>
      <c r="EK358" s="1210"/>
      <c r="EL358" s="1212"/>
      <c r="EM358" s="1192"/>
      <c r="EN358" s="1199"/>
      <c r="EO358" s="1192"/>
      <c r="EP358" s="1194"/>
      <c r="EQ358" s="1192"/>
      <c r="ER358" s="1196"/>
      <c r="ES358" s="1192"/>
      <c r="ET358" s="1205"/>
      <c r="EU358" s="1215"/>
      <c r="EV358" s="1208"/>
      <c r="EW358" s="1210"/>
      <c r="EX358" s="277">
        <v>20</v>
      </c>
      <c r="EY358" s="1210"/>
      <c r="EZ358" s="1261"/>
      <c r="FA358" s="1210"/>
      <c r="FB358" s="1264"/>
      <c r="FC358" s="298"/>
      <c r="FD358" s="1267"/>
      <c r="FE358" s="441"/>
      <c r="FL358" s="422"/>
      <c r="FM358" s="422"/>
      <c r="FN358" s="422"/>
      <c r="FO358" s="422"/>
    </row>
    <row r="359" spans="1:171" ht="15.6" customHeight="1">
      <c r="A359" s="144" t="s">
        <v>1440</v>
      </c>
      <c r="B359" s="144" t="s">
        <v>2053</v>
      </c>
      <c r="C359" s="1256"/>
      <c r="D359" s="1182"/>
      <c r="E359" s="1218"/>
      <c r="F359" s="300" t="s">
        <v>45</v>
      </c>
      <c r="G359" s="205"/>
      <c r="H359" s="279">
        <v>211160</v>
      </c>
      <c r="I359" s="280"/>
      <c r="J359" s="279">
        <v>206840</v>
      </c>
      <c r="K359" s="280"/>
      <c r="L359" s="175" t="s">
        <v>268</v>
      </c>
      <c r="M359" s="223">
        <v>1980</v>
      </c>
      <c r="N359" s="281"/>
      <c r="O359" s="282" t="s">
        <v>269</v>
      </c>
      <c r="P359" s="283" t="s">
        <v>270</v>
      </c>
      <c r="Q359" s="284" t="s">
        <v>274</v>
      </c>
      <c r="R359" s="283" t="s">
        <v>271</v>
      </c>
      <c r="S359" s="284" t="s">
        <v>268</v>
      </c>
      <c r="T359" s="285">
        <v>2.8</v>
      </c>
      <c r="U359" s="286"/>
      <c r="V359" s="223">
        <v>1940</v>
      </c>
      <c r="W359" s="281"/>
      <c r="X359" s="282" t="s">
        <v>269</v>
      </c>
      <c r="Y359" s="283" t="s">
        <v>270</v>
      </c>
      <c r="Z359" s="284" t="s">
        <v>274</v>
      </c>
      <c r="AA359" s="283" t="s">
        <v>271</v>
      </c>
      <c r="AB359" s="284" t="s">
        <v>268</v>
      </c>
      <c r="AC359" s="285">
        <v>2.8</v>
      </c>
      <c r="AD359" s="287"/>
      <c r="AE359" s="55"/>
      <c r="AH359" s="288"/>
      <c r="AP359" s="55"/>
      <c r="AQ359" s="289"/>
      <c r="AR359" s="165"/>
      <c r="AS359" s="288"/>
      <c r="AZ359" s="56"/>
      <c r="BA359" s="56"/>
      <c r="BB359" s="56"/>
      <c r="BC359" s="56"/>
      <c r="BD359" s="56"/>
      <c r="BE359" s="56"/>
      <c r="BF359" s="56"/>
      <c r="BG359" s="56"/>
      <c r="BH359" s="56"/>
      <c r="BI359" s="56"/>
      <c r="BJ359" s="1187"/>
      <c r="BL359" s="301"/>
      <c r="BM359" s="1210"/>
      <c r="BN359" s="144"/>
      <c r="BT359" s="306"/>
      <c r="BU359" s="235"/>
      <c r="BV359" s="1241"/>
      <c r="BW359" s="266"/>
      <c r="BX359" s="1186"/>
      <c r="BY359" s="133"/>
      <c r="BZ359" s="133"/>
      <c r="CA359" s="1187"/>
      <c r="CB359" s="311"/>
      <c r="CC359" s="312"/>
      <c r="CD359" s="311"/>
      <c r="CE359" s="312"/>
      <c r="CF359" s="311"/>
      <c r="CG359" s="312"/>
      <c r="CH359" s="311"/>
      <c r="CI359" s="1241"/>
      <c r="CJ359" s="1219"/>
      <c r="CK359" s="1189"/>
      <c r="CL359" s="1190"/>
      <c r="CM359" s="1192"/>
      <c r="CN359" s="1194"/>
      <c r="CO359" s="1192"/>
      <c r="CP359" s="1196"/>
      <c r="CQ359" s="1192"/>
      <c r="CR359" s="1205"/>
      <c r="CS359" s="1230"/>
      <c r="CT359" s="1232"/>
      <c r="CU359" s="1235"/>
      <c r="CV359" s="1238"/>
      <c r="CW359" s="1235"/>
      <c r="CX359" s="1238"/>
      <c r="CY359" s="1189"/>
      <c r="CZ359" s="291" t="s">
        <v>1167</v>
      </c>
      <c r="DA359" s="292">
        <v>2400</v>
      </c>
      <c r="DB359" s="293">
        <v>2600</v>
      </c>
      <c r="DC359" s="294">
        <v>1600</v>
      </c>
      <c r="DD359" s="290">
        <v>1600</v>
      </c>
      <c r="DE359" s="1210"/>
      <c r="DF359" s="231" t="s">
        <v>331</v>
      </c>
      <c r="DG359" s="235"/>
      <c r="DH359" s="165"/>
      <c r="DI359" s="1241"/>
      <c r="DJ359" s="1244"/>
      <c r="DK359" s="1210"/>
      <c r="DL359" s="1190"/>
      <c r="DM359" s="1193"/>
      <c r="DN359" s="1195"/>
      <c r="DO359" s="1193"/>
      <c r="DP359" s="1197"/>
      <c r="DQ359" s="1193"/>
      <c r="DR359" s="1248"/>
      <c r="DS359" s="1210"/>
      <c r="DT359" s="231"/>
      <c r="DU359" s="1210"/>
      <c r="DV359" s="1222"/>
      <c r="DW359" s="1224"/>
      <c r="DX359" s="1224"/>
      <c r="DY359" s="1226"/>
      <c r="DZ359" s="1210"/>
      <c r="EA359" s="1213"/>
      <c r="EB359" s="1193"/>
      <c r="EC359" s="1200"/>
      <c r="ED359" s="1193"/>
      <c r="EE359" s="1195"/>
      <c r="EF359" s="1193"/>
      <c r="EG359" s="1197"/>
      <c r="EH359" s="1193"/>
      <c r="EI359" s="1206"/>
      <c r="EJ359" s="1209"/>
      <c r="EK359" s="1210"/>
      <c r="EL359" s="1213"/>
      <c r="EM359" s="1193"/>
      <c r="EN359" s="1200"/>
      <c r="EO359" s="1193"/>
      <c r="EP359" s="1195"/>
      <c r="EQ359" s="1193"/>
      <c r="ER359" s="1197"/>
      <c r="ES359" s="1193"/>
      <c r="ET359" s="1206"/>
      <c r="EU359" s="1216"/>
      <c r="EV359" s="1209"/>
      <c r="EW359" s="1210"/>
      <c r="EX359" s="295" t="s">
        <v>1168</v>
      </c>
      <c r="EY359" s="1210"/>
      <c r="EZ359" s="1261"/>
      <c r="FA359" s="1210"/>
      <c r="FB359" s="1264"/>
      <c r="FC359" s="298"/>
      <c r="FD359" s="1267"/>
      <c r="FE359" s="441"/>
      <c r="FL359" s="422"/>
      <c r="FM359" s="422"/>
      <c r="FN359" s="422"/>
      <c r="FO359" s="422"/>
    </row>
    <row r="360" spans="1:171" ht="15.6" customHeight="1">
      <c r="A360" s="144" t="s">
        <v>1441</v>
      </c>
      <c r="B360" s="144" t="s">
        <v>2054</v>
      </c>
      <c r="C360" s="1256"/>
      <c r="D360" s="1352" t="s">
        <v>1201</v>
      </c>
      <c r="E360" s="1184" t="s">
        <v>1160</v>
      </c>
      <c r="F360" s="296" t="s">
        <v>42</v>
      </c>
      <c r="G360" s="205"/>
      <c r="H360" s="206">
        <v>38450</v>
      </c>
      <c r="I360" s="207">
        <v>47460</v>
      </c>
      <c r="J360" s="206">
        <v>34420</v>
      </c>
      <c r="K360" s="207">
        <v>43430</v>
      </c>
      <c r="L360" s="175" t="s">
        <v>268</v>
      </c>
      <c r="M360" s="208">
        <v>360</v>
      </c>
      <c r="N360" s="209">
        <v>450</v>
      </c>
      <c r="O360" s="210" t="s">
        <v>269</v>
      </c>
      <c r="P360" s="211" t="s">
        <v>270</v>
      </c>
      <c r="Q360" s="212" t="s">
        <v>268</v>
      </c>
      <c r="R360" s="213" t="s">
        <v>271</v>
      </c>
      <c r="S360" s="212" t="s">
        <v>268</v>
      </c>
      <c r="T360" s="214">
        <v>3</v>
      </c>
      <c r="U360" s="215">
        <v>2.9</v>
      </c>
      <c r="V360" s="208">
        <v>320</v>
      </c>
      <c r="W360" s="209">
        <v>410</v>
      </c>
      <c r="X360" s="210" t="s">
        <v>269</v>
      </c>
      <c r="Y360" s="211" t="s">
        <v>270</v>
      </c>
      <c r="Z360" s="212" t="s">
        <v>268</v>
      </c>
      <c r="AA360" s="213" t="s">
        <v>271</v>
      </c>
      <c r="AB360" s="212" t="s">
        <v>268</v>
      </c>
      <c r="AC360" s="214">
        <v>2.9</v>
      </c>
      <c r="AD360" s="216">
        <v>2.8</v>
      </c>
      <c r="AE360" s="175" t="s">
        <v>268</v>
      </c>
      <c r="AF360" s="217">
        <v>9010</v>
      </c>
      <c r="AG360" s="218" t="s">
        <v>274</v>
      </c>
      <c r="AH360" s="219">
        <v>90</v>
      </c>
      <c r="AI360" s="220" t="s">
        <v>269</v>
      </c>
      <c r="AJ360" s="211" t="s">
        <v>270</v>
      </c>
      <c r="AK360" s="212" t="s">
        <v>268</v>
      </c>
      <c r="AL360" s="213" t="s">
        <v>271</v>
      </c>
      <c r="AM360" s="212" t="s">
        <v>268</v>
      </c>
      <c r="AN360" s="221">
        <v>2.5</v>
      </c>
      <c r="AO360" s="222" t="s">
        <v>276</v>
      </c>
      <c r="AP360" s="175" t="s">
        <v>268</v>
      </c>
      <c r="AQ360" s="223">
        <v>3600</v>
      </c>
      <c r="AR360" s="224" t="s">
        <v>274</v>
      </c>
      <c r="AS360" s="225">
        <v>30</v>
      </c>
      <c r="AT360" s="226" t="s">
        <v>269</v>
      </c>
      <c r="AU360" s="227" t="s">
        <v>270</v>
      </c>
      <c r="AV360" s="228" t="s">
        <v>268</v>
      </c>
      <c r="AW360" s="229" t="s">
        <v>271</v>
      </c>
      <c r="AX360" s="228" t="s">
        <v>268</v>
      </c>
      <c r="AY360" s="230">
        <v>3.8</v>
      </c>
      <c r="BA360" s="56"/>
      <c r="BJ360" s="1187"/>
      <c r="BL360" s="301"/>
      <c r="BM360" s="1210"/>
      <c r="BN360" s="307"/>
      <c r="BT360" s="306"/>
      <c r="BU360" s="235"/>
      <c r="BV360" s="1241"/>
      <c r="BW360" s="266"/>
      <c r="BX360" s="1186"/>
      <c r="BY360" s="133"/>
      <c r="BZ360" s="133"/>
      <c r="CA360" s="1187"/>
      <c r="CB360" s="311"/>
      <c r="CC360" s="312"/>
      <c r="CD360" s="311"/>
      <c r="CE360" s="312"/>
      <c r="CF360" s="311"/>
      <c r="CG360" s="312"/>
      <c r="CH360" s="311"/>
      <c r="CI360" s="1241"/>
      <c r="CJ360" s="1188" t="s">
        <v>175</v>
      </c>
      <c r="CK360" s="1189" t="s">
        <v>268</v>
      </c>
      <c r="CL360" s="1190">
        <v>20</v>
      </c>
      <c r="CM360" s="1192" t="s">
        <v>269</v>
      </c>
      <c r="CN360" s="1194" t="s">
        <v>270</v>
      </c>
      <c r="CO360" s="1192" t="s">
        <v>268</v>
      </c>
      <c r="CP360" s="1196" t="s">
        <v>275</v>
      </c>
      <c r="CQ360" s="1192" t="s">
        <v>268</v>
      </c>
      <c r="CR360" s="1205">
        <v>2.7</v>
      </c>
      <c r="CS360" s="1230" t="s">
        <v>277</v>
      </c>
      <c r="CT360" s="1232" t="s">
        <v>268</v>
      </c>
      <c r="CU360" s="1233">
        <v>3200</v>
      </c>
      <c r="CV360" s="1236">
        <v>3500</v>
      </c>
      <c r="CW360" s="1233">
        <v>2200</v>
      </c>
      <c r="CX360" s="1236">
        <v>2200</v>
      </c>
      <c r="CY360" s="1189" t="s">
        <v>268</v>
      </c>
      <c r="CZ360" s="238" t="s">
        <v>1162</v>
      </c>
      <c r="DA360" s="239">
        <v>5400</v>
      </c>
      <c r="DB360" s="240">
        <v>6000</v>
      </c>
      <c r="DC360" s="241">
        <v>3700</v>
      </c>
      <c r="DD360" s="242">
        <v>3700</v>
      </c>
      <c r="DE360" s="1210"/>
      <c r="DF360" s="231">
        <v>2360</v>
      </c>
      <c r="DG360" s="1189" t="s">
        <v>268</v>
      </c>
      <c r="DH360" s="1239">
        <v>5100</v>
      </c>
      <c r="DI360" s="1210" t="s">
        <v>268</v>
      </c>
      <c r="DJ360" s="1242">
        <v>1490</v>
      </c>
      <c r="DK360" s="1210" t="s">
        <v>268</v>
      </c>
      <c r="DL360" s="1245">
        <v>10</v>
      </c>
      <c r="DM360" s="1201" t="s">
        <v>269</v>
      </c>
      <c r="DN360" s="1202" t="s">
        <v>270</v>
      </c>
      <c r="DO360" s="1201" t="s">
        <v>268</v>
      </c>
      <c r="DP360" s="1203" t="s">
        <v>275</v>
      </c>
      <c r="DQ360" s="1201" t="s">
        <v>268</v>
      </c>
      <c r="DR360" s="1246">
        <v>9.1</v>
      </c>
      <c r="DS360" s="1210"/>
      <c r="DT360" s="231"/>
      <c r="DU360" s="1210" t="s">
        <v>280</v>
      </c>
      <c r="DV360" s="1249" t="s">
        <v>1129</v>
      </c>
      <c r="DW360" s="1251" t="s">
        <v>1129</v>
      </c>
      <c r="DX360" s="1251" t="s">
        <v>1129</v>
      </c>
      <c r="DY360" s="1253" t="s">
        <v>1129</v>
      </c>
      <c r="DZ360" s="1210" t="s">
        <v>280</v>
      </c>
      <c r="EA360" s="1211">
        <v>980</v>
      </c>
      <c r="EB360" s="1201" t="s">
        <v>268</v>
      </c>
      <c r="EC360" s="1198">
        <v>10</v>
      </c>
      <c r="ED360" s="1201" t="s">
        <v>269</v>
      </c>
      <c r="EE360" s="1202" t="s">
        <v>270</v>
      </c>
      <c r="EF360" s="1201" t="s">
        <v>268</v>
      </c>
      <c r="EG360" s="1203" t="s">
        <v>275</v>
      </c>
      <c r="EH360" s="1201" t="s">
        <v>268</v>
      </c>
      <c r="EI360" s="1204">
        <v>4.5</v>
      </c>
      <c r="EJ360" s="1207" t="s">
        <v>276</v>
      </c>
      <c r="EK360" s="1210" t="s">
        <v>280</v>
      </c>
      <c r="EL360" s="1211">
        <v>3600</v>
      </c>
      <c r="EM360" s="1201" t="s">
        <v>268</v>
      </c>
      <c r="EN360" s="1198">
        <v>30</v>
      </c>
      <c r="EO360" s="1201" t="s">
        <v>269</v>
      </c>
      <c r="EP360" s="1202" t="s">
        <v>270</v>
      </c>
      <c r="EQ360" s="1201" t="s">
        <v>268</v>
      </c>
      <c r="ER360" s="1203" t="s">
        <v>275</v>
      </c>
      <c r="ES360" s="1201" t="s">
        <v>268</v>
      </c>
      <c r="ET360" s="1204">
        <v>3</v>
      </c>
      <c r="EU360" s="1214" t="s">
        <v>276</v>
      </c>
      <c r="EV360" s="1207" t="s">
        <v>1168</v>
      </c>
      <c r="EW360" s="1210" t="s">
        <v>280</v>
      </c>
      <c r="EX360" s="244"/>
      <c r="EY360" s="1210" t="s">
        <v>280</v>
      </c>
      <c r="EZ360" s="1261"/>
      <c r="FA360" s="1210"/>
      <c r="FB360" s="1264"/>
      <c r="FC360" s="298"/>
      <c r="FD360" s="1267"/>
      <c r="FE360" s="441"/>
      <c r="FL360" s="422"/>
      <c r="FM360" s="422"/>
      <c r="FN360" s="422"/>
      <c r="FO360" s="422"/>
    </row>
    <row r="361" spans="1:171" ht="15.6" customHeight="1">
      <c r="A361" s="144" t="s">
        <v>1442</v>
      </c>
      <c r="B361" s="144" t="s">
        <v>2055</v>
      </c>
      <c r="C361" s="1256"/>
      <c r="D361" s="1182"/>
      <c r="E361" s="1185"/>
      <c r="F361" s="299" t="s">
        <v>43</v>
      </c>
      <c r="G361" s="205"/>
      <c r="H361" s="246">
        <v>47460</v>
      </c>
      <c r="I361" s="247">
        <v>119720</v>
      </c>
      <c r="J361" s="246">
        <v>43430</v>
      </c>
      <c r="K361" s="247">
        <v>115690</v>
      </c>
      <c r="L361" s="175" t="s">
        <v>268</v>
      </c>
      <c r="M361" s="248">
        <v>450</v>
      </c>
      <c r="N361" s="249">
        <v>1070</v>
      </c>
      <c r="O361" s="250" t="s">
        <v>269</v>
      </c>
      <c r="P361" s="251" t="s">
        <v>270</v>
      </c>
      <c r="Q361" s="252" t="s">
        <v>274</v>
      </c>
      <c r="R361" s="251" t="s">
        <v>271</v>
      </c>
      <c r="S361" s="252" t="s">
        <v>268</v>
      </c>
      <c r="T361" s="253">
        <v>2.9</v>
      </c>
      <c r="U361" s="254">
        <v>2.8</v>
      </c>
      <c r="V361" s="248">
        <v>410</v>
      </c>
      <c r="W361" s="249">
        <v>1030</v>
      </c>
      <c r="X361" s="250" t="s">
        <v>269</v>
      </c>
      <c r="Y361" s="251" t="s">
        <v>270</v>
      </c>
      <c r="Z361" s="252" t="s">
        <v>274</v>
      </c>
      <c r="AA361" s="251" t="s">
        <v>271</v>
      </c>
      <c r="AB361" s="252" t="s">
        <v>268</v>
      </c>
      <c r="AC361" s="253">
        <v>2.8</v>
      </c>
      <c r="AD361" s="255">
        <v>2.8</v>
      </c>
      <c r="AE361" s="175" t="s">
        <v>268</v>
      </c>
      <c r="AF361" s="223">
        <v>9010</v>
      </c>
      <c r="AG361" s="224" t="s">
        <v>274</v>
      </c>
      <c r="AH361" s="256">
        <v>90</v>
      </c>
      <c r="AI361" s="257" t="s">
        <v>269</v>
      </c>
      <c r="AJ361" s="197" t="s">
        <v>270</v>
      </c>
      <c r="AK361" s="198" t="s">
        <v>268</v>
      </c>
      <c r="AL361" s="258" t="s">
        <v>271</v>
      </c>
      <c r="AM361" s="259" t="s">
        <v>268</v>
      </c>
      <c r="AN361" s="260">
        <v>2.5</v>
      </c>
      <c r="AO361" s="261"/>
      <c r="AQ361" s="233"/>
      <c r="AR361" s="56"/>
      <c r="AS361" s="233"/>
      <c r="AT361" s="262"/>
      <c r="AU361" s="263"/>
      <c r="AV361" s="262"/>
      <c r="AW361" s="263"/>
      <c r="AX361" s="262"/>
      <c r="AY361" s="263"/>
      <c r="BA361" s="56"/>
      <c r="BB361" s="56"/>
      <c r="BC361" s="264"/>
      <c r="BD361" s="265"/>
      <c r="BE361" s="56"/>
      <c r="BF361" s="265"/>
      <c r="BG361" s="56"/>
      <c r="BH361" s="265"/>
      <c r="BI361" s="56"/>
      <c r="BJ361" s="1187"/>
      <c r="BL361" s="302"/>
      <c r="BM361" s="1210"/>
      <c r="BN361" s="307"/>
      <c r="BT361" s="306"/>
      <c r="BU361" s="235"/>
      <c r="BV361" s="1241"/>
      <c r="BW361" s="266"/>
      <c r="BX361" s="1186"/>
      <c r="BY361" s="133"/>
      <c r="BZ361" s="133"/>
      <c r="CA361" s="1187"/>
      <c r="CB361" s="311"/>
      <c r="CC361" s="312"/>
      <c r="CD361" s="311"/>
      <c r="CE361" s="312"/>
      <c r="CF361" s="311"/>
      <c r="CG361" s="312"/>
      <c r="CH361" s="311"/>
      <c r="CI361" s="1241"/>
      <c r="CJ361" s="1188"/>
      <c r="CK361" s="1189"/>
      <c r="CL361" s="1190"/>
      <c r="CM361" s="1192"/>
      <c r="CN361" s="1194"/>
      <c r="CO361" s="1192"/>
      <c r="CP361" s="1196"/>
      <c r="CQ361" s="1192"/>
      <c r="CR361" s="1205"/>
      <c r="CS361" s="1230"/>
      <c r="CT361" s="1232"/>
      <c r="CU361" s="1234"/>
      <c r="CV361" s="1237"/>
      <c r="CW361" s="1234"/>
      <c r="CX361" s="1237"/>
      <c r="CY361" s="1189"/>
      <c r="CZ361" s="167" t="s">
        <v>1164</v>
      </c>
      <c r="DA361" s="268">
        <v>2900</v>
      </c>
      <c r="DB361" s="269">
        <v>3300</v>
      </c>
      <c r="DC361" s="270">
        <v>2000</v>
      </c>
      <c r="DD361" s="271">
        <v>2000</v>
      </c>
      <c r="DE361" s="1210"/>
      <c r="DF361" s="231"/>
      <c r="DG361" s="1189"/>
      <c r="DH361" s="1240"/>
      <c r="DI361" s="1210"/>
      <c r="DJ361" s="1243"/>
      <c r="DK361" s="1210"/>
      <c r="DL361" s="1190"/>
      <c r="DM361" s="1192"/>
      <c r="DN361" s="1194"/>
      <c r="DO361" s="1192"/>
      <c r="DP361" s="1196"/>
      <c r="DQ361" s="1192"/>
      <c r="DR361" s="1247"/>
      <c r="DS361" s="1210"/>
      <c r="DT361" s="231"/>
      <c r="DU361" s="1210"/>
      <c r="DV361" s="1250"/>
      <c r="DW361" s="1252"/>
      <c r="DX361" s="1252"/>
      <c r="DY361" s="1254"/>
      <c r="DZ361" s="1210"/>
      <c r="EA361" s="1212"/>
      <c r="EB361" s="1192"/>
      <c r="EC361" s="1199"/>
      <c r="ED361" s="1192"/>
      <c r="EE361" s="1194"/>
      <c r="EF361" s="1192"/>
      <c r="EG361" s="1196"/>
      <c r="EH361" s="1192"/>
      <c r="EI361" s="1205"/>
      <c r="EJ361" s="1208"/>
      <c r="EK361" s="1210"/>
      <c r="EL361" s="1212"/>
      <c r="EM361" s="1192"/>
      <c r="EN361" s="1199"/>
      <c r="EO361" s="1192"/>
      <c r="EP361" s="1194"/>
      <c r="EQ361" s="1192"/>
      <c r="ER361" s="1196"/>
      <c r="ES361" s="1192"/>
      <c r="ET361" s="1205"/>
      <c r="EU361" s="1215"/>
      <c r="EV361" s="1208"/>
      <c r="EW361" s="1210"/>
      <c r="EX361" s="272">
        <v>2370</v>
      </c>
      <c r="EY361" s="1210"/>
      <c r="EZ361" s="1261"/>
      <c r="FA361" s="1210"/>
      <c r="FB361" s="1264"/>
      <c r="FC361" s="298"/>
      <c r="FD361" s="1267"/>
      <c r="FE361" s="441"/>
      <c r="FL361" s="422"/>
      <c r="FM361" s="422"/>
      <c r="FN361" s="422"/>
      <c r="FO361" s="422"/>
    </row>
    <row r="362" spans="1:171" ht="15.6" customHeight="1">
      <c r="A362" s="144" t="s">
        <v>1443</v>
      </c>
      <c r="B362" s="144" t="s">
        <v>2056</v>
      </c>
      <c r="C362" s="1256"/>
      <c r="D362" s="1182"/>
      <c r="E362" s="1217" t="s">
        <v>1165</v>
      </c>
      <c r="F362" s="299" t="s">
        <v>44</v>
      </c>
      <c r="G362" s="205"/>
      <c r="H362" s="246">
        <v>119720</v>
      </c>
      <c r="I362" s="247">
        <v>209900</v>
      </c>
      <c r="J362" s="246">
        <v>115690</v>
      </c>
      <c r="K362" s="247">
        <v>205870</v>
      </c>
      <c r="L362" s="175" t="s">
        <v>268</v>
      </c>
      <c r="M362" s="248">
        <v>1070</v>
      </c>
      <c r="N362" s="249">
        <v>1970</v>
      </c>
      <c r="O362" s="250" t="s">
        <v>269</v>
      </c>
      <c r="P362" s="251" t="s">
        <v>270</v>
      </c>
      <c r="Q362" s="252" t="s">
        <v>274</v>
      </c>
      <c r="R362" s="251" t="s">
        <v>271</v>
      </c>
      <c r="S362" s="252" t="s">
        <v>268</v>
      </c>
      <c r="T362" s="253">
        <v>2.8</v>
      </c>
      <c r="U362" s="254">
        <v>2.8</v>
      </c>
      <c r="V362" s="248">
        <v>1030</v>
      </c>
      <c r="W362" s="249">
        <v>1930</v>
      </c>
      <c r="X362" s="250" t="s">
        <v>269</v>
      </c>
      <c r="Y362" s="251" t="s">
        <v>270</v>
      </c>
      <c r="Z362" s="252" t="s">
        <v>274</v>
      </c>
      <c r="AA362" s="251" t="s">
        <v>271</v>
      </c>
      <c r="AB362" s="252" t="s">
        <v>268</v>
      </c>
      <c r="AC362" s="253">
        <v>2.8</v>
      </c>
      <c r="AD362" s="255">
        <v>2.8</v>
      </c>
      <c r="AE362" s="55"/>
      <c r="AH362" s="273"/>
      <c r="AP362" s="55"/>
      <c r="AZ362" s="175" t="s">
        <v>268</v>
      </c>
      <c r="BA362" s="274">
        <v>18030</v>
      </c>
      <c r="BB362" s="175" t="s">
        <v>268</v>
      </c>
      <c r="BC362" s="225">
        <v>180</v>
      </c>
      <c r="BD362" s="226" t="s">
        <v>269</v>
      </c>
      <c r="BE362" s="227" t="s">
        <v>270</v>
      </c>
      <c r="BF362" s="228" t="s">
        <v>268</v>
      </c>
      <c r="BG362" s="229" t="s">
        <v>271</v>
      </c>
      <c r="BH362" s="226" t="s">
        <v>268</v>
      </c>
      <c r="BI362" s="230">
        <v>2.5</v>
      </c>
      <c r="BJ362" s="1187"/>
      <c r="BL362" s="302"/>
      <c r="BM362" s="1210"/>
      <c r="BN362" s="307"/>
      <c r="BT362" s="306"/>
      <c r="BU362" s="235"/>
      <c r="BV362" s="1241"/>
      <c r="BW362" s="266"/>
      <c r="BX362" s="1186"/>
      <c r="BY362" s="133"/>
      <c r="BZ362" s="133"/>
      <c r="CA362" s="1187"/>
      <c r="CB362" s="311"/>
      <c r="CC362" s="312"/>
      <c r="CD362" s="311"/>
      <c r="CE362" s="312"/>
      <c r="CF362" s="311"/>
      <c r="CG362" s="312"/>
      <c r="CH362" s="311"/>
      <c r="CI362" s="1241"/>
      <c r="CJ362" s="1219">
        <v>2340</v>
      </c>
      <c r="CK362" s="1189"/>
      <c r="CL362" s="1190"/>
      <c r="CM362" s="1192"/>
      <c r="CN362" s="1194"/>
      <c r="CO362" s="1192"/>
      <c r="CP362" s="1196"/>
      <c r="CQ362" s="1192"/>
      <c r="CR362" s="1205"/>
      <c r="CS362" s="1230"/>
      <c r="CT362" s="1232"/>
      <c r="CU362" s="1234"/>
      <c r="CV362" s="1237"/>
      <c r="CW362" s="1234"/>
      <c r="CX362" s="1237"/>
      <c r="CY362" s="1189"/>
      <c r="CZ362" s="167" t="s">
        <v>1166</v>
      </c>
      <c r="DA362" s="268">
        <v>2500</v>
      </c>
      <c r="DB362" s="269">
        <v>2800</v>
      </c>
      <c r="DC362" s="270">
        <v>1800</v>
      </c>
      <c r="DD362" s="271">
        <v>1800</v>
      </c>
      <c r="DE362" s="1210"/>
      <c r="DF362" s="231" t="s">
        <v>333</v>
      </c>
      <c r="DG362" s="235"/>
      <c r="DH362" s="276"/>
      <c r="DI362" s="1241"/>
      <c r="DJ362" s="1243"/>
      <c r="DK362" s="1210"/>
      <c r="DL362" s="1190"/>
      <c r="DM362" s="1192"/>
      <c r="DN362" s="1194"/>
      <c r="DO362" s="1192"/>
      <c r="DP362" s="1196"/>
      <c r="DQ362" s="1192"/>
      <c r="DR362" s="1247"/>
      <c r="DS362" s="1210"/>
      <c r="DT362" s="231"/>
      <c r="DU362" s="1210"/>
      <c r="DV362" s="1221">
        <v>0.01</v>
      </c>
      <c r="DW362" s="1223">
        <v>0.03</v>
      </c>
      <c r="DX362" s="1223">
        <v>0.04</v>
      </c>
      <c r="DY362" s="1225">
        <v>0.06</v>
      </c>
      <c r="DZ362" s="1210"/>
      <c r="EA362" s="1212"/>
      <c r="EB362" s="1192"/>
      <c r="EC362" s="1199"/>
      <c r="ED362" s="1192"/>
      <c r="EE362" s="1194"/>
      <c r="EF362" s="1192"/>
      <c r="EG362" s="1196"/>
      <c r="EH362" s="1192"/>
      <c r="EI362" s="1205"/>
      <c r="EJ362" s="1208"/>
      <c r="EK362" s="1210"/>
      <c r="EL362" s="1212"/>
      <c r="EM362" s="1192"/>
      <c r="EN362" s="1199"/>
      <c r="EO362" s="1192"/>
      <c r="EP362" s="1194"/>
      <c r="EQ362" s="1192"/>
      <c r="ER362" s="1196"/>
      <c r="ES362" s="1192"/>
      <c r="ET362" s="1205"/>
      <c r="EU362" s="1215"/>
      <c r="EV362" s="1208"/>
      <c r="EW362" s="1210"/>
      <c r="EX362" s="277">
        <v>20</v>
      </c>
      <c r="EY362" s="1210"/>
      <c r="EZ362" s="1261"/>
      <c r="FA362" s="1210"/>
      <c r="FB362" s="1264"/>
      <c r="FC362" s="298"/>
      <c r="FD362" s="1267"/>
      <c r="FE362" s="441"/>
      <c r="FL362" s="422"/>
      <c r="FM362" s="422"/>
      <c r="FN362" s="422"/>
      <c r="FO362" s="422"/>
    </row>
    <row r="363" spans="1:171" ht="15.6" customHeight="1">
      <c r="A363" s="144" t="s">
        <v>1444</v>
      </c>
      <c r="B363" s="144" t="s">
        <v>2057</v>
      </c>
      <c r="C363" s="1256"/>
      <c r="D363" s="1182"/>
      <c r="E363" s="1218"/>
      <c r="F363" s="300" t="s">
        <v>45</v>
      </c>
      <c r="G363" s="205"/>
      <c r="H363" s="279">
        <v>209900</v>
      </c>
      <c r="I363" s="280"/>
      <c r="J363" s="279">
        <v>205870</v>
      </c>
      <c r="K363" s="280"/>
      <c r="L363" s="175" t="s">
        <v>268</v>
      </c>
      <c r="M363" s="223">
        <v>1970</v>
      </c>
      <c r="N363" s="281"/>
      <c r="O363" s="282" t="s">
        <v>269</v>
      </c>
      <c r="P363" s="283" t="s">
        <v>270</v>
      </c>
      <c r="Q363" s="284" t="s">
        <v>274</v>
      </c>
      <c r="R363" s="283" t="s">
        <v>271</v>
      </c>
      <c r="S363" s="284" t="s">
        <v>268</v>
      </c>
      <c r="T363" s="285">
        <v>2.8</v>
      </c>
      <c r="U363" s="286"/>
      <c r="V363" s="223">
        <v>1930</v>
      </c>
      <c r="W363" s="281"/>
      <c r="X363" s="282" t="s">
        <v>269</v>
      </c>
      <c r="Y363" s="283" t="s">
        <v>270</v>
      </c>
      <c r="Z363" s="284" t="s">
        <v>274</v>
      </c>
      <c r="AA363" s="283" t="s">
        <v>271</v>
      </c>
      <c r="AB363" s="284" t="s">
        <v>268</v>
      </c>
      <c r="AC363" s="285">
        <v>2.8</v>
      </c>
      <c r="AD363" s="287"/>
      <c r="AE363" s="55"/>
      <c r="AH363" s="288"/>
      <c r="AP363" s="55"/>
      <c r="AQ363" s="289"/>
      <c r="AR363" s="165"/>
      <c r="AS363" s="288"/>
      <c r="AZ363" s="56"/>
      <c r="BA363" s="56"/>
      <c r="BB363" s="56"/>
      <c r="BC363" s="56"/>
      <c r="BD363" s="56"/>
      <c r="BE363" s="56"/>
      <c r="BF363" s="56"/>
      <c r="BG363" s="56"/>
      <c r="BH363" s="56"/>
      <c r="BI363" s="56"/>
      <c r="BJ363" s="1187"/>
      <c r="BL363" s="302"/>
      <c r="BM363" s="1210"/>
      <c r="BN363" s="307"/>
      <c r="BT363" s="306"/>
      <c r="BU363" s="235"/>
      <c r="BV363" s="1241"/>
      <c r="BW363" s="266"/>
      <c r="BX363" s="1186"/>
      <c r="BY363" s="133"/>
      <c r="BZ363" s="133"/>
      <c r="CA363" s="1187"/>
      <c r="CB363" s="311"/>
      <c r="CC363" s="312"/>
      <c r="CD363" s="311"/>
      <c r="CE363" s="312"/>
      <c r="CF363" s="311"/>
      <c r="CG363" s="312"/>
      <c r="CH363" s="311"/>
      <c r="CI363" s="1241"/>
      <c r="CJ363" s="1219"/>
      <c r="CK363" s="1189"/>
      <c r="CL363" s="1190"/>
      <c r="CM363" s="1192"/>
      <c r="CN363" s="1194"/>
      <c r="CO363" s="1192"/>
      <c r="CP363" s="1196"/>
      <c r="CQ363" s="1192"/>
      <c r="CR363" s="1205"/>
      <c r="CS363" s="1230"/>
      <c r="CT363" s="1232"/>
      <c r="CU363" s="1235"/>
      <c r="CV363" s="1238"/>
      <c r="CW363" s="1235"/>
      <c r="CX363" s="1238"/>
      <c r="CY363" s="1189"/>
      <c r="CZ363" s="291" t="s">
        <v>1167</v>
      </c>
      <c r="DA363" s="292">
        <v>2300</v>
      </c>
      <c r="DB363" s="293">
        <v>2500</v>
      </c>
      <c r="DC363" s="294">
        <v>1600</v>
      </c>
      <c r="DD363" s="290">
        <v>1600</v>
      </c>
      <c r="DE363" s="1210"/>
      <c r="DF363" s="231">
        <v>2150</v>
      </c>
      <c r="DG363" s="235"/>
      <c r="DH363" s="165"/>
      <c r="DI363" s="1241"/>
      <c r="DJ363" s="1244"/>
      <c r="DK363" s="1210"/>
      <c r="DL363" s="1190"/>
      <c r="DM363" s="1193"/>
      <c r="DN363" s="1195"/>
      <c r="DO363" s="1193"/>
      <c r="DP363" s="1197"/>
      <c r="DQ363" s="1193"/>
      <c r="DR363" s="1248"/>
      <c r="DS363" s="1210"/>
      <c r="DT363" s="231"/>
      <c r="DU363" s="1210"/>
      <c r="DV363" s="1222"/>
      <c r="DW363" s="1224"/>
      <c r="DX363" s="1224"/>
      <c r="DY363" s="1226"/>
      <c r="DZ363" s="1210"/>
      <c r="EA363" s="1213"/>
      <c r="EB363" s="1193"/>
      <c r="EC363" s="1200"/>
      <c r="ED363" s="1193"/>
      <c r="EE363" s="1195"/>
      <c r="EF363" s="1193"/>
      <c r="EG363" s="1197"/>
      <c r="EH363" s="1193"/>
      <c r="EI363" s="1206"/>
      <c r="EJ363" s="1209"/>
      <c r="EK363" s="1210"/>
      <c r="EL363" s="1213"/>
      <c r="EM363" s="1193"/>
      <c r="EN363" s="1200"/>
      <c r="EO363" s="1193"/>
      <c r="EP363" s="1195"/>
      <c r="EQ363" s="1193"/>
      <c r="ER363" s="1197"/>
      <c r="ES363" s="1193"/>
      <c r="ET363" s="1206"/>
      <c r="EU363" s="1216"/>
      <c r="EV363" s="1209"/>
      <c r="EW363" s="1210"/>
      <c r="EX363" s="295" t="s">
        <v>1168</v>
      </c>
      <c r="EY363" s="1210"/>
      <c r="EZ363" s="1261"/>
      <c r="FA363" s="1210"/>
      <c r="FB363" s="1264"/>
      <c r="FC363" s="298"/>
      <c r="FD363" s="1267"/>
      <c r="FE363" s="441"/>
      <c r="FL363" s="422"/>
      <c r="FM363" s="422"/>
      <c r="FN363" s="422"/>
      <c r="FO363" s="422"/>
    </row>
    <row r="364" spans="1:171" ht="15.6" customHeight="1">
      <c r="A364" s="144" t="s">
        <v>518</v>
      </c>
      <c r="B364" s="144" t="s">
        <v>2058</v>
      </c>
      <c r="C364" s="1256"/>
      <c r="D364" s="1352" t="s">
        <v>1202</v>
      </c>
      <c r="E364" s="1184" t="s">
        <v>1160</v>
      </c>
      <c r="F364" s="296" t="s">
        <v>42</v>
      </c>
      <c r="G364" s="205"/>
      <c r="H364" s="206">
        <v>38280</v>
      </c>
      <c r="I364" s="207">
        <v>47290</v>
      </c>
      <c r="J364" s="206">
        <v>34500</v>
      </c>
      <c r="K364" s="207">
        <v>43510</v>
      </c>
      <c r="L364" s="175" t="s">
        <v>268</v>
      </c>
      <c r="M364" s="208">
        <v>360</v>
      </c>
      <c r="N364" s="209">
        <v>450</v>
      </c>
      <c r="O364" s="210" t="s">
        <v>269</v>
      </c>
      <c r="P364" s="211" t="s">
        <v>270</v>
      </c>
      <c r="Q364" s="212" t="s">
        <v>268</v>
      </c>
      <c r="R364" s="213" t="s">
        <v>271</v>
      </c>
      <c r="S364" s="212" t="s">
        <v>268</v>
      </c>
      <c r="T364" s="214">
        <v>3.1</v>
      </c>
      <c r="U364" s="215">
        <v>3</v>
      </c>
      <c r="V364" s="208">
        <v>320</v>
      </c>
      <c r="W364" s="209">
        <v>410</v>
      </c>
      <c r="X364" s="210" t="s">
        <v>269</v>
      </c>
      <c r="Y364" s="211" t="s">
        <v>270</v>
      </c>
      <c r="Z364" s="212" t="s">
        <v>268</v>
      </c>
      <c r="AA364" s="213" t="s">
        <v>271</v>
      </c>
      <c r="AB364" s="212" t="s">
        <v>268</v>
      </c>
      <c r="AC364" s="214">
        <v>3.1</v>
      </c>
      <c r="AD364" s="216">
        <v>3</v>
      </c>
      <c r="AE364" s="175" t="s">
        <v>268</v>
      </c>
      <c r="AF364" s="217">
        <v>9010</v>
      </c>
      <c r="AG364" s="218" t="s">
        <v>274</v>
      </c>
      <c r="AH364" s="219">
        <v>90</v>
      </c>
      <c r="AI364" s="220" t="s">
        <v>269</v>
      </c>
      <c r="AJ364" s="211" t="s">
        <v>270</v>
      </c>
      <c r="AK364" s="212" t="s">
        <v>268</v>
      </c>
      <c r="AL364" s="213" t="s">
        <v>271</v>
      </c>
      <c r="AM364" s="212" t="s">
        <v>268</v>
      </c>
      <c r="AN364" s="221">
        <v>2.5</v>
      </c>
      <c r="AO364" s="222" t="s">
        <v>276</v>
      </c>
      <c r="AP364" s="175" t="s">
        <v>268</v>
      </c>
      <c r="AQ364" s="223">
        <v>3600</v>
      </c>
      <c r="AR364" s="224" t="s">
        <v>274</v>
      </c>
      <c r="AS364" s="225">
        <v>30</v>
      </c>
      <c r="AT364" s="226" t="s">
        <v>269</v>
      </c>
      <c r="AU364" s="227" t="s">
        <v>270</v>
      </c>
      <c r="AV364" s="228" t="s">
        <v>268</v>
      </c>
      <c r="AW364" s="229" t="s">
        <v>271</v>
      </c>
      <c r="AX364" s="228" t="s">
        <v>268</v>
      </c>
      <c r="AY364" s="230">
        <v>3.8</v>
      </c>
      <c r="BA364" s="56"/>
      <c r="BJ364" s="1187"/>
      <c r="BL364" s="302"/>
      <c r="BM364" s="1210"/>
      <c r="BN364" s="307"/>
      <c r="BT364" s="306"/>
      <c r="BU364" s="235"/>
      <c r="BV364" s="1241"/>
      <c r="BW364" s="266"/>
      <c r="BX364" s="1186"/>
      <c r="BY364" s="133"/>
      <c r="BZ364" s="133"/>
      <c r="CA364" s="1187"/>
      <c r="CB364" s="311"/>
      <c r="CC364" s="312"/>
      <c r="CD364" s="311"/>
      <c r="CE364" s="312"/>
      <c r="CF364" s="311"/>
      <c r="CG364" s="312"/>
      <c r="CH364" s="311"/>
      <c r="CI364" s="1241"/>
      <c r="CJ364" s="1188" t="s">
        <v>176</v>
      </c>
      <c r="CK364" s="1189" t="s">
        <v>268</v>
      </c>
      <c r="CL364" s="1190">
        <v>20</v>
      </c>
      <c r="CM364" s="1192" t="s">
        <v>269</v>
      </c>
      <c r="CN364" s="1194" t="s">
        <v>270</v>
      </c>
      <c r="CO364" s="1192" t="s">
        <v>268</v>
      </c>
      <c r="CP364" s="1196" t="s">
        <v>275</v>
      </c>
      <c r="CQ364" s="1192" t="s">
        <v>268</v>
      </c>
      <c r="CR364" s="1205">
        <v>2.4</v>
      </c>
      <c r="CS364" s="1230" t="s">
        <v>277</v>
      </c>
      <c r="CT364" s="1232" t="s">
        <v>268</v>
      </c>
      <c r="CU364" s="1233">
        <v>3000</v>
      </c>
      <c r="CV364" s="1236">
        <v>3300</v>
      </c>
      <c r="CW364" s="1233">
        <v>2100</v>
      </c>
      <c r="CX364" s="1236">
        <v>2100</v>
      </c>
      <c r="CY364" s="1189" t="s">
        <v>268</v>
      </c>
      <c r="CZ364" s="238" t="s">
        <v>1162</v>
      </c>
      <c r="DA364" s="239">
        <v>4800</v>
      </c>
      <c r="DB364" s="240">
        <v>5400</v>
      </c>
      <c r="DC364" s="241">
        <v>3400</v>
      </c>
      <c r="DD364" s="242">
        <v>3400</v>
      </c>
      <c r="DE364" s="1210"/>
      <c r="DF364" s="231"/>
      <c r="DG364" s="1189" t="s">
        <v>268</v>
      </c>
      <c r="DH364" s="1239">
        <v>5100</v>
      </c>
      <c r="DI364" s="1210" t="s">
        <v>268</v>
      </c>
      <c r="DJ364" s="1242">
        <v>1400</v>
      </c>
      <c r="DK364" s="1210" t="s">
        <v>268</v>
      </c>
      <c r="DL364" s="1245">
        <v>10</v>
      </c>
      <c r="DM364" s="1201" t="s">
        <v>269</v>
      </c>
      <c r="DN364" s="1202" t="s">
        <v>270</v>
      </c>
      <c r="DO364" s="1201" t="s">
        <v>268</v>
      </c>
      <c r="DP364" s="1203" t="s">
        <v>275</v>
      </c>
      <c r="DQ364" s="1201" t="s">
        <v>268</v>
      </c>
      <c r="DR364" s="1246">
        <v>8.5</v>
      </c>
      <c r="DS364" s="1210"/>
      <c r="DT364" s="231"/>
      <c r="DU364" s="1210" t="s">
        <v>280</v>
      </c>
      <c r="DV364" s="1249" t="s">
        <v>1129</v>
      </c>
      <c r="DW364" s="1251" t="s">
        <v>1129</v>
      </c>
      <c r="DX364" s="1251" t="s">
        <v>1129</v>
      </c>
      <c r="DY364" s="1253" t="s">
        <v>1129</v>
      </c>
      <c r="DZ364" s="1210" t="s">
        <v>280</v>
      </c>
      <c r="EA364" s="1211">
        <v>920</v>
      </c>
      <c r="EB364" s="1201" t="s">
        <v>268</v>
      </c>
      <c r="EC364" s="1198">
        <v>9</v>
      </c>
      <c r="ED364" s="1201" t="s">
        <v>269</v>
      </c>
      <c r="EE364" s="1202" t="s">
        <v>270</v>
      </c>
      <c r="EF364" s="1201" t="s">
        <v>268</v>
      </c>
      <c r="EG364" s="1203" t="s">
        <v>275</v>
      </c>
      <c r="EH364" s="1201" t="s">
        <v>268</v>
      </c>
      <c r="EI364" s="1204">
        <v>4.7</v>
      </c>
      <c r="EJ364" s="1207" t="s">
        <v>276</v>
      </c>
      <c r="EK364" s="1210" t="s">
        <v>280</v>
      </c>
      <c r="EL364" s="1211">
        <v>3380</v>
      </c>
      <c r="EM364" s="1201" t="s">
        <v>268</v>
      </c>
      <c r="EN364" s="1198">
        <v>30</v>
      </c>
      <c r="EO364" s="1201" t="s">
        <v>269</v>
      </c>
      <c r="EP364" s="1202" t="s">
        <v>270</v>
      </c>
      <c r="EQ364" s="1201" t="s">
        <v>268</v>
      </c>
      <c r="ER364" s="1203" t="s">
        <v>275</v>
      </c>
      <c r="ES364" s="1201" t="s">
        <v>268</v>
      </c>
      <c r="ET364" s="1204">
        <v>2.8</v>
      </c>
      <c r="EU364" s="1214" t="s">
        <v>276</v>
      </c>
      <c r="EV364" s="1207" t="s">
        <v>1168</v>
      </c>
      <c r="EW364" s="1210" t="s">
        <v>280</v>
      </c>
      <c r="EX364" s="244"/>
      <c r="EY364" s="1210" t="s">
        <v>280</v>
      </c>
      <c r="EZ364" s="1261"/>
      <c r="FA364" s="1210"/>
      <c r="FB364" s="1264"/>
      <c r="FC364" s="298"/>
      <c r="FD364" s="1267"/>
      <c r="FE364" s="441"/>
      <c r="FL364" s="422"/>
      <c r="FM364" s="422"/>
      <c r="FN364" s="422"/>
      <c r="FO364" s="422"/>
    </row>
    <row r="365" spans="1:171" ht="15.6" customHeight="1">
      <c r="A365" s="144" t="s">
        <v>519</v>
      </c>
      <c r="B365" s="144" t="s">
        <v>2059</v>
      </c>
      <c r="C365" s="1256"/>
      <c r="D365" s="1182"/>
      <c r="E365" s="1185"/>
      <c r="F365" s="299" t="s">
        <v>43</v>
      </c>
      <c r="G365" s="205"/>
      <c r="H365" s="246">
        <v>47290</v>
      </c>
      <c r="I365" s="247">
        <v>119550</v>
      </c>
      <c r="J365" s="246">
        <v>43510</v>
      </c>
      <c r="K365" s="247">
        <v>115770</v>
      </c>
      <c r="L365" s="175" t="s">
        <v>268</v>
      </c>
      <c r="M365" s="248">
        <v>450</v>
      </c>
      <c r="N365" s="249">
        <v>1070</v>
      </c>
      <c r="O365" s="250" t="s">
        <v>269</v>
      </c>
      <c r="P365" s="251" t="s">
        <v>270</v>
      </c>
      <c r="Q365" s="252" t="s">
        <v>274</v>
      </c>
      <c r="R365" s="251" t="s">
        <v>271</v>
      </c>
      <c r="S365" s="252" t="s">
        <v>268</v>
      </c>
      <c r="T365" s="253">
        <v>3</v>
      </c>
      <c r="U365" s="254">
        <v>2.8</v>
      </c>
      <c r="V365" s="248">
        <v>410</v>
      </c>
      <c r="W365" s="249">
        <v>1030</v>
      </c>
      <c r="X365" s="250" t="s">
        <v>269</v>
      </c>
      <c r="Y365" s="251" t="s">
        <v>270</v>
      </c>
      <c r="Z365" s="252" t="s">
        <v>274</v>
      </c>
      <c r="AA365" s="251" t="s">
        <v>271</v>
      </c>
      <c r="AB365" s="252" t="s">
        <v>268</v>
      </c>
      <c r="AC365" s="253">
        <v>3</v>
      </c>
      <c r="AD365" s="255">
        <v>2.8</v>
      </c>
      <c r="AE365" s="175" t="s">
        <v>268</v>
      </c>
      <c r="AF365" s="223">
        <v>9010</v>
      </c>
      <c r="AG365" s="224" t="s">
        <v>274</v>
      </c>
      <c r="AH365" s="256">
        <v>90</v>
      </c>
      <c r="AI365" s="257" t="s">
        <v>269</v>
      </c>
      <c r="AJ365" s="197" t="s">
        <v>270</v>
      </c>
      <c r="AK365" s="198" t="s">
        <v>268</v>
      </c>
      <c r="AL365" s="258" t="s">
        <v>271</v>
      </c>
      <c r="AM365" s="259" t="s">
        <v>268</v>
      </c>
      <c r="AN365" s="260">
        <v>2.5</v>
      </c>
      <c r="AO365" s="261"/>
      <c r="AQ365" s="233"/>
      <c r="AR365" s="56"/>
      <c r="AS365" s="233"/>
      <c r="AT365" s="262"/>
      <c r="AU365" s="263"/>
      <c r="AV365" s="262"/>
      <c r="AW365" s="263"/>
      <c r="AX365" s="262"/>
      <c r="AY365" s="263"/>
      <c r="BA365" s="56"/>
      <c r="BB365" s="56"/>
      <c r="BC365" s="264"/>
      <c r="BD365" s="265"/>
      <c r="BE365" s="56"/>
      <c r="BF365" s="265"/>
      <c r="BG365" s="56"/>
      <c r="BH365" s="265"/>
      <c r="BI365" s="56"/>
      <c r="BJ365" s="1187"/>
      <c r="BL365" s="302"/>
      <c r="BM365" s="1210"/>
      <c r="BN365" s="307"/>
      <c r="BT365" s="306"/>
      <c r="BU365" s="235"/>
      <c r="BV365" s="1241"/>
      <c r="BW365" s="266"/>
      <c r="BX365" s="1186"/>
      <c r="BY365" s="133"/>
      <c r="BZ365" s="133"/>
      <c r="CA365" s="1187"/>
      <c r="CB365" s="311"/>
      <c r="CC365" s="312"/>
      <c r="CD365" s="311"/>
      <c r="CE365" s="312"/>
      <c r="CF365" s="311"/>
      <c r="CG365" s="312"/>
      <c r="CH365" s="311"/>
      <c r="CI365" s="1241"/>
      <c r="CJ365" s="1188"/>
      <c r="CK365" s="1189"/>
      <c r="CL365" s="1190"/>
      <c r="CM365" s="1192"/>
      <c r="CN365" s="1194"/>
      <c r="CO365" s="1192"/>
      <c r="CP365" s="1196"/>
      <c r="CQ365" s="1192"/>
      <c r="CR365" s="1205"/>
      <c r="CS365" s="1230"/>
      <c r="CT365" s="1232"/>
      <c r="CU365" s="1234"/>
      <c r="CV365" s="1237"/>
      <c r="CW365" s="1234"/>
      <c r="CX365" s="1237"/>
      <c r="CY365" s="1189"/>
      <c r="CZ365" s="167" t="s">
        <v>1164</v>
      </c>
      <c r="DA365" s="268">
        <v>2600</v>
      </c>
      <c r="DB365" s="269">
        <v>2900</v>
      </c>
      <c r="DC365" s="270">
        <v>1800</v>
      </c>
      <c r="DD365" s="271">
        <v>1800</v>
      </c>
      <c r="DE365" s="1210"/>
      <c r="DF365" s="231"/>
      <c r="DG365" s="1189"/>
      <c r="DH365" s="1240"/>
      <c r="DI365" s="1210"/>
      <c r="DJ365" s="1243"/>
      <c r="DK365" s="1210"/>
      <c r="DL365" s="1190"/>
      <c r="DM365" s="1192"/>
      <c r="DN365" s="1194"/>
      <c r="DO365" s="1192"/>
      <c r="DP365" s="1196"/>
      <c r="DQ365" s="1192"/>
      <c r="DR365" s="1247"/>
      <c r="DS365" s="1210"/>
      <c r="DT365" s="231"/>
      <c r="DU365" s="1210"/>
      <c r="DV365" s="1250"/>
      <c r="DW365" s="1252"/>
      <c r="DX365" s="1252"/>
      <c r="DY365" s="1254"/>
      <c r="DZ365" s="1210"/>
      <c r="EA365" s="1212"/>
      <c r="EB365" s="1192"/>
      <c r="EC365" s="1199"/>
      <c r="ED365" s="1192"/>
      <c r="EE365" s="1194"/>
      <c r="EF365" s="1192"/>
      <c r="EG365" s="1196"/>
      <c r="EH365" s="1192"/>
      <c r="EI365" s="1205"/>
      <c r="EJ365" s="1208"/>
      <c r="EK365" s="1210"/>
      <c r="EL365" s="1212"/>
      <c r="EM365" s="1192"/>
      <c r="EN365" s="1199"/>
      <c r="EO365" s="1192"/>
      <c r="EP365" s="1194"/>
      <c r="EQ365" s="1192"/>
      <c r="ER365" s="1196"/>
      <c r="ES365" s="1192"/>
      <c r="ET365" s="1205"/>
      <c r="EU365" s="1215"/>
      <c r="EV365" s="1208"/>
      <c r="EW365" s="1210"/>
      <c r="EX365" s="272">
        <v>2220</v>
      </c>
      <c r="EY365" s="1210"/>
      <c r="EZ365" s="1261"/>
      <c r="FA365" s="1210"/>
      <c r="FB365" s="1264"/>
      <c r="FC365" s="298"/>
      <c r="FD365" s="1267"/>
      <c r="FE365" s="441"/>
      <c r="FL365" s="422"/>
      <c r="FM365" s="422"/>
      <c r="FN365" s="422"/>
      <c r="FO365" s="422"/>
    </row>
    <row r="366" spans="1:171" ht="15.6" customHeight="1">
      <c r="A366" s="144" t="s">
        <v>1445</v>
      </c>
      <c r="B366" s="144" t="s">
        <v>2060</v>
      </c>
      <c r="C366" s="1256"/>
      <c r="D366" s="1182"/>
      <c r="E366" s="1217" t="s">
        <v>1165</v>
      </c>
      <c r="F366" s="299" t="s">
        <v>44</v>
      </c>
      <c r="G366" s="205"/>
      <c r="H366" s="246">
        <v>119550</v>
      </c>
      <c r="I366" s="247">
        <v>209730</v>
      </c>
      <c r="J366" s="246">
        <v>115770</v>
      </c>
      <c r="K366" s="247">
        <v>205950</v>
      </c>
      <c r="L366" s="175" t="s">
        <v>268</v>
      </c>
      <c r="M366" s="248">
        <v>1070</v>
      </c>
      <c r="N366" s="249">
        <v>1970</v>
      </c>
      <c r="O366" s="250" t="s">
        <v>269</v>
      </c>
      <c r="P366" s="251" t="s">
        <v>270</v>
      </c>
      <c r="Q366" s="252" t="s">
        <v>274</v>
      </c>
      <c r="R366" s="251" t="s">
        <v>271</v>
      </c>
      <c r="S366" s="252" t="s">
        <v>268</v>
      </c>
      <c r="T366" s="253">
        <v>2.8</v>
      </c>
      <c r="U366" s="254">
        <v>2.8</v>
      </c>
      <c r="V366" s="248">
        <v>1030</v>
      </c>
      <c r="W366" s="249">
        <v>1930</v>
      </c>
      <c r="X366" s="250" t="s">
        <v>269</v>
      </c>
      <c r="Y366" s="251" t="s">
        <v>270</v>
      </c>
      <c r="Z366" s="252" t="s">
        <v>274</v>
      </c>
      <c r="AA366" s="251" t="s">
        <v>271</v>
      </c>
      <c r="AB366" s="252" t="s">
        <v>268</v>
      </c>
      <c r="AC366" s="253">
        <v>2.8</v>
      </c>
      <c r="AD366" s="255">
        <v>2.8</v>
      </c>
      <c r="AE366" s="55"/>
      <c r="AH366" s="273"/>
      <c r="AP366" s="55"/>
      <c r="AZ366" s="175" t="s">
        <v>268</v>
      </c>
      <c r="BA366" s="274">
        <v>18030</v>
      </c>
      <c r="BB366" s="175" t="s">
        <v>268</v>
      </c>
      <c r="BC366" s="225">
        <v>180</v>
      </c>
      <c r="BD366" s="226" t="s">
        <v>269</v>
      </c>
      <c r="BE366" s="227" t="s">
        <v>270</v>
      </c>
      <c r="BF366" s="228" t="s">
        <v>268</v>
      </c>
      <c r="BG366" s="229" t="s">
        <v>271</v>
      </c>
      <c r="BH366" s="226" t="s">
        <v>268</v>
      </c>
      <c r="BI366" s="230">
        <v>2.5</v>
      </c>
      <c r="BJ366" s="1187"/>
      <c r="BL366" s="231"/>
      <c r="BM366" s="1210"/>
      <c r="BN366" s="307"/>
      <c r="BT366" s="306"/>
      <c r="BU366" s="235"/>
      <c r="BV366" s="1241"/>
      <c r="BW366" s="266"/>
      <c r="BX366" s="1186"/>
      <c r="BY366" s="133"/>
      <c r="BZ366" s="133"/>
      <c r="CA366" s="1187"/>
      <c r="CB366" s="311"/>
      <c r="CC366" s="312"/>
      <c r="CD366" s="311"/>
      <c r="CE366" s="312"/>
      <c r="CF366" s="311"/>
      <c r="CG366" s="312"/>
      <c r="CH366" s="311"/>
      <c r="CI366" s="1241"/>
      <c r="CJ366" s="1219">
        <v>2080</v>
      </c>
      <c r="CK366" s="1189"/>
      <c r="CL366" s="1190"/>
      <c r="CM366" s="1192"/>
      <c r="CN366" s="1194"/>
      <c r="CO366" s="1192"/>
      <c r="CP366" s="1196"/>
      <c r="CQ366" s="1192"/>
      <c r="CR366" s="1205"/>
      <c r="CS366" s="1230"/>
      <c r="CT366" s="1232"/>
      <c r="CU366" s="1234"/>
      <c r="CV366" s="1237"/>
      <c r="CW366" s="1234"/>
      <c r="CX366" s="1237"/>
      <c r="CY366" s="1189"/>
      <c r="CZ366" s="167" t="s">
        <v>1166</v>
      </c>
      <c r="DA366" s="268">
        <v>2300</v>
      </c>
      <c r="DB366" s="269">
        <v>2500</v>
      </c>
      <c r="DC366" s="270">
        <v>1600</v>
      </c>
      <c r="DD366" s="271">
        <v>1600</v>
      </c>
      <c r="DE366" s="1210"/>
      <c r="DF366" s="1229" t="s">
        <v>1203</v>
      </c>
      <c r="DG366" s="235"/>
      <c r="DH366" s="276"/>
      <c r="DI366" s="1241"/>
      <c r="DJ366" s="1243"/>
      <c r="DK366" s="1210"/>
      <c r="DL366" s="1190"/>
      <c r="DM366" s="1192"/>
      <c r="DN366" s="1194"/>
      <c r="DO366" s="1192"/>
      <c r="DP366" s="1196"/>
      <c r="DQ366" s="1192"/>
      <c r="DR366" s="1247"/>
      <c r="DS366" s="1210"/>
      <c r="DT366" s="231"/>
      <c r="DU366" s="1210"/>
      <c r="DV366" s="1221">
        <v>0.01</v>
      </c>
      <c r="DW366" s="1223">
        <v>0.03</v>
      </c>
      <c r="DX366" s="1223">
        <v>0.04</v>
      </c>
      <c r="DY366" s="1225">
        <v>0.06</v>
      </c>
      <c r="DZ366" s="1210"/>
      <c r="EA366" s="1212"/>
      <c r="EB366" s="1192"/>
      <c r="EC366" s="1199"/>
      <c r="ED366" s="1192"/>
      <c r="EE366" s="1194"/>
      <c r="EF366" s="1192"/>
      <c r="EG366" s="1196"/>
      <c r="EH366" s="1192"/>
      <c r="EI366" s="1205"/>
      <c r="EJ366" s="1208"/>
      <c r="EK366" s="1210"/>
      <c r="EL366" s="1212"/>
      <c r="EM366" s="1192"/>
      <c r="EN366" s="1199"/>
      <c r="EO366" s="1192"/>
      <c r="EP366" s="1194"/>
      <c r="EQ366" s="1192"/>
      <c r="ER366" s="1196"/>
      <c r="ES366" s="1192"/>
      <c r="ET366" s="1205"/>
      <c r="EU366" s="1215"/>
      <c r="EV366" s="1208"/>
      <c r="EW366" s="1210"/>
      <c r="EX366" s="277">
        <v>20</v>
      </c>
      <c r="EY366" s="1210"/>
      <c r="EZ366" s="1261"/>
      <c r="FA366" s="1210"/>
      <c r="FB366" s="1264"/>
      <c r="FC366" s="298"/>
      <c r="FD366" s="1267"/>
      <c r="FE366" s="441"/>
      <c r="FL366" s="422"/>
      <c r="FM366" s="422"/>
      <c r="FN366" s="422"/>
      <c r="FO366" s="422"/>
    </row>
    <row r="367" spans="1:171" ht="15.6" customHeight="1">
      <c r="A367" s="144" t="s">
        <v>1446</v>
      </c>
      <c r="B367" s="144" t="s">
        <v>2061</v>
      </c>
      <c r="C367" s="1256"/>
      <c r="D367" s="1182"/>
      <c r="E367" s="1218"/>
      <c r="F367" s="300" t="s">
        <v>45</v>
      </c>
      <c r="G367" s="205"/>
      <c r="H367" s="279">
        <v>209730</v>
      </c>
      <c r="I367" s="280"/>
      <c r="J367" s="279">
        <v>205950</v>
      </c>
      <c r="K367" s="280"/>
      <c r="L367" s="175" t="s">
        <v>268</v>
      </c>
      <c r="M367" s="223">
        <v>1970</v>
      </c>
      <c r="N367" s="281"/>
      <c r="O367" s="282" t="s">
        <v>269</v>
      </c>
      <c r="P367" s="283" t="s">
        <v>270</v>
      </c>
      <c r="Q367" s="284" t="s">
        <v>274</v>
      </c>
      <c r="R367" s="283" t="s">
        <v>271</v>
      </c>
      <c r="S367" s="284" t="s">
        <v>268</v>
      </c>
      <c r="T367" s="285">
        <v>2.8</v>
      </c>
      <c r="U367" s="286"/>
      <c r="V367" s="223">
        <v>1930</v>
      </c>
      <c r="W367" s="281"/>
      <c r="X367" s="282" t="s">
        <v>269</v>
      </c>
      <c r="Y367" s="283" t="s">
        <v>270</v>
      </c>
      <c r="Z367" s="284" t="s">
        <v>274</v>
      </c>
      <c r="AA367" s="283" t="s">
        <v>271</v>
      </c>
      <c r="AB367" s="284" t="s">
        <v>268</v>
      </c>
      <c r="AC367" s="285">
        <v>2.8</v>
      </c>
      <c r="AD367" s="287"/>
      <c r="AE367" s="55"/>
      <c r="AH367" s="288"/>
      <c r="AP367" s="55"/>
      <c r="AQ367" s="289"/>
      <c r="AR367" s="165"/>
      <c r="AS367" s="288"/>
      <c r="AZ367" s="56"/>
      <c r="BA367" s="56"/>
      <c r="BB367" s="56"/>
      <c r="BC367" s="56"/>
      <c r="BD367" s="56"/>
      <c r="BE367" s="56"/>
      <c r="BF367" s="56"/>
      <c r="BG367" s="56"/>
      <c r="BH367" s="56"/>
      <c r="BI367" s="56"/>
      <c r="BJ367" s="1187"/>
      <c r="BL367" s="231"/>
      <c r="BM367" s="1210"/>
      <c r="BN367" s="307"/>
      <c r="BT367" s="306"/>
      <c r="BU367" s="235"/>
      <c r="BV367" s="1241"/>
      <c r="BW367" s="266"/>
      <c r="BX367" s="1186"/>
      <c r="BY367" s="133"/>
      <c r="BZ367" s="133"/>
      <c r="CA367" s="1187"/>
      <c r="CB367" s="311"/>
      <c r="CC367" s="312"/>
      <c r="CD367" s="311"/>
      <c r="CE367" s="312"/>
      <c r="CF367" s="311"/>
      <c r="CG367" s="312"/>
      <c r="CH367" s="311"/>
      <c r="CI367" s="1241"/>
      <c r="CJ367" s="1219"/>
      <c r="CK367" s="1189"/>
      <c r="CL367" s="1190"/>
      <c r="CM367" s="1192"/>
      <c r="CN367" s="1194"/>
      <c r="CO367" s="1192"/>
      <c r="CP367" s="1196"/>
      <c r="CQ367" s="1192"/>
      <c r="CR367" s="1205"/>
      <c r="CS367" s="1230"/>
      <c r="CT367" s="1232"/>
      <c r="CU367" s="1235"/>
      <c r="CV367" s="1238"/>
      <c r="CW367" s="1235"/>
      <c r="CX367" s="1238"/>
      <c r="CY367" s="1189"/>
      <c r="CZ367" s="291" t="s">
        <v>1167</v>
      </c>
      <c r="DA367" s="292">
        <v>2000</v>
      </c>
      <c r="DB367" s="293">
        <v>2300</v>
      </c>
      <c r="DC367" s="294">
        <v>1400</v>
      </c>
      <c r="DD367" s="290">
        <v>1400</v>
      </c>
      <c r="DE367" s="1210"/>
      <c r="DF367" s="1229"/>
      <c r="DG367" s="235"/>
      <c r="DH367" s="165"/>
      <c r="DI367" s="1241"/>
      <c r="DJ367" s="1244"/>
      <c r="DK367" s="1210"/>
      <c r="DL367" s="1190"/>
      <c r="DM367" s="1193"/>
      <c r="DN367" s="1195"/>
      <c r="DO367" s="1193"/>
      <c r="DP367" s="1197"/>
      <c r="DQ367" s="1193"/>
      <c r="DR367" s="1248"/>
      <c r="DS367" s="1210"/>
      <c r="DT367" s="231"/>
      <c r="DU367" s="1210"/>
      <c r="DV367" s="1222"/>
      <c r="DW367" s="1224"/>
      <c r="DX367" s="1224"/>
      <c r="DY367" s="1226"/>
      <c r="DZ367" s="1210"/>
      <c r="EA367" s="1213"/>
      <c r="EB367" s="1193"/>
      <c r="EC367" s="1200"/>
      <c r="ED367" s="1193"/>
      <c r="EE367" s="1195"/>
      <c r="EF367" s="1193"/>
      <c r="EG367" s="1197"/>
      <c r="EH367" s="1193"/>
      <c r="EI367" s="1206"/>
      <c r="EJ367" s="1209"/>
      <c r="EK367" s="1210"/>
      <c r="EL367" s="1213"/>
      <c r="EM367" s="1193"/>
      <c r="EN367" s="1200"/>
      <c r="EO367" s="1193"/>
      <c r="EP367" s="1195"/>
      <c r="EQ367" s="1193"/>
      <c r="ER367" s="1197"/>
      <c r="ES367" s="1193"/>
      <c r="ET367" s="1206"/>
      <c r="EU367" s="1216"/>
      <c r="EV367" s="1209"/>
      <c r="EW367" s="1210"/>
      <c r="EX367" s="295" t="s">
        <v>1168</v>
      </c>
      <c r="EY367" s="1210"/>
      <c r="EZ367" s="1261"/>
      <c r="FA367" s="1210"/>
      <c r="FB367" s="1264"/>
      <c r="FC367" s="298"/>
      <c r="FD367" s="1267"/>
      <c r="FE367" s="441"/>
      <c r="FL367" s="422"/>
      <c r="FM367" s="422"/>
      <c r="FN367" s="422"/>
      <c r="FO367" s="422"/>
    </row>
    <row r="368" spans="1:171" ht="15.6" customHeight="1">
      <c r="A368" s="144" t="s">
        <v>1447</v>
      </c>
      <c r="B368" s="144" t="s">
        <v>2062</v>
      </c>
      <c r="C368" s="1256"/>
      <c r="D368" s="1356" t="s">
        <v>1204</v>
      </c>
      <c r="E368" s="1184" t="s">
        <v>1160</v>
      </c>
      <c r="F368" s="296" t="s">
        <v>42</v>
      </c>
      <c r="G368" s="205"/>
      <c r="H368" s="206">
        <v>37290</v>
      </c>
      <c r="I368" s="207">
        <v>46300</v>
      </c>
      <c r="J368" s="206">
        <v>33730</v>
      </c>
      <c r="K368" s="207">
        <v>42740</v>
      </c>
      <c r="L368" s="175" t="s">
        <v>268</v>
      </c>
      <c r="M368" s="208">
        <v>350</v>
      </c>
      <c r="N368" s="209">
        <v>440</v>
      </c>
      <c r="O368" s="210" t="s">
        <v>269</v>
      </c>
      <c r="P368" s="211" t="s">
        <v>270</v>
      </c>
      <c r="Q368" s="212" t="s">
        <v>268</v>
      </c>
      <c r="R368" s="213" t="s">
        <v>271</v>
      </c>
      <c r="S368" s="212" t="s">
        <v>268</v>
      </c>
      <c r="T368" s="214">
        <v>3.1</v>
      </c>
      <c r="U368" s="215">
        <v>3</v>
      </c>
      <c r="V368" s="208">
        <v>310</v>
      </c>
      <c r="W368" s="209">
        <v>400</v>
      </c>
      <c r="X368" s="210" t="s">
        <v>269</v>
      </c>
      <c r="Y368" s="211" t="s">
        <v>270</v>
      </c>
      <c r="Z368" s="212" t="s">
        <v>268</v>
      </c>
      <c r="AA368" s="213" t="s">
        <v>271</v>
      </c>
      <c r="AB368" s="212" t="s">
        <v>268</v>
      </c>
      <c r="AC368" s="214">
        <v>3.1</v>
      </c>
      <c r="AD368" s="216">
        <v>3</v>
      </c>
      <c r="AE368" s="175" t="s">
        <v>268</v>
      </c>
      <c r="AF368" s="217">
        <v>9010</v>
      </c>
      <c r="AG368" s="218" t="s">
        <v>274</v>
      </c>
      <c r="AH368" s="219">
        <v>90</v>
      </c>
      <c r="AI368" s="220" t="s">
        <v>269</v>
      </c>
      <c r="AJ368" s="211" t="s">
        <v>270</v>
      </c>
      <c r="AK368" s="212" t="s">
        <v>268</v>
      </c>
      <c r="AL368" s="213" t="s">
        <v>271</v>
      </c>
      <c r="AM368" s="212" t="s">
        <v>268</v>
      </c>
      <c r="AN368" s="221">
        <v>2.5</v>
      </c>
      <c r="AO368" s="222" t="s">
        <v>276</v>
      </c>
      <c r="AP368" s="175" t="s">
        <v>268</v>
      </c>
      <c r="AQ368" s="223">
        <v>3600</v>
      </c>
      <c r="AR368" s="224" t="s">
        <v>274</v>
      </c>
      <c r="AS368" s="225">
        <v>30</v>
      </c>
      <c r="AT368" s="226" t="s">
        <v>269</v>
      </c>
      <c r="AU368" s="227" t="s">
        <v>270</v>
      </c>
      <c r="AV368" s="228" t="s">
        <v>268</v>
      </c>
      <c r="AW368" s="229" t="s">
        <v>271</v>
      </c>
      <c r="AX368" s="228" t="s">
        <v>268</v>
      </c>
      <c r="AY368" s="230">
        <v>3.8</v>
      </c>
      <c r="BA368" s="56"/>
      <c r="BJ368" s="1187"/>
      <c r="BL368" s="191"/>
      <c r="BM368" s="1210"/>
      <c r="BN368" s="307"/>
      <c r="BT368" s="306"/>
      <c r="BU368" s="235"/>
      <c r="BV368" s="1241"/>
      <c r="BW368" s="266"/>
      <c r="BX368" s="1186"/>
      <c r="BY368" s="133"/>
      <c r="BZ368" s="133"/>
      <c r="CA368" s="1187"/>
      <c r="CB368" s="263"/>
      <c r="CC368" s="263"/>
      <c r="CD368" s="263"/>
      <c r="CE368" s="263"/>
      <c r="CF368" s="263"/>
      <c r="CG368" s="263"/>
      <c r="CH368" s="263"/>
      <c r="CI368" s="1241"/>
      <c r="CJ368" s="1188" t="s">
        <v>177</v>
      </c>
      <c r="CK368" s="1189" t="s">
        <v>268</v>
      </c>
      <c r="CL368" s="1190">
        <v>10</v>
      </c>
      <c r="CM368" s="1192" t="s">
        <v>269</v>
      </c>
      <c r="CN368" s="1194" t="s">
        <v>270</v>
      </c>
      <c r="CO368" s="1192" t="s">
        <v>268</v>
      </c>
      <c r="CP368" s="1196" t="s">
        <v>275</v>
      </c>
      <c r="CQ368" s="1192" t="s">
        <v>268</v>
      </c>
      <c r="CR368" s="1205">
        <v>4.3</v>
      </c>
      <c r="CS368" s="1230" t="s">
        <v>277</v>
      </c>
      <c r="CT368" s="1232" t="s">
        <v>268</v>
      </c>
      <c r="CU368" s="1233">
        <v>3200</v>
      </c>
      <c r="CV368" s="1236">
        <v>3500</v>
      </c>
      <c r="CW368" s="1233">
        <v>2200</v>
      </c>
      <c r="CX368" s="1236">
        <v>2200</v>
      </c>
      <c r="CY368" s="1189" t="s">
        <v>268</v>
      </c>
      <c r="CZ368" s="238" t="s">
        <v>1162</v>
      </c>
      <c r="DA368" s="239">
        <v>5400</v>
      </c>
      <c r="DB368" s="240">
        <v>6000</v>
      </c>
      <c r="DC368" s="241">
        <v>3700</v>
      </c>
      <c r="DD368" s="242">
        <v>3700</v>
      </c>
      <c r="DE368" s="1210"/>
      <c r="DF368" s="144"/>
      <c r="DG368" s="1189" t="s">
        <v>268</v>
      </c>
      <c r="DH368" s="1239">
        <v>5100</v>
      </c>
      <c r="DI368" s="1210" t="s">
        <v>268</v>
      </c>
      <c r="DJ368" s="1242">
        <v>1310</v>
      </c>
      <c r="DK368" s="1210" t="s">
        <v>268</v>
      </c>
      <c r="DL368" s="1245">
        <v>10</v>
      </c>
      <c r="DM368" s="1201" t="s">
        <v>269</v>
      </c>
      <c r="DN368" s="1202" t="s">
        <v>270</v>
      </c>
      <c r="DO368" s="1201" t="s">
        <v>268</v>
      </c>
      <c r="DP368" s="1203" t="s">
        <v>275</v>
      </c>
      <c r="DQ368" s="1201" t="s">
        <v>268</v>
      </c>
      <c r="DR368" s="1246">
        <v>8</v>
      </c>
      <c r="DS368" s="1210"/>
      <c r="DT368" s="1229"/>
      <c r="DU368" s="1210" t="s">
        <v>280</v>
      </c>
      <c r="DV368" s="1249" t="s">
        <v>1129</v>
      </c>
      <c r="DW368" s="1251" t="s">
        <v>1129</v>
      </c>
      <c r="DX368" s="1251" t="s">
        <v>1129</v>
      </c>
      <c r="DY368" s="1253" t="s">
        <v>1129</v>
      </c>
      <c r="DZ368" s="1210" t="s">
        <v>280</v>
      </c>
      <c r="EA368" s="1211">
        <v>870</v>
      </c>
      <c r="EB368" s="1201" t="s">
        <v>268</v>
      </c>
      <c r="EC368" s="1198">
        <v>9</v>
      </c>
      <c r="ED368" s="1201" t="s">
        <v>269</v>
      </c>
      <c r="EE368" s="1202" t="s">
        <v>270</v>
      </c>
      <c r="EF368" s="1201" t="s">
        <v>268</v>
      </c>
      <c r="EG368" s="1203" t="s">
        <v>275</v>
      </c>
      <c r="EH368" s="1201" t="s">
        <v>268</v>
      </c>
      <c r="EI368" s="1204">
        <v>4.4000000000000004</v>
      </c>
      <c r="EJ368" s="1207" t="s">
        <v>276</v>
      </c>
      <c r="EK368" s="1210" t="s">
        <v>280</v>
      </c>
      <c r="EL368" s="1211">
        <v>3180</v>
      </c>
      <c r="EM368" s="1201" t="s">
        <v>268</v>
      </c>
      <c r="EN368" s="1198">
        <v>30</v>
      </c>
      <c r="EO368" s="1201" t="s">
        <v>269</v>
      </c>
      <c r="EP368" s="1202" t="s">
        <v>270</v>
      </c>
      <c r="EQ368" s="1201" t="s">
        <v>268</v>
      </c>
      <c r="ER368" s="1203" t="s">
        <v>275</v>
      </c>
      <c r="ES368" s="1201" t="s">
        <v>268</v>
      </c>
      <c r="ET368" s="1204">
        <v>2.7</v>
      </c>
      <c r="EU368" s="1214" t="s">
        <v>276</v>
      </c>
      <c r="EV368" s="1207" t="s">
        <v>1168</v>
      </c>
      <c r="EW368" s="1210" t="s">
        <v>280</v>
      </c>
      <c r="EX368" s="244"/>
      <c r="EY368" s="1210" t="s">
        <v>280</v>
      </c>
      <c r="EZ368" s="1261"/>
      <c r="FA368" s="1210"/>
      <c r="FB368" s="1264"/>
      <c r="FC368" s="298"/>
      <c r="FD368" s="1267"/>
      <c r="FE368" s="441"/>
      <c r="FL368" s="422"/>
      <c r="FM368" s="422"/>
      <c r="FN368" s="422"/>
      <c r="FO368" s="422"/>
    </row>
    <row r="369" spans="1:171" ht="15.6" customHeight="1">
      <c r="A369" s="144" t="s">
        <v>1448</v>
      </c>
      <c r="B369" s="144" t="s">
        <v>2063</v>
      </c>
      <c r="C369" s="1256"/>
      <c r="D369" s="1357"/>
      <c r="E369" s="1185"/>
      <c r="F369" s="299" t="s">
        <v>43</v>
      </c>
      <c r="G369" s="205"/>
      <c r="H369" s="246">
        <v>46300</v>
      </c>
      <c r="I369" s="247">
        <v>118560</v>
      </c>
      <c r="J369" s="246">
        <v>42740</v>
      </c>
      <c r="K369" s="247">
        <v>115000</v>
      </c>
      <c r="L369" s="175" t="s">
        <v>268</v>
      </c>
      <c r="M369" s="248">
        <v>440</v>
      </c>
      <c r="N369" s="249">
        <v>1060</v>
      </c>
      <c r="O369" s="250" t="s">
        <v>269</v>
      </c>
      <c r="P369" s="251" t="s">
        <v>270</v>
      </c>
      <c r="Q369" s="252" t="s">
        <v>274</v>
      </c>
      <c r="R369" s="251" t="s">
        <v>271</v>
      </c>
      <c r="S369" s="252" t="s">
        <v>268</v>
      </c>
      <c r="T369" s="253">
        <v>3</v>
      </c>
      <c r="U369" s="254">
        <v>2.8</v>
      </c>
      <c r="V369" s="248">
        <v>400</v>
      </c>
      <c r="W369" s="249">
        <v>1020</v>
      </c>
      <c r="X369" s="250" t="s">
        <v>269</v>
      </c>
      <c r="Y369" s="251" t="s">
        <v>270</v>
      </c>
      <c r="Z369" s="252" t="s">
        <v>274</v>
      </c>
      <c r="AA369" s="251" t="s">
        <v>271</v>
      </c>
      <c r="AB369" s="252" t="s">
        <v>268</v>
      </c>
      <c r="AC369" s="253">
        <v>3</v>
      </c>
      <c r="AD369" s="255">
        <v>2.8</v>
      </c>
      <c r="AE369" s="175" t="s">
        <v>268</v>
      </c>
      <c r="AF369" s="223">
        <v>9010</v>
      </c>
      <c r="AG369" s="224" t="s">
        <v>274</v>
      </c>
      <c r="AH369" s="256">
        <v>90</v>
      </c>
      <c r="AI369" s="257" t="s">
        <v>269</v>
      </c>
      <c r="AJ369" s="197" t="s">
        <v>270</v>
      </c>
      <c r="AK369" s="198" t="s">
        <v>268</v>
      </c>
      <c r="AL369" s="258" t="s">
        <v>271</v>
      </c>
      <c r="AM369" s="259" t="s">
        <v>268</v>
      </c>
      <c r="AN369" s="260">
        <v>2.5</v>
      </c>
      <c r="AO369" s="261"/>
      <c r="AQ369" s="233"/>
      <c r="AR369" s="56"/>
      <c r="AS369" s="233"/>
      <c r="AT369" s="262"/>
      <c r="AU369" s="263"/>
      <c r="AV369" s="262"/>
      <c r="AW369" s="263"/>
      <c r="AX369" s="262"/>
      <c r="AY369" s="263"/>
      <c r="BA369" s="56"/>
      <c r="BB369" s="56"/>
      <c r="BC369" s="264"/>
      <c r="BD369" s="265"/>
      <c r="BE369" s="56"/>
      <c r="BF369" s="265"/>
      <c r="BG369" s="56"/>
      <c r="BH369" s="265"/>
      <c r="BI369" s="56"/>
      <c r="BJ369" s="1187"/>
      <c r="BL369" s="191"/>
      <c r="BM369" s="1210"/>
      <c r="BN369" s="307"/>
      <c r="BT369" s="306"/>
      <c r="BU369" s="235"/>
      <c r="BV369" s="1241"/>
      <c r="BW369" s="266"/>
      <c r="BX369" s="1186"/>
      <c r="BY369" s="133"/>
      <c r="BZ369" s="133"/>
      <c r="CA369" s="1187"/>
      <c r="CB369" s="263"/>
      <c r="CC369" s="263"/>
      <c r="CD369" s="263"/>
      <c r="CE369" s="263"/>
      <c r="CF369" s="263"/>
      <c r="CG369" s="263"/>
      <c r="CH369" s="263"/>
      <c r="CI369" s="1241"/>
      <c r="CJ369" s="1188"/>
      <c r="CK369" s="1189"/>
      <c r="CL369" s="1190"/>
      <c r="CM369" s="1192"/>
      <c r="CN369" s="1194"/>
      <c r="CO369" s="1192"/>
      <c r="CP369" s="1196"/>
      <c r="CQ369" s="1192"/>
      <c r="CR369" s="1205"/>
      <c r="CS369" s="1230"/>
      <c r="CT369" s="1232"/>
      <c r="CU369" s="1234"/>
      <c r="CV369" s="1237"/>
      <c r="CW369" s="1234"/>
      <c r="CX369" s="1237"/>
      <c r="CY369" s="1189"/>
      <c r="CZ369" s="167" t="s">
        <v>1164</v>
      </c>
      <c r="DA369" s="268">
        <v>2900</v>
      </c>
      <c r="DB369" s="269">
        <v>3300</v>
      </c>
      <c r="DC369" s="270">
        <v>2000</v>
      </c>
      <c r="DD369" s="271">
        <v>2000</v>
      </c>
      <c r="DE369" s="1210"/>
      <c r="DF369" s="144"/>
      <c r="DG369" s="1189"/>
      <c r="DH369" s="1240"/>
      <c r="DI369" s="1210"/>
      <c r="DJ369" s="1243"/>
      <c r="DK369" s="1210"/>
      <c r="DL369" s="1190"/>
      <c r="DM369" s="1192"/>
      <c r="DN369" s="1194"/>
      <c r="DO369" s="1192"/>
      <c r="DP369" s="1196"/>
      <c r="DQ369" s="1192"/>
      <c r="DR369" s="1247"/>
      <c r="DS369" s="1210"/>
      <c r="DT369" s="1229"/>
      <c r="DU369" s="1210"/>
      <c r="DV369" s="1250"/>
      <c r="DW369" s="1252"/>
      <c r="DX369" s="1252"/>
      <c r="DY369" s="1254"/>
      <c r="DZ369" s="1210"/>
      <c r="EA369" s="1212"/>
      <c r="EB369" s="1192"/>
      <c r="EC369" s="1199"/>
      <c r="ED369" s="1192"/>
      <c r="EE369" s="1194"/>
      <c r="EF369" s="1192"/>
      <c r="EG369" s="1196"/>
      <c r="EH369" s="1192"/>
      <c r="EI369" s="1205"/>
      <c r="EJ369" s="1208"/>
      <c r="EK369" s="1210"/>
      <c r="EL369" s="1212"/>
      <c r="EM369" s="1192"/>
      <c r="EN369" s="1199"/>
      <c r="EO369" s="1192"/>
      <c r="EP369" s="1194"/>
      <c r="EQ369" s="1192"/>
      <c r="ER369" s="1196"/>
      <c r="ES369" s="1192"/>
      <c r="ET369" s="1205"/>
      <c r="EU369" s="1215"/>
      <c r="EV369" s="1208"/>
      <c r="EW369" s="1210"/>
      <c r="EX369" s="272">
        <v>2090</v>
      </c>
      <c r="EY369" s="1210"/>
      <c r="EZ369" s="1261"/>
      <c r="FA369" s="1210"/>
      <c r="FB369" s="1264"/>
      <c r="FC369" s="298"/>
      <c r="FD369" s="1267"/>
      <c r="FE369" s="441"/>
      <c r="FL369" s="422"/>
      <c r="FM369" s="422"/>
      <c r="FN369" s="422"/>
      <c r="FO369" s="422"/>
    </row>
    <row r="370" spans="1:171" ht="15.6" customHeight="1">
      <c r="A370" s="144" t="s">
        <v>1449</v>
      </c>
      <c r="B370" s="144" t="s">
        <v>2064</v>
      </c>
      <c r="C370" s="1256"/>
      <c r="D370" s="1357"/>
      <c r="E370" s="1217" t="s">
        <v>1165</v>
      </c>
      <c r="F370" s="299" t="s">
        <v>44</v>
      </c>
      <c r="G370" s="205"/>
      <c r="H370" s="246">
        <v>118560</v>
      </c>
      <c r="I370" s="247">
        <v>208740</v>
      </c>
      <c r="J370" s="246">
        <v>115000</v>
      </c>
      <c r="K370" s="247">
        <v>205180</v>
      </c>
      <c r="L370" s="175" t="s">
        <v>268</v>
      </c>
      <c r="M370" s="248">
        <v>1060</v>
      </c>
      <c r="N370" s="249">
        <v>1960</v>
      </c>
      <c r="O370" s="250" t="s">
        <v>269</v>
      </c>
      <c r="P370" s="251" t="s">
        <v>270</v>
      </c>
      <c r="Q370" s="252" t="s">
        <v>274</v>
      </c>
      <c r="R370" s="251" t="s">
        <v>271</v>
      </c>
      <c r="S370" s="252" t="s">
        <v>268</v>
      </c>
      <c r="T370" s="253">
        <v>2.8</v>
      </c>
      <c r="U370" s="254">
        <v>2.8</v>
      </c>
      <c r="V370" s="248">
        <v>1020</v>
      </c>
      <c r="W370" s="249">
        <v>1920</v>
      </c>
      <c r="X370" s="250" t="s">
        <v>269</v>
      </c>
      <c r="Y370" s="251" t="s">
        <v>270</v>
      </c>
      <c r="Z370" s="252" t="s">
        <v>274</v>
      </c>
      <c r="AA370" s="251" t="s">
        <v>271</v>
      </c>
      <c r="AB370" s="252" t="s">
        <v>268</v>
      </c>
      <c r="AC370" s="253">
        <v>2.8</v>
      </c>
      <c r="AD370" s="255">
        <v>2.8</v>
      </c>
      <c r="AE370" s="55"/>
      <c r="AH370" s="273"/>
      <c r="AP370" s="55"/>
      <c r="AZ370" s="175" t="s">
        <v>268</v>
      </c>
      <c r="BA370" s="274">
        <v>18030</v>
      </c>
      <c r="BB370" s="175" t="s">
        <v>268</v>
      </c>
      <c r="BC370" s="225">
        <v>180</v>
      </c>
      <c r="BD370" s="226" t="s">
        <v>269</v>
      </c>
      <c r="BE370" s="227" t="s">
        <v>270</v>
      </c>
      <c r="BF370" s="228" t="s">
        <v>268</v>
      </c>
      <c r="BG370" s="229" t="s">
        <v>271</v>
      </c>
      <c r="BH370" s="226" t="s">
        <v>268</v>
      </c>
      <c r="BI370" s="230">
        <v>2.5</v>
      </c>
      <c r="BJ370" s="1187"/>
      <c r="BL370" s="231"/>
      <c r="BM370" s="1210"/>
      <c r="BN370" s="307"/>
      <c r="BT370" s="306"/>
      <c r="BU370" s="235"/>
      <c r="BV370" s="1241"/>
      <c r="BW370" s="266"/>
      <c r="BX370" s="1186"/>
      <c r="BY370" s="133"/>
      <c r="BZ370" s="133"/>
      <c r="CA370" s="1187"/>
      <c r="CB370" s="263"/>
      <c r="CC370" s="263"/>
      <c r="CD370" s="263"/>
      <c r="CE370" s="263"/>
      <c r="CF370" s="263"/>
      <c r="CG370" s="263"/>
      <c r="CH370" s="263"/>
      <c r="CI370" s="1241"/>
      <c r="CJ370" s="1219">
        <v>1870</v>
      </c>
      <c r="CK370" s="1189"/>
      <c r="CL370" s="1190"/>
      <c r="CM370" s="1192"/>
      <c r="CN370" s="1194"/>
      <c r="CO370" s="1192"/>
      <c r="CP370" s="1196"/>
      <c r="CQ370" s="1192"/>
      <c r="CR370" s="1205"/>
      <c r="CS370" s="1230"/>
      <c r="CT370" s="1232"/>
      <c r="CU370" s="1234"/>
      <c r="CV370" s="1237"/>
      <c r="CW370" s="1234"/>
      <c r="CX370" s="1237"/>
      <c r="CY370" s="1189"/>
      <c r="CZ370" s="167" t="s">
        <v>1166</v>
      </c>
      <c r="DA370" s="268">
        <v>2500</v>
      </c>
      <c r="DB370" s="269">
        <v>2800</v>
      </c>
      <c r="DC370" s="270">
        <v>1800</v>
      </c>
      <c r="DD370" s="271">
        <v>1800</v>
      </c>
      <c r="DE370" s="1210"/>
      <c r="DF370" s="231"/>
      <c r="DG370" s="235"/>
      <c r="DH370" s="276"/>
      <c r="DI370" s="1241"/>
      <c r="DJ370" s="1243"/>
      <c r="DK370" s="1210"/>
      <c r="DL370" s="1190"/>
      <c r="DM370" s="1192"/>
      <c r="DN370" s="1194"/>
      <c r="DO370" s="1192"/>
      <c r="DP370" s="1196"/>
      <c r="DQ370" s="1192"/>
      <c r="DR370" s="1247"/>
      <c r="DS370" s="1210"/>
      <c r="DT370" s="231"/>
      <c r="DU370" s="1210"/>
      <c r="DV370" s="1221">
        <v>0.01</v>
      </c>
      <c r="DW370" s="1223">
        <v>0.03</v>
      </c>
      <c r="DX370" s="1223">
        <v>0.04</v>
      </c>
      <c r="DY370" s="1225">
        <v>0.06</v>
      </c>
      <c r="DZ370" s="1210"/>
      <c r="EA370" s="1212"/>
      <c r="EB370" s="1192"/>
      <c r="EC370" s="1199"/>
      <c r="ED370" s="1192"/>
      <c r="EE370" s="1194"/>
      <c r="EF370" s="1192"/>
      <c r="EG370" s="1196"/>
      <c r="EH370" s="1192"/>
      <c r="EI370" s="1205"/>
      <c r="EJ370" s="1208"/>
      <c r="EK370" s="1210"/>
      <c r="EL370" s="1212"/>
      <c r="EM370" s="1192"/>
      <c r="EN370" s="1199"/>
      <c r="EO370" s="1192"/>
      <c r="EP370" s="1194"/>
      <c r="EQ370" s="1192"/>
      <c r="ER370" s="1196"/>
      <c r="ES370" s="1192"/>
      <c r="ET370" s="1205"/>
      <c r="EU370" s="1215"/>
      <c r="EV370" s="1208"/>
      <c r="EW370" s="1210"/>
      <c r="EX370" s="277">
        <v>20</v>
      </c>
      <c r="EY370" s="1210"/>
      <c r="EZ370" s="1261"/>
      <c r="FA370" s="1210"/>
      <c r="FB370" s="1264"/>
      <c r="FC370" s="298"/>
      <c r="FD370" s="1267"/>
      <c r="FE370" s="441"/>
      <c r="FL370" s="422"/>
      <c r="FM370" s="422"/>
      <c r="FN370" s="422"/>
      <c r="FO370" s="422"/>
    </row>
    <row r="371" spans="1:171" ht="15.6" customHeight="1">
      <c r="A371" s="144" t="s">
        <v>1450</v>
      </c>
      <c r="B371" s="144" t="s">
        <v>2065</v>
      </c>
      <c r="C371" s="1256"/>
      <c r="D371" s="1358"/>
      <c r="E371" s="1218"/>
      <c r="F371" s="300" t="s">
        <v>45</v>
      </c>
      <c r="G371" s="205"/>
      <c r="H371" s="279">
        <v>208740</v>
      </c>
      <c r="I371" s="280"/>
      <c r="J371" s="279">
        <v>205180</v>
      </c>
      <c r="K371" s="280"/>
      <c r="L371" s="175" t="s">
        <v>268</v>
      </c>
      <c r="M371" s="223">
        <v>1960</v>
      </c>
      <c r="N371" s="281"/>
      <c r="O371" s="282" t="s">
        <v>269</v>
      </c>
      <c r="P371" s="283" t="s">
        <v>270</v>
      </c>
      <c r="Q371" s="284" t="s">
        <v>274</v>
      </c>
      <c r="R371" s="283" t="s">
        <v>271</v>
      </c>
      <c r="S371" s="284" t="s">
        <v>268</v>
      </c>
      <c r="T371" s="285">
        <v>2.8</v>
      </c>
      <c r="U371" s="286"/>
      <c r="V371" s="223">
        <v>1920</v>
      </c>
      <c r="W371" s="281"/>
      <c r="X371" s="282" t="s">
        <v>269</v>
      </c>
      <c r="Y371" s="283" t="s">
        <v>270</v>
      </c>
      <c r="Z371" s="284" t="s">
        <v>274</v>
      </c>
      <c r="AA371" s="283" t="s">
        <v>271</v>
      </c>
      <c r="AB371" s="284" t="s">
        <v>268</v>
      </c>
      <c r="AC371" s="285">
        <v>2.8</v>
      </c>
      <c r="AD371" s="287"/>
      <c r="AE371" s="55"/>
      <c r="AH371" s="288"/>
      <c r="AP371" s="55"/>
      <c r="AQ371" s="289"/>
      <c r="AR371" s="165"/>
      <c r="AS371" s="288"/>
      <c r="AZ371" s="56"/>
      <c r="BA371" s="56"/>
      <c r="BB371" s="56"/>
      <c r="BC371" s="56"/>
      <c r="BD371" s="56"/>
      <c r="BE371" s="56"/>
      <c r="BF371" s="56"/>
      <c r="BG371" s="56"/>
      <c r="BH371" s="56"/>
      <c r="BI371" s="56"/>
      <c r="BJ371" s="1187"/>
      <c r="BL371" s="231"/>
      <c r="BM371" s="1210"/>
      <c r="BN371" s="307"/>
      <c r="BT371" s="306"/>
      <c r="BU371" s="235"/>
      <c r="BV371" s="1241"/>
      <c r="BW371" s="266"/>
      <c r="BX371" s="1186"/>
      <c r="BY371" s="133"/>
      <c r="BZ371" s="133"/>
      <c r="CA371" s="1187"/>
      <c r="CB371" s="263"/>
      <c r="CC371" s="263"/>
      <c r="CD371" s="263"/>
      <c r="CE371" s="263"/>
      <c r="CF371" s="263"/>
      <c r="CG371" s="263"/>
      <c r="CH371" s="263"/>
      <c r="CI371" s="1241"/>
      <c r="CJ371" s="1219"/>
      <c r="CK371" s="1189"/>
      <c r="CL371" s="1190"/>
      <c r="CM371" s="1192"/>
      <c r="CN371" s="1194"/>
      <c r="CO371" s="1192"/>
      <c r="CP371" s="1196"/>
      <c r="CQ371" s="1192"/>
      <c r="CR371" s="1205"/>
      <c r="CS371" s="1230"/>
      <c r="CT371" s="1232"/>
      <c r="CU371" s="1235"/>
      <c r="CV371" s="1238"/>
      <c r="CW371" s="1235"/>
      <c r="CX371" s="1238"/>
      <c r="CY371" s="1189"/>
      <c r="CZ371" s="291" t="s">
        <v>1167</v>
      </c>
      <c r="DA371" s="292">
        <v>2300</v>
      </c>
      <c r="DB371" s="293">
        <v>2500</v>
      </c>
      <c r="DC371" s="294">
        <v>1600</v>
      </c>
      <c r="DD371" s="290">
        <v>1600</v>
      </c>
      <c r="DE371" s="1210"/>
      <c r="DF371" s="231"/>
      <c r="DG371" s="235"/>
      <c r="DH371" s="165"/>
      <c r="DI371" s="1241"/>
      <c r="DJ371" s="1244"/>
      <c r="DK371" s="1210"/>
      <c r="DL371" s="1190"/>
      <c r="DM371" s="1193"/>
      <c r="DN371" s="1195"/>
      <c r="DO371" s="1193"/>
      <c r="DP371" s="1197"/>
      <c r="DQ371" s="1193"/>
      <c r="DR371" s="1248"/>
      <c r="DS371" s="1210"/>
      <c r="DT371" s="231"/>
      <c r="DU371" s="1210"/>
      <c r="DV371" s="1222"/>
      <c r="DW371" s="1224"/>
      <c r="DX371" s="1224"/>
      <c r="DY371" s="1226"/>
      <c r="DZ371" s="1210"/>
      <c r="EA371" s="1213"/>
      <c r="EB371" s="1193"/>
      <c r="EC371" s="1200"/>
      <c r="ED371" s="1193"/>
      <c r="EE371" s="1195"/>
      <c r="EF371" s="1193"/>
      <c r="EG371" s="1197"/>
      <c r="EH371" s="1193"/>
      <c r="EI371" s="1206"/>
      <c r="EJ371" s="1209"/>
      <c r="EK371" s="1210"/>
      <c r="EL371" s="1213"/>
      <c r="EM371" s="1193"/>
      <c r="EN371" s="1200"/>
      <c r="EO371" s="1193"/>
      <c r="EP371" s="1195"/>
      <c r="EQ371" s="1193"/>
      <c r="ER371" s="1197"/>
      <c r="ES371" s="1193"/>
      <c r="ET371" s="1206"/>
      <c r="EU371" s="1216"/>
      <c r="EV371" s="1209"/>
      <c r="EW371" s="1210"/>
      <c r="EX371" s="295" t="s">
        <v>1168</v>
      </c>
      <c r="EY371" s="1210"/>
      <c r="EZ371" s="1261"/>
      <c r="FA371" s="1210"/>
      <c r="FB371" s="1264"/>
      <c r="FC371" s="298"/>
      <c r="FD371" s="1267"/>
      <c r="FE371" s="441"/>
      <c r="FL371" s="422"/>
      <c r="FM371" s="422"/>
      <c r="FN371" s="422"/>
      <c r="FO371" s="422"/>
    </row>
    <row r="372" spans="1:171" ht="15.6" customHeight="1">
      <c r="A372" s="144" t="s">
        <v>1451</v>
      </c>
      <c r="B372" s="144" t="s">
        <v>2066</v>
      </c>
      <c r="C372" s="1256"/>
      <c r="D372" s="1181" t="s">
        <v>1205</v>
      </c>
      <c r="E372" s="1184" t="s">
        <v>1160</v>
      </c>
      <c r="F372" s="296" t="s">
        <v>42</v>
      </c>
      <c r="G372" s="205"/>
      <c r="H372" s="206">
        <v>36370</v>
      </c>
      <c r="I372" s="207">
        <v>45380</v>
      </c>
      <c r="J372" s="206">
        <v>33010</v>
      </c>
      <c r="K372" s="207">
        <v>42020</v>
      </c>
      <c r="L372" s="175" t="s">
        <v>268</v>
      </c>
      <c r="M372" s="208">
        <v>340</v>
      </c>
      <c r="N372" s="209">
        <v>430</v>
      </c>
      <c r="O372" s="210" t="s">
        <v>269</v>
      </c>
      <c r="P372" s="211" t="s">
        <v>270</v>
      </c>
      <c r="Q372" s="212" t="s">
        <v>268</v>
      </c>
      <c r="R372" s="213" t="s">
        <v>271</v>
      </c>
      <c r="S372" s="212" t="s">
        <v>268</v>
      </c>
      <c r="T372" s="214">
        <v>3.1</v>
      </c>
      <c r="U372" s="215">
        <v>3</v>
      </c>
      <c r="V372" s="208">
        <v>300</v>
      </c>
      <c r="W372" s="209">
        <v>390</v>
      </c>
      <c r="X372" s="210" t="s">
        <v>269</v>
      </c>
      <c r="Y372" s="211" t="s">
        <v>270</v>
      </c>
      <c r="Z372" s="212" t="s">
        <v>268</v>
      </c>
      <c r="AA372" s="213" t="s">
        <v>271</v>
      </c>
      <c r="AB372" s="212" t="s">
        <v>268</v>
      </c>
      <c r="AC372" s="214">
        <v>3.1</v>
      </c>
      <c r="AD372" s="216">
        <v>3</v>
      </c>
      <c r="AE372" s="175" t="s">
        <v>268</v>
      </c>
      <c r="AF372" s="217">
        <v>9010</v>
      </c>
      <c r="AG372" s="218" t="s">
        <v>274</v>
      </c>
      <c r="AH372" s="219">
        <v>90</v>
      </c>
      <c r="AI372" s="220" t="s">
        <v>269</v>
      </c>
      <c r="AJ372" s="211" t="s">
        <v>270</v>
      </c>
      <c r="AK372" s="212" t="s">
        <v>268</v>
      </c>
      <c r="AL372" s="213" t="s">
        <v>271</v>
      </c>
      <c r="AM372" s="212" t="s">
        <v>268</v>
      </c>
      <c r="AN372" s="221">
        <v>2.5</v>
      </c>
      <c r="AO372" s="222" t="s">
        <v>276</v>
      </c>
      <c r="AP372" s="175" t="s">
        <v>268</v>
      </c>
      <c r="AQ372" s="223">
        <v>3600</v>
      </c>
      <c r="AR372" s="224" t="s">
        <v>274</v>
      </c>
      <c r="AS372" s="225">
        <v>30</v>
      </c>
      <c r="AT372" s="226" t="s">
        <v>269</v>
      </c>
      <c r="AU372" s="227" t="s">
        <v>270</v>
      </c>
      <c r="AV372" s="228" t="s">
        <v>268</v>
      </c>
      <c r="AW372" s="229" t="s">
        <v>271</v>
      </c>
      <c r="AX372" s="228" t="s">
        <v>268</v>
      </c>
      <c r="AY372" s="230">
        <v>3.8</v>
      </c>
      <c r="BA372" s="56"/>
      <c r="BJ372" s="1187"/>
      <c r="BL372" s="231"/>
      <c r="BM372" s="1210"/>
      <c r="BN372" s="307"/>
      <c r="BT372" s="306"/>
      <c r="BU372" s="235"/>
      <c r="BV372" s="1241"/>
      <c r="BW372" s="266"/>
      <c r="BX372" s="1186"/>
      <c r="BY372" s="133"/>
      <c r="BZ372" s="133"/>
      <c r="CA372" s="1187"/>
      <c r="CB372" s="263"/>
      <c r="CC372" s="263"/>
      <c r="CD372" s="263"/>
      <c r="CE372" s="263"/>
      <c r="CF372" s="263"/>
      <c r="CG372" s="263"/>
      <c r="CH372" s="263"/>
      <c r="CI372" s="1241"/>
      <c r="CJ372" s="1188" t="s">
        <v>178</v>
      </c>
      <c r="CK372" s="1189" t="s">
        <v>268</v>
      </c>
      <c r="CL372" s="1190">
        <v>10</v>
      </c>
      <c r="CM372" s="1192" t="s">
        <v>269</v>
      </c>
      <c r="CN372" s="1194" t="s">
        <v>270</v>
      </c>
      <c r="CO372" s="1192" t="s">
        <v>268</v>
      </c>
      <c r="CP372" s="1196" t="s">
        <v>275</v>
      </c>
      <c r="CQ372" s="1192" t="s">
        <v>268</v>
      </c>
      <c r="CR372" s="1205">
        <v>3.9</v>
      </c>
      <c r="CS372" s="1230" t="s">
        <v>277</v>
      </c>
      <c r="CT372" s="1232" t="s">
        <v>268</v>
      </c>
      <c r="CU372" s="1233">
        <v>3000</v>
      </c>
      <c r="CV372" s="1236">
        <v>3300</v>
      </c>
      <c r="CW372" s="1233">
        <v>2100</v>
      </c>
      <c r="CX372" s="1236">
        <v>2100</v>
      </c>
      <c r="CY372" s="1189" t="s">
        <v>268</v>
      </c>
      <c r="CZ372" s="238" t="s">
        <v>1162</v>
      </c>
      <c r="DA372" s="239">
        <v>4800</v>
      </c>
      <c r="DB372" s="240">
        <v>5400</v>
      </c>
      <c r="DC372" s="241">
        <v>3400</v>
      </c>
      <c r="DD372" s="242">
        <v>3400</v>
      </c>
      <c r="DE372" s="1210"/>
      <c r="DF372" s="231"/>
      <c r="DG372" s="1189" t="s">
        <v>268</v>
      </c>
      <c r="DH372" s="1239">
        <v>5100</v>
      </c>
      <c r="DI372" s="1210" t="s">
        <v>268</v>
      </c>
      <c r="DJ372" s="1242">
        <v>1240</v>
      </c>
      <c r="DK372" s="1210" t="s">
        <v>268</v>
      </c>
      <c r="DL372" s="1245">
        <v>10</v>
      </c>
      <c r="DM372" s="1201" t="s">
        <v>269</v>
      </c>
      <c r="DN372" s="1202" t="s">
        <v>270</v>
      </c>
      <c r="DO372" s="1201" t="s">
        <v>268</v>
      </c>
      <c r="DP372" s="1203" t="s">
        <v>275</v>
      </c>
      <c r="DQ372" s="1201" t="s">
        <v>268</v>
      </c>
      <c r="DR372" s="1246">
        <v>7.6</v>
      </c>
      <c r="DS372" s="1210"/>
      <c r="DT372" s="231"/>
      <c r="DU372" s="1210" t="s">
        <v>280</v>
      </c>
      <c r="DV372" s="1249" t="s">
        <v>1129</v>
      </c>
      <c r="DW372" s="1251" t="s">
        <v>1129</v>
      </c>
      <c r="DX372" s="1251" t="s">
        <v>1129</v>
      </c>
      <c r="DY372" s="1253" t="s">
        <v>1129</v>
      </c>
      <c r="DZ372" s="1210" t="s">
        <v>280</v>
      </c>
      <c r="EA372" s="1211">
        <v>820</v>
      </c>
      <c r="EB372" s="1201" t="s">
        <v>268</v>
      </c>
      <c r="EC372" s="1198">
        <v>8</v>
      </c>
      <c r="ED372" s="1201" t="s">
        <v>269</v>
      </c>
      <c r="EE372" s="1202" t="s">
        <v>270</v>
      </c>
      <c r="EF372" s="1201" t="s">
        <v>268</v>
      </c>
      <c r="EG372" s="1203" t="s">
        <v>275</v>
      </c>
      <c r="EH372" s="1201" t="s">
        <v>268</v>
      </c>
      <c r="EI372" s="1204">
        <v>4.7</v>
      </c>
      <c r="EJ372" s="1207" t="s">
        <v>276</v>
      </c>
      <c r="EK372" s="1210" t="s">
        <v>280</v>
      </c>
      <c r="EL372" s="1211">
        <v>3000</v>
      </c>
      <c r="EM372" s="1201" t="s">
        <v>268</v>
      </c>
      <c r="EN372" s="1198">
        <v>30</v>
      </c>
      <c r="EO372" s="1201" t="s">
        <v>269</v>
      </c>
      <c r="EP372" s="1202" t="s">
        <v>270</v>
      </c>
      <c r="EQ372" s="1201" t="s">
        <v>268</v>
      </c>
      <c r="ER372" s="1203" t="s">
        <v>275</v>
      </c>
      <c r="ES372" s="1201" t="s">
        <v>268</v>
      </c>
      <c r="ET372" s="1204">
        <v>2.5</v>
      </c>
      <c r="EU372" s="1214" t="s">
        <v>276</v>
      </c>
      <c r="EV372" s="1207" t="s">
        <v>1168</v>
      </c>
      <c r="EW372" s="1210" t="s">
        <v>280</v>
      </c>
      <c r="EX372" s="244"/>
      <c r="EY372" s="1210" t="s">
        <v>280</v>
      </c>
      <c r="EZ372" s="1261"/>
      <c r="FA372" s="1210"/>
      <c r="FB372" s="1264"/>
      <c r="FC372" s="313"/>
      <c r="FD372" s="1267"/>
      <c r="FE372" s="441"/>
      <c r="FL372" s="422"/>
      <c r="FM372" s="422"/>
      <c r="FN372" s="422"/>
      <c r="FO372" s="422"/>
    </row>
    <row r="373" spans="1:171" ht="15.6" customHeight="1">
      <c r="A373" s="144" t="s">
        <v>1452</v>
      </c>
      <c r="B373" s="144" t="s">
        <v>2067</v>
      </c>
      <c r="C373" s="1256"/>
      <c r="D373" s="1182"/>
      <c r="E373" s="1185"/>
      <c r="F373" s="299" t="s">
        <v>43</v>
      </c>
      <c r="G373" s="205"/>
      <c r="H373" s="246">
        <v>45380</v>
      </c>
      <c r="I373" s="247">
        <v>117640</v>
      </c>
      <c r="J373" s="246">
        <v>42020</v>
      </c>
      <c r="K373" s="247">
        <v>114280</v>
      </c>
      <c r="L373" s="175" t="s">
        <v>268</v>
      </c>
      <c r="M373" s="248">
        <v>430</v>
      </c>
      <c r="N373" s="249">
        <v>1050</v>
      </c>
      <c r="O373" s="250" t="s">
        <v>269</v>
      </c>
      <c r="P373" s="251" t="s">
        <v>270</v>
      </c>
      <c r="Q373" s="252" t="s">
        <v>274</v>
      </c>
      <c r="R373" s="251" t="s">
        <v>271</v>
      </c>
      <c r="S373" s="252" t="s">
        <v>268</v>
      </c>
      <c r="T373" s="253">
        <v>3</v>
      </c>
      <c r="U373" s="254">
        <v>2.8</v>
      </c>
      <c r="V373" s="248">
        <v>390</v>
      </c>
      <c r="W373" s="249">
        <v>1020</v>
      </c>
      <c r="X373" s="250" t="s">
        <v>269</v>
      </c>
      <c r="Y373" s="251" t="s">
        <v>270</v>
      </c>
      <c r="Z373" s="252" t="s">
        <v>274</v>
      </c>
      <c r="AA373" s="251" t="s">
        <v>271</v>
      </c>
      <c r="AB373" s="252" t="s">
        <v>268</v>
      </c>
      <c r="AC373" s="253">
        <v>3</v>
      </c>
      <c r="AD373" s="255">
        <v>2.8</v>
      </c>
      <c r="AE373" s="175" t="s">
        <v>268</v>
      </c>
      <c r="AF373" s="223">
        <v>9010</v>
      </c>
      <c r="AG373" s="224" t="s">
        <v>274</v>
      </c>
      <c r="AH373" s="256">
        <v>90</v>
      </c>
      <c r="AI373" s="257" t="s">
        <v>269</v>
      </c>
      <c r="AJ373" s="197" t="s">
        <v>270</v>
      </c>
      <c r="AK373" s="198" t="s">
        <v>268</v>
      </c>
      <c r="AL373" s="258" t="s">
        <v>271</v>
      </c>
      <c r="AM373" s="259" t="s">
        <v>268</v>
      </c>
      <c r="AN373" s="260">
        <v>2.5</v>
      </c>
      <c r="AO373" s="261"/>
      <c r="AQ373" s="233"/>
      <c r="AR373" s="56"/>
      <c r="AS373" s="233"/>
      <c r="AT373" s="262"/>
      <c r="AU373" s="263"/>
      <c r="AV373" s="262"/>
      <c r="AW373" s="263"/>
      <c r="AX373" s="262"/>
      <c r="AY373" s="263"/>
      <c r="BA373" s="56"/>
      <c r="BB373" s="56"/>
      <c r="BC373" s="264"/>
      <c r="BD373" s="265"/>
      <c r="BE373" s="56"/>
      <c r="BF373" s="265"/>
      <c r="BG373" s="56"/>
      <c r="BH373" s="265"/>
      <c r="BI373" s="56"/>
      <c r="BJ373" s="1187"/>
      <c r="BL373" s="231"/>
      <c r="BM373" s="1210"/>
      <c r="BN373" s="307"/>
      <c r="BT373" s="306"/>
      <c r="BU373" s="235"/>
      <c r="BV373" s="1241"/>
      <c r="BW373" s="266"/>
      <c r="BX373" s="1186"/>
      <c r="BY373" s="133"/>
      <c r="BZ373" s="133"/>
      <c r="CA373" s="1187"/>
      <c r="CB373" s="263"/>
      <c r="CC373" s="263"/>
      <c r="CD373" s="263"/>
      <c r="CE373" s="263"/>
      <c r="CF373" s="263"/>
      <c r="CG373" s="263"/>
      <c r="CH373" s="263"/>
      <c r="CI373" s="1241"/>
      <c r="CJ373" s="1188"/>
      <c r="CK373" s="1189"/>
      <c r="CL373" s="1190"/>
      <c r="CM373" s="1192"/>
      <c r="CN373" s="1194"/>
      <c r="CO373" s="1192"/>
      <c r="CP373" s="1196"/>
      <c r="CQ373" s="1192"/>
      <c r="CR373" s="1205"/>
      <c r="CS373" s="1230"/>
      <c r="CT373" s="1232"/>
      <c r="CU373" s="1234"/>
      <c r="CV373" s="1237"/>
      <c r="CW373" s="1234"/>
      <c r="CX373" s="1237"/>
      <c r="CY373" s="1189"/>
      <c r="CZ373" s="167" t="s">
        <v>1164</v>
      </c>
      <c r="DA373" s="268">
        <v>2600</v>
      </c>
      <c r="DB373" s="269">
        <v>2900</v>
      </c>
      <c r="DC373" s="270">
        <v>1800</v>
      </c>
      <c r="DD373" s="271">
        <v>1800</v>
      </c>
      <c r="DE373" s="1210"/>
      <c r="DF373" s="231"/>
      <c r="DG373" s="1189"/>
      <c r="DH373" s="1240"/>
      <c r="DI373" s="1210"/>
      <c r="DJ373" s="1243"/>
      <c r="DK373" s="1210"/>
      <c r="DL373" s="1190"/>
      <c r="DM373" s="1192"/>
      <c r="DN373" s="1194"/>
      <c r="DO373" s="1192"/>
      <c r="DP373" s="1196"/>
      <c r="DQ373" s="1192"/>
      <c r="DR373" s="1247"/>
      <c r="DS373" s="1210"/>
      <c r="DT373" s="231"/>
      <c r="DU373" s="1210"/>
      <c r="DV373" s="1250"/>
      <c r="DW373" s="1252"/>
      <c r="DX373" s="1252"/>
      <c r="DY373" s="1254"/>
      <c r="DZ373" s="1210"/>
      <c r="EA373" s="1212"/>
      <c r="EB373" s="1192"/>
      <c r="EC373" s="1199"/>
      <c r="ED373" s="1192"/>
      <c r="EE373" s="1194"/>
      <c r="EF373" s="1192"/>
      <c r="EG373" s="1196"/>
      <c r="EH373" s="1192"/>
      <c r="EI373" s="1205"/>
      <c r="EJ373" s="1208"/>
      <c r="EK373" s="1210"/>
      <c r="EL373" s="1212"/>
      <c r="EM373" s="1192"/>
      <c r="EN373" s="1199"/>
      <c r="EO373" s="1192"/>
      <c r="EP373" s="1194"/>
      <c r="EQ373" s="1192"/>
      <c r="ER373" s="1196"/>
      <c r="ES373" s="1192"/>
      <c r="ET373" s="1205"/>
      <c r="EU373" s="1215"/>
      <c r="EV373" s="1208"/>
      <c r="EW373" s="1210"/>
      <c r="EX373" s="272">
        <v>1980</v>
      </c>
      <c r="EY373" s="1210"/>
      <c r="EZ373" s="1261"/>
      <c r="FA373" s="1210"/>
      <c r="FB373" s="1264"/>
      <c r="FC373" s="313"/>
      <c r="FD373" s="1267"/>
      <c r="FE373" s="441"/>
      <c r="FL373" s="422"/>
      <c r="FM373" s="422"/>
      <c r="FN373" s="422"/>
      <c r="FO373" s="422"/>
    </row>
    <row r="374" spans="1:171" ht="15.6" customHeight="1">
      <c r="A374" s="144" t="s">
        <v>1453</v>
      </c>
      <c r="B374" s="144" t="s">
        <v>2068</v>
      </c>
      <c r="C374" s="1256"/>
      <c r="D374" s="1182"/>
      <c r="E374" s="1217" t="s">
        <v>1165</v>
      </c>
      <c r="F374" s="299" t="s">
        <v>44</v>
      </c>
      <c r="G374" s="205"/>
      <c r="H374" s="246">
        <v>117640</v>
      </c>
      <c r="I374" s="247">
        <v>207820</v>
      </c>
      <c r="J374" s="246">
        <v>114280</v>
      </c>
      <c r="K374" s="247">
        <v>204460</v>
      </c>
      <c r="L374" s="175" t="s">
        <v>268</v>
      </c>
      <c r="M374" s="248">
        <v>1050</v>
      </c>
      <c r="N374" s="249">
        <v>1950</v>
      </c>
      <c r="O374" s="250" t="s">
        <v>269</v>
      </c>
      <c r="P374" s="251" t="s">
        <v>270</v>
      </c>
      <c r="Q374" s="252" t="s">
        <v>274</v>
      </c>
      <c r="R374" s="251" t="s">
        <v>271</v>
      </c>
      <c r="S374" s="252" t="s">
        <v>268</v>
      </c>
      <c r="T374" s="253">
        <v>2.8</v>
      </c>
      <c r="U374" s="254">
        <v>2.8</v>
      </c>
      <c r="V374" s="248">
        <v>1020</v>
      </c>
      <c r="W374" s="249">
        <v>1920</v>
      </c>
      <c r="X374" s="250" t="s">
        <v>269</v>
      </c>
      <c r="Y374" s="251" t="s">
        <v>270</v>
      </c>
      <c r="Z374" s="252" t="s">
        <v>274</v>
      </c>
      <c r="AA374" s="251" t="s">
        <v>271</v>
      </c>
      <c r="AB374" s="252" t="s">
        <v>268</v>
      </c>
      <c r="AC374" s="253">
        <v>2.8</v>
      </c>
      <c r="AD374" s="255">
        <v>2.8</v>
      </c>
      <c r="AE374" s="263"/>
      <c r="AF374" s="263"/>
      <c r="AG374" s="263"/>
      <c r="AH374" s="263"/>
      <c r="AI374" s="263"/>
      <c r="AJ374" s="263"/>
      <c r="AK374" s="263"/>
      <c r="AL374" s="263"/>
      <c r="AM374" s="263"/>
      <c r="AN374" s="263"/>
      <c r="AO374" s="263"/>
      <c r="AP374" s="263"/>
      <c r="AQ374" s="263"/>
      <c r="AR374" s="263"/>
      <c r="AS374" s="263"/>
      <c r="AT374" s="263"/>
      <c r="AU374" s="263"/>
      <c r="AV374" s="263"/>
      <c r="AW374" s="263"/>
      <c r="AX374" s="263"/>
      <c r="AY374" s="263"/>
      <c r="AZ374" s="175" t="s">
        <v>268</v>
      </c>
      <c r="BA374" s="274">
        <v>18030</v>
      </c>
      <c r="BB374" s="175" t="s">
        <v>268</v>
      </c>
      <c r="BC374" s="225">
        <v>180</v>
      </c>
      <c r="BD374" s="226" t="s">
        <v>269</v>
      </c>
      <c r="BE374" s="227" t="s">
        <v>270</v>
      </c>
      <c r="BF374" s="228" t="s">
        <v>268</v>
      </c>
      <c r="BG374" s="229" t="s">
        <v>271</v>
      </c>
      <c r="BH374" s="226" t="s">
        <v>268</v>
      </c>
      <c r="BI374" s="230">
        <v>2.5</v>
      </c>
      <c r="BJ374" s="1187"/>
      <c r="BL374" s="231"/>
      <c r="BM374" s="1210"/>
      <c r="BN374" s="307"/>
      <c r="BT374" s="306"/>
      <c r="BU374" s="235"/>
      <c r="BV374" s="1241"/>
      <c r="BW374" s="266"/>
      <c r="BX374" s="1186"/>
      <c r="BY374" s="133"/>
      <c r="BZ374" s="133"/>
      <c r="CA374" s="1187"/>
      <c r="CB374" s="263"/>
      <c r="CC374" s="263"/>
      <c r="CD374" s="263"/>
      <c r="CE374" s="263"/>
      <c r="CF374" s="263"/>
      <c r="CG374" s="263"/>
      <c r="CH374" s="263"/>
      <c r="CI374" s="1241"/>
      <c r="CJ374" s="1219">
        <v>1700</v>
      </c>
      <c r="CK374" s="1189"/>
      <c r="CL374" s="1190"/>
      <c r="CM374" s="1192"/>
      <c r="CN374" s="1194"/>
      <c r="CO374" s="1192"/>
      <c r="CP374" s="1196"/>
      <c r="CQ374" s="1192"/>
      <c r="CR374" s="1205"/>
      <c r="CS374" s="1230"/>
      <c r="CT374" s="1232"/>
      <c r="CU374" s="1234"/>
      <c r="CV374" s="1237"/>
      <c r="CW374" s="1234"/>
      <c r="CX374" s="1237"/>
      <c r="CY374" s="1189"/>
      <c r="CZ374" s="167" t="s">
        <v>1166</v>
      </c>
      <c r="DA374" s="268">
        <v>2300</v>
      </c>
      <c r="DB374" s="269">
        <v>2500</v>
      </c>
      <c r="DC374" s="270">
        <v>1600</v>
      </c>
      <c r="DD374" s="271">
        <v>1600</v>
      </c>
      <c r="DE374" s="1210"/>
      <c r="DF374" s="231"/>
      <c r="DG374" s="263"/>
      <c r="DH374" s="276"/>
      <c r="DI374" s="1241"/>
      <c r="DJ374" s="1243"/>
      <c r="DK374" s="1210"/>
      <c r="DL374" s="1190"/>
      <c r="DM374" s="1192"/>
      <c r="DN374" s="1194"/>
      <c r="DO374" s="1192"/>
      <c r="DP374" s="1196"/>
      <c r="DQ374" s="1192"/>
      <c r="DR374" s="1247"/>
      <c r="DS374" s="1210"/>
      <c r="DT374" s="231"/>
      <c r="DU374" s="1210"/>
      <c r="DV374" s="1221">
        <v>0.01</v>
      </c>
      <c r="DW374" s="1223">
        <v>0.03</v>
      </c>
      <c r="DX374" s="1223">
        <v>0.04</v>
      </c>
      <c r="DY374" s="1225">
        <v>0.06</v>
      </c>
      <c r="DZ374" s="1210"/>
      <c r="EA374" s="1212"/>
      <c r="EB374" s="1192"/>
      <c r="EC374" s="1199"/>
      <c r="ED374" s="1192"/>
      <c r="EE374" s="1194"/>
      <c r="EF374" s="1192"/>
      <c r="EG374" s="1196"/>
      <c r="EH374" s="1192"/>
      <c r="EI374" s="1205"/>
      <c r="EJ374" s="1208"/>
      <c r="EK374" s="1210"/>
      <c r="EL374" s="1212"/>
      <c r="EM374" s="1192"/>
      <c r="EN374" s="1199"/>
      <c r="EO374" s="1192"/>
      <c r="EP374" s="1194"/>
      <c r="EQ374" s="1192"/>
      <c r="ER374" s="1196"/>
      <c r="ES374" s="1192"/>
      <c r="ET374" s="1205"/>
      <c r="EU374" s="1215"/>
      <c r="EV374" s="1208"/>
      <c r="EW374" s="1210"/>
      <c r="EX374" s="277">
        <v>20</v>
      </c>
      <c r="EY374" s="1210"/>
      <c r="EZ374" s="1261"/>
      <c r="FA374" s="1210"/>
      <c r="FB374" s="1264"/>
      <c r="FC374" s="313"/>
      <c r="FD374" s="1267"/>
      <c r="FE374" s="441"/>
      <c r="FL374" s="422"/>
      <c r="FM374" s="422"/>
      <c r="FN374" s="422"/>
      <c r="FO374" s="422"/>
    </row>
    <row r="375" spans="1:171" ht="15.6" customHeight="1">
      <c r="A375" s="144" t="s">
        <v>1454</v>
      </c>
      <c r="B375" s="144" t="s">
        <v>2069</v>
      </c>
      <c r="C375" s="1257"/>
      <c r="D375" s="1183"/>
      <c r="E375" s="1218"/>
      <c r="F375" s="300" t="s">
        <v>45</v>
      </c>
      <c r="G375" s="205"/>
      <c r="H375" s="279">
        <v>207820</v>
      </c>
      <c r="I375" s="280"/>
      <c r="J375" s="279">
        <v>204460</v>
      </c>
      <c r="K375" s="280"/>
      <c r="L375" s="175" t="s">
        <v>268</v>
      </c>
      <c r="M375" s="223">
        <v>1950</v>
      </c>
      <c r="N375" s="281"/>
      <c r="O375" s="282" t="s">
        <v>269</v>
      </c>
      <c r="P375" s="283" t="s">
        <v>270</v>
      </c>
      <c r="Q375" s="284" t="s">
        <v>274</v>
      </c>
      <c r="R375" s="283" t="s">
        <v>271</v>
      </c>
      <c r="S375" s="284" t="s">
        <v>268</v>
      </c>
      <c r="T375" s="285">
        <v>2.8</v>
      </c>
      <c r="U375" s="286"/>
      <c r="V375" s="223">
        <v>1920</v>
      </c>
      <c r="W375" s="281"/>
      <c r="X375" s="282" t="s">
        <v>269</v>
      </c>
      <c r="Y375" s="283" t="s">
        <v>270</v>
      </c>
      <c r="Z375" s="284" t="s">
        <v>274</v>
      </c>
      <c r="AA375" s="283" t="s">
        <v>271</v>
      </c>
      <c r="AB375" s="284" t="s">
        <v>268</v>
      </c>
      <c r="AC375" s="285">
        <v>2.8</v>
      </c>
      <c r="AD375" s="287"/>
      <c r="AE375" s="263"/>
      <c r="AF375" s="263"/>
      <c r="AG375" s="263"/>
      <c r="AH375" s="263"/>
      <c r="AI375" s="263"/>
      <c r="AJ375" s="263"/>
      <c r="AK375" s="263"/>
      <c r="AL375" s="263"/>
      <c r="AM375" s="263"/>
      <c r="AN375" s="263"/>
      <c r="AO375" s="263"/>
      <c r="AP375" s="263"/>
      <c r="AQ375" s="263"/>
      <c r="AR375" s="263"/>
      <c r="AS375" s="263"/>
      <c r="AT375" s="263"/>
      <c r="AU375" s="263"/>
      <c r="AV375" s="263"/>
      <c r="AW375" s="263"/>
      <c r="AX375" s="263"/>
      <c r="AY375" s="263"/>
      <c r="AZ375" s="263"/>
      <c r="BA375" s="263"/>
      <c r="BB375" s="263"/>
      <c r="BC375" s="263"/>
      <c r="BD375" s="263"/>
      <c r="BE375" s="263"/>
      <c r="BF375" s="263"/>
      <c r="BG375" s="263"/>
      <c r="BH375" s="263"/>
      <c r="BI375" s="263"/>
      <c r="BJ375" s="1187"/>
      <c r="BL375" s="314"/>
      <c r="BM375" s="1210"/>
      <c r="BN375" s="315"/>
      <c r="BO375" s="288"/>
      <c r="BP375" s="288"/>
      <c r="BQ375" s="288"/>
      <c r="BR375" s="288"/>
      <c r="BS375" s="288"/>
      <c r="BT375" s="316"/>
      <c r="BU375" s="235"/>
      <c r="BV375" s="1241"/>
      <c r="BW375" s="317"/>
      <c r="BX375" s="1186"/>
      <c r="BY375" s="133"/>
      <c r="BZ375" s="133"/>
      <c r="CA375" s="1187"/>
      <c r="CB375" s="263"/>
      <c r="CC375" s="263"/>
      <c r="CD375" s="263"/>
      <c r="CE375" s="263"/>
      <c r="CF375" s="263"/>
      <c r="CG375" s="263"/>
      <c r="CH375" s="263"/>
      <c r="CI375" s="1241"/>
      <c r="CJ375" s="1220"/>
      <c r="CK375" s="1189"/>
      <c r="CL375" s="1191"/>
      <c r="CM375" s="1193"/>
      <c r="CN375" s="1195"/>
      <c r="CO375" s="1193"/>
      <c r="CP375" s="1197"/>
      <c r="CQ375" s="1193"/>
      <c r="CR375" s="1206"/>
      <c r="CS375" s="1231"/>
      <c r="CT375" s="1232"/>
      <c r="CU375" s="1235"/>
      <c r="CV375" s="1238"/>
      <c r="CW375" s="1235"/>
      <c r="CX375" s="1238"/>
      <c r="CY375" s="1189"/>
      <c r="CZ375" s="291" t="s">
        <v>1167</v>
      </c>
      <c r="DA375" s="292">
        <v>2000</v>
      </c>
      <c r="DB375" s="293">
        <v>2300</v>
      </c>
      <c r="DC375" s="294">
        <v>1400</v>
      </c>
      <c r="DD375" s="290">
        <v>1400</v>
      </c>
      <c r="DE375" s="1210"/>
      <c r="DF375" s="314"/>
      <c r="DG375" s="263"/>
      <c r="DH375" s="165"/>
      <c r="DI375" s="1241"/>
      <c r="DJ375" s="1244"/>
      <c r="DK375" s="1210"/>
      <c r="DL375" s="1191"/>
      <c r="DM375" s="1193"/>
      <c r="DN375" s="1195"/>
      <c r="DO375" s="1193"/>
      <c r="DP375" s="1197"/>
      <c r="DQ375" s="1193"/>
      <c r="DR375" s="1248"/>
      <c r="DS375" s="1210"/>
      <c r="DT375" s="314"/>
      <c r="DU375" s="1210"/>
      <c r="DV375" s="1222"/>
      <c r="DW375" s="1224"/>
      <c r="DX375" s="1224"/>
      <c r="DY375" s="1226"/>
      <c r="DZ375" s="1210"/>
      <c r="EA375" s="1213"/>
      <c r="EB375" s="1193"/>
      <c r="EC375" s="1200"/>
      <c r="ED375" s="1193"/>
      <c r="EE375" s="1195"/>
      <c r="EF375" s="1193"/>
      <c r="EG375" s="1197"/>
      <c r="EH375" s="1193"/>
      <c r="EI375" s="1206"/>
      <c r="EJ375" s="1209"/>
      <c r="EK375" s="1210"/>
      <c r="EL375" s="1213"/>
      <c r="EM375" s="1193"/>
      <c r="EN375" s="1200"/>
      <c r="EO375" s="1193"/>
      <c r="EP375" s="1195"/>
      <c r="EQ375" s="1193"/>
      <c r="ER375" s="1197"/>
      <c r="ES375" s="1193"/>
      <c r="ET375" s="1206"/>
      <c r="EU375" s="1216"/>
      <c r="EV375" s="1209"/>
      <c r="EW375" s="1210"/>
      <c r="EX375" s="295" t="s">
        <v>1168</v>
      </c>
      <c r="EY375" s="1210"/>
      <c r="EZ375" s="1262"/>
      <c r="FA375" s="1210"/>
      <c r="FB375" s="1265"/>
      <c r="FC375" s="313"/>
      <c r="FD375" s="1268"/>
      <c r="FE375" s="441"/>
      <c r="FL375" s="422"/>
      <c r="FM375" s="422"/>
      <c r="FN375" s="422"/>
      <c r="FO375" s="422"/>
    </row>
    <row r="376" spans="1:171" s="56" customFormat="1" ht="15.6" customHeight="1">
      <c r="A376" s="144" t="s">
        <v>530</v>
      </c>
      <c r="B376" s="144" t="s">
        <v>2070</v>
      </c>
      <c r="C376" s="1255" t="s">
        <v>341</v>
      </c>
      <c r="D376" s="1340" t="s">
        <v>1159</v>
      </c>
      <c r="E376" s="1346" t="s">
        <v>1160</v>
      </c>
      <c r="F376" s="204" t="s">
        <v>42</v>
      </c>
      <c r="G376" s="205"/>
      <c r="H376" s="206">
        <v>274890</v>
      </c>
      <c r="I376" s="207">
        <v>283760</v>
      </c>
      <c r="J376" s="206">
        <v>215280</v>
      </c>
      <c r="K376" s="207">
        <v>224150</v>
      </c>
      <c r="L376" s="175" t="s">
        <v>268</v>
      </c>
      <c r="M376" s="208">
        <v>2720</v>
      </c>
      <c r="N376" s="209">
        <v>2800</v>
      </c>
      <c r="O376" s="210" t="s">
        <v>269</v>
      </c>
      <c r="P376" s="211" t="s">
        <v>270</v>
      </c>
      <c r="Q376" s="212" t="s">
        <v>268</v>
      </c>
      <c r="R376" s="213" t="s">
        <v>271</v>
      </c>
      <c r="S376" s="212" t="s">
        <v>268</v>
      </c>
      <c r="T376" s="214">
        <v>3.1</v>
      </c>
      <c r="U376" s="215">
        <v>3.1</v>
      </c>
      <c r="V376" s="208">
        <v>2130</v>
      </c>
      <c r="W376" s="209">
        <v>2210</v>
      </c>
      <c r="X376" s="210" t="s">
        <v>269</v>
      </c>
      <c r="Y376" s="211" t="s">
        <v>270</v>
      </c>
      <c r="Z376" s="212" t="s">
        <v>268</v>
      </c>
      <c r="AA376" s="213" t="s">
        <v>271</v>
      </c>
      <c r="AB376" s="212" t="s">
        <v>268</v>
      </c>
      <c r="AC376" s="214">
        <v>3.1</v>
      </c>
      <c r="AD376" s="216">
        <v>3.1</v>
      </c>
      <c r="AE376" s="175" t="s">
        <v>268</v>
      </c>
      <c r="AF376" s="217">
        <v>8870</v>
      </c>
      <c r="AG376" s="218" t="s">
        <v>274</v>
      </c>
      <c r="AH376" s="219">
        <v>80</v>
      </c>
      <c r="AI376" s="220" t="s">
        <v>269</v>
      </c>
      <c r="AJ376" s="211" t="s">
        <v>270</v>
      </c>
      <c r="AK376" s="212" t="s">
        <v>268</v>
      </c>
      <c r="AL376" s="213" t="s">
        <v>271</v>
      </c>
      <c r="AM376" s="212" t="s">
        <v>268</v>
      </c>
      <c r="AN376" s="221">
        <v>2.8</v>
      </c>
      <c r="AO376" s="222" t="s">
        <v>276</v>
      </c>
      <c r="AP376" s="175" t="s">
        <v>268</v>
      </c>
      <c r="AQ376" s="223">
        <v>3540</v>
      </c>
      <c r="AR376" s="224" t="s">
        <v>274</v>
      </c>
      <c r="AS376" s="225">
        <v>30</v>
      </c>
      <c r="AT376" s="226" t="s">
        <v>269</v>
      </c>
      <c r="AU376" s="227" t="s">
        <v>270</v>
      </c>
      <c r="AV376" s="228" t="s">
        <v>268</v>
      </c>
      <c r="AW376" s="229" t="s">
        <v>271</v>
      </c>
      <c r="AX376" s="228" t="s">
        <v>268</v>
      </c>
      <c r="AY376" s="230">
        <v>3.8</v>
      </c>
      <c r="AZ376" s="51"/>
      <c r="BA376" s="203"/>
      <c r="BB376" s="203"/>
      <c r="BC376" s="200"/>
      <c r="BD376" s="199"/>
      <c r="BE376" s="200"/>
      <c r="BF376" s="199"/>
      <c r="BG376" s="200"/>
      <c r="BH376" s="199"/>
      <c r="BI376" s="200"/>
      <c r="BJ376" s="1187" t="s">
        <v>274</v>
      </c>
      <c r="BK376" s="51"/>
      <c r="BL376" s="231"/>
      <c r="BM376" s="1210" t="s">
        <v>268</v>
      </c>
      <c r="BN376" s="232"/>
      <c r="BO376" s="233"/>
      <c r="BP376" s="233"/>
      <c r="BQ376" s="233"/>
      <c r="BR376" s="233"/>
      <c r="BS376" s="233"/>
      <c r="BT376" s="234"/>
      <c r="BU376" s="235"/>
      <c r="BV376" s="1241" t="s">
        <v>1161</v>
      </c>
      <c r="BW376" s="236"/>
      <c r="BX376" s="1210" t="s">
        <v>268</v>
      </c>
      <c r="BY376" s="1276">
        <v>61260</v>
      </c>
      <c r="BZ376" s="237"/>
      <c r="CA376" s="1210" t="s">
        <v>268</v>
      </c>
      <c r="CB376" s="1245">
        <v>530</v>
      </c>
      <c r="CC376" s="1201" t="s">
        <v>269</v>
      </c>
      <c r="CD376" s="1202" t="s">
        <v>270</v>
      </c>
      <c r="CE376" s="1201" t="s">
        <v>268</v>
      </c>
      <c r="CF376" s="1203" t="s">
        <v>275</v>
      </c>
      <c r="CG376" s="1201" t="s">
        <v>268</v>
      </c>
      <c r="CH376" s="1246">
        <v>5.8</v>
      </c>
      <c r="CI376" s="1241" t="s">
        <v>278</v>
      </c>
      <c r="CJ376" s="1259" t="s">
        <v>193</v>
      </c>
      <c r="CK376" s="1189" t="s">
        <v>268</v>
      </c>
      <c r="CL376" s="1245">
        <v>550</v>
      </c>
      <c r="CM376" s="1201" t="s">
        <v>269</v>
      </c>
      <c r="CN376" s="1202" t="s">
        <v>270</v>
      </c>
      <c r="CO376" s="1201" t="s">
        <v>268</v>
      </c>
      <c r="CP376" s="1203" t="s">
        <v>275</v>
      </c>
      <c r="CQ376" s="1201" t="s">
        <v>268</v>
      </c>
      <c r="CR376" s="1204">
        <v>2.2999999999999998</v>
      </c>
      <c r="CS376" s="1258" t="s">
        <v>277</v>
      </c>
      <c r="CT376" s="1232" t="s">
        <v>268</v>
      </c>
      <c r="CU376" s="1233">
        <v>19300</v>
      </c>
      <c r="CV376" s="1236">
        <v>21200</v>
      </c>
      <c r="CW376" s="1233">
        <v>13400</v>
      </c>
      <c r="CX376" s="1236">
        <v>13400</v>
      </c>
      <c r="CY376" s="1189" t="s">
        <v>268</v>
      </c>
      <c r="CZ376" s="238" t="s">
        <v>1162</v>
      </c>
      <c r="DA376" s="239">
        <v>31600</v>
      </c>
      <c r="DB376" s="240">
        <v>35200</v>
      </c>
      <c r="DC376" s="241">
        <v>22100</v>
      </c>
      <c r="DD376" s="242">
        <v>22100</v>
      </c>
      <c r="DE376" s="1210" t="s">
        <v>274</v>
      </c>
      <c r="DF376" s="231"/>
      <c r="DG376" s="1189" t="s">
        <v>268</v>
      </c>
      <c r="DH376" s="1239">
        <v>5100</v>
      </c>
      <c r="DI376" s="1210" t="s">
        <v>268</v>
      </c>
      <c r="DJ376" s="1242">
        <v>22240</v>
      </c>
      <c r="DK376" s="1210" t="s">
        <v>268</v>
      </c>
      <c r="DL376" s="1245">
        <v>220</v>
      </c>
      <c r="DM376" s="1201" t="s">
        <v>269</v>
      </c>
      <c r="DN376" s="1202" t="s">
        <v>270</v>
      </c>
      <c r="DO376" s="1201" t="s">
        <v>268</v>
      </c>
      <c r="DP376" s="1203" t="s">
        <v>275</v>
      </c>
      <c r="DQ376" s="1201" t="s">
        <v>268</v>
      </c>
      <c r="DR376" s="1246">
        <v>6.2</v>
      </c>
      <c r="DS376" s="1210" t="s">
        <v>280</v>
      </c>
      <c r="DT376" s="243"/>
      <c r="DU376" s="1210" t="s">
        <v>280</v>
      </c>
      <c r="DV376" s="1249" t="s">
        <v>1129</v>
      </c>
      <c r="DW376" s="1251" t="s">
        <v>1129</v>
      </c>
      <c r="DX376" s="1251" t="s">
        <v>1129</v>
      </c>
      <c r="DY376" s="1253" t="s">
        <v>1129</v>
      </c>
      <c r="DZ376" s="1210" t="s">
        <v>280</v>
      </c>
      <c r="EA376" s="1211">
        <v>14780</v>
      </c>
      <c r="EB376" s="1201" t="s">
        <v>268</v>
      </c>
      <c r="EC376" s="1198">
        <v>140</v>
      </c>
      <c r="ED376" s="1201" t="s">
        <v>269</v>
      </c>
      <c r="EE376" s="1202" t="s">
        <v>270</v>
      </c>
      <c r="EF376" s="1201" t="s">
        <v>268</v>
      </c>
      <c r="EG376" s="1203" t="s">
        <v>275</v>
      </c>
      <c r="EH376" s="1201" t="s">
        <v>268</v>
      </c>
      <c r="EI376" s="1204">
        <v>4.9000000000000004</v>
      </c>
      <c r="EJ376" s="1207" t="s">
        <v>276</v>
      </c>
      <c r="EK376" s="1210" t="s">
        <v>280</v>
      </c>
      <c r="EL376" s="1211">
        <v>53230</v>
      </c>
      <c r="EM376" s="1201" t="s">
        <v>268</v>
      </c>
      <c r="EN376" s="1198">
        <v>530</v>
      </c>
      <c r="EO376" s="1201" t="s">
        <v>269</v>
      </c>
      <c r="EP376" s="1202" t="s">
        <v>270</v>
      </c>
      <c r="EQ376" s="1201" t="s">
        <v>268</v>
      </c>
      <c r="ER376" s="1203" t="s">
        <v>275</v>
      </c>
      <c r="ES376" s="1201" t="s">
        <v>268</v>
      </c>
      <c r="ET376" s="1204">
        <v>2.6</v>
      </c>
      <c r="EU376" s="1214" t="s">
        <v>276</v>
      </c>
      <c r="EV376" s="1207" t="s">
        <v>1168</v>
      </c>
      <c r="EW376" s="1210" t="s">
        <v>280</v>
      </c>
      <c r="EX376" s="244"/>
      <c r="EY376" s="1210" t="s">
        <v>280</v>
      </c>
      <c r="EZ376" s="1260">
        <v>1350</v>
      </c>
      <c r="FA376" s="1210" t="s">
        <v>280</v>
      </c>
      <c r="FB376" s="1263" t="s">
        <v>2511</v>
      </c>
      <c r="FC376" s="298"/>
      <c r="FD376" s="1266" t="s">
        <v>2512</v>
      </c>
      <c r="FE376" s="441"/>
      <c r="FF376" s="422"/>
      <c r="FG376" s="422"/>
      <c r="FH376" s="422"/>
      <c r="FI376" s="422"/>
      <c r="FJ376" s="422"/>
      <c r="FK376" s="422"/>
      <c r="FL376" s="422"/>
      <c r="FM376" s="422"/>
      <c r="FN376" s="422"/>
      <c r="FO376" s="422"/>
    </row>
    <row r="377" spans="1:171" s="56" customFormat="1" ht="15.6" customHeight="1">
      <c r="A377" s="144" t="s">
        <v>531</v>
      </c>
      <c r="B377" s="144" t="s">
        <v>2071</v>
      </c>
      <c r="C377" s="1256"/>
      <c r="D377" s="1341"/>
      <c r="E377" s="1347"/>
      <c r="F377" s="245" t="s">
        <v>43</v>
      </c>
      <c r="G377" s="205"/>
      <c r="H377" s="246">
        <v>283760</v>
      </c>
      <c r="I377" s="247">
        <v>355000</v>
      </c>
      <c r="J377" s="246">
        <v>224150</v>
      </c>
      <c r="K377" s="247">
        <v>295390</v>
      </c>
      <c r="L377" s="175" t="s">
        <v>268</v>
      </c>
      <c r="M377" s="248">
        <v>2800</v>
      </c>
      <c r="N377" s="249">
        <v>3420</v>
      </c>
      <c r="O377" s="250" t="s">
        <v>269</v>
      </c>
      <c r="P377" s="251" t="s">
        <v>270</v>
      </c>
      <c r="Q377" s="252" t="s">
        <v>274</v>
      </c>
      <c r="R377" s="251" t="s">
        <v>271</v>
      </c>
      <c r="S377" s="252" t="s">
        <v>268</v>
      </c>
      <c r="T377" s="253">
        <v>3.1</v>
      </c>
      <c r="U377" s="254">
        <v>3.1</v>
      </c>
      <c r="V377" s="248">
        <v>2210</v>
      </c>
      <c r="W377" s="249">
        <v>2820</v>
      </c>
      <c r="X377" s="250" t="s">
        <v>269</v>
      </c>
      <c r="Y377" s="251" t="s">
        <v>270</v>
      </c>
      <c r="Z377" s="252" t="s">
        <v>274</v>
      </c>
      <c r="AA377" s="251" t="s">
        <v>271</v>
      </c>
      <c r="AB377" s="252" t="s">
        <v>268</v>
      </c>
      <c r="AC377" s="253">
        <v>3.1</v>
      </c>
      <c r="AD377" s="255">
        <v>3</v>
      </c>
      <c r="AE377" s="175" t="s">
        <v>268</v>
      </c>
      <c r="AF377" s="223">
        <v>8870</v>
      </c>
      <c r="AG377" s="224" t="s">
        <v>274</v>
      </c>
      <c r="AH377" s="256">
        <v>80</v>
      </c>
      <c r="AI377" s="257" t="s">
        <v>269</v>
      </c>
      <c r="AJ377" s="197" t="s">
        <v>270</v>
      </c>
      <c r="AK377" s="198" t="s">
        <v>268</v>
      </c>
      <c r="AL377" s="258" t="s">
        <v>271</v>
      </c>
      <c r="AM377" s="259" t="s">
        <v>268</v>
      </c>
      <c r="AN377" s="260">
        <v>2.8</v>
      </c>
      <c r="AO377" s="261"/>
      <c r="AP377" s="51"/>
      <c r="AQ377" s="233"/>
      <c r="AS377" s="233"/>
      <c r="AT377" s="262"/>
      <c r="AU377" s="263"/>
      <c r="AV377" s="262"/>
      <c r="AW377" s="263"/>
      <c r="AX377" s="262"/>
      <c r="AY377" s="263"/>
      <c r="AZ377" s="51"/>
      <c r="BC377" s="264"/>
      <c r="BD377" s="265"/>
      <c r="BF377" s="265"/>
      <c r="BH377" s="265"/>
      <c r="BJ377" s="1187"/>
      <c r="BK377" s="51"/>
      <c r="BL377" s="231"/>
      <c r="BM377" s="1210"/>
      <c r="BU377" s="235"/>
      <c r="BV377" s="1241"/>
      <c r="BW377" s="266"/>
      <c r="BX377" s="1210"/>
      <c r="BY377" s="1343"/>
      <c r="BZ377" s="267">
        <v>59320</v>
      </c>
      <c r="CA377" s="1210"/>
      <c r="CB377" s="1190"/>
      <c r="CC377" s="1192"/>
      <c r="CD377" s="1194"/>
      <c r="CE377" s="1192"/>
      <c r="CF377" s="1196"/>
      <c r="CG377" s="1192"/>
      <c r="CH377" s="1247"/>
      <c r="CI377" s="1241"/>
      <c r="CJ377" s="1188"/>
      <c r="CK377" s="1189"/>
      <c r="CL377" s="1190"/>
      <c r="CM377" s="1192"/>
      <c r="CN377" s="1194"/>
      <c r="CO377" s="1192"/>
      <c r="CP377" s="1196"/>
      <c r="CQ377" s="1192"/>
      <c r="CR377" s="1205"/>
      <c r="CS377" s="1230"/>
      <c r="CT377" s="1232"/>
      <c r="CU377" s="1234"/>
      <c r="CV377" s="1237"/>
      <c r="CW377" s="1234"/>
      <c r="CX377" s="1237"/>
      <c r="CY377" s="1189"/>
      <c r="CZ377" s="167" t="s">
        <v>1164</v>
      </c>
      <c r="DA377" s="268">
        <v>17400</v>
      </c>
      <c r="DB377" s="269">
        <v>19400</v>
      </c>
      <c r="DC377" s="270">
        <v>12200</v>
      </c>
      <c r="DD377" s="271">
        <v>12200</v>
      </c>
      <c r="DE377" s="1210"/>
      <c r="DF377" s="231"/>
      <c r="DG377" s="1189"/>
      <c r="DH377" s="1240"/>
      <c r="DI377" s="1210"/>
      <c r="DJ377" s="1243"/>
      <c r="DK377" s="1210"/>
      <c r="DL377" s="1190"/>
      <c r="DM377" s="1192"/>
      <c r="DN377" s="1194"/>
      <c r="DO377" s="1192"/>
      <c r="DP377" s="1196"/>
      <c r="DQ377" s="1192"/>
      <c r="DR377" s="1247"/>
      <c r="DS377" s="1210"/>
      <c r="DT377" s="231"/>
      <c r="DU377" s="1210"/>
      <c r="DV377" s="1250"/>
      <c r="DW377" s="1252"/>
      <c r="DX377" s="1252"/>
      <c r="DY377" s="1254"/>
      <c r="DZ377" s="1210"/>
      <c r="EA377" s="1212"/>
      <c r="EB377" s="1192"/>
      <c r="EC377" s="1199"/>
      <c r="ED377" s="1192"/>
      <c r="EE377" s="1194"/>
      <c r="EF377" s="1192"/>
      <c r="EG377" s="1196"/>
      <c r="EH377" s="1192"/>
      <c r="EI377" s="1205"/>
      <c r="EJ377" s="1208"/>
      <c r="EK377" s="1210"/>
      <c r="EL377" s="1212"/>
      <c r="EM377" s="1192"/>
      <c r="EN377" s="1199"/>
      <c r="EO377" s="1192"/>
      <c r="EP377" s="1194"/>
      <c r="EQ377" s="1192"/>
      <c r="ER377" s="1196"/>
      <c r="ES377" s="1192"/>
      <c r="ET377" s="1205"/>
      <c r="EU377" s="1215"/>
      <c r="EV377" s="1208"/>
      <c r="EW377" s="1210"/>
      <c r="EX377" s="272">
        <v>34790</v>
      </c>
      <c r="EY377" s="1210"/>
      <c r="EZ377" s="1261"/>
      <c r="FA377" s="1210"/>
      <c r="FB377" s="1264"/>
      <c r="FC377" s="298"/>
      <c r="FD377" s="1267"/>
      <c r="FE377" s="441"/>
      <c r="FF377" s="422"/>
      <c r="FG377" s="422"/>
      <c r="FH377" s="422"/>
      <c r="FI377" s="422"/>
      <c r="FJ377" s="422"/>
      <c r="FK377" s="422"/>
      <c r="FL377" s="422"/>
      <c r="FM377" s="422"/>
      <c r="FN377" s="422"/>
      <c r="FO377" s="422"/>
    </row>
    <row r="378" spans="1:171" s="56" customFormat="1" ht="15.6" customHeight="1">
      <c r="A378" s="144" t="s">
        <v>1455</v>
      </c>
      <c r="B378" s="144" t="s">
        <v>2072</v>
      </c>
      <c r="C378" s="1256"/>
      <c r="D378" s="1341"/>
      <c r="E378" s="1344" t="s">
        <v>1165</v>
      </c>
      <c r="F378" s="245" t="s">
        <v>44</v>
      </c>
      <c r="G378" s="205"/>
      <c r="H378" s="246">
        <v>355000</v>
      </c>
      <c r="I378" s="247">
        <v>443720</v>
      </c>
      <c r="J378" s="246">
        <v>295390</v>
      </c>
      <c r="K378" s="247">
        <v>384110</v>
      </c>
      <c r="L378" s="175" t="s">
        <v>268</v>
      </c>
      <c r="M378" s="248">
        <v>3420</v>
      </c>
      <c r="N378" s="249">
        <v>4310</v>
      </c>
      <c r="O378" s="250" t="s">
        <v>269</v>
      </c>
      <c r="P378" s="251" t="s">
        <v>270</v>
      </c>
      <c r="Q378" s="252" t="s">
        <v>274</v>
      </c>
      <c r="R378" s="251" t="s">
        <v>271</v>
      </c>
      <c r="S378" s="252" t="s">
        <v>268</v>
      </c>
      <c r="T378" s="253">
        <v>3.1</v>
      </c>
      <c r="U378" s="254">
        <v>3</v>
      </c>
      <c r="V378" s="248">
        <v>2820</v>
      </c>
      <c r="W378" s="249">
        <v>3710</v>
      </c>
      <c r="X378" s="250" t="s">
        <v>269</v>
      </c>
      <c r="Y378" s="251" t="s">
        <v>270</v>
      </c>
      <c r="Z378" s="252" t="s">
        <v>274</v>
      </c>
      <c r="AA378" s="251" t="s">
        <v>271</v>
      </c>
      <c r="AB378" s="252" t="s">
        <v>268</v>
      </c>
      <c r="AC378" s="253">
        <v>3</v>
      </c>
      <c r="AD378" s="255">
        <v>3</v>
      </c>
      <c r="AE378" s="55"/>
      <c r="AF378" s="133"/>
      <c r="AG378" s="133"/>
      <c r="AH378" s="273"/>
      <c r="AI378" s="137"/>
      <c r="AJ378" s="138"/>
      <c r="AK378" s="137"/>
      <c r="AL378" s="138"/>
      <c r="AM378" s="137"/>
      <c r="AN378" s="138"/>
      <c r="AO378" s="138"/>
      <c r="AP378" s="55"/>
      <c r="AQ378" s="133"/>
      <c r="AR378" s="133"/>
      <c r="AS378" s="138"/>
      <c r="AT378" s="137"/>
      <c r="AU378" s="138"/>
      <c r="AV378" s="137"/>
      <c r="AW378" s="138"/>
      <c r="AX378" s="137"/>
      <c r="AY378" s="138"/>
      <c r="AZ378" s="175" t="s">
        <v>268</v>
      </c>
      <c r="BA378" s="274">
        <v>17740</v>
      </c>
      <c r="BB378" s="175" t="s">
        <v>268</v>
      </c>
      <c r="BC378" s="225">
        <v>170</v>
      </c>
      <c r="BD378" s="226" t="s">
        <v>269</v>
      </c>
      <c r="BE378" s="227" t="s">
        <v>270</v>
      </c>
      <c r="BF378" s="228" t="s">
        <v>268</v>
      </c>
      <c r="BG378" s="229" t="s">
        <v>271</v>
      </c>
      <c r="BH378" s="226" t="s">
        <v>268</v>
      </c>
      <c r="BI378" s="230">
        <v>2.7</v>
      </c>
      <c r="BJ378" s="1187"/>
      <c r="BK378" s="51"/>
      <c r="BL378" s="231"/>
      <c r="BM378" s="1210"/>
      <c r="BU378" s="235"/>
      <c r="BV378" s="1241"/>
      <c r="BW378" s="266"/>
      <c r="BX378" s="1210" t="s">
        <v>268</v>
      </c>
      <c r="BY378" s="1278">
        <v>59320</v>
      </c>
      <c r="BZ378" s="275"/>
      <c r="CA378" s="1210"/>
      <c r="CB378" s="1190"/>
      <c r="CC378" s="1192"/>
      <c r="CD378" s="1194"/>
      <c r="CE378" s="1192"/>
      <c r="CF378" s="1196"/>
      <c r="CG378" s="1192"/>
      <c r="CH378" s="1247"/>
      <c r="CI378" s="1241"/>
      <c r="CJ378" s="1219">
        <v>55300</v>
      </c>
      <c r="CK378" s="1189"/>
      <c r="CL378" s="1190"/>
      <c r="CM378" s="1192"/>
      <c r="CN378" s="1194"/>
      <c r="CO378" s="1192"/>
      <c r="CP378" s="1196"/>
      <c r="CQ378" s="1192"/>
      <c r="CR378" s="1205"/>
      <c r="CS378" s="1230"/>
      <c r="CT378" s="1232"/>
      <c r="CU378" s="1234"/>
      <c r="CV378" s="1237"/>
      <c r="CW378" s="1234"/>
      <c r="CX378" s="1237"/>
      <c r="CY378" s="1189"/>
      <c r="CZ378" s="167" t="s">
        <v>1166</v>
      </c>
      <c r="DA378" s="268">
        <v>15200</v>
      </c>
      <c r="DB378" s="269">
        <v>16900</v>
      </c>
      <c r="DC378" s="270">
        <v>10600</v>
      </c>
      <c r="DD378" s="271">
        <v>10600</v>
      </c>
      <c r="DE378" s="1210"/>
      <c r="DF378" s="231"/>
      <c r="DG378" s="235"/>
      <c r="DH378" s="276"/>
      <c r="DI378" s="1241"/>
      <c r="DJ378" s="1243"/>
      <c r="DK378" s="1210"/>
      <c r="DL378" s="1190"/>
      <c r="DM378" s="1192"/>
      <c r="DN378" s="1194"/>
      <c r="DO378" s="1192"/>
      <c r="DP378" s="1196"/>
      <c r="DQ378" s="1192"/>
      <c r="DR378" s="1247"/>
      <c r="DS378" s="1210"/>
      <c r="DT378" s="231"/>
      <c r="DU378" s="1210"/>
      <c r="DV378" s="1221">
        <v>0.01</v>
      </c>
      <c r="DW378" s="1223">
        <v>0.02</v>
      </c>
      <c r="DX378" s="1223">
        <v>0.03</v>
      </c>
      <c r="DY378" s="1225">
        <v>0.04</v>
      </c>
      <c r="DZ378" s="1210"/>
      <c r="EA378" s="1212"/>
      <c r="EB378" s="1192"/>
      <c r="EC378" s="1199"/>
      <c r="ED378" s="1192"/>
      <c r="EE378" s="1194"/>
      <c r="EF378" s="1192"/>
      <c r="EG378" s="1196"/>
      <c r="EH378" s="1192"/>
      <c r="EI378" s="1205"/>
      <c r="EJ378" s="1208"/>
      <c r="EK378" s="1210"/>
      <c r="EL378" s="1212"/>
      <c r="EM378" s="1192"/>
      <c r="EN378" s="1199"/>
      <c r="EO378" s="1192"/>
      <c r="EP378" s="1194"/>
      <c r="EQ378" s="1192"/>
      <c r="ER378" s="1196"/>
      <c r="ES378" s="1192"/>
      <c r="ET378" s="1205"/>
      <c r="EU378" s="1215"/>
      <c r="EV378" s="1208"/>
      <c r="EW378" s="1210"/>
      <c r="EX378" s="277">
        <v>340</v>
      </c>
      <c r="EY378" s="1210"/>
      <c r="EZ378" s="1261"/>
      <c r="FA378" s="1210"/>
      <c r="FB378" s="1264"/>
      <c r="FC378" s="298"/>
      <c r="FD378" s="1267"/>
      <c r="FE378" s="441"/>
      <c r="FF378" s="422"/>
      <c r="FG378" s="422"/>
      <c r="FH378" s="422"/>
      <c r="FI378" s="422"/>
      <c r="FJ378" s="422"/>
      <c r="FK378" s="422"/>
      <c r="FL378" s="422"/>
      <c r="FM378" s="422"/>
      <c r="FN378" s="422"/>
      <c r="FO378" s="422"/>
    </row>
    <row r="379" spans="1:171" s="56" customFormat="1" ht="15.6" customHeight="1">
      <c r="A379" s="144" t="s">
        <v>1456</v>
      </c>
      <c r="B379" s="144" t="s">
        <v>2073</v>
      </c>
      <c r="C379" s="1256"/>
      <c r="D379" s="1342"/>
      <c r="E379" s="1345"/>
      <c r="F379" s="278" t="s">
        <v>45</v>
      </c>
      <c r="G379" s="205"/>
      <c r="H379" s="279">
        <v>443720</v>
      </c>
      <c r="I379" s="280"/>
      <c r="J379" s="279">
        <v>384110</v>
      </c>
      <c r="K379" s="280"/>
      <c r="L379" s="175" t="s">
        <v>268</v>
      </c>
      <c r="M379" s="223">
        <v>4310</v>
      </c>
      <c r="N379" s="281"/>
      <c r="O379" s="282" t="s">
        <v>269</v>
      </c>
      <c r="P379" s="283" t="s">
        <v>270</v>
      </c>
      <c r="Q379" s="284" t="s">
        <v>274</v>
      </c>
      <c r="R379" s="283" t="s">
        <v>271</v>
      </c>
      <c r="S379" s="284" t="s">
        <v>268</v>
      </c>
      <c r="T379" s="285">
        <v>3</v>
      </c>
      <c r="U379" s="286"/>
      <c r="V379" s="223">
        <v>3710</v>
      </c>
      <c r="W379" s="281"/>
      <c r="X379" s="282" t="s">
        <v>269</v>
      </c>
      <c r="Y379" s="283" t="s">
        <v>270</v>
      </c>
      <c r="Z379" s="284" t="s">
        <v>274</v>
      </c>
      <c r="AA379" s="283" t="s">
        <v>271</v>
      </c>
      <c r="AB379" s="284" t="s">
        <v>268</v>
      </c>
      <c r="AC379" s="285">
        <v>3</v>
      </c>
      <c r="AD379" s="287"/>
      <c r="AE379" s="55"/>
      <c r="AF379" s="133"/>
      <c r="AG379" s="133"/>
      <c r="AH379" s="288"/>
      <c r="AI379" s="137"/>
      <c r="AJ379" s="138"/>
      <c r="AK379" s="137"/>
      <c r="AL379" s="138"/>
      <c r="AM379" s="137"/>
      <c r="AN379" s="138"/>
      <c r="AO379" s="138"/>
      <c r="AP379" s="55"/>
      <c r="AQ379" s="289"/>
      <c r="AR379" s="165"/>
      <c r="AS379" s="288"/>
      <c r="AT379" s="137"/>
      <c r="AU379" s="138"/>
      <c r="AV379" s="137"/>
      <c r="AW379" s="138"/>
      <c r="AX379" s="137"/>
      <c r="AY379" s="138"/>
      <c r="AZ379" s="55"/>
      <c r="BA379" s="133"/>
      <c r="BJ379" s="1187"/>
      <c r="BK379" s="51"/>
      <c r="BL379" s="231"/>
      <c r="BM379" s="1210"/>
      <c r="BU379" s="235"/>
      <c r="BV379" s="1241"/>
      <c r="BW379" s="266"/>
      <c r="BX379" s="1210"/>
      <c r="BY379" s="1279"/>
      <c r="BZ379" s="290"/>
      <c r="CA379" s="1210"/>
      <c r="CB379" s="1191"/>
      <c r="CC379" s="1193"/>
      <c r="CD379" s="1195"/>
      <c r="CE379" s="1193"/>
      <c r="CF379" s="1197"/>
      <c r="CG379" s="1193"/>
      <c r="CH379" s="1248"/>
      <c r="CI379" s="1241"/>
      <c r="CJ379" s="1219"/>
      <c r="CK379" s="1189"/>
      <c r="CL379" s="1190"/>
      <c r="CM379" s="1192"/>
      <c r="CN379" s="1194"/>
      <c r="CO379" s="1192"/>
      <c r="CP379" s="1196"/>
      <c r="CQ379" s="1192"/>
      <c r="CR379" s="1205"/>
      <c r="CS379" s="1230"/>
      <c r="CT379" s="1232"/>
      <c r="CU379" s="1235"/>
      <c r="CV379" s="1238"/>
      <c r="CW379" s="1235"/>
      <c r="CX379" s="1238"/>
      <c r="CY379" s="1189"/>
      <c r="CZ379" s="291" t="s">
        <v>1167</v>
      </c>
      <c r="DA379" s="292">
        <v>13600</v>
      </c>
      <c r="DB379" s="293">
        <v>15100</v>
      </c>
      <c r="DC379" s="294">
        <v>9500</v>
      </c>
      <c r="DD379" s="290">
        <v>9500</v>
      </c>
      <c r="DE379" s="1210"/>
      <c r="DF379" s="231"/>
      <c r="DG379" s="235"/>
      <c r="DH379" s="165"/>
      <c r="DI379" s="1241"/>
      <c r="DJ379" s="1244"/>
      <c r="DK379" s="1210"/>
      <c r="DL379" s="1190"/>
      <c r="DM379" s="1193"/>
      <c r="DN379" s="1195"/>
      <c r="DO379" s="1193"/>
      <c r="DP379" s="1197"/>
      <c r="DQ379" s="1193"/>
      <c r="DR379" s="1248"/>
      <c r="DS379" s="1210"/>
      <c r="DT379" s="231"/>
      <c r="DU379" s="1210"/>
      <c r="DV379" s="1222"/>
      <c r="DW379" s="1224"/>
      <c r="DX379" s="1224"/>
      <c r="DY379" s="1226"/>
      <c r="DZ379" s="1210"/>
      <c r="EA379" s="1213"/>
      <c r="EB379" s="1193"/>
      <c r="EC379" s="1200"/>
      <c r="ED379" s="1193"/>
      <c r="EE379" s="1195"/>
      <c r="EF379" s="1193"/>
      <c r="EG379" s="1197"/>
      <c r="EH379" s="1193"/>
      <c r="EI379" s="1206"/>
      <c r="EJ379" s="1209"/>
      <c r="EK379" s="1210"/>
      <c r="EL379" s="1213"/>
      <c r="EM379" s="1193"/>
      <c r="EN379" s="1200"/>
      <c r="EO379" s="1193"/>
      <c r="EP379" s="1195"/>
      <c r="EQ379" s="1193"/>
      <c r="ER379" s="1197"/>
      <c r="ES379" s="1193"/>
      <c r="ET379" s="1206"/>
      <c r="EU379" s="1216"/>
      <c r="EV379" s="1209"/>
      <c r="EW379" s="1210"/>
      <c r="EX379" s="295" t="s">
        <v>1168</v>
      </c>
      <c r="EY379" s="1210"/>
      <c r="EZ379" s="1261"/>
      <c r="FA379" s="1210"/>
      <c r="FB379" s="1264"/>
      <c r="FC379" s="298"/>
      <c r="FD379" s="1267"/>
      <c r="FE379" s="441"/>
      <c r="FF379" s="422"/>
      <c r="FG379" s="422"/>
      <c r="FH379" s="422"/>
      <c r="FI379" s="422"/>
      <c r="FJ379" s="422"/>
      <c r="FK379" s="422"/>
      <c r="FL379" s="422"/>
      <c r="FM379" s="422"/>
      <c r="FN379" s="422"/>
      <c r="FO379" s="422"/>
    </row>
    <row r="380" spans="1:171" s="56" customFormat="1" ht="15.6" customHeight="1">
      <c r="A380" s="56" t="s">
        <v>532</v>
      </c>
      <c r="B380" s="56" t="s">
        <v>2074</v>
      </c>
      <c r="C380" s="1256"/>
      <c r="D380" s="1340" t="s">
        <v>285</v>
      </c>
      <c r="E380" s="1184" t="s">
        <v>1160</v>
      </c>
      <c r="F380" s="296" t="s">
        <v>42</v>
      </c>
      <c r="G380" s="205"/>
      <c r="H380" s="206">
        <v>190880</v>
      </c>
      <c r="I380" s="207">
        <v>199750</v>
      </c>
      <c r="J380" s="206">
        <v>151140</v>
      </c>
      <c r="K380" s="207">
        <v>160010</v>
      </c>
      <c r="L380" s="175" t="s">
        <v>268</v>
      </c>
      <c r="M380" s="208">
        <v>1880</v>
      </c>
      <c r="N380" s="209">
        <v>1960</v>
      </c>
      <c r="O380" s="210" t="s">
        <v>269</v>
      </c>
      <c r="P380" s="211" t="s">
        <v>270</v>
      </c>
      <c r="Q380" s="212" t="s">
        <v>268</v>
      </c>
      <c r="R380" s="213" t="s">
        <v>271</v>
      </c>
      <c r="S380" s="212" t="s">
        <v>268</v>
      </c>
      <c r="T380" s="214">
        <v>3.1</v>
      </c>
      <c r="U380" s="215">
        <v>3.1</v>
      </c>
      <c r="V380" s="208">
        <v>1490</v>
      </c>
      <c r="W380" s="209">
        <v>1570</v>
      </c>
      <c r="X380" s="210" t="s">
        <v>269</v>
      </c>
      <c r="Y380" s="211" t="s">
        <v>270</v>
      </c>
      <c r="Z380" s="212" t="s">
        <v>268</v>
      </c>
      <c r="AA380" s="213" t="s">
        <v>271</v>
      </c>
      <c r="AB380" s="212" t="s">
        <v>268</v>
      </c>
      <c r="AC380" s="214">
        <v>3.1</v>
      </c>
      <c r="AD380" s="216">
        <v>3.1</v>
      </c>
      <c r="AE380" s="175" t="s">
        <v>268</v>
      </c>
      <c r="AF380" s="217">
        <v>8870</v>
      </c>
      <c r="AG380" s="218" t="s">
        <v>274</v>
      </c>
      <c r="AH380" s="219">
        <v>80</v>
      </c>
      <c r="AI380" s="220" t="s">
        <v>269</v>
      </c>
      <c r="AJ380" s="211" t="s">
        <v>270</v>
      </c>
      <c r="AK380" s="212" t="s">
        <v>268</v>
      </c>
      <c r="AL380" s="213" t="s">
        <v>271</v>
      </c>
      <c r="AM380" s="212" t="s">
        <v>268</v>
      </c>
      <c r="AN380" s="221">
        <v>2.8</v>
      </c>
      <c r="AO380" s="222" t="s">
        <v>276</v>
      </c>
      <c r="AP380" s="175" t="s">
        <v>268</v>
      </c>
      <c r="AQ380" s="223">
        <v>3540</v>
      </c>
      <c r="AR380" s="224" t="s">
        <v>274</v>
      </c>
      <c r="AS380" s="225">
        <v>30</v>
      </c>
      <c r="AT380" s="226" t="s">
        <v>269</v>
      </c>
      <c r="AU380" s="227" t="s">
        <v>270</v>
      </c>
      <c r="AV380" s="228" t="s">
        <v>268</v>
      </c>
      <c r="AW380" s="229" t="s">
        <v>271</v>
      </c>
      <c r="AX380" s="228" t="s">
        <v>268</v>
      </c>
      <c r="AY380" s="230">
        <v>3.8</v>
      </c>
      <c r="AZ380" s="51"/>
      <c r="BB380" s="133"/>
      <c r="BC380" s="297"/>
      <c r="BD380" s="137"/>
      <c r="BE380" s="138"/>
      <c r="BF380" s="137"/>
      <c r="BG380" s="138"/>
      <c r="BH380" s="137"/>
      <c r="BI380" s="138"/>
      <c r="BJ380" s="1187"/>
      <c r="BK380" s="51"/>
      <c r="BL380" s="231"/>
      <c r="BM380" s="1210"/>
      <c r="BU380" s="235"/>
      <c r="BV380" s="1241"/>
      <c r="BW380" s="266"/>
      <c r="BX380" s="1210" t="s">
        <v>268</v>
      </c>
      <c r="BY380" s="1276">
        <v>43420</v>
      </c>
      <c r="BZ380" s="237"/>
      <c r="CA380" s="1210" t="s">
        <v>268</v>
      </c>
      <c r="CB380" s="1245">
        <v>350</v>
      </c>
      <c r="CC380" s="1201" t="s">
        <v>269</v>
      </c>
      <c r="CD380" s="1202" t="s">
        <v>270</v>
      </c>
      <c r="CE380" s="1201" t="s">
        <v>268</v>
      </c>
      <c r="CF380" s="1203" t="s">
        <v>275</v>
      </c>
      <c r="CG380" s="1201" t="s">
        <v>268</v>
      </c>
      <c r="CH380" s="1246">
        <v>5.8</v>
      </c>
      <c r="CI380" s="1241"/>
      <c r="CJ380" s="1188" t="s">
        <v>194</v>
      </c>
      <c r="CK380" s="1189" t="s">
        <v>268</v>
      </c>
      <c r="CL380" s="1190">
        <v>360</v>
      </c>
      <c r="CM380" s="1192" t="s">
        <v>269</v>
      </c>
      <c r="CN380" s="1194" t="s">
        <v>270</v>
      </c>
      <c r="CO380" s="1192" t="s">
        <v>268</v>
      </c>
      <c r="CP380" s="1196" t="s">
        <v>275</v>
      </c>
      <c r="CQ380" s="1192" t="s">
        <v>268</v>
      </c>
      <c r="CR380" s="1205">
        <v>2.4</v>
      </c>
      <c r="CS380" s="1230" t="s">
        <v>277</v>
      </c>
      <c r="CT380" s="1232" t="s">
        <v>268</v>
      </c>
      <c r="CU380" s="1233">
        <v>12800</v>
      </c>
      <c r="CV380" s="1236">
        <v>14100</v>
      </c>
      <c r="CW380" s="1233">
        <v>8900</v>
      </c>
      <c r="CX380" s="1236">
        <v>8900</v>
      </c>
      <c r="CY380" s="1189" t="s">
        <v>268</v>
      </c>
      <c r="CZ380" s="238" t="s">
        <v>1162</v>
      </c>
      <c r="DA380" s="239">
        <v>21100</v>
      </c>
      <c r="DB380" s="240">
        <v>23400</v>
      </c>
      <c r="DC380" s="241">
        <v>14700</v>
      </c>
      <c r="DD380" s="242">
        <v>14700</v>
      </c>
      <c r="DE380" s="1210"/>
      <c r="DF380" s="231"/>
      <c r="DG380" s="1189" t="s">
        <v>268</v>
      </c>
      <c r="DH380" s="1239">
        <v>5100</v>
      </c>
      <c r="DI380" s="1210" t="s">
        <v>268</v>
      </c>
      <c r="DJ380" s="1242">
        <v>14820</v>
      </c>
      <c r="DK380" s="1210" t="s">
        <v>268</v>
      </c>
      <c r="DL380" s="1245">
        <v>140</v>
      </c>
      <c r="DM380" s="1201" t="s">
        <v>269</v>
      </c>
      <c r="DN380" s="1202" t="s">
        <v>270</v>
      </c>
      <c r="DO380" s="1201" t="s">
        <v>268</v>
      </c>
      <c r="DP380" s="1203" t="s">
        <v>275</v>
      </c>
      <c r="DQ380" s="1201" t="s">
        <v>268</v>
      </c>
      <c r="DR380" s="1246">
        <v>6.5</v>
      </c>
      <c r="DS380" s="1210"/>
      <c r="DT380" s="231"/>
      <c r="DU380" s="1210" t="s">
        <v>280</v>
      </c>
      <c r="DV380" s="1249" t="s">
        <v>1129</v>
      </c>
      <c r="DW380" s="1251" t="s">
        <v>1129</v>
      </c>
      <c r="DX380" s="1251" t="s">
        <v>1129</v>
      </c>
      <c r="DY380" s="1253" t="s">
        <v>1129</v>
      </c>
      <c r="DZ380" s="1210" t="s">
        <v>280</v>
      </c>
      <c r="EA380" s="1211">
        <v>9850</v>
      </c>
      <c r="EB380" s="1201" t="s">
        <v>268</v>
      </c>
      <c r="EC380" s="1198">
        <v>90</v>
      </c>
      <c r="ED380" s="1201" t="s">
        <v>269</v>
      </c>
      <c r="EE380" s="1202" t="s">
        <v>270</v>
      </c>
      <c r="EF380" s="1201" t="s">
        <v>268</v>
      </c>
      <c r="EG380" s="1203" t="s">
        <v>275</v>
      </c>
      <c r="EH380" s="1201" t="s">
        <v>268</v>
      </c>
      <c r="EI380" s="1204">
        <v>5</v>
      </c>
      <c r="EJ380" s="1207" t="s">
        <v>276</v>
      </c>
      <c r="EK380" s="1210" t="s">
        <v>280</v>
      </c>
      <c r="EL380" s="1211">
        <v>35480</v>
      </c>
      <c r="EM380" s="1201" t="s">
        <v>268</v>
      </c>
      <c r="EN380" s="1198">
        <v>350</v>
      </c>
      <c r="EO380" s="1201" t="s">
        <v>269</v>
      </c>
      <c r="EP380" s="1202" t="s">
        <v>270</v>
      </c>
      <c r="EQ380" s="1201" t="s">
        <v>268</v>
      </c>
      <c r="ER380" s="1203" t="s">
        <v>275</v>
      </c>
      <c r="ES380" s="1201" t="s">
        <v>268</v>
      </c>
      <c r="ET380" s="1204">
        <v>2.6</v>
      </c>
      <c r="EU380" s="1214" t="s">
        <v>276</v>
      </c>
      <c r="EV380" s="1207" t="s">
        <v>1168</v>
      </c>
      <c r="EW380" s="1210" t="s">
        <v>280</v>
      </c>
      <c r="EX380" s="244"/>
      <c r="EY380" s="1210" t="s">
        <v>280</v>
      </c>
      <c r="EZ380" s="1261"/>
      <c r="FA380" s="1210"/>
      <c r="FB380" s="1264"/>
      <c r="FC380" s="298"/>
      <c r="FD380" s="1267"/>
      <c r="FE380" s="441"/>
      <c r="FF380" s="422"/>
      <c r="FG380" s="422"/>
      <c r="FH380" s="422"/>
      <c r="FI380" s="422"/>
      <c r="FJ380" s="422"/>
      <c r="FK380" s="422"/>
      <c r="FL380" s="422"/>
      <c r="FM380" s="422"/>
      <c r="FN380" s="422"/>
      <c r="FO380" s="422"/>
    </row>
    <row r="381" spans="1:171" s="56" customFormat="1" ht="15.6" customHeight="1">
      <c r="A381" s="56" t="s">
        <v>533</v>
      </c>
      <c r="B381" s="56" t="s">
        <v>2075</v>
      </c>
      <c r="C381" s="1256"/>
      <c r="D381" s="1341"/>
      <c r="E381" s="1185"/>
      <c r="F381" s="299" t="s">
        <v>43</v>
      </c>
      <c r="G381" s="205"/>
      <c r="H381" s="246">
        <v>199750</v>
      </c>
      <c r="I381" s="247">
        <v>270990</v>
      </c>
      <c r="J381" s="246">
        <v>160010</v>
      </c>
      <c r="K381" s="247">
        <v>231250</v>
      </c>
      <c r="L381" s="175" t="s">
        <v>268</v>
      </c>
      <c r="M381" s="248">
        <v>1960</v>
      </c>
      <c r="N381" s="249">
        <v>2580</v>
      </c>
      <c r="O381" s="250" t="s">
        <v>269</v>
      </c>
      <c r="P381" s="251" t="s">
        <v>270</v>
      </c>
      <c r="Q381" s="252" t="s">
        <v>274</v>
      </c>
      <c r="R381" s="251" t="s">
        <v>271</v>
      </c>
      <c r="S381" s="252" t="s">
        <v>268</v>
      </c>
      <c r="T381" s="253">
        <v>3.1</v>
      </c>
      <c r="U381" s="254">
        <v>3</v>
      </c>
      <c r="V381" s="248">
        <v>1570</v>
      </c>
      <c r="W381" s="249">
        <v>2180</v>
      </c>
      <c r="X381" s="250" t="s">
        <v>269</v>
      </c>
      <c r="Y381" s="251" t="s">
        <v>270</v>
      </c>
      <c r="Z381" s="252" t="s">
        <v>274</v>
      </c>
      <c r="AA381" s="251" t="s">
        <v>271</v>
      </c>
      <c r="AB381" s="252" t="s">
        <v>268</v>
      </c>
      <c r="AC381" s="253">
        <v>3.1</v>
      </c>
      <c r="AD381" s="255">
        <v>3</v>
      </c>
      <c r="AE381" s="175" t="s">
        <v>268</v>
      </c>
      <c r="AF381" s="223">
        <v>8870</v>
      </c>
      <c r="AG381" s="224" t="s">
        <v>274</v>
      </c>
      <c r="AH381" s="256">
        <v>80</v>
      </c>
      <c r="AI381" s="257" t="s">
        <v>269</v>
      </c>
      <c r="AJ381" s="197" t="s">
        <v>270</v>
      </c>
      <c r="AK381" s="198" t="s">
        <v>268</v>
      </c>
      <c r="AL381" s="258" t="s">
        <v>271</v>
      </c>
      <c r="AM381" s="259" t="s">
        <v>268</v>
      </c>
      <c r="AN381" s="260">
        <v>2.8</v>
      </c>
      <c r="AO381" s="261"/>
      <c r="AP381" s="51"/>
      <c r="AQ381" s="233"/>
      <c r="AS381" s="233"/>
      <c r="AT381" s="262"/>
      <c r="AU381" s="263"/>
      <c r="AV381" s="262"/>
      <c r="AW381" s="263"/>
      <c r="AX381" s="262"/>
      <c r="AY381" s="263"/>
      <c r="AZ381" s="51"/>
      <c r="BC381" s="264"/>
      <c r="BD381" s="265"/>
      <c r="BF381" s="265"/>
      <c r="BH381" s="265"/>
      <c r="BJ381" s="1187"/>
      <c r="BK381" s="51"/>
      <c r="BL381" s="231"/>
      <c r="BM381" s="1210"/>
      <c r="BU381" s="235"/>
      <c r="BV381" s="1241"/>
      <c r="BW381" s="266"/>
      <c r="BX381" s="1210"/>
      <c r="BY381" s="1343"/>
      <c r="BZ381" s="267">
        <v>41480</v>
      </c>
      <c r="CA381" s="1210"/>
      <c r="CB381" s="1190"/>
      <c r="CC381" s="1192"/>
      <c r="CD381" s="1194"/>
      <c r="CE381" s="1192"/>
      <c r="CF381" s="1196"/>
      <c r="CG381" s="1192"/>
      <c r="CH381" s="1247"/>
      <c r="CI381" s="1241"/>
      <c r="CJ381" s="1188"/>
      <c r="CK381" s="1189"/>
      <c r="CL381" s="1190"/>
      <c r="CM381" s="1192"/>
      <c r="CN381" s="1194"/>
      <c r="CO381" s="1192"/>
      <c r="CP381" s="1196"/>
      <c r="CQ381" s="1192"/>
      <c r="CR381" s="1205"/>
      <c r="CS381" s="1230"/>
      <c r="CT381" s="1232"/>
      <c r="CU381" s="1234"/>
      <c r="CV381" s="1237"/>
      <c r="CW381" s="1234"/>
      <c r="CX381" s="1237"/>
      <c r="CY381" s="1189"/>
      <c r="CZ381" s="167" t="s">
        <v>1164</v>
      </c>
      <c r="DA381" s="268">
        <v>11600</v>
      </c>
      <c r="DB381" s="269">
        <v>12900</v>
      </c>
      <c r="DC381" s="270">
        <v>8100</v>
      </c>
      <c r="DD381" s="271">
        <v>8100</v>
      </c>
      <c r="DE381" s="1210"/>
      <c r="DF381" s="231"/>
      <c r="DG381" s="1189"/>
      <c r="DH381" s="1240"/>
      <c r="DI381" s="1210"/>
      <c r="DJ381" s="1243"/>
      <c r="DK381" s="1210"/>
      <c r="DL381" s="1190"/>
      <c r="DM381" s="1192"/>
      <c r="DN381" s="1194"/>
      <c r="DO381" s="1192"/>
      <c r="DP381" s="1196"/>
      <c r="DQ381" s="1192"/>
      <c r="DR381" s="1247"/>
      <c r="DS381" s="1210"/>
      <c r="DT381" s="231"/>
      <c r="DU381" s="1210"/>
      <c r="DV381" s="1250"/>
      <c r="DW381" s="1252"/>
      <c r="DX381" s="1252"/>
      <c r="DY381" s="1254"/>
      <c r="DZ381" s="1210"/>
      <c r="EA381" s="1212"/>
      <c r="EB381" s="1192"/>
      <c r="EC381" s="1199"/>
      <c r="ED381" s="1192"/>
      <c r="EE381" s="1194"/>
      <c r="EF381" s="1192"/>
      <c r="EG381" s="1196"/>
      <c r="EH381" s="1192"/>
      <c r="EI381" s="1205"/>
      <c r="EJ381" s="1208"/>
      <c r="EK381" s="1210"/>
      <c r="EL381" s="1212"/>
      <c r="EM381" s="1192"/>
      <c r="EN381" s="1199"/>
      <c r="EO381" s="1192"/>
      <c r="EP381" s="1194"/>
      <c r="EQ381" s="1192"/>
      <c r="ER381" s="1196"/>
      <c r="ES381" s="1192"/>
      <c r="ET381" s="1205"/>
      <c r="EU381" s="1215"/>
      <c r="EV381" s="1208"/>
      <c r="EW381" s="1210"/>
      <c r="EX381" s="272">
        <v>23190</v>
      </c>
      <c r="EY381" s="1210"/>
      <c r="EZ381" s="1261"/>
      <c r="FA381" s="1210"/>
      <c r="FB381" s="1264"/>
      <c r="FC381" s="298"/>
      <c r="FD381" s="1267"/>
      <c r="FE381" s="441"/>
      <c r="FF381" s="422"/>
      <c r="FG381" s="422"/>
      <c r="FH381" s="422"/>
      <c r="FI381" s="422"/>
      <c r="FJ381" s="422"/>
      <c r="FK381" s="422"/>
      <c r="FL381" s="422"/>
      <c r="FM381" s="422"/>
      <c r="FN381" s="422"/>
      <c r="FO381" s="422"/>
    </row>
    <row r="382" spans="1:171" s="56" customFormat="1" ht="15.6" customHeight="1">
      <c r="A382" s="56" t="s">
        <v>1457</v>
      </c>
      <c r="B382" s="56" t="s">
        <v>2076</v>
      </c>
      <c r="C382" s="1256"/>
      <c r="D382" s="1341"/>
      <c r="E382" s="1217" t="s">
        <v>1165</v>
      </c>
      <c r="F382" s="299" t="s">
        <v>44</v>
      </c>
      <c r="G382" s="205"/>
      <c r="H382" s="246">
        <v>270990</v>
      </c>
      <c r="I382" s="247">
        <v>359710</v>
      </c>
      <c r="J382" s="246">
        <v>231250</v>
      </c>
      <c r="K382" s="247">
        <v>319970</v>
      </c>
      <c r="L382" s="175" t="s">
        <v>268</v>
      </c>
      <c r="M382" s="248">
        <v>2580</v>
      </c>
      <c r="N382" s="249">
        <v>3470</v>
      </c>
      <c r="O382" s="250" t="s">
        <v>269</v>
      </c>
      <c r="P382" s="251" t="s">
        <v>270</v>
      </c>
      <c r="Q382" s="252" t="s">
        <v>274</v>
      </c>
      <c r="R382" s="251" t="s">
        <v>271</v>
      </c>
      <c r="S382" s="252" t="s">
        <v>268</v>
      </c>
      <c r="T382" s="253">
        <v>3</v>
      </c>
      <c r="U382" s="254">
        <v>3</v>
      </c>
      <c r="V382" s="248">
        <v>2180</v>
      </c>
      <c r="W382" s="249">
        <v>3070</v>
      </c>
      <c r="X382" s="250" t="s">
        <v>269</v>
      </c>
      <c r="Y382" s="251" t="s">
        <v>270</v>
      </c>
      <c r="Z382" s="252" t="s">
        <v>274</v>
      </c>
      <c r="AA382" s="251" t="s">
        <v>271</v>
      </c>
      <c r="AB382" s="252" t="s">
        <v>268</v>
      </c>
      <c r="AC382" s="253">
        <v>3</v>
      </c>
      <c r="AD382" s="255">
        <v>2.9</v>
      </c>
      <c r="AE382" s="55"/>
      <c r="AF382" s="133"/>
      <c r="AG382" s="133"/>
      <c r="AH382" s="273"/>
      <c r="AI382" s="137"/>
      <c r="AJ382" s="138"/>
      <c r="AK382" s="137"/>
      <c r="AL382" s="138"/>
      <c r="AM382" s="137"/>
      <c r="AN382" s="138"/>
      <c r="AO382" s="138"/>
      <c r="AP382" s="55"/>
      <c r="AQ382" s="133"/>
      <c r="AR382" s="133"/>
      <c r="AS382" s="138"/>
      <c r="AT382" s="137"/>
      <c r="AU382" s="138"/>
      <c r="AV382" s="137"/>
      <c r="AW382" s="138"/>
      <c r="AX382" s="137"/>
      <c r="AY382" s="138"/>
      <c r="AZ382" s="175" t="s">
        <v>268</v>
      </c>
      <c r="BA382" s="274">
        <v>17740</v>
      </c>
      <c r="BB382" s="175" t="s">
        <v>268</v>
      </c>
      <c r="BC382" s="225">
        <v>170</v>
      </c>
      <c r="BD382" s="226" t="s">
        <v>269</v>
      </c>
      <c r="BE382" s="227" t="s">
        <v>270</v>
      </c>
      <c r="BF382" s="228" t="s">
        <v>268</v>
      </c>
      <c r="BG382" s="229" t="s">
        <v>271</v>
      </c>
      <c r="BH382" s="226" t="s">
        <v>268</v>
      </c>
      <c r="BI382" s="230">
        <v>2.7</v>
      </c>
      <c r="BJ382" s="1187"/>
      <c r="BK382" s="51"/>
      <c r="BL382" s="231"/>
      <c r="BM382" s="1210"/>
      <c r="BU382" s="235"/>
      <c r="BV382" s="1241"/>
      <c r="BW382" s="266"/>
      <c r="BX382" s="1210" t="s">
        <v>268</v>
      </c>
      <c r="BY382" s="1278">
        <v>41480</v>
      </c>
      <c r="BZ382" s="275"/>
      <c r="CA382" s="1210"/>
      <c r="CB382" s="1190"/>
      <c r="CC382" s="1192"/>
      <c r="CD382" s="1194"/>
      <c r="CE382" s="1192"/>
      <c r="CF382" s="1196"/>
      <c r="CG382" s="1192"/>
      <c r="CH382" s="1247"/>
      <c r="CI382" s="1241"/>
      <c r="CJ382" s="1219">
        <v>36860</v>
      </c>
      <c r="CK382" s="1189"/>
      <c r="CL382" s="1190"/>
      <c r="CM382" s="1192"/>
      <c r="CN382" s="1194"/>
      <c r="CO382" s="1192"/>
      <c r="CP382" s="1196"/>
      <c r="CQ382" s="1192"/>
      <c r="CR382" s="1205"/>
      <c r="CS382" s="1230"/>
      <c r="CT382" s="1232"/>
      <c r="CU382" s="1234"/>
      <c r="CV382" s="1237"/>
      <c r="CW382" s="1234"/>
      <c r="CX382" s="1237"/>
      <c r="CY382" s="1189"/>
      <c r="CZ382" s="167" t="s">
        <v>1166</v>
      </c>
      <c r="DA382" s="268">
        <v>10100</v>
      </c>
      <c r="DB382" s="269">
        <v>11200</v>
      </c>
      <c r="DC382" s="270">
        <v>7100</v>
      </c>
      <c r="DD382" s="271">
        <v>7100</v>
      </c>
      <c r="DE382" s="1210"/>
      <c r="DF382" s="231"/>
      <c r="DG382" s="235"/>
      <c r="DH382" s="276"/>
      <c r="DI382" s="1241"/>
      <c r="DJ382" s="1243"/>
      <c r="DK382" s="1210"/>
      <c r="DL382" s="1190"/>
      <c r="DM382" s="1192"/>
      <c r="DN382" s="1194"/>
      <c r="DO382" s="1192"/>
      <c r="DP382" s="1196"/>
      <c r="DQ382" s="1192"/>
      <c r="DR382" s="1247"/>
      <c r="DS382" s="1210"/>
      <c r="DT382" s="231"/>
      <c r="DU382" s="1210"/>
      <c r="DV382" s="1221">
        <v>0.01</v>
      </c>
      <c r="DW382" s="1223">
        <v>0.02</v>
      </c>
      <c r="DX382" s="1223">
        <v>0.04</v>
      </c>
      <c r="DY382" s="1225">
        <v>0.05</v>
      </c>
      <c r="DZ382" s="1210"/>
      <c r="EA382" s="1212"/>
      <c r="EB382" s="1192"/>
      <c r="EC382" s="1199"/>
      <c r="ED382" s="1192"/>
      <c r="EE382" s="1194"/>
      <c r="EF382" s="1192"/>
      <c r="EG382" s="1196"/>
      <c r="EH382" s="1192"/>
      <c r="EI382" s="1205"/>
      <c r="EJ382" s="1208"/>
      <c r="EK382" s="1210"/>
      <c r="EL382" s="1212"/>
      <c r="EM382" s="1192"/>
      <c r="EN382" s="1199"/>
      <c r="EO382" s="1192"/>
      <c r="EP382" s="1194"/>
      <c r="EQ382" s="1192"/>
      <c r="ER382" s="1196"/>
      <c r="ES382" s="1192"/>
      <c r="ET382" s="1205"/>
      <c r="EU382" s="1215"/>
      <c r="EV382" s="1208"/>
      <c r="EW382" s="1210"/>
      <c r="EX382" s="277">
        <v>230</v>
      </c>
      <c r="EY382" s="1210"/>
      <c r="EZ382" s="1261"/>
      <c r="FA382" s="1210"/>
      <c r="FB382" s="1264"/>
      <c r="FC382" s="298"/>
      <c r="FD382" s="1267"/>
      <c r="FE382" s="441"/>
      <c r="FF382" s="422"/>
      <c r="FG382" s="422"/>
      <c r="FH382" s="422"/>
      <c r="FI382" s="422"/>
      <c r="FJ382" s="422"/>
      <c r="FK382" s="422"/>
      <c r="FL382" s="422"/>
      <c r="FM382" s="422"/>
      <c r="FN382" s="422"/>
      <c r="FO382" s="422"/>
    </row>
    <row r="383" spans="1:171" s="56" customFormat="1" ht="15.6" customHeight="1">
      <c r="A383" s="56" t="s">
        <v>1458</v>
      </c>
      <c r="B383" s="56" t="s">
        <v>2077</v>
      </c>
      <c r="C383" s="1256"/>
      <c r="D383" s="1342"/>
      <c r="E383" s="1218"/>
      <c r="F383" s="300" t="s">
        <v>45</v>
      </c>
      <c r="G383" s="205"/>
      <c r="H383" s="279">
        <v>359710</v>
      </c>
      <c r="I383" s="280"/>
      <c r="J383" s="279">
        <v>319970</v>
      </c>
      <c r="K383" s="280"/>
      <c r="L383" s="175" t="s">
        <v>268</v>
      </c>
      <c r="M383" s="223">
        <v>3470</v>
      </c>
      <c r="N383" s="281"/>
      <c r="O383" s="282" t="s">
        <v>269</v>
      </c>
      <c r="P383" s="283" t="s">
        <v>270</v>
      </c>
      <c r="Q383" s="284" t="s">
        <v>274</v>
      </c>
      <c r="R383" s="283" t="s">
        <v>271</v>
      </c>
      <c r="S383" s="284" t="s">
        <v>268</v>
      </c>
      <c r="T383" s="285">
        <v>3</v>
      </c>
      <c r="U383" s="286"/>
      <c r="V383" s="223">
        <v>3070</v>
      </c>
      <c r="W383" s="281"/>
      <c r="X383" s="282" t="s">
        <v>269</v>
      </c>
      <c r="Y383" s="283" t="s">
        <v>270</v>
      </c>
      <c r="Z383" s="284" t="s">
        <v>274</v>
      </c>
      <c r="AA383" s="283" t="s">
        <v>271</v>
      </c>
      <c r="AB383" s="284" t="s">
        <v>268</v>
      </c>
      <c r="AC383" s="285">
        <v>2.9</v>
      </c>
      <c r="AD383" s="287"/>
      <c r="AE383" s="55"/>
      <c r="AF383" s="133"/>
      <c r="AG383" s="133"/>
      <c r="AH383" s="288"/>
      <c r="AI383" s="137"/>
      <c r="AJ383" s="138"/>
      <c r="AK383" s="137"/>
      <c r="AL383" s="138"/>
      <c r="AM383" s="137"/>
      <c r="AN383" s="138"/>
      <c r="AO383" s="138"/>
      <c r="AP383" s="55"/>
      <c r="AQ383" s="289"/>
      <c r="AR383" s="165"/>
      <c r="AS383" s="288"/>
      <c r="AT383" s="137"/>
      <c r="AU383" s="138"/>
      <c r="AV383" s="137"/>
      <c r="AW383" s="138"/>
      <c r="AX383" s="137"/>
      <c r="AY383" s="138"/>
      <c r="BJ383" s="1187"/>
      <c r="BK383" s="51"/>
      <c r="BL383" s="231"/>
      <c r="BM383" s="1210"/>
      <c r="BU383" s="235"/>
      <c r="BV383" s="1241"/>
      <c r="BW383" s="266"/>
      <c r="BX383" s="1210"/>
      <c r="BY383" s="1279"/>
      <c r="BZ383" s="290"/>
      <c r="CA383" s="1210"/>
      <c r="CB383" s="1191"/>
      <c r="CC383" s="1193"/>
      <c r="CD383" s="1195"/>
      <c r="CE383" s="1193"/>
      <c r="CF383" s="1197"/>
      <c r="CG383" s="1193"/>
      <c r="CH383" s="1248"/>
      <c r="CI383" s="1241"/>
      <c r="CJ383" s="1219"/>
      <c r="CK383" s="1189"/>
      <c r="CL383" s="1190"/>
      <c r="CM383" s="1192"/>
      <c r="CN383" s="1194"/>
      <c r="CO383" s="1192"/>
      <c r="CP383" s="1196"/>
      <c r="CQ383" s="1192"/>
      <c r="CR383" s="1205"/>
      <c r="CS383" s="1230"/>
      <c r="CT383" s="1232"/>
      <c r="CU383" s="1235"/>
      <c r="CV383" s="1238"/>
      <c r="CW383" s="1235"/>
      <c r="CX383" s="1238"/>
      <c r="CY383" s="1189"/>
      <c r="CZ383" s="291" t="s">
        <v>1167</v>
      </c>
      <c r="DA383" s="292">
        <v>9100</v>
      </c>
      <c r="DB383" s="293">
        <v>10100</v>
      </c>
      <c r="DC383" s="294">
        <v>6300</v>
      </c>
      <c r="DD383" s="290">
        <v>6300</v>
      </c>
      <c r="DE383" s="1210"/>
      <c r="DG383" s="235"/>
      <c r="DH383" s="165"/>
      <c r="DI383" s="1241"/>
      <c r="DJ383" s="1244"/>
      <c r="DK383" s="1210"/>
      <c r="DL383" s="1190"/>
      <c r="DM383" s="1193"/>
      <c r="DN383" s="1195"/>
      <c r="DO383" s="1193"/>
      <c r="DP383" s="1197"/>
      <c r="DQ383" s="1193"/>
      <c r="DR383" s="1248"/>
      <c r="DS383" s="1210"/>
      <c r="DT383" s="231"/>
      <c r="DU383" s="1210"/>
      <c r="DV383" s="1222"/>
      <c r="DW383" s="1224"/>
      <c r="DX383" s="1224"/>
      <c r="DY383" s="1226"/>
      <c r="DZ383" s="1210"/>
      <c r="EA383" s="1213"/>
      <c r="EB383" s="1193"/>
      <c r="EC383" s="1200"/>
      <c r="ED383" s="1193"/>
      <c r="EE383" s="1195"/>
      <c r="EF383" s="1193"/>
      <c r="EG383" s="1197"/>
      <c r="EH383" s="1193"/>
      <c r="EI383" s="1206"/>
      <c r="EJ383" s="1209"/>
      <c r="EK383" s="1210"/>
      <c r="EL383" s="1213"/>
      <c r="EM383" s="1193"/>
      <c r="EN383" s="1200"/>
      <c r="EO383" s="1193"/>
      <c r="EP383" s="1195"/>
      <c r="EQ383" s="1193"/>
      <c r="ER383" s="1197"/>
      <c r="ES383" s="1193"/>
      <c r="ET383" s="1206"/>
      <c r="EU383" s="1216"/>
      <c r="EV383" s="1209"/>
      <c r="EW383" s="1210"/>
      <c r="EX383" s="295" t="s">
        <v>1168</v>
      </c>
      <c r="EY383" s="1210"/>
      <c r="EZ383" s="1261"/>
      <c r="FA383" s="1210"/>
      <c r="FB383" s="1264"/>
      <c r="FC383" s="298"/>
      <c r="FD383" s="1267"/>
      <c r="FE383" s="441"/>
      <c r="FF383" s="422"/>
      <c r="FG383" s="422"/>
      <c r="FH383" s="422"/>
      <c r="FI383" s="422"/>
      <c r="FJ383" s="422"/>
      <c r="FK383" s="422"/>
      <c r="FL383" s="422"/>
      <c r="FM383" s="422"/>
      <c r="FN383" s="422"/>
      <c r="FO383" s="422"/>
    </row>
    <row r="384" spans="1:171" s="56" customFormat="1" ht="15.6" customHeight="1">
      <c r="A384" s="56" t="s">
        <v>534</v>
      </c>
      <c r="B384" s="56" t="s">
        <v>2078</v>
      </c>
      <c r="C384" s="1256"/>
      <c r="D384" s="1340" t="s">
        <v>290</v>
      </c>
      <c r="E384" s="1184" t="s">
        <v>1160</v>
      </c>
      <c r="F384" s="296" t="s">
        <v>42</v>
      </c>
      <c r="G384" s="205"/>
      <c r="H384" s="206">
        <v>148870</v>
      </c>
      <c r="I384" s="207">
        <v>157740</v>
      </c>
      <c r="J384" s="206">
        <v>119070</v>
      </c>
      <c r="K384" s="207">
        <v>127940</v>
      </c>
      <c r="L384" s="175" t="s">
        <v>268</v>
      </c>
      <c r="M384" s="208">
        <v>1460</v>
      </c>
      <c r="N384" s="209">
        <v>1540</v>
      </c>
      <c r="O384" s="210" t="s">
        <v>269</v>
      </c>
      <c r="P384" s="211" t="s">
        <v>270</v>
      </c>
      <c r="Q384" s="212" t="s">
        <v>268</v>
      </c>
      <c r="R384" s="213" t="s">
        <v>271</v>
      </c>
      <c r="S384" s="212" t="s">
        <v>268</v>
      </c>
      <c r="T384" s="214">
        <v>3.1</v>
      </c>
      <c r="U384" s="215">
        <v>3.1</v>
      </c>
      <c r="V384" s="208">
        <v>1170</v>
      </c>
      <c r="W384" s="209">
        <v>1250</v>
      </c>
      <c r="X384" s="210" t="s">
        <v>269</v>
      </c>
      <c r="Y384" s="211" t="s">
        <v>270</v>
      </c>
      <c r="Z384" s="212" t="s">
        <v>268</v>
      </c>
      <c r="AA384" s="213" t="s">
        <v>271</v>
      </c>
      <c r="AB384" s="212" t="s">
        <v>268</v>
      </c>
      <c r="AC384" s="214">
        <v>3</v>
      </c>
      <c r="AD384" s="216">
        <v>3</v>
      </c>
      <c r="AE384" s="175" t="s">
        <v>268</v>
      </c>
      <c r="AF384" s="217">
        <v>8870</v>
      </c>
      <c r="AG384" s="218" t="s">
        <v>274</v>
      </c>
      <c r="AH384" s="219">
        <v>80</v>
      </c>
      <c r="AI384" s="220" t="s">
        <v>269</v>
      </c>
      <c r="AJ384" s="211" t="s">
        <v>270</v>
      </c>
      <c r="AK384" s="212" t="s">
        <v>268</v>
      </c>
      <c r="AL384" s="213" t="s">
        <v>271</v>
      </c>
      <c r="AM384" s="212" t="s">
        <v>268</v>
      </c>
      <c r="AN384" s="221">
        <v>2.8</v>
      </c>
      <c r="AO384" s="222" t="s">
        <v>276</v>
      </c>
      <c r="AP384" s="175" t="s">
        <v>268</v>
      </c>
      <c r="AQ384" s="223">
        <v>3540</v>
      </c>
      <c r="AR384" s="224" t="s">
        <v>274</v>
      </c>
      <c r="AS384" s="225">
        <v>30</v>
      </c>
      <c r="AT384" s="226" t="s">
        <v>269</v>
      </c>
      <c r="AU384" s="227" t="s">
        <v>270</v>
      </c>
      <c r="AV384" s="228" t="s">
        <v>268</v>
      </c>
      <c r="AW384" s="229" t="s">
        <v>271</v>
      </c>
      <c r="AX384" s="228" t="s">
        <v>268</v>
      </c>
      <c r="AY384" s="230">
        <v>3.8</v>
      </c>
      <c r="AZ384" s="51"/>
      <c r="BB384" s="133"/>
      <c r="BC384" s="297"/>
      <c r="BD384" s="137"/>
      <c r="BE384" s="138"/>
      <c r="BF384" s="137"/>
      <c r="BG384" s="138"/>
      <c r="BH384" s="137"/>
      <c r="BI384" s="138"/>
      <c r="BJ384" s="1187"/>
      <c r="BK384" s="51"/>
      <c r="BL384" s="231"/>
      <c r="BM384" s="1210"/>
      <c r="BU384" s="235"/>
      <c r="BV384" s="1241"/>
      <c r="BW384" s="266"/>
      <c r="BX384" s="1210" t="s">
        <v>268</v>
      </c>
      <c r="BY384" s="1276">
        <v>34510</v>
      </c>
      <c r="BZ384" s="237"/>
      <c r="CA384" s="1210" t="s">
        <v>268</v>
      </c>
      <c r="CB384" s="1245">
        <v>260</v>
      </c>
      <c r="CC384" s="1201" t="s">
        <v>269</v>
      </c>
      <c r="CD384" s="1202" t="s">
        <v>270</v>
      </c>
      <c r="CE384" s="1201" t="s">
        <v>268</v>
      </c>
      <c r="CF384" s="1203" t="s">
        <v>275</v>
      </c>
      <c r="CG384" s="1201" t="s">
        <v>268</v>
      </c>
      <c r="CH384" s="1246">
        <v>5.9</v>
      </c>
      <c r="CI384" s="1241"/>
      <c r="CJ384" s="1188" t="s">
        <v>291</v>
      </c>
      <c r="CK384" s="1189" t="s">
        <v>268</v>
      </c>
      <c r="CL384" s="1190">
        <v>270</v>
      </c>
      <c r="CM384" s="1192" t="s">
        <v>269</v>
      </c>
      <c r="CN384" s="1194" t="s">
        <v>270</v>
      </c>
      <c r="CO384" s="1192" t="s">
        <v>268</v>
      </c>
      <c r="CP384" s="1196" t="s">
        <v>275</v>
      </c>
      <c r="CQ384" s="1192" t="s">
        <v>268</v>
      </c>
      <c r="CR384" s="1205">
        <v>2.4</v>
      </c>
      <c r="CS384" s="1230" t="s">
        <v>277</v>
      </c>
      <c r="CT384" s="1232" t="s">
        <v>268</v>
      </c>
      <c r="CU384" s="1233">
        <v>9600</v>
      </c>
      <c r="CV384" s="1236">
        <v>10600</v>
      </c>
      <c r="CW384" s="1233">
        <v>6700</v>
      </c>
      <c r="CX384" s="1236">
        <v>6700</v>
      </c>
      <c r="CY384" s="1189" t="s">
        <v>268</v>
      </c>
      <c r="CZ384" s="238" t="s">
        <v>1162</v>
      </c>
      <c r="DA384" s="239">
        <v>15800</v>
      </c>
      <c r="DB384" s="240">
        <v>17600</v>
      </c>
      <c r="DC384" s="241">
        <v>11000</v>
      </c>
      <c r="DD384" s="242">
        <v>11000</v>
      </c>
      <c r="DE384" s="1210"/>
      <c r="DG384" s="1189" t="s">
        <v>268</v>
      </c>
      <c r="DH384" s="1239">
        <v>5100</v>
      </c>
      <c r="DI384" s="1210" t="s">
        <v>268</v>
      </c>
      <c r="DJ384" s="1242">
        <v>11120</v>
      </c>
      <c r="DK384" s="1210" t="s">
        <v>268</v>
      </c>
      <c r="DL384" s="1245">
        <v>110</v>
      </c>
      <c r="DM384" s="1201" t="s">
        <v>269</v>
      </c>
      <c r="DN384" s="1202" t="s">
        <v>270</v>
      </c>
      <c r="DO384" s="1201" t="s">
        <v>268</v>
      </c>
      <c r="DP384" s="1203" t="s">
        <v>275</v>
      </c>
      <c r="DQ384" s="1201" t="s">
        <v>268</v>
      </c>
      <c r="DR384" s="1246">
        <v>6.2</v>
      </c>
      <c r="DS384" s="1210"/>
      <c r="DT384" s="231"/>
      <c r="DU384" s="1210" t="s">
        <v>280</v>
      </c>
      <c r="DV384" s="1249" t="s">
        <v>1129</v>
      </c>
      <c r="DW384" s="1251" t="s">
        <v>1129</v>
      </c>
      <c r="DX384" s="1251" t="s">
        <v>1129</v>
      </c>
      <c r="DY384" s="1253" t="s">
        <v>1129</v>
      </c>
      <c r="DZ384" s="1210" t="s">
        <v>280</v>
      </c>
      <c r="EA384" s="1211">
        <v>7390</v>
      </c>
      <c r="EB384" s="1201" t="s">
        <v>268</v>
      </c>
      <c r="EC384" s="1198">
        <v>70</v>
      </c>
      <c r="ED384" s="1201" t="s">
        <v>269</v>
      </c>
      <c r="EE384" s="1202" t="s">
        <v>270</v>
      </c>
      <c r="EF384" s="1201" t="s">
        <v>268</v>
      </c>
      <c r="EG384" s="1203" t="s">
        <v>275</v>
      </c>
      <c r="EH384" s="1201" t="s">
        <v>268</v>
      </c>
      <c r="EI384" s="1204">
        <v>4.9000000000000004</v>
      </c>
      <c r="EJ384" s="1207" t="s">
        <v>276</v>
      </c>
      <c r="EK384" s="1210" t="s">
        <v>280</v>
      </c>
      <c r="EL384" s="1211">
        <v>26610</v>
      </c>
      <c r="EM384" s="1201" t="s">
        <v>268</v>
      </c>
      <c r="EN384" s="1198">
        <v>260</v>
      </c>
      <c r="EO384" s="1201" t="s">
        <v>269</v>
      </c>
      <c r="EP384" s="1202" t="s">
        <v>270</v>
      </c>
      <c r="EQ384" s="1201" t="s">
        <v>268</v>
      </c>
      <c r="ER384" s="1203" t="s">
        <v>275</v>
      </c>
      <c r="ES384" s="1201" t="s">
        <v>268</v>
      </c>
      <c r="ET384" s="1204">
        <v>2.6</v>
      </c>
      <c r="EU384" s="1214" t="s">
        <v>276</v>
      </c>
      <c r="EV384" s="1207" t="s">
        <v>1168</v>
      </c>
      <c r="EW384" s="1210" t="s">
        <v>280</v>
      </c>
      <c r="EX384" s="244"/>
      <c r="EY384" s="1210" t="s">
        <v>280</v>
      </c>
      <c r="EZ384" s="1261"/>
      <c r="FA384" s="1210"/>
      <c r="FB384" s="1264"/>
      <c r="FC384" s="298"/>
      <c r="FD384" s="1267"/>
      <c r="FE384" s="441"/>
      <c r="FF384" s="422"/>
      <c r="FG384" s="422"/>
      <c r="FH384" s="422"/>
      <c r="FI384" s="422"/>
      <c r="FJ384" s="422"/>
      <c r="FK384" s="422"/>
      <c r="FL384" s="422"/>
      <c r="FM384" s="422"/>
      <c r="FN384" s="422"/>
      <c r="FO384" s="422"/>
    </row>
    <row r="385" spans="1:171" s="56" customFormat="1" ht="15.6" customHeight="1">
      <c r="A385" s="56" t="s">
        <v>535</v>
      </c>
      <c r="B385" s="56" t="s">
        <v>2079</v>
      </c>
      <c r="C385" s="1256"/>
      <c r="D385" s="1341"/>
      <c r="E385" s="1185"/>
      <c r="F385" s="299" t="s">
        <v>43</v>
      </c>
      <c r="G385" s="205"/>
      <c r="H385" s="246">
        <v>157740</v>
      </c>
      <c r="I385" s="247">
        <v>228980</v>
      </c>
      <c r="J385" s="246">
        <v>127940</v>
      </c>
      <c r="K385" s="247">
        <v>199180</v>
      </c>
      <c r="L385" s="175" t="s">
        <v>268</v>
      </c>
      <c r="M385" s="248">
        <v>1540</v>
      </c>
      <c r="N385" s="249">
        <v>2160</v>
      </c>
      <c r="O385" s="250" t="s">
        <v>269</v>
      </c>
      <c r="P385" s="251" t="s">
        <v>270</v>
      </c>
      <c r="Q385" s="252" t="s">
        <v>274</v>
      </c>
      <c r="R385" s="251" t="s">
        <v>271</v>
      </c>
      <c r="S385" s="252" t="s">
        <v>268</v>
      </c>
      <c r="T385" s="253">
        <v>3.1</v>
      </c>
      <c r="U385" s="254">
        <v>3</v>
      </c>
      <c r="V385" s="248">
        <v>1250</v>
      </c>
      <c r="W385" s="249">
        <v>1860</v>
      </c>
      <c r="X385" s="250" t="s">
        <v>269</v>
      </c>
      <c r="Y385" s="251" t="s">
        <v>270</v>
      </c>
      <c r="Z385" s="252" t="s">
        <v>274</v>
      </c>
      <c r="AA385" s="251" t="s">
        <v>271</v>
      </c>
      <c r="AB385" s="252" t="s">
        <v>268</v>
      </c>
      <c r="AC385" s="253">
        <v>3</v>
      </c>
      <c r="AD385" s="255">
        <v>2.9</v>
      </c>
      <c r="AE385" s="175" t="s">
        <v>268</v>
      </c>
      <c r="AF385" s="223">
        <v>8870</v>
      </c>
      <c r="AG385" s="224" t="s">
        <v>274</v>
      </c>
      <c r="AH385" s="256">
        <v>80</v>
      </c>
      <c r="AI385" s="257" t="s">
        <v>269</v>
      </c>
      <c r="AJ385" s="197" t="s">
        <v>270</v>
      </c>
      <c r="AK385" s="198" t="s">
        <v>268</v>
      </c>
      <c r="AL385" s="258" t="s">
        <v>271</v>
      </c>
      <c r="AM385" s="259" t="s">
        <v>268</v>
      </c>
      <c r="AN385" s="260">
        <v>2.8</v>
      </c>
      <c r="AO385" s="261"/>
      <c r="AP385" s="51"/>
      <c r="AQ385" s="233"/>
      <c r="AS385" s="233"/>
      <c r="AT385" s="262"/>
      <c r="AU385" s="263"/>
      <c r="AV385" s="262"/>
      <c r="AW385" s="263"/>
      <c r="AX385" s="262"/>
      <c r="AY385" s="263"/>
      <c r="AZ385" s="51"/>
      <c r="BC385" s="264"/>
      <c r="BD385" s="265"/>
      <c r="BF385" s="265"/>
      <c r="BH385" s="265"/>
      <c r="BJ385" s="1187"/>
      <c r="BK385" s="51"/>
      <c r="BL385" s="231"/>
      <c r="BM385" s="1210"/>
      <c r="BU385" s="235"/>
      <c r="BV385" s="1241"/>
      <c r="BW385" s="266"/>
      <c r="BX385" s="1210"/>
      <c r="BY385" s="1343"/>
      <c r="BZ385" s="267">
        <v>32570</v>
      </c>
      <c r="CA385" s="1210"/>
      <c r="CB385" s="1190"/>
      <c r="CC385" s="1192"/>
      <c r="CD385" s="1194"/>
      <c r="CE385" s="1192"/>
      <c r="CF385" s="1196"/>
      <c r="CG385" s="1192"/>
      <c r="CH385" s="1247"/>
      <c r="CI385" s="1241"/>
      <c r="CJ385" s="1188"/>
      <c r="CK385" s="1189"/>
      <c r="CL385" s="1190"/>
      <c r="CM385" s="1192"/>
      <c r="CN385" s="1194"/>
      <c r="CO385" s="1192"/>
      <c r="CP385" s="1196"/>
      <c r="CQ385" s="1192"/>
      <c r="CR385" s="1205"/>
      <c r="CS385" s="1230"/>
      <c r="CT385" s="1232"/>
      <c r="CU385" s="1234"/>
      <c r="CV385" s="1237"/>
      <c r="CW385" s="1234"/>
      <c r="CX385" s="1237"/>
      <c r="CY385" s="1189"/>
      <c r="CZ385" s="167" t="s">
        <v>1164</v>
      </c>
      <c r="DA385" s="268">
        <v>8700</v>
      </c>
      <c r="DB385" s="269">
        <v>9700</v>
      </c>
      <c r="DC385" s="270">
        <v>6100</v>
      </c>
      <c r="DD385" s="271">
        <v>6100</v>
      </c>
      <c r="DE385" s="1210"/>
      <c r="DF385" s="1269" t="s">
        <v>1169</v>
      </c>
      <c r="DG385" s="1189"/>
      <c r="DH385" s="1240"/>
      <c r="DI385" s="1210"/>
      <c r="DJ385" s="1243"/>
      <c r="DK385" s="1210"/>
      <c r="DL385" s="1190"/>
      <c r="DM385" s="1192"/>
      <c r="DN385" s="1194"/>
      <c r="DO385" s="1192"/>
      <c r="DP385" s="1196"/>
      <c r="DQ385" s="1192"/>
      <c r="DR385" s="1247"/>
      <c r="DS385" s="1210"/>
      <c r="DT385" s="231"/>
      <c r="DU385" s="1210"/>
      <c r="DV385" s="1250"/>
      <c r="DW385" s="1252"/>
      <c r="DX385" s="1252"/>
      <c r="DY385" s="1254"/>
      <c r="DZ385" s="1210"/>
      <c r="EA385" s="1212"/>
      <c r="EB385" s="1192"/>
      <c r="EC385" s="1199"/>
      <c r="ED385" s="1192"/>
      <c r="EE385" s="1194"/>
      <c r="EF385" s="1192"/>
      <c r="EG385" s="1196"/>
      <c r="EH385" s="1192"/>
      <c r="EI385" s="1205"/>
      <c r="EJ385" s="1208"/>
      <c r="EK385" s="1210"/>
      <c r="EL385" s="1212"/>
      <c r="EM385" s="1192"/>
      <c r="EN385" s="1199"/>
      <c r="EO385" s="1192"/>
      <c r="EP385" s="1194"/>
      <c r="EQ385" s="1192"/>
      <c r="ER385" s="1196"/>
      <c r="ES385" s="1192"/>
      <c r="ET385" s="1205"/>
      <c r="EU385" s="1215"/>
      <c r="EV385" s="1208"/>
      <c r="EW385" s="1210"/>
      <c r="EX385" s="272">
        <v>17390</v>
      </c>
      <c r="EY385" s="1210"/>
      <c r="EZ385" s="1261"/>
      <c r="FA385" s="1210"/>
      <c r="FB385" s="1264"/>
      <c r="FC385" s="298"/>
      <c r="FD385" s="1267"/>
      <c r="FE385" s="441"/>
      <c r="FF385" s="422"/>
      <c r="FG385" s="422"/>
      <c r="FH385" s="422"/>
      <c r="FI385" s="422"/>
      <c r="FJ385" s="422"/>
      <c r="FK385" s="422"/>
      <c r="FL385" s="422"/>
      <c r="FM385" s="422"/>
      <c r="FN385" s="422"/>
      <c r="FO385" s="422"/>
    </row>
    <row r="386" spans="1:171" s="56" customFormat="1" ht="15.6" customHeight="1">
      <c r="A386" s="56" t="s">
        <v>1459</v>
      </c>
      <c r="B386" s="56" t="s">
        <v>2080</v>
      </c>
      <c r="C386" s="1256"/>
      <c r="D386" s="1341"/>
      <c r="E386" s="1217" t="s">
        <v>1165</v>
      </c>
      <c r="F386" s="299" t="s">
        <v>44</v>
      </c>
      <c r="G386" s="205"/>
      <c r="H386" s="246">
        <v>228980</v>
      </c>
      <c r="I386" s="247">
        <v>317700</v>
      </c>
      <c r="J386" s="246">
        <v>199180</v>
      </c>
      <c r="K386" s="247">
        <v>287900</v>
      </c>
      <c r="L386" s="175" t="s">
        <v>268</v>
      </c>
      <c r="M386" s="248">
        <v>2160</v>
      </c>
      <c r="N386" s="249">
        <v>3050</v>
      </c>
      <c r="O386" s="250" t="s">
        <v>269</v>
      </c>
      <c r="P386" s="251" t="s">
        <v>270</v>
      </c>
      <c r="Q386" s="252" t="s">
        <v>274</v>
      </c>
      <c r="R386" s="251" t="s">
        <v>271</v>
      </c>
      <c r="S386" s="252" t="s">
        <v>268</v>
      </c>
      <c r="T386" s="253">
        <v>3</v>
      </c>
      <c r="U386" s="254">
        <v>2.9</v>
      </c>
      <c r="V386" s="248">
        <v>1860</v>
      </c>
      <c r="W386" s="249">
        <v>2750</v>
      </c>
      <c r="X386" s="250" t="s">
        <v>269</v>
      </c>
      <c r="Y386" s="251" t="s">
        <v>270</v>
      </c>
      <c r="Z386" s="252" t="s">
        <v>274</v>
      </c>
      <c r="AA386" s="251" t="s">
        <v>271</v>
      </c>
      <c r="AB386" s="252" t="s">
        <v>268</v>
      </c>
      <c r="AC386" s="253">
        <v>2.9</v>
      </c>
      <c r="AD386" s="255">
        <v>2.9</v>
      </c>
      <c r="AE386" s="55"/>
      <c r="AF386" s="133"/>
      <c r="AG386" s="133"/>
      <c r="AH386" s="273"/>
      <c r="AI386" s="137"/>
      <c r="AJ386" s="138"/>
      <c r="AK386" s="137"/>
      <c r="AL386" s="138"/>
      <c r="AM386" s="137"/>
      <c r="AN386" s="138"/>
      <c r="AO386" s="138"/>
      <c r="AP386" s="55"/>
      <c r="AQ386" s="133"/>
      <c r="AR386" s="133"/>
      <c r="AS386" s="138"/>
      <c r="AT386" s="137"/>
      <c r="AU386" s="138"/>
      <c r="AV386" s="137"/>
      <c r="AW386" s="138"/>
      <c r="AX386" s="137"/>
      <c r="AY386" s="138"/>
      <c r="AZ386" s="175" t="s">
        <v>268</v>
      </c>
      <c r="BA386" s="274">
        <v>17740</v>
      </c>
      <c r="BB386" s="175" t="s">
        <v>268</v>
      </c>
      <c r="BC386" s="225">
        <v>170</v>
      </c>
      <c r="BD386" s="226" t="s">
        <v>269</v>
      </c>
      <c r="BE386" s="227" t="s">
        <v>270</v>
      </c>
      <c r="BF386" s="228" t="s">
        <v>268</v>
      </c>
      <c r="BG386" s="229" t="s">
        <v>271</v>
      </c>
      <c r="BH386" s="226" t="s">
        <v>268</v>
      </c>
      <c r="BI386" s="230">
        <v>2.7</v>
      </c>
      <c r="BJ386" s="1187"/>
      <c r="BK386" s="51"/>
      <c r="BL386" s="301"/>
      <c r="BM386" s="1210"/>
      <c r="BU386" s="235"/>
      <c r="BV386" s="1241"/>
      <c r="BW386" s="266"/>
      <c r="BX386" s="1210" t="s">
        <v>268</v>
      </c>
      <c r="BY386" s="1278">
        <v>32570</v>
      </c>
      <c r="BZ386" s="275"/>
      <c r="CA386" s="1210"/>
      <c r="CB386" s="1190"/>
      <c r="CC386" s="1192"/>
      <c r="CD386" s="1194"/>
      <c r="CE386" s="1192"/>
      <c r="CF386" s="1196"/>
      <c r="CG386" s="1192"/>
      <c r="CH386" s="1247"/>
      <c r="CI386" s="1241"/>
      <c r="CJ386" s="1219">
        <v>27650</v>
      </c>
      <c r="CK386" s="1189"/>
      <c r="CL386" s="1190"/>
      <c r="CM386" s="1192"/>
      <c r="CN386" s="1194"/>
      <c r="CO386" s="1192"/>
      <c r="CP386" s="1196"/>
      <c r="CQ386" s="1192"/>
      <c r="CR386" s="1205"/>
      <c r="CS386" s="1230"/>
      <c r="CT386" s="1232"/>
      <c r="CU386" s="1234"/>
      <c r="CV386" s="1237"/>
      <c r="CW386" s="1234"/>
      <c r="CX386" s="1237"/>
      <c r="CY386" s="1189"/>
      <c r="CZ386" s="167" t="s">
        <v>1166</v>
      </c>
      <c r="DA386" s="268">
        <v>7600</v>
      </c>
      <c r="DB386" s="269">
        <v>8400</v>
      </c>
      <c r="DC386" s="270">
        <v>5300</v>
      </c>
      <c r="DD386" s="271">
        <v>5300</v>
      </c>
      <c r="DE386" s="1210"/>
      <c r="DF386" s="1269"/>
      <c r="DG386" s="235"/>
      <c r="DH386" s="276"/>
      <c r="DI386" s="1241"/>
      <c r="DJ386" s="1243"/>
      <c r="DK386" s="1210"/>
      <c r="DL386" s="1190"/>
      <c r="DM386" s="1192"/>
      <c r="DN386" s="1194"/>
      <c r="DO386" s="1192"/>
      <c r="DP386" s="1196"/>
      <c r="DQ386" s="1192"/>
      <c r="DR386" s="1247"/>
      <c r="DS386" s="1210"/>
      <c r="DT386" s="301"/>
      <c r="DU386" s="1210"/>
      <c r="DV386" s="1221">
        <v>0.01</v>
      </c>
      <c r="DW386" s="1223">
        <v>0.03</v>
      </c>
      <c r="DX386" s="1223">
        <v>0.04</v>
      </c>
      <c r="DY386" s="1225">
        <v>0.05</v>
      </c>
      <c r="DZ386" s="1210"/>
      <c r="EA386" s="1212"/>
      <c r="EB386" s="1192"/>
      <c r="EC386" s="1199"/>
      <c r="ED386" s="1192"/>
      <c r="EE386" s="1194"/>
      <c r="EF386" s="1192"/>
      <c r="EG386" s="1196"/>
      <c r="EH386" s="1192"/>
      <c r="EI386" s="1205"/>
      <c r="EJ386" s="1208"/>
      <c r="EK386" s="1210"/>
      <c r="EL386" s="1212"/>
      <c r="EM386" s="1192"/>
      <c r="EN386" s="1199"/>
      <c r="EO386" s="1192"/>
      <c r="EP386" s="1194"/>
      <c r="EQ386" s="1192"/>
      <c r="ER386" s="1196"/>
      <c r="ES386" s="1192"/>
      <c r="ET386" s="1205"/>
      <c r="EU386" s="1215"/>
      <c r="EV386" s="1208"/>
      <c r="EW386" s="1210"/>
      <c r="EX386" s="277">
        <v>170</v>
      </c>
      <c r="EY386" s="1210"/>
      <c r="EZ386" s="1261"/>
      <c r="FA386" s="1210"/>
      <c r="FB386" s="1264"/>
      <c r="FC386" s="298"/>
      <c r="FD386" s="1267"/>
      <c r="FE386" s="441"/>
      <c r="FF386" s="422"/>
      <c r="FG386" s="422"/>
      <c r="FH386" s="422"/>
      <c r="FI386" s="422"/>
      <c r="FJ386" s="422"/>
      <c r="FK386" s="422"/>
      <c r="FL386" s="422"/>
      <c r="FM386" s="422"/>
      <c r="FN386" s="422"/>
      <c r="FO386" s="422"/>
    </row>
    <row r="387" spans="1:171" s="56" customFormat="1" ht="15.6" customHeight="1">
      <c r="A387" s="56" t="s">
        <v>1460</v>
      </c>
      <c r="B387" s="56" t="s">
        <v>2081</v>
      </c>
      <c r="C387" s="1256"/>
      <c r="D387" s="1342"/>
      <c r="E387" s="1218"/>
      <c r="F387" s="300" t="s">
        <v>45</v>
      </c>
      <c r="G387" s="205"/>
      <c r="H387" s="279">
        <v>317700</v>
      </c>
      <c r="I387" s="280"/>
      <c r="J387" s="279">
        <v>287900</v>
      </c>
      <c r="K387" s="280"/>
      <c r="L387" s="175" t="s">
        <v>268</v>
      </c>
      <c r="M387" s="223">
        <v>3050</v>
      </c>
      <c r="N387" s="281"/>
      <c r="O387" s="282" t="s">
        <v>269</v>
      </c>
      <c r="P387" s="283" t="s">
        <v>270</v>
      </c>
      <c r="Q387" s="284" t="s">
        <v>274</v>
      </c>
      <c r="R387" s="283" t="s">
        <v>271</v>
      </c>
      <c r="S387" s="284" t="s">
        <v>268</v>
      </c>
      <c r="T387" s="285">
        <v>2.9</v>
      </c>
      <c r="U387" s="286"/>
      <c r="V387" s="223">
        <v>2750</v>
      </c>
      <c r="W387" s="281"/>
      <c r="X387" s="282" t="s">
        <v>269</v>
      </c>
      <c r="Y387" s="283" t="s">
        <v>270</v>
      </c>
      <c r="Z387" s="284" t="s">
        <v>274</v>
      </c>
      <c r="AA387" s="283" t="s">
        <v>271</v>
      </c>
      <c r="AB387" s="284" t="s">
        <v>268</v>
      </c>
      <c r="AC387" s="285">
        <v>2.9</v>
      </c>
      <c r="AD387" s="287"/>
      <c r="AE387" s="55"/>
      <c r="AF387" s="133"/>
      <c r="AG387" s="133"/>
      <c r="AH387" s="288"/>
      <c r="AI387" s="137"/>
      <c r="AJ387" s="138"/>
      <c r="AK387" s="137"/>
      <c r="AL387" s="138"/>
      <c r="AM387" s="137"/>
      <c r="AN387" s="138"/>
      <c r="AO387" s="138"/>
      <c r="AP387" s="55"/>
      <c r="AQ387" s="289"/>
      <c r="AR387" s="165"/>
      <c r="AS387" s="288"/>
      <c r="AT387" s="137"/>
      <c r="AU387" s="138"/>
      <c r="AV387" s="137"/>
      <c r="AW387" s="138"/>
      <c r="AX387" s="137"/>
      <c r="AY387" s="138"/>
      <c r="BJ387" s="1187"/>
      <c r="BK387" s="51"/>
      <c r="BL387" s="301"/>
      <c r="BM387" s="1210"/>
      <c r="BU387" s="235"/>
      <c r="BV387" s="1241"/>
      <c r="BW387" s="266"/>
      <c r="BX387" s="1210"/>
      <c r="BY387" s="1279"/>
      <c r="BZ387" s="290"/>
      <c r="CA387" s="1210"/>
      <c r="CB387" s="1191"/>
      <c r="CC387" s="1193"/>
      <c r="CD387" s="1195"/>
      <c r="CE387" s="1193"/>
      <c r="CF387" s="1197"/>
      <c r="CG387" s="1193"/>
      <c r="CH387" s="1248"/>
      <c r="CI387" s="1241"/>
      <c r="CJ387" s="1219"/>
      <c r="CK387" s="1189"/>
      <c r="CL387" s="1190"/>
      <c r="CM387" s="1192"/>
      <c r="CN387" s="1194"/>
      <c r="CO387" s="1192"/>
      <c r="CP387" s="1196"/>
      <c r="CQ387" s="1192"/>
      <c r="CR387" s="1205"/>
      <c r="CS387" s="1230"/>
      <c r="CT387" s="1232"/>
      <c r="CU387" s="1235"/>
      <c r="CV387" s="1238"/>
      <c r="CW387" s="1235"/>
      <c r="CX387" s="1238"/>
      <c r="CY387" s="1189"/>
      <c r="CZ387" s="291" t="s">
        <v>1167</v>
      </c>
      <c r="DA387" s="292">
        <v>6800</v>
      </c>
      <c r="DB387" s="293">
        <v>7500</v>
      </c>
      <c r="DC387" s="294">
        <v>4700</v>
      </c>
      <c r="DD387" s="290">
        <v>4700</v>
      </c>
      <c r="DE387" s="1210"/>
      <c r="DF387" s="1269"/>
      <c r="DG387" s="235"/>
      <c r="DH387" s="165"/>
      <c r="DI387" s="1241"/>
      <c r="DJ387" s="1244"/>
      <c r="DK387" s="1210"/>
      <c r="DL387" s="1190"/>
      <c r="DM387" s="1193"/>
      <c r="DN387" s="1195"/>
      <c r="DO387" s="1193"/>
      <c r="DP387" s="1197"/>
      <c r="DQ387" s="1193"/>
      <c r="DR387" s="1248"/>
      <c r="DS387" s="1210"/>
      <c r="DT387" s="301"/>
      <c r="DU387" s="1210"/>
      <c r="DV387" s="1222"/>
      <c r="DW387" s="1224"/>
      <c r="DX387" s="1224"/>
      <c r="DY387" s="1226"/>
      <c r="DZ387" s="1210"/>
      <c r="EA387" s="1213"/>
      <c r="EB387" s="1193"/>
      <c r="EC387" s="1200"/>
      <c r="ED387" s="1193"/>
      <c r="EE387" s="1195"/>
      <c r="EF387" s="1193"/>
      <c r="EG387" s="1197"/>
      <c r="EH387" s="1193"/>
      <c r="EI387" s="1206"/>
      <c r="EJ387" s="1209"/>
      <c r="EK387" s="1210"/>
      <c r="EL387" s="1213"/>
      <c r="EM387" s="1193"/>
      <c r="EN387" s="1200"/>
      <c r="EO387" s="1193"/>
      <c r="EP387" s="1195"/>
      <c r="EQ387" s="1193"/>
      <c r="ER387" s="1197"/>
      <c r="ES387" s="1193"/>
      <c r="ET387" s="1206"/>
      <c r="EU387" s="1216"/>
      <c r="EV387" s="1209"/>
      <c r="EW387" s="1210"/>
      <c r="EX387" s="295" t="s">
        <v>1168</v>
      </c>
      <c r="EY387" s="1210"/>
      <c r="EZ387" s="1261"/>
      <c r="FA387" s="1210"/>
      <c r="FB387" s="1264"/>
      <c r="FC387" s="298"/>
      <c r="FD387" s="1267"/>
      <c r="FE387" s="441"/>
      <c r="FF387" s="422"/>
      <c r="FG387" s="422"/>
      <c r="FH387" s="422"/>
      <c r="FI387" s="422"/>
      <c r="FJ387" s="422"/>
      <c r="FK387" s="422"/>
      <c r="FL387" s="422"/>
      <c r="FM387" s="422"/>
      <c r="FN387" s="422"/>
      <c r="FO387" s="422"/>
    </row>
    <row r="388" spans="1:171" s="56" customFormat="1" ht="15.6" customHeight="1">
      <c r="A388" s="56" t="s">
        <v>536</v>
      </c>
      <c r="B388" s="56" t="s">
        <v>2082</v>
      </c>
      <c r="C388" s="1256"/>
      <c r="D388" s="1348" t="s">
        <v>293</v>
      </c>
      <c r="E388" s="1184" t="s">
        <v>1160</v>
      </c>
      <c r="F388" s="296" t="s">
        <v>42</v>
      </c>
      <c r="G388" s="205"/>
      <c r="H388" s="206">
        <v>125770</v>
      </c>
      <c r="I388" s="207">
        <v>134640</v>
      </c>
      <c r="J388" s="206">
        <v>101930</v>
      </c>
      <c r="K388" s="207">
        <v>110800</v>
      </c>
      <c r="L388" s="175" t="s">
        <v>268</v>
      </c>
      <c r="M388" s="208">
        <v>1230</v>
      </c>
      <c r="N388" s="209">
        <v>1310</v>
      </c>
      <c r="O388" s="210" t="s">
        <v>269</v>
      </c>
      <c r="P388" s="211" t="s">
        <v>270</v>
      </c>
      <c r="Q388" s="212" t="s">
        <v>268</v>
      </c>
      <c r="R388" s="213" t="s">
        <v>271</v>
      </c>
      <c r="S388" s="212" t="s">
        <v>268</v>
      </c>
      <c r="T388" s="214">
        <v>3.2</v>
      </c>
      <c r="U388" s="215">
        <v>3.1</v>
      </c>
      <c r="V388" s="208">
        <v>990</v>
      </c>
      <c r="W388" s="209">
        <v>1070</v>
      </c>
      <c r="X388" s="210" t="s">
        <v>269</v>
      </c>
      <c r="Y388" s="211" t="s">
        <v>270</v>
      </c>
      <c r="Z388" s="212" t="s">
        <v>268</v>
      </c>
      <c r="AA388" s="213" t="s">
        <v>271</v>
      </c>
      <c r="AB388" s="212" t="s">
        <v>268</v>
      </c>
      <c r="AC388" s="214">
        <v>3.2</v>
      </c>
      <c r="AD388" s="216">
        <v>3.1</v>
      </c>
      <c r="AE388" s="175" t="s">
        <v>268</v>
      </c>
      <c r="AF388" s="217">
        <v>8870</v>
      </c>
      <c r="AG388" s="218" t="s">
        <v>274</v>
      </c>
      <c r="AH388" s="219">
        <v>80</v>
      </c>
      <c r="AI388" s="220" t="s">
        <v>269</v>
      </c>
      <c r="AJ388" s="211" t="s">
        <v>270</v>
      </c>
      <c r="AK388" s="212" t="s">
        <v>268</v>
      </c>
      <c r="AL388" s="213" t="s">
        <v>271</v>
      </c>
      <c r="AM388" s="212" t="s">
        <v>268</v>
      </c>
      <c r="AN388" s="221">
        <v>2.8</v>
      </c>
      <c r="AO388" s="222" t="s">
        <v>276</v>
      </c>
      <c r="AP388" s="175" t="s">
        <v>268</v>
      </c>
      <c r="AQ388" s="223">
        <v>3540</v>
      </c>
      <c r="AR388" s="224" t="s">
        <v>274</v>
      </c>
      <c r="AS388" s="225">
        <v>30</v>
      </c>
      <c r="AT388" s="226" t="s">
        <v>269</v>
      </c>
      <c r="AU388" s="227" t="s">
        <v>270</v>
      </c>
      <c r="AV388" s="228" t="s">
        <v>268</v>
      </c>
      <c r="AW388" s="229" t="s">
        <v>271</v>
      </c>
      <c r="AX388" s="228" t="s">
        <v>268</v>
      </c>
      <c r="AY388" s="230">
        <v>3.8</v>
      </c>
      <c r="AZ388" s="51"/>
      <c r="BB388" s="133"/>
      <c r="BC388" s="297"/>
      <c r="BD388" s="137"/>
      <c r="BE388" s="138"/>
      <c r="BF388" s="137"/>
      <c r="BG388" s="138"/>
      <c r="BH388" s="137"/>
      <c r="BI388" s="138"/>
      <c r="BJ388" s="1187"/>
      <c r="BK388" s="51"/>
      <c r="BL388" s="301"/>
      <c r="BM388" s="1210"/>
      <c r="BU388" s="235"/>
      <c r="BV388" s="1241"/>
      <c r="BW388" s="266"/>
      <c r="BX388" s="1210" t="s">
        <v>268</v>
      </c>
      <c r="BY388" s="1276">
        <v>29160</v>
      </c>
      <c r="BZ388" s="237"/>
      <c r="CA388" s="1210" t="s">
        <v>268</v>
      </c>
      <c r="CB388" s="1245">
        <v>210</v>
      </c>
      <c r="CC388" s="1201" t="s">
        <v>269</v>
      </c>
      <c r="CD388" s="1202" t="s">
        <v>270</v>
      </c>
      <c r="CE388" s="1201" t="s">
        <v>268</v>
      </c>
      <c r="CF388" s="1203" t="s">
        <v>275</v>
      </c>
      <c r="CG388" s="1201" t="s">
        <v>268</v>
      </c>
      <c r="CH388" s="1246">
        <v>5.8</v>
      </c>
      <c r="CI388" s="1241"/>
      <c r="CJ388" s="1188" t="s">
        <v>195</v>
      </c>
      <c r="CK388" s="1189" t="s">
        <v>268</v>
      </c>
      <c r="CL388" s="1190">
        <v>220</v>
      </c>
      <c r="CM388" s="1192" t="s">
        <v>269</v>
      </c>
      <c r="CN388" s="1194" t="s">
        <v>270</v>
      </c>
      <c r="CO388" s="1192" t="s">
        <v>268</v>
      </c>
      <c r="CP388" s="1196" t="s">
        <v>275</v>
      </c>
      <c r="CQ388" s="1192" t="s">
        <v>268</v>
      </c>
      <c r="CR388" s="1205">
        <v>2.2999999999999998</v>
      </c>
      <c r="CS388" s="1230" t="s">
        <v>277</v>
      </c>
      <c r="CT388" s="1232" t="s">
        <v>268</v>
      </c>
      <c r="CU388" s="1233">
        <v>8100</v>
      </c>
      <c r="CV388" s="1236">
        <v>8900</v>
      </c>
      <c r="CW388" s="1233">
        <v>5600</v>
      </c>
      <c r="CX388" s="1236">
        <v>5600</v>
      </c>
      <c r="CY388" s="1189" t="s">
        <v>268</v>
      </c>
      <c r="CZ388" s="238" t="s">
        <v>1162</v>
      </c>
      <c r="DA388" s="239">
        <v>12900</v>
      </c>
      <c r="DB388" s="240">
        <v>14400</v>
      </c>
      <c r="DC388" s="241">
        <v>9000</v>
      </c>
      <c r="DD388" s="242">
        <v>9000</v>
      </c>
      <c r="DE388" s="1210"/>
      <c r="DF388" s="231" t="s">
        <v>279</v>
      </c>
      <c r="DG388" s="1189" t="s">
        <v>268</v>
      </c>
      <c r="DH388" s="1239">
        <v>5100</v>
      </c>
      <c r="DI388" s="1210" t="s">
        <v>268</v>
      </c>
      <c r="DJ388" s="1242">
        <v>8900</v>
      </c>
      <c r="DK388" s="1210" t="s">
        <v>268</v>
      </c>
      <c r="DL388" s="1245">
        <v>80</v>
      </c>
      <c r="DM388" s="1201" t="s">
        <v>269</v>
      </c>
      <c r="DN388" s="1202" t="s">
        <v>270</v>
      </c>
      <c r="DO388" s="1201" t="s">
        <v>268</v>
      </c>
      <c r="DP388" s="1203" t="s">
        <v>275</v>
      </c>
      <c r="DQ388" s="1201" t="s">
        <v>268</v>
      </c>
      <c r="DR388" s="1246">
        <v>6.8</v>
      </c>
      <c r="DS388" s="1210"/>
      <c r="DT388" s="301"/>
      <c r="DU388" s="1210" t="s">
        <v>280</v>
      </c>
      <c r="DV388" s="1249" t="s">
        <v>1129</v>
      </c>
      <c r="DW388" s="1251" t="s">
        <v>1129</v>
      </c>
      <c r="DX388" s="1251" t="s">
        <v>1129</v>
      </c>
      <c r="DY388" s="1253" t="s">
        <v>1129</v>
      </c>
      <c r="DZ388" s="1210" t="s">
        <v>280</v>
      </c>
      <c r="EA388" s="1211">
        <v>5910</v>
      </c>
      <c r="EB388" s="1201" t="s">
        <v>268</v>
      </c>
      <c r="EC388" s="1198">
        <v>50</v>
      </c>
      <c r="ED388" s="1201" t="s">
        <v>269</v>
      </c>
      <c r="EE388" s="1202" t="s">
        <v>270</v>
      </c>
      <c r="EF388" s="1201" t="s">
        <v>268</v>
      </c>
      <c r="EG388" s="1203" t="s">
        <v>275</v>
      </c>
      <c r="EH388" s="1201" t="s">
        <v>268</v>
      </c>
      <c r="EI388" s="1204">
        <v>5.4</v>
      </c>
      <c r="EJ388" s="1207" t="s">
        <v>276</v>
      </c>
      <c r="EK388" s="1210" t="s">
        <v>280</v>
      </c>
      <c r="EL388" s="1211">
        <v>21290</v>
      </c>
      <c r="EM388" s="1201" t="s">
        <v>268</v>
      </c>
      <c r="EN388" s="1198">
        <v>210</v>
      </c>
      <c r="EO388" s="1201" t="s">
        <v>269</v>
      </c>
      <c r="EP388" s="1202" t="s">
        <v>270</v>
      </c>
      <c r="EQ388" s="1201" t="s">
        <v>268</v>
      </c>
      <c r="ER388" s="1203" t="s">
        <v>275</v>
      </c>
      <c r="ES388" s="1201" t="s">
        <v>268</v>
      </c>
      <c r="ET388" s="1204">
        <v>2.6</v>
      </c>
      <c r="EU388" s="1214" t="s">
        <v>276</v>
      </c>
      <c r="EV388" s="1207" t="s">
        <v>1168</v>
      </c>
      <c r="EW388" s="1210" t="s">
        <v>280</v>
      </c>
      <c r="EX388" s="244"/>
      <c r="EY388" s="1210" t="s">
        <v>280</v>
      </c>
      <c r="EZ388" s="1261"/>
      <c r="FA388" s="1210"/>
      <c r="FB388" s="1264"/>
      <c r="FC388" s="298"/>
      <c r="FD388" s="1267"/>
      <c r="FE388" s="441"/>
      <c r="FF388" s="422"/>
      <c r="FG388" s="422"/>
      <c r="FH388" s="422"/>
      <c r="FI388" s="422"/>
      <c r="FJ388" s="422"/>
      <c r="FK388" s="422"/>
      <c r="FL388" s="422"/>
      <c r="FM388" s="422"/>
      <c r="FN388" s="422"/>
      <c r="FO388" s="422"/>
    </row>
    <row r="389" spans="1:171" s="56" customFormat="1" ht="15.6" customHeight="1">
      <c r="A389" s="56" t="s">
        <v>537</v>
      </c>
      <c r="B389" s="56" t="s">
        <v>2083</v>
      </c>
      <c r="C389" s="1256"/>
      <c r="D389" s="1349"/>
      <c r="E389" s="1185"/>
      <c r="F389" s="299" t="s">
        <v>43</v>
      </c>
      <c r="G389" s="205"/>
      <c r="H389" s="246">
        <v>134640</v>
      </c>
      <c r="I389" s="247">
        <v>205880</v>
      </c>
      <c r="J389" s="246">
        <v>110800</v>
      </c>
      <c r="K389" s="247">
        <v>182040</v>
      </c>
      <c r="L389" s="175" t="s">
        <v>268</v>
      </c>
      <c r="M389" s="248">
        <v>1310</v>
      </c>
      <c r="N389" s="249">
        <v>1930</v>
      </c>
      <c r="O389" s="250" t="s">
        <v>269</v>
      </c>
      <c r="P389" s="251" t="s">
        <v>270</v>
      </c>
      <c r="Q389" s="252" t="s">
        <v>274</v>
      </c>
      <c r="R389" s="251" t="s">
        <v>271</v>
      </c>
      <c r="S389" s="252" t="s">
        <v>268</v>
      </c>
      <c r="T389" s="253">
        <v>3.1</v>
      </c>
      <c r="U389" s="254">
        <v>3</v>
      </c>
      <c r="V389" s="248">
        <v>1070</v>
      </c>
      <c r="W389" s="249">
        <v>1690</v>
      </c>
      <c r="X389" s="250" t="s">
        <v>269</v>
      </c>
      <c r="Y389" s="251" t="s">
        <v>270</v>
      </c>
      <c r="Z389" s="252" t="s">
        <v>274</v>
      </c>
      <c r="AA389" s="251" t="s">
        <v>271</v>
      </c>
      <c r="AB389" s="252" t="s">
        <v>268</v>
      </c>
      <c r="AC389" s="253">
        <v>3.1</v>
      </c>
      <c r="AD389" s="255">
        <v>3</v>
      </c>
      <c r="AE389" s="175" t="s">
        <v>268</v>
      </c>
      <c r="AF389" s="223">
        <v>8870</v>
      </c>
      <c r="AG389" s="224" t="s">
        <v>274</v>
      </c>
      <c r="AH389" s="256">
        <v>80</v>
      </c>
      <c r="AI389" s="257" t="s">
        <v>269</v>
      </c>
      <c r="AJ389" s="197" t="s">
        <v>270</v>
      </c>
      <c r="AK389" s="198" t="s">
        <v>268</v>
      </c>
      <c r="AL389" s="258" t="s">
        <v>271</v>
      </c>
      <c r="AM389" s="259" t="s">
        <v>268</v>
      </c>
      <c r="AN389" s="260">
        <v>2.8</v>
      </c>
      <c r="AO389" s="261"/>
      <c r="AP389" s="51"/>
      <c r="AQ389" s="233"/>
      <c r="AS389" s="233"/>
      <c r="AT389" s="262"/>
      <c r="AU389" s="263"/>
      <c r="AV389" s="262"/>
      <c r="AW389" s="263"/>
      <c r="AX389" s="262"/>
      <c r="AY389" s="263"/>
      <c r="AZ389" s="51"/>
      <c r="BC389" s="264"/>
      <c r="BD389" s="265"/>
      <c r="BF389" s="265"/>
      <c r="BH389" s="265"/>
      <c r="BJ389" s="1187"/>
      <c r="BK389" s="51"/>
      <c r="BL389" s="301"/>
      <c r="BM389" s="1210"/>
      <c r="BU389" s="235"/>
      <c r="BV389" s="1241"/>
      <c r="BW389" s="266"/>
      <c r="BX389" s="1210"/>
      <c r="BY389" s="1343"/>
      <c r="BZ389" s="267">
        <v>27220</v>
      </c>
      <c r="CA389" s="1210"/>
      <c r="CB389" s="1190"/>
      <c r="CC389" s="1192"/>
      <c r="CD389" s="1194"/>
      <c r="CE389" s="1192"/>
      <c r="CF389" s="1196"/>
      <c r="CG389" s="1192"/>
      <c r="CH389" s="1247"/>
      <c r="CI389" s="1241"/>
      <c r="CJ389" s="1188"/>
      <c r="CK389" s="1189"/>
      <c r="CL389" s="1190"/>
      <c r="CM389" s="1192"/>
      <c r="CN389" s="1194"/>
      <c r="CO389" s="1192"/>
      <c r="CP389" s="1196"/>
      <c r="CQ389" s="1192"/>
      <c r="CR389" s="1205"/>
      <c r="CS389" s="1230"/>
      <c r="CT389" s="1232"/>
      <c r="CU389" s="1234"/>
      <c r="CV389" s="1237"/>
      <c r="CW389" s="1234"/>
      <c r="CX389" s="1237"/>
      <c r="CY389" s="1189"/>
      <c r="CZ389" s="167" t="s">
        <v>1164</v>
      </c>
      <c r="DA389" s="268">
        <v>7100</v>
      </c>
      <c r="DB389" s="269">
        <v>7900</v>
      </c>
      <c r="DC389" s="270">
        <v>5000</v>
      </c>
      <c r="DD389" s="271">
        <v>5000</v>
      </c>
      <c r="DE389" s="1210"/>
      <c r="DF389" s="231">
        <v>40500</v>
      </c>
      <c r="DG389" s="1189"/>
      <c r="DH389" s="1240"/>
      <c r="DI389" s="1210"/>
      <c r="DJ389" s="1243"/>
      <c r="DK389" s="1210"/>
      <c r="DL389" s="1190"/>
      <c r="DM389" s="1192"/>
      <c r="DN389" s="1194"/>
      <c r="DO389" s="1192"/>
      <c r="DP389" s="1196"/>
      <c r="DQ389" s="1192"/>
      <c r="DR389" s="1247"/>
      <c r="DS389" s="1210"/>
      <c r="DT389" s="301"/>
      <c r="DU389" s="1210"/>
      <c r="DV389" s="1250"/>
      <c r="DW389" s="1252"/>
      <c r="DX389" s="1252"/>
      <c r="DY389" s="1254"/>
      <c r="DZ389" s="1210"/>
      <c r="EA389" s="1212"/>
      <c r="EB389" s="1192"/>
      <c r="EC389" s="1199"/>
      <c r="ED389" s="1192"/>
      <c r="EE389" s="1194"/>
      <c r="EF389" s="1192"/>
      <c r="EG389" s="1196"/>
      <c r="EH389" s="1192"/>
      <c r="EI389" s="1205"/>
      <c r="EJ389" s="1208"/>
      <c r="EK389" s="1210"/>
      <c r="EL389" s="1212"/>
      <c r="EM389" s="1192"/>
      <c r="EN389" s="1199"/>
      <c r="EO389" s="1192"/>
      <c r="EP389" s="1194"/>
      <c r="EQ389" s="1192"/>
      <c r="ER389" s="1196"/>
      <c r="ES389" s="1192"/>
      <c r="ET389" s="1205"/>
      <c r="EU389" s="1215"/>
      <c r="EV389" s="1208"/>
      <c r="EW389" s="1210"/>
      <c r="EX389" s="272">
        <v>13910</v>
      </c>
      <c r="EY389" s="1210"/>
      <c r="EZ389" s="1261"/>
      <c r="FA389" s="1210"/>
      <c r="FB389" s="1264"/>
      <c r="FC389" s="298"/>
      <c r="FD389" s="1267"/>
      <c r="FE389" s="441"/>
      <c r="FF389" s="422"/>
      <c r="FG389" s="422"/>
      <c r="FH389" s="422"/>
      <c r="FI389" s="422"/>
      <c r="FJ389" s="422"/>
      <c r="FK389" s="422"/>
      <c r="FL389" s="422"/>
      <c r="FM389" s="422"/>
      <c r="FN389" s="422"/>
      <c r="FO389" s="422"/>
    </row>
    <row r="390" spans="1:171" s="56" customFormat="1" ht="15.6" customHeight="1">
      <c r="A390" s="56" t="s">
        <v>1461</v>
      </c>
      <c r="B390" s="56" t="s">
        <v>2084</v>
      </c>
      <c r="C390" s="1256"/>
      <c r="D390" s="1349"/>
      <c r="E390" s="1217" t="s">
        <v>1165</v>
      </c>
      <c r="F390" s="299" t="s">
        <v>44</v>
      </c>
      <c r="G390" s="205"/>
      <c r="H390" s="246">
        <v>205880</v>
      </c>
      <c r="I390" s="247">
        <v>294600</v>
      </c>
      <c r="J390" s="246">
        <v>182040</v>
      </c>
      <c r="K390" s="247">
        <v>270760</v>
      </c>
      <c r="L390" s="175" t="s">
        <v>268</v>
      </c>
      <c r="M390" s="248">
        <v>1930</v>
      </c>
      <c r="N390" s="249">
        <v>2820</v>
      </c>
      <c r="O390" s="250" t="s">
        <v>269</v>
      </c>
      <c r="P390" s="251" t="s">
        <v>270</v>
      </c>
      <c r="Q390" s="252" t="s">
        <v>274</v>
      </c>
      <c r="R390" s="251" t="s">
        <v>271</v>
      </c>
      <c r="S390" s="252" t="s">
        <v>268</v>
      </c>
      <c r="T390" s="253">
        <v>3</v>
      </c>
      <c r="U390" s="254">
        <v>2.9</v>
      </c>
      <c r="V390" s="248">
        <v>1690</v>
      </c>
      <c r="W390" s="249">
        <v>2580</v>
      </c>
      <c r="X390" s="250" t="s">
        <v>269</v>
      </c>
      <c r="Y390" s="251" t="s">
        <v>270</v>
      </c>
      <c r="Z390" s="252" t="s">
        <v>274</v>
      </c>
      <c r="AA390" s="251" t="s">
        <v>271</v>
      </c>
      <c r="AB390" s="252" t="s">
        <v>268</v>
      </c>
      <c r="AC390" s="253">
        <v>3</v>
      </c>
      <c r="AD390" s="255">
        <v>2.9</v>
      </c>
      <c r="AE390" s="55"/>
      <c r="AF390" s="133"/>
      <c r="AG390" s="133"/>
      <c r="AH390" s="273"/>
      <c r="AI390" s="137"/>
      <c r="AJ390" s="138"/>
      <c r="AK390" s="137"/>
      <c r="AL390" s="138"/>
      <c r="AM390" s="137"/>
      <c r="AN390" s="138"/>
      <c r="AO390" s="138"/>
      <c r="AP390" s="55"/>
      <c r="AQ390" s="133"/>
      <c r="AR390" s="133"/>
      <c r="AS390" s="138"/>
      <c r="AT390" s="137"/>
      <c r="AU390" s="138"/>
      <c r="AV390" s="137"/>
      <c r="AW390" s="138"/>
      <c r="AX390" s="137"/>
      <c r="AY390" s="138"/>
      <c r="AZ390" s="175" t="s">
        <v>268</v>
      </c>
      <c r="BA390" s="274">
        <v>17740</v>
      </c>
      <c r="BB390" s="175" t="s">
        <v>268</v>
      </c>
      <c r="BC390" s="225">
        <v>170</v>
      </c>
      <c r="BD390" s="226" t="s">
        <v>269</v>
      </c>
      <c r="BE390" s="227" t="s">
        <v>270</v>
      </c>
      <c r="BF390" s="228" t="s">
        <v>268</v>
      </c>
      <c r="BG390" s="229" t="s">
        <v>271</v>
      </c>
      <c r="BH390" s="226" t="s">
        <v>268</v>
      </c>
      <c r="BI390" s="230">
        <v>2.7</v>
      </c>
      <c r="BJ390" s="1187"/>
      <c r="BK390" s="51"/>
      <c r="BL390" s="301"/>
      <c r="BM390" s="1210"/>
      <c r="BU390" s="235"/>
      <c r="BV390" s="1241"/>
      <c r="BW390" s="266"/>
      <c r="BX390" s="1210" t="s">
        <v>268</v>
      </c>
      <c r="BY390" s="1278">
        <v>27220</v>
      </c>
      <c r="BZ390" s="275"/>
      <c r="CA390" s="1210"/>
      <c r="CB390" s="1190"/>
      <c r="CC390" s="1192"/>
      <c r="CD390" s="1194"/>
      <c r="CE390" s="1192"/>
      <c r="CF390" s="1196"/>
      <c r="CG390" s="1192"/>
      <c r="CH390" s="1247"/>
      <c r="CI390" s="1241"/>
      <c r="CJ390" s="1219">
        <v>22120</v>
      </c>
      <c r="CK390" s="1189"/>
      <c r="CL390" s="1190"/>
      <c r="CM390" s="1192"/>
      <c r="CN390" s="1194"/>
      <c r="CO390" s="1192"/>
      <c r="CP390" s="1196"/>
      <c r="CQ390" s="1192"/>
      <c r="CR390" s="1205"/>
      <c r="CS390" s="1230"/>
      <c r="CT390" s="1232"/>
      <c r="CU390" s="1234"/>
      <c r="CV390" s="1237"/>
      <c r="CW390" s="1234"/>
      <c r="CX390" s="1237"/>
      <c r="CY390" s="1189"/>
      <c r="CZ390" s="167" t="s">
        <v>1166</v>
      </c>
      <c r="DA390" s="268">
        <v>6200</v>
      </c>
      <c r="DB390" s="269">
        <v>6900</v>
      </c>
      <c r="DC390" s="270">
        <v>4300</v>
      </c>
      <c r="DD390" s="271">
        <v>4300</v>
      </c>
      <c r="DE390" s="1210"/>
      <c r="DF390" s="191"/>
      <c r="DG390" s="235"/>
      <c r="DH390" s="276"/>
      <c r="DI390" s="1241"/>
      <c r="DJ390" s="1243"/>
      <c r="DK390" s="1210"/>
      <c r="DL390" s="1190"/>
      <c r="DM390" s="1192"/>
      <c r="DN390" s="1194"/>
      <c r="DO390" s="1192"/>
      <c r="DP390" s="1196"/>
      <c r="DQ390" s="1192"/>
      <c r="DR390" s="1247"/>
      <c r="DS390" s="1210"/>
      <c r="DT390" s="301"/>
      <c r="DU390" s="1210"/>
      <c r="DV390" s="1221">
        <v>0.01</v>
      </c>
      <c r="DW390" s="1223">
        <v>0.03</v>
      </c>
      <c r="DX390" s="1223">
        <v>0.04</v>
      </c>
      <c r="DY390" s="1225">
        <v>0.05</v>
      </c>
      <c r="DZ390" s="1210"/>
      <c r="EA390" s="1212"/>
      <c r="EB390" s="1192"/>
      <c r="EC390" s="1199"/>
      <c r="ED390" s="1192"/>
      <c r="EE390" s="1194"/>
      <c r="EF390" s="1192"/>
      <c r="EG390" s="1196"/>
      <c r="EH390" s="1192"/>
      <c r="EI390" s="1205"/>
      <c r="EJ390" s="1208"/>
      <c r="EK390" s="1210"/>
      <c r="EL390" s="1212"/>
      <c r="EM390" s="1192"/>
      <c r="EN390" s="1199"/>
      <c r="EO390" s="1192"/>
      <c r="EP390" s="1194"/>
      <c r="EQ390" s="1192"/>
      <c r="ER390" s="1196"/>
      <c r="ES390" s="1192"/>
      <c r="ET390" s="1205"/>
      <c r="EU390" s="1215"/>
      <c r="EV390" s="1208"/>
      <c r="EW390" s="1210"/>
      <c r="EX390" s="277">
        <v>130</v>
      </c>
      <c r="EY390" s="1210"/>
      <c r="EZ390" s="1261"/>
      <c r="FA390" s="1210"/>
      <c r="FB390" s="1264"/>
      <c r="FC390" s="298"/>
      <c r="FD390" s="1267"/>
      <c r="FE390" s="441"/>
      <c r="FF390" s="422"/>
      <c r="FG390" s="422"/>
      <c r="FH390" s="422"/>
      <c r="FI390" s="422"/>
      <c r="FJ390" s="422"/>
      <c r="FK390" s="422"/>
      <c r="FL390" s="422"/>
      <c r="FM390" s="422"/>
      <c r="FN390" s="422"/>
      <c r="FO390" s="422"/>
    </row>
    <row r="391" spans="1:171" s="56" customFormat="1" ht="15.6" customHeight="1">
      <c r="A391" s="56" t="s">
        <v>1462</v>
      </c>
      <c r="B391" s="56" t="s">
        <v>2085</v>
      </c>
      <c r="C391" s="1256"/>
      <c r="D391" s="1349"/>
      <c r="E391" s="1218"/>
      <c r="F391" s="300" t="s">
        <v>45</v>
      </c>
      <c r="G391" s="205"/>
      <c r="H391" s="279">
        <v>294600</v>
      </c>
      <c r="I391" s="280"/>
      <c r="J391" s="279">
        <v>270760</v>
      </c>
      <c r="K391" s="280"/>
      <c r="L391" s="175" t="s">
        <v>268</v>
      </c>
      <c r="M391" s="223">
        <v>2820</v>
      </c>
      <c r="N391" s="281"/>
      <c r="O391" s="282" t="s">
        <v>269</v>
      </c>
      <c r="P391" s="283" t="s">
        <v>270</v>
      </c>
      <c r="Q391" s="284" t="s">
        <v>274</v>
      </c>
      <c r="R391" s="283" t="s">
        <v>271</v>
      </c>
      <c r="S391" s="284" t="s">
        <v>268</v>
      </c>
      <c r="T391" s="285">
        <v>2.9</v>
      </c>
      <c r="U391" s="286"/>
      <c r="V391" s="223">
        <v>2580</v>
      </c>
      <c r="W391" s="281"/>
      <c r="X391" s="282" t="s">
        <v>269</v>
      </c>
      <c r="Y391" s="283" t="s">
        <v>270</v>
      </c>
      <c r="Z391" s="284" t="s">
        <v>274</v>
      </c>
      <c r="AA391" s="283" t="s">
        <v>271</v>
      </c>
      <c r="AB391" s="284" t="s">
        <v>268</v>
      </c>
      <c r="AC391" s="285">
        <v>2.9</v>
      </c>
      <c r="AD391" s="287"/>
      <c r="AE391" s="55"/>
      <c r="AF391" s="133"/>
      <c r="AG391" s="133"/>
      <c r="AH391" s="288"/>
      <c r="AI391" s="137"/>
      <c r="AJ391" s="138"/>
      <c r="AK391" s="137"/>
      <c r="AL391" s="138"/>
      <c r="AM391" s="137"/>
      <c r="AN391" s="138"/>
      <c r="AO391" s="138"/>
      <c r="AP391" s="55"/>
      <c r="AQ391" s="289"/>
      <c r="AR391" s="165"/>
      <c r="AS391" s="288"/>
      <c r="AT391" s="137"/>
      <c r="AU391" s="138"/>
      <c r="AV391" s="137"/>
      <c r="AW391" s="138"/>
      <c r="AX391" s="137"/>
      <c r="AY391" s="138"/>
      <c r="BJ391" s="1187"/>
      <c r="BK391" s="51"/>
      <c r="BL391" s="301"/>
      <c r="BM391" s="1210"/>
      <c r="BU391" s="235"/>
      <c r="BV391" s="1241"/>
      <c r="BW391" s="266"/>
      <c r="BX391" s="1210"/>
      <c r="BY391" s="1279"/>
      <c r="BZ391" s="290"/>
      <c r="CA391" s="1210"/>
      <c r="CB391" s="1191"/>
      <c r="CC391" s="1193"/>
      <c r="CD391" s="1195"/>
      <c r="CE391" s="1193"/>
      <c r="CF391" s="1197"/>
      <c r="CG391" s="1193"/>
      <c r="CH391" s="1248"/>
      <c r="CI391" s="1241"/>
      <c r="CJ391" s="1219"/>
      <c r="CK391" s="1189"/>
      <c r="CL391" s="1190"/>
      <c r="CM391" s="1192"/>
      <c r="CN391" s="1194"/>
      <c r="CO391" s="1192"/>
      <c r="CP391" s="1196"/>
      <c r="CQ391" s="1192"/>
      <c r="CR391" s="1205"/>
      <c r="CS391" s="1230"/>
      <c r="CT391" s="1232"/>
      <c r="CU391" s="1235"/>
      <c r="CV391" s="1238"/>
      <c r="CW391" s="1235"/>
      <c r="CX391" s="1238"/>
      <c r="CY391" s="1189"/>
      <c r="CZ391" s="291" t="s">
        <v>1167</v>
      </c>
      <c r="DA391" s="292">
        <v>5500</v>
      </c>
      <c r="DB391" s="293">
        <v>6200</v>
      </c>
      <c r="DC391" s="294">
        <v>3900</v>
      </c>
      <c r="DD391" s="290">
        <v>3900</v>
      </c>
      <c r="DE391" s="1210"/>
      <c r="DF391" s="231" t="s">
        <v>1170</v>
      </c>
      <c r="DG391" s="235"/>
      <c r="DH391" s="165"/>
      <c r="DI391" s="1241"/>
      <c r="DJ391" s="1244"/>
      <c r="DK391" s="1210"/>
      <c r="DL391" s="1190"/>
      <c r="DM391" s="1193"/>
      <c r="DN391" s="1195"/>
      <c r="DO391" s="1193"/>
      <c r="DP391" s="1197"/>
      <c r="DQ391" s="1193"/>
      <c r="DR391" s="1248"/>
      <c r="DS391" s="1210"/>
      <c r="DT391" s="301"/>
      <c r="DU391" s="1210"/>
      <c r="DV391" s="1222"/>
      <c r="DW391" s="1224"/>
      <c r="DX391" s="1224"/>
      <c r="DY391" s="1226"/>
      <c r="DZ391" s="1210"/>
      <c r="EA391" s="1213"/>
      <c r="EB391" s="1193"/>
      <c r="EC391" s="1200"/>
      <c r="ED391" s="1193"/>
      <c r="EE391" s="1195"/>
      <c r="EF391" s="1193"/>
      <c r="EG391" s="1197"/>
      <c r="EH391" s="1193"/>
      <c r="EI391" s="1206"/>
      <c r="EJ391" s="1209"/>
      <c r="EK391" s="1210"/>
      <c r="EL391" s="1213"/>
      <c r="EM391" s="1193"/>
      <c r="EN391" s="1200"/>
      <c r="EO391" s="1193"/>
      <c r="EP391" s="1195"/>
      <c r="EQ391" s="1193"/>
      <c r="ER391" s="1197"/>
      <c r="ES391" s="1193"/>
      <c r="ET391" s="1206"/>
      <c r="EU391" s="1216"/>
      <c r="EV391" s="1209"/>
      <c r="EW391" s="1210"/>
      <c r="EX391" s="295" t="s">
        <v>1168</v>
      </c>
      <c r="EY391" s="1210"/>
      <c r="EZ391" s="1261"/>
      <c r="FA391" s="1210"/>
      <c r="FB391" s="1264"/>
      <c r="FC391" s="298"/>
      <c r="FD391" s="1267"/>
      <c r="FE391" s="441"/>
      <c r="FF391" s="422"/>
      <c r="FG391" s="422"/>
      <c r="FH391" s="422"/>
      <c r="FI391" s="422"/>
      <c r="FJ391" s="422"/>
      <c r="FK391" s="422"/>
      <c r="FL391" s="422"/>
      <c r="FM391" s="422"/>
      <c r="FN391" s="422"/>
      <c r="FO391" s="422"/>
    </row>
    <row r="392" spans="1:171" s="56" customFormat="1" ht="15.6" customHeight="1">
      <c r="A392" s="56" t="s">
        <v>538</v>
      </c>
      <c r="B392" s="56" t="s">
        <v>2086</v>
      </c>
      <c r="C392" s="1256"/>
      <c r="D392" s="1348" t="s">
        <v>295</v>
      </c>
      <c r="E392" s="1184" t="s">
        <v>1160</v>
      </c>
      <c r="F392" s="296" t="s">
        <v>42</v>
      </c>
      <c r="G392" s="205"/>
      <c r="H392" s="206">
        <v>108650</v>
      </c>
      <c r="I392" s="207">
        <v>117520</v>
      </c>
      <c r="J392" s="206">
        <v>88780</v>
      </c>
      <c r="K392" s="207">
        <v>97650</v>
      </c>
      <c r="L392" s="175" t="s">
        <v>268</v>
      </c>
      <c r="M392" s="208">
        <v>1060</v>
      </c>
      <c r="N392" s="209">
        <v>1140</v>
      </c>
      <c r="O392" s="210" t="s">
        <v>269</v>
      </c>
      <c r="P392" s="211" t="s">
        <v>270</v>
      </c>
      <c r="Q392" s="212" t="s">
        <v>268</v>
      </c>
      <c r="R392" s="213" t="s">
        <v>271</v>
      </c>
      <c r="S392" s="212" t="s">
        <v>268</v>
      </c>
      <c r="T392" s="214">
        <v>3.1</v>
      </c>
      <c r="U392" s="215">
        <v>3.1</v>
      </c>
      <c r="V392" s="208">
        <v>860</v>
      </c>
      <c r="W392" s="209">
        <v>940</v>
      </c>
      <c r="X392" s="210" t="s">
        <v>269</v>
      </c>
      <c r="Y392" s="211" t="s">
        <v>270</v>
      </c>
      <c r="Z392" s="212" t="s">
        <v>268</v>
      </c>
      <c r="AA392" s="213" t="s">
        <v>271</v>
      </c>
      <c r="AB392" s="212" t="s">
        <v>268</v>
      </c>
      <c r="AC392" s="214">
        <v>3.1</v>
      </c>
      <c r="AD392" s="216">
        <v>3.1</v>
      </c>
      <c r="AE392" s="175" t="s">
        <v>268</v>
      </c>
      <c r="AF392" s="217">
        <v>8870</v>
      </c>
      <c r="AG392" s="218" t="s">
        <v>274</v>
      </c>
      <c r="AH392" s="219">
        <v>80</v>
      </c>
      <c r="AI392" s="220" t="s">
        <v>269</v>
      </c>
      <c r="AJ392" s="211" t="s">
        <v>270</v>
      </c>
      <c r="AK392" s="212" t="s">
        <v>268</v>
      </c>
      <c r="AL392" s="213" t="s">
        <v>271</v>
      </c>
      <c r="AM392" s="212" t="s">
        <v>268</v>
      </c>
      <c r="AN392" s="221">
        <v>2.8</v>
      </c>
      <c r="AO392" s="222" t="s">
        <v>276</v>
      </c>
      <c r="AP392" s="175" t="s">
        <v>268</v>
      </c>
      <c r="AQ392" s="223">
        <v>3540</v>
      </c>
      <c r="AR392" s="224" t="s">
        <v>274</v>
      </c>
      <c r="AS392" s="225">
        <v>30</v>
      </c>
      <c r="AT392" s="226" t="s">
        <v>269</v>
      </c>
      <c r="AU392" s="227" t="s">
        <v>270</v>
      </c>
      <c r="AV392" s="228" t="s">
        <v>268</v>
      </c>
      <c r="AW392" s="229" t="s">
        <v>271</v>
      </c>
      <c r="AX392" s="228" t="s">
        <v>268</v>
      </c>
      <c r="AY392" s="230">
        <v>3.8</v>
      </c>
      <c r="AZ392" s="51"/>
      <c r="BB392" s="133"/>
      <c r="BC392" s="297"/>
      <c r="BD392" s="137"/>
      <c r="BE392" s="138"/>
      <c r="BF392" s="137"/>
      <c r="BG392" s="138"/>
      <c r="BH392" s="137"/>
      <c r="BI392" s="138"/>
      <c r="BJ392" s="1187"/>
      <c r="BK392" s="51"/>
      <c r="BL392" s="301"/>
      <c r="BM392" s="1210"/>
      <c r="BU392" s="235"/>
      <c r="BV392" s="1241"/>
      <c r="BW392" s="266"/>
      <c r="BX392" s="1210" t="s">
        <v>268</v>
      </c>
      <c r="BY392" s="1276">
        <v>25590</v>
      </c>
      <c r="BZ392" s="237"/>
      <c r="CA392" s="1210" t="s">
        <v>268</v>
      </c>
      <c r="CB392" s="1245">
        <v>170</v>
      </c>
      <c r="CC392" s="1201" t="s">
        <v>269</v>
      </c>
      <c r="CD392" s="1202" t="s">
        <v>270</v>
      </c>
      <c r="CE392" s="1201" t="s">
        <v>268</v>
      </c>
      <c r="CF392" s="1203" t="s">
        <v>275</v>
      </c>
      <c r="CG392" s="1201" t="s">
        <v>268</v>
      </c>
      <c r="CH392" s="1246">
        <v>6</v>
      </c>
      <c r="CI392" s="1241"/>
      <c r="CJ392" s="1188" t="s">
        <v>196</v>
      </c>
      <c r="CK392" s="1189" t="s">
        <v>268</v>
      </c>
      <c r="CL392" s="1190">
        <v>180</v>
      </c>
      <c r="CM392" s="1192" t="s">
        <v>269</v>
      </c>
      <c r="CN392" s="1194" t="s">
        <v>270</v>
      </c>
      <c r="CO392" s="1192" t="s">
        <v>268</v>
      </c>
      <c r="CP392" s="1196" t="s">
        <v>275</v>
      </c>
      <c r="CQ392" s="1192" t="s">
        <v>268</v>
      </c>
      <c r="CR392" s="1205">
        <v>2.4</v>
      </c>
      <c r="CS392" s="1230" t="s">
        <v>277</v>
      </c>
      <c r="CT392" s="1232" t="s">
        <v>268</v>
      </c>
      <c r="CU392" s="1233">
        <v>6700</v>
      </c>
      <c r="CV392" s="1236">
        <v>7400</v>
      </c>
      <c r="CW392" s="1233">
        <v>4700</v>
      </c>
      <c r="CX392" s="1236">
        <v>4700</v>
      </c>
      <c r="CY392" s="1189" t="s">
        <v>268</v>
      </c>
      <c r="CZ392" s="238" t="s">
        <v>1162</v>
      </c>
      <c r="DA392" s="239">
        <v>10900</v>
      </c>
      <c r="DB392" s="240">
        <v>12200</v>
      </c>
      <c r="DC392" s="241">
        <v>7600</v>
      </c>
      <c r="DD392" s="242">
        <v>7600</v>
      </c>
      <c r="DE392" s="1210"/>
      <c r="DF392" s="231">
        <v>27330</v>
      </c>
      <c r="DG392" s="1189" t="s">
        <v>268</v>
      </c>
      <c r="DH392" s="1239">
        <v>5100</v>
      </c>
      <c r="DI392" s="1210" t="s">
        <v>268</v>
      </c>
      <c r="DJ392" s="1242">
        <v>7410</v>
      </c>
      <c r="DK392" s="1210" t="s">
        <v>268</v>
      </c>
      <c r="DL392" s="1245">
        <v>70</v>
      </c>
      <c r="DM392" s="1201" t="s">
        <v>269</v>
      </c>
      <c r="DN392" s="1202" t="s">
        <v>270</v>
      </c>
      <c r="DO392" s="1201" t="s">
        <v>268</v>
      </c>
      <c r="DP392" s="1203" t="s">
        <v>275</v>
      </c>
      <c r="DQ392" s="1201" t="s">
        <v>268</v>
      </c>
      <c r="DR392" s="1246">
        <v>6.5</v>
      </c>
      <c r="DS392" s="1210"/>
      <c r="DT392" s="301"/>
      <c r="DU392" s="1210" t="s">
        <v>280</v>
      </c>
      <c r="DV392" s="1249" t="s">
        <v>1129</v>
      </c>
      <c r="DW392" s="1251" t="s">
        <v>1129</v>
      </c>
      <c r="DX392" s="1251" t="s">
        <v>1129</v>
      </c>
      <c r="DY392" s="1253" t="s">
        <v>1129</v>
      </c>
      <c r="DZ392" s="1210" t="s">
        <v>280</v>
      </c>
      <c r="EA392" s="1211">
        <v>4920</v>
      </c>
      <c r="EB392" s="1201" t="s">
        <v>268</v>
      </c>
      <c r="EC392" s="1198">
        <v>40</v>
      </c>
      <c r="ED392" s="1201" t="s">
        <v>269</v>
      </c>
      <c r="EE392" s="1202" t="s">
        <v>270</v>
      </c>
      <c r="EF392" s="1201" t="s">
        <v>268</v>
      </c>
      <c r="EG392" s="1203" t="s">
        <v>275</v>
      </c>
      <c r="EH392" s="1201" t="s">
        <v>268</v>
      </c>
      <c r="EI392" s="1204">
        <v>5.7</v>
      </c>
      <c r="EJ392" s="1207" t="s">
        <v>276</v>
      </c>
      <c r="EK392" s="1210" t="s">
        <v>280</v>
      </c>
      <c r="EL392" s="1211">
        <v>17740</v>
      </c>
      <c r="EM392" s="1201" t="s">
        <v>268</v>
      </c>
      <c r="EN392" s="1198">
        <v>170</v>
      </c>
      <c r="EO392" s="1201" t="s">
        <v>269</v>
      </c>
      <c r="EP392" s="1202" t="s">
        <v>270</v>
      </c>
      <c r="EQ392" s="1201" t="s">
        <v>268</v>
      </c>
      <c r="ER392" s="1203" t="s">
        <v>275</v>
      </c>
      <c r="ES392" s="1201" t="s">
        <v>268</v>
      </c>
      <c r="ET392" s="1204">
        <v>2.7</v>
      </c>
      <c r="EU392" s="1214" t="s">
        <v>276</v>
      </c>
      <c r="EV392" s="1207" t="s">
        <v>1168</v>
      </c>
      <c r="EW392" s="1210" t="s">
        <v>280</v>
      </c>
      <c r="EX392" s="244"/>
      <c r="EY392" s="1210" t="s">
        <v>280</v>
      </c>
      <c r="EZ392" s="1261"/>
      <c r="FA392" s="1210"/>
      <c r="FB392" s="1264"/>
      <c r="FC392" s="298"/>
      <c r="FD392" s="1267"/>
      <c r="FE392" s="441"/>
      <c r="FF392" s="422"/>
      <c r="FG392" s="422"/>
      <c r="FH392" s="422"/>
      <c r="FI392" s="422"/>
      <c r="FJ392" s="422"/>
      <c r="FK392" s="422"/>
      <c r="FL392" s="422"/>
      <c r="FM392" s="422"/>
      <c r="FN392" s="422"/>
      <c r="FO392" s="422"/>
    </row>
    <row r="393" spans="1:171" s="56" customFormat="1" ht="15.6" customHeight="1">
      <c r="A393" s="56" t="s">
        <v>539</v>
      </c>
      <c r="B393" s="56" t="s">
        <v>2087</v>
      </c>
      <c r="C393" s="1256"/>
      <c r="D393" s="1349"/>
      <c r="E393" s="1185"/>
      <c r="F393" s="299" t="s">
        <v>43</v>
      </c>
      <c r="G393" s="205"/>
      <c r="H393" s="246">
        <v>117520</v>
      </c>
      <c r="I393" s="247">
        <v>188760</v>
      </c>
      <c r="J393" s="246">
        <v>97650</v>
      </c>
      <c r="K393" s="247">
        <v>168890</v>
      </c>
      <c r="L393" s="175" t="s">
        <v>268</v>
      </c>
      <c r="M393" s="248">
        <v>1140</v>
      </c>
      <c r="N393" s="249">
        <v>1750</v>
      </c>
      <c r="O393" s="250" t="s">
        <v>269</v>
      </c>
      <c r="P393" s="251" t="s">
        <v>270</v>
      </c>
      <c r="Q393" s="252" t="s">
        <v>274</v>
      </c>
      <c r="R393" s="251" t="s">
        <v>271</v>
      </c>
      <c r="S393" s="252" t="s">
        <v>268</v>
      </c>
      <c r="T393" s="253">
        <v>3.1</v>
      </c>
      <c r="U393" s="254">
        <v>3</v>
      </c>
      <c r="V393" s="248">
        <v>940</v>
      </c>
      <c r="W393" s="249">
        <v>1560</v>
      </c>
      <c r="X393" s="250" t="s">
        <v>269</v>
      </c>
      <c r="Y393" s="251" t="s">
        <v>270</v>
      </c>
      <c r="Z393" s="252" t="s">
        <v>274</v>
      </c>
      <c r="AA393" s="251" t="s">
        <v>271</v>
      </c>
      <c r="AB393" s="252" t="s">
        <v>268</v>
      </c>
      <c r="AC393" s="253">
        <v>3.1</v>
      </c>
      <c r="AD393" s="255">
        <v>3</v>
      </c>
      <c r="AE393" s="175" t="s">
        <v>268</v>
      </c>
      <c r="AF393" s="223">
        <v>8870</v>
      </c>
      <c r="AG393" s="224" t="s">
        <v>274</v>
      </c>
      <c r="AH393" s="256">
        <v>80</v>
      </c>
      <c r="AI393" s="257" t="s">
        <v>269</v>
      </c>
      <c r="AJ393" s="197" t="s">
        <v>270</v>
      </c>
      <c r="AK393" s="198" t="s">
        <v>268</v>
      </c>
      <c r="AL393" s="258" t="s">
        <v>271</v>
      </c>
      <c r="AM393" s="259" t="s">
        <v>268</v>
      </c>
      <c r="AN393" s="260">
        <v>2.8</v>
      </c>
      <c r="AO393" s="261"/>
      <c r="AP393" s="51"/>
      <c r="AQ393" s="233"/>
      <c r="AS393" s="233"/>
      <c r="AT393" s="262"/>
      <c r="AU393" s="263"/>
      <c r="AV393" s="262"/>
      <c r="AW393" s="263"/>
      <c r="AX393" s="262"/>
      <c r="AY393" s="263"/>
      <c r="AZ393" s="51"/>
      <c r="BC393" s="264"/>
      <c r="BD393" s="265"/>
      <c r="BF393" s="265"/>
      <c r="BH393" s="265"/>
      <c r="BJ393" s="1187"/>
      <c r="BK393" s="51"/>
      <c r="BL393" s="301"/>
      <c r="BM393" s="1210"/>
      <c r="BU393" s="235"/>
      <c r="BV393" s="1241"/>
      <c r="BW393" s="266"/>
      <c r="BX393" s="1210"/>
      <c r="BY393" s="1277"/>
      <c r="BZ393" s="267">
        <v>23650</v>
      </c>
      <c r="CA393" s="1210"/>
      <c r="CB393" s="1190"/>
      <c r="CC393" s="1192"/>
      <c r="CD393" s="1194"/>
      <c r="CE393" s="1192"/>
      <c r="CF393" s="1196"/>
      <c r="CG393" s="1192"/>
      <c r="CH393" s="1247"/>
      <c r="CI393" s="1241"/>
      <c r="CJ393" s="1188"/>
      <c r="CK393" s="1189"/>
      <c r="CL393" s="1190"/>
      <c r="CM393" s="1192"/>
      <c r="CN393" s="1194"/>
      <c r="CO393" s="1192"/>
      <c r="CP393" s="1196"/>
      <c r="CQ393" s="1192"/>
      <c r="CR393" s="1205"/>
      <c r="CS393" s="1230"/>
      <c r="CT393" s="1232"/>
      <c r="CU393" s="1234"/>
      <c r="CV393" s="1237"/>
      <c r="CW393" s="1234"/>
      <c r="CX393" s="1237"/>
      <c r="CY393" s="1189"/>
      <c r="CZ393" s="167" t="s">
        <v>1164</v>
      </c>
      <c r="DA393" s="268">
        <v>6000</v>
      </c>
      <c r="DB393" s="269">
        <v>6700</v>
      </c>
      <c r="DC393" s="270">
        <v>4200</v>
      </c>
      <c r="DD393" s="271">
        <v>4200</v>
      </c>
      <c r="DE393" s="1210"/>
      <c r="DF393" s="302"/>
      <c r="DG393" s="1189"/>
      <c r="DH393" s="1240"/>
      <c r="DI393" s="1210"/>
      <c r="DJ393" s="1243"/>
      <c r="DK393" s="1210"/>
      <c r="DL393" s="1190"/>
      <c r="DM393" s="1192"/>
      <c r="DN393" s="1194"/>
      <c r="DO393" s="1192"/>
      <c r="DP393" s="1196"/>
      <c r="DQ393" s="1192"/>
      <c r="DR393" s="1247"/>
      <c r="DS393" s="1210"/>
      <c r="DT393" s="1229"/>
      <c r="DU393" s="1210"/>
      <c r="DV393" s="1250"/>
      <c r="DW393" s="1252"/>
      <c r="DX393" s="1252"/>
      <c r="DY393" s="1254"/>
      <c r="DZ393" s="1210"/>
      <c r="EA393" s="1212"/>
      <c r="EB393" s="1192"/>
      <c r="EC393" s="1199"/>
      <c r="ED393" s="1192"/>
      <c r="EE393" s="1194"/>
      <c r="EF393" s="1192"/>
      <c r="EG393" s="1196"/>
      <c r="EH393" s="1192"/>
      <c r="EI393" s="1205"/>
      <c r="EJ393" s="1208"/>
      <c r="EK393" s="1210"/>
      <c r="EL393" s="1212"/>
      <c r="EM393" s="1192"/>
      <c r="EN393" s="1199"/>
      <c r="EO393" s="1192"/>
      <c r="EP393" s="1194"/>
      <c r="EQ393" s="1192"/>
      <c r="ER393" s="1196"/>
      <c r="ES393" s="1192"/>
      <c r="ET393" s="1205"/>
      <c r="EU393" s="1215"/>
      <c r="EV393" s="1208"/>
      <c r="EW393" s="1210"/>
      <c r="EX393" s="272">
        <v>11590</v>
      </c>
      <c r="EY393" s="1210"/>
      <c r="EZ393" s="1261"/>
      <c r="FA393" s="1210"/>
      <c r="FB393" s="1264"/>
      <c r="FC393" s="298"/>
      <c r="FD393" s="1267"/>
      <c r="FE393" s="441"/>
      <c r="FF393" s="422"/>
      <c r="FG393" s="422"/>
      <c r="FH393" s="422"/>
      <c r="FI393" s="422"/>
      <c r="FJ393" s="422"/>
      <c r="FK393" s="422"/>
      <c r="FL393" s="422"/>
      <c r="FM393" s="422"/>
      <c r="FN393" s="422"/>
      <c r="FO393" s="422"/>
    </row>
    <row r="394" spans="1:171" s="56" customFormat="1" ht="15.6" customHeight="1">
      <c r="A394" s="56" t="s">
        <v>1463</v>
      </c>
      <c r="B394" s="56" t="s">
        <v>2088</v>
      </c>
      <c r="C394" s="1256"/>
      <c r="D394" s="1349"/>
      <c r="E394" s="1217" t="s">
        <v>1165</v>
      </c>
      <c r="F394" s="299" t="s">
        <v>44</v>
      </c>
      <c r="G394" s="205"/>
      <c r="H394" s="246">
        <v>188760</v>
      </c>
      <c r="I394" s="247">
        <v>277480</v>
      </c>
      <c r="J394" s="246">
        <v>168890</v>
      </c>
      <c r="K394" s="247">
        <v>257610</v>
      </c>
      <c r="L394" s="175" t="s">
        <v>268</v>
      </c>
      <c r="M394" s="248">
        <v>1750</v>
      </c>
      <c r="N394" s="249">
        <v>2640</v>
      </c>
      <c r="O394" s="250" t="s">
        <v>269</v>
      </c>
      <c r="P394" s="251" t="s">
        <v>270</v>
      </c>
      <c r="Q394" s="252" t="s">
        <v>274</v>
      </c>
      <c r="R394" s="251" t="s">
        <v>271</v>
      </c>
      <c r="S394" s="252" t="s">
        <v>268</v>
      </c>
      <c r="T394" s="253">
        <v>3</v>
      </c>
      <c r="U394" s="254">
        <v>2.9</v>
      </c>
      <c r="V394" s="248">
        <v>1560</v>
      </c>
      <c r="W394" s="249">
        <v>2450</v>
      </c>
      <c r="X394" s="250" t="s">
        <v>269</v>
      </c>
      <c r="Y394" s="251" t="s">
        <v>270</v>
      </c>
      <c r="Z394" s="252" t="s">
        <v>274</v>
      </c>
      <c r="AA394" s="251" t="s">
        <v>271</v>
      </c>
      <c r="AB394" s="252" t="s">
        <v>268</v>
      </c>
      <c r="AC394" s="253">
        <v>3</v>
      </c>
      <c r="AD394" s="255">
        <v>2.9</v>
      </c>
      <c r="AE394" s="55"/>
      <c r="AF394" s="133"/>
      <c r="AG394" s="133"/>
      <c r="AH394" s="273"/>
      <c r="AI394" s="137"/>
      <c r="AJ394" s="138"/>
      <c r="AK394" s="137"/>
      <c r="AL394" s="138"/>
      <c r="AM394" s="137"/>
      <c r="AN394" s="138"/>
      <c r="AO394" s="138"/>
      <c r="AP394" s="55"/>
      <c r="AQ394" s="133"/>
      <c r="AR394" s="133"/>
      <c r="AS394" s="138"/>
      <c r="AT394" s="137"/>
      <c r="AU394" s="138"/>
      <c r="AV394" s="137"/>
      <c r="AW394" s="138"/>
      <c r="AX394" s="137"/>
      <c r="AY394" s="138"/>
      <c r="AZ394" s="175" t="s">
        <v>268</v>
      </c>
      <c r="BA394" s="274">
        <v>17740</v>
      </c>
      <c r="BB394" s="175" t="s">
        <v>268</v>
      </c>
      <c r="BC394" s="225">
        <v>170</v>
      </c>
      <c r="BD394" s="226" t="s">
        <v>269</v>
      </c>
      <c r="BE394" s="227" t="s">
        <v>270</v>
      </c>
      <c r="BF394" s="228" t="s">
        <v>268</v>
      </c>
      <c r="BG394" s="229" t="s">
        <v>271</v>
      </c>
      <c r="BH394" s="226" t="s">
        <v>268</v>
      </c>
      <c r="BI394" s="230">
        <v>2.7</v>
      </c>
      <c r="BJ394" s="1187"/>
      <c r="BK394" s="51"/>
      <c r="BL394" s="301"/>
      <c r="BM394" s="1210"/>
      <c r="BU394" s="235"/>
      <c r="BV394" s="1241"/>
      <c r="BW394" s="266"/>
      <c r="BX394" s="1210" t="s">
        <v>268</v>
      </c>
      <c r="BY394" s="1278">
        <v>23650</v>
      </c>
      <c r="BZ394" s="275"/>
      <c r="CA394" s="1210"/>
      <c r="CB394" s="1190">
        <v>0</v>
      </c>
      <c r="CC394" s="1192"/>
      <c r="CD394" s="1194"/>
      <c r="CE394" s="1192"/>
      <c r="CF394" s="1196"/>
      <c r="CG394" s="1192"/>
      <c r="CH394" s="1247"/>
      <c r="CI394" s="1241"/>
      <c r="CJ394" s="1219">
        <v>18430</v>
      </c>
      <c r="CK394" s="1189"/>
      <c r="CL394" s="1190"/>
      <c r="CM394" s="1192"/>
      <c r="CN394" s="1194"/>
      <c r="CO394" s="1192"/>
      <c r="CP394" s="1196"/>
      <c r="CQ394" s="1192"/>
      <c r="CR394" s="1205"/>
      <c r="CS394" s="1230"/>
      <c r="CT394" s="1232"/>
      <c r="CU394" s="1234"/>
      <c r="CV394" s="1237"/>
      <c r="CW394" s="1234"/>
      <c r="CX394" s="1237"/>
      <c r="CY394" s="1189"/>
      <c r="CZ394" s="167" t="s">
        <v>1166</v>
      </c>
      <c r="DA394" s="268">
        <v>5200</v>
      </c>
      <c r="DB394" s="269">
        <v>5800</v>
      </c>
      <c r="DC394" s="270">
        <v>3600</v>
      </c>
      <c r="DD394" s="271">
        <v>3600</v>
      </c>
      <c r="DE394" s="1210"/>
      <c r="DF394" s="231" t="s">
        <v>1171</v>
      </c>
      <c r="DG394" s="235"/>
      <c r="DH394" s="276"/>
      <c r="DI394" s="1241"/>
      <c r="DJ394" s="1243"/>
      <c r="DK394" s="1210"/>
      <c r="DL394" s="1190"/>
      <c r="DM394" s="1192"/>
      <c r="DN394" s="1194"/>
      <c r="DO394" s="1192"/>
      <c r="DP394" s="1196"/>
      <c r="DQ394" s="1192"/>
      <c r="DR394" s="1247"/>
      <c r="DS394" s="1210"/>
      <c r="DT394" s="1229"/>
      <c r="DU394" s="1210"/>
      <c r="DV394" s="1221">
        <v>0.01</v>
      </c>
      <c r="DW394" s="1223">
        <v>0.03</v>
      </c>
      <c r="DX394" s="1223">
        <v>0.04</v>
      </c>
      <c r="DY394" s="1225">
        <v>0.05</v>
      </c>
      <c r="DZ394" s="1210"/>
      <c r="EA394" s="1212"/>
      <c r="EB394" s="1192"/>
      <c r="EC394" s="1199"/>
      <c r="ED394" s="1192"/>
      <c r="EE394" s="1194"/>
      <c r="EF394" s="1192"/>
      <c r="EG394" s="1196"/>
      <c r="EH394" s="1192"/>
      <c r="EI394" s="1205"/>
      <c r="EJ394" s="1208"/>
      <c r="EK394" s="1210"/>
      <c r="EL394" s="1212"/>
      <c r="EM394" s="1192"/>
      <c r="EN394" s="1199"/>
      <c r="EO394" s="1192"/>
      <c r="EP394" s="1194"/>
      <c r="EQ394" s="1192"/>
      <c r="ER394" s="1196"/>
      <c r="ES394" s="1192"/>
      <c r="ET394" s="1205"/>
      <c r="EU394" s="1215"/>
      <c r="EV394" s="1208"/>
      <c r="EW394" s="1210"/>
      <c r="EX394" s="277">
        <v>110</v>
      </c>
      <c r="EY394" s="1210"/>
      <c r="EZ394" s="1261"/>
      <c r="FA394" s="1210"/>
      <c r="FB394" s="1264"/>
      <c r="FC394" s="298"/>
      <c r="FD394" s="1267"/>
      <c r="FE394" s="441"/>
      <c r="FF394" s="422"/>
      <c r="FG394" s="422"/>
      <c r="FH394" s="422"/>
      <c r="FI394" s="422"/>
      <c r="FJ394" s="422"/>
      <c r="FK394" s="422"/>
      <c r="FL394" s="422"/>
      <c r="FM394" s="422"/>
      <c r="FN394" s="422"/>
      <c r="FO394" s="422"/>
    </row>
    <row r="395" spans="1:171" s="56" customFormat="1" ht="15.6" customHeight="1">
      <c r="A395" s="56" t="s">
        <v>1464</v>
      </c>
      <c r="B395" s="56" t="s">
        <v>2089</v>
      </c>
      <c r="C395" s="1256"/>
      <c r="D395" s="1349"/>
      <c r="E395" s="1218"/>
      <c r="F395" s="300" t="s">
        <v>45</v>
      </c>
      <c r="G395" s="205"/>
      <c r="H395" s="279">
        <v>277480</v>
      </c>
      <c r="I395" s="280"/>
      <c r="J395" s="279">
        <v>257610</v>
      </c>
      <c r="K395" s="280"/>
      <c r="L395" s="175" t="s">
        <v>268</v>
      </c>
      <c r="M395" s="223">
        <v>2640</v>
      </c>
      <c r="N395" s="281"/>
      <c r="O395" s="282" t="s">
        <v>269</v>
      </c>
      <c r="P395" s="283" t="s">
        <v>270</v>
      </c>
      <c r="Q395" s="284" t="s">
        <v>274</v>
      </c>
      <c r="R395" s="283" t="s">
        <v>271</v>
      </c>
      <c r="S395" s="284" t="s">
        <v>268</v>
      </c>
      <c r="T395" s="285">
        <v>2.9</v>
      </c>
      <c r="U395" s="286"/>
      <c r="V395" s="223">
        <v>2450</v>
      </c>
      <c r="W395" s="281"/>
      <c r="X395" s="282" t="s">
        <v>269</v>
      </c>
      <c r="Y395" s="283" t="s">
        <v>270</v>
      </c>
      <c r="Z395" s="284" t="s">
        <v>274</v>
      </c>
      <c r="AA395" s="283" t="s">
        <v>271</v>
      </c>
      <c r="AB395" s="284" t="s">
        <v>268</v>
      </c>
      <c r="AC395" s="285">
        <v>2.9</v>
      </c>
      <c r="AD395" s="287"/>
      <c r="AE395" s="55"/>
      <c r="AF395" s="133"/>
      <c r="AG395" s="133"/>
      <c r="AH395" s="288"/>
      <c r="AI395" s="137"/>
      <c r="AJ395" s="138"/>
      <c r="AK395" s="137"/>
      <c r="AL395" s="138"/>
      <c r="AM395" s="137"/>
      <c r="AN395" s="138"/>
      <c r="AO395" s="138"/>
      <c r="AP395" s="55"/>
      <c r="AQ395" s="289"/>
      <c r="AR395" s="165"/>
      <c r="AS395" s="288"/>
      <c r="AT395" s="137"/>
      <c r="AU395" s="138"/>
      <c r="AV395" s="137"/>
      <c r="AW395" s="138"/>
      <c r="AX395" s="137"/>
      <c r="AY395" s="138"/>
      <c r="BJ395" s="1187"/>
      <c r="BK395" s="51"/>
      <c r="BL395" s="301"/>
      <c r="BM395" s="1210"/>
      <c r="BU395" s="235"/>
      <c r="BV395" s="1241"/>
      <c r="BW395" s="266"/>
      <c r="BX395" s="1210"/>
      <c r="BY395" s="1279"/>
      <c r="BZ395" s="290"/>
      <c r="CA395" s="1210"/>
      <c r="CB395" s="1191"/>
      <c r="CC395" s="1193"/>
      <c r="CD395" s="1195"/>
      <c r="CE395" s="1193"/>
      <c r="CF395" s="1197"/>
      <c r="CG395" s="1193"/>
      <c r="CH395" s="1248"/>
      <c r="CI395" s="1241"/>
      <c r="CJ395" s="1219"/>
      <c r="CK395" s="1189"/>
      <c r="CL395" s="1190"/>
      <c r="CM395" s="1192"/>
      <c r="CN395" s="1194"/>
      <c r="CO395" s="1192"/>
      <c r="CP395" s="1196"/>
      <c r="CQ395" s="1192"/>
      <c r="CR395" s="1205"/>
      <c r="CS395" s="1230"/>
      <c r="CT395" s="1232"/>
      <c r="CU395" s="1235"/>
      <c r="CV395" s="1238"/>
      <c r="CW395" s="1235"/>
      <c r="CX395" s="1238"/>
      <c r="CY395" s="1189"/>
      <c r="CZ395" s="291" t="s">
        <v>1167</v>
      </c>
      <c r="DA395" s="292">
        <v>4700</v>
      </c>
      <c r="DB395" s="293">
        <v>5200</v>
      </c>
      <c r="DC395" s="294">
        <v>3300</v>
      </c>
      <c r="DD395" s="290">
        <v>3300</v>
      </c>
      <c r="DE395" s="1210"/>
      <c r="DF395" s="231">
        <v>20750</v>
      </c>
      <c r="DG395" s="235"/>
      <c r="DH395" s="165"/>
      <c r="DI395" s="1241"/>
      <c r="DJ395" s="1244"/>
      <c r="DK395" s="1210"/>
      <c r="DL395" s="1190"/>
      <c r="DM395" s="1193"/>
      <c r="DN395" s="1195"/>
      <c r="DO395" s="1193"/>
      <c r="DP395" s="1197"/>
      <c r="DQ395" s="1193"/>
      <c r="DR395" s="1248"/>
      <c r="DS395" s="1210"/>
      <c r="DT395" s="1229"/>
      <c r="DU395" s="1210"/>
      <c r="DV395" s="1222"/>
      <c r="DW395" s="1224"/>
      <c r="DX395" s="1224"/>
      <c r="DY395" s="1226"/>
      <c r="DZ395" s="1210"/>
      <c r="EA395" s="1213"/>
      <c r="EB395" s="1193"/>
      <c r="EC395" s="1200"/>
      <c r="ED395" s="1193"/>
      <c r="EE395" s="1195"/>
      <c r="EF395" s="1193"/>
      <c r="EG395" s="1197"/>
      <c r="EH395" s="1193"/>
      <c r="EI395" s="1206"/>
      <c r="EJ395" s="1209"/>
      <c r="EK395" s="1210"/>
      <c r="EL395" s="1213"/>
      <c r="EM395" s="1193"/>
      <c r="EN395" s="1200"/>
      <c r="EO395" s="1193"/>
      <c r="EP395" s="1195"/>
      <c r="EQ395" s="1193"/>
      <c r="ER395" s="1197"/>
      <c r="ES395" s="1193"/>
      <c r="ET395" s="1206"/>
      <c r="EU395" s="1216"/>
      <c r="EV395" s="1209"/>
      <c r="EW395" s="1210"/>
      <c r="EX395" s="295" t="s">
        <v>1168</v>
      </c>
      <c r="EY395" s="1210"/>
      <c r="EZ395" s="1261"/>
      <c r="FA395" s="1210"/>
      <c r="FB395" s="1264"/>
      <c r="FC395" s="298"/>
      <c r="FD395" s="1267"/>
      <c r="FE395" s="441"/>
      <c r="FF395" s="422"/>
      <c r="FG395" s="422"/>
      <c r="FH395" s="422"/>
      <c r="FI395" s="422"/>
      <c r="FJ395" s="422"/>
      <c r="FK395" s="422"/>
      <c r="FL395" s="422"/>
      <c r="FM395" s="422"/>
      <c r="FN395" s="422"/>
      <c r="FO395" s="422"/>
    </row>
    <row r="396" spans="1:171" s="56" customFormat="1" ht="15.6" customHeight="1">
      <c r="A396" s="56" t="s">
        <v>540</v>
      </c>
      <c r="B396" s="56" t="s">
        <v>2090</v>
      </c>
      <c r="C396" s="1256"/>
      <c r="D396" s="1348" t="s">
        <v>297</v>
      </c>
      <c r="E396" s="1184" t="s">
        <v>1160</v>
      </c>
      <c r="F396" s="296" t="s">
        <v>42</v>
      </c>
      <c r="G396" s="205"/>
      <c r="H396" s="206">
        <v>95820</v>
      </c>
      <c r="I396" s="207">
        <v>104690</v>
      </c>
      <c r="J396" s="206">
        <v>78790</v>
      </c>
      <c r="K396" s="207">
        <v>87660</v>
      </c>
      <c r="L396" s="175" t="s">
        <v>268</v>
      </c>
      <c r="M396" s="208">
        <v>930</v>
      </c>
      <c r="N396" s="209">
        <v>1010</v>
      </c>
      <c r="O396" s="210" t="s">
        <v>269</v>
      </c>
      <c r="P396" s="211" t="s">
        <v>270</v>
      </c>
      <c r="Q396" s="212" t="s">
        <v>268</v>
      </c>
      <c r="R396" s="213" t="s">
        <v>271</v>
      </c>
      <c r="S396" s="212" t="s">
        <v>268</v>
      </c>
      <c r="T396" s="214">
        <v>3</v>
      </c>
      <c r="U396" s="215">
        <v>3</v>
      </c>
      <c r="V396" s="208">
        <v>760</v>
      </c>
      <c r="W396" s="209">
        <v>840</v>
      </c>
      <c r="X396" s="210" t="s">
        <v>269</v>
      </c>
      <c r="Y396" s="211" t="s">
        <v>270</v>
      </c>
      <c r="Z396" s="212" t="s">
        <v>268</v>
      </c>
      <c r="AA396" s="213" t="s">
        <v>271</v>
      </c>
      <c r="AB396" s="212" t="s">
        <v>268</v>
      </c>
      <c r="AC396" s="214">
        <v>3</v>
      </c>
      <c r="AD396" s="216">
        <v>3</v>
      </c>
      <c r="AE396" s="175" t="s">
        <v>268</v>
      </c>
      <c r="AF396" s="217">
        <v>8870</v>
      </c>
      <c r="AG396" s="218" t="s">
        <v>274</v>
      </c>
      <c r="AH396" s="219">
        <v>80</v>
      </c>
      <c r="AI396" s="220" t="s">
        <v>269</v>
      </c>
      <c r="AJ396" s="211" t="s">
        <v>270</v>
      </c>
      <c r="AK396" s="212" t="s">
        <v>268</v>
      </c>
      <c r="AL396" s="213" t="s">
        <v>271</v>
      </c>
      <c r="AM396" s="212" t="s">
        <v>268</v>
      </c>
      <c r="AN396" s="221">
        <v>2.8</v>
      </c>
      <c r="AO396" s="222" t="s">
        <v>276</v>
      </c>
      <c r="AP396" s="175" t="s">
        <v>268</v>
      </c>
      <c r="AQ396" s="223">
        <v>3540</v>
      </c>
      <c r="AR396" s="224" t="s">
        <v>274</v>
      </c>
      <c r="AS396" s="225">
        <v>30</v>
      </c>
      <c r="AT396" s="226" t="s">
        <v>269</v>
      </c>
      <c r="AU396" s="227" t="s">
        <v>270</v>
      </c>
      <c r="AV396" s="228" t="s">
        <v>268</v>
      </c>
      <c r="AW396" s="229" t="s">
        <v>271</v>
      </c>
      <c r="AX396" s="228" t="s">
        <v>268</v>
      </c>
      <c r="AY396" s="230">
        <v>3.8</v>
      </c>
      <c r="AZ396" s="51"/>
      <c r="BB396" s="133"/>
      <c r="BC396" s="297"/>
      <c r="BD396" s="137"/>
      <c r="BE396" s="138"/>
      <c r="BF396" s="137"/>
      <c r="BG396" s="138"/>
      <c r="BH396" s="137"/>
      <c r="BI396" s="138"/>
      <c r="BJ396" s="1187"/>
      <c r="BK396" s="51"/>
      <c r="BL396" s="301"/>
      <c r="BM396" s="1210"/>
      <c r="BU396" s="235"/>
      <c r="BV396" s="1241"/>
      <c r="BW396" s="266"/>
      <c r="BX396" s="1210" t="s">
        <v>268</v>
      </c>
      <c r="BY396" s="1276">
        <v>23040</v>
      </c>
      <c r="BZ396" s="237"/>
      <c r="CA396" s="1210" t="s">
        <v>268</v>
      </c>
      <c r="CB396" s="1245">
        <v>150</v>
      </c>
      <c r="CC396" s="1201" t="s">
        <v>269</v>
      </c>
      <c r="CD396" s="1202" t="s">
        <v>270</v>
      </c>
      <c r="CE396" s="1201" t="s">
        <v>268</v>
      </c>
      <c r="CF396" s="1203" t="s">
        <v>275</v>
      </c>
      <c r="CG396" s="1201" t="s">
        <v>268</v>
      </c>
      <c r="CH396" s="1246">
        <v>5.8</v>
      </c>
      <c r="CI396" s="1241"/>
      <c r="CJ396" s="1188" t="s">
        <v>197</v>
      </c>
      <c r="CK396" s="1189" t="s">
        <v>268</v>
      </c>
      <c r="CL396" s="1190">
        <v>150</v>
      </c>
      <c r="CM396" s="1192" t="s">
        <v>269</v>
      </c>
      <c r="CN396" s="1194" t="s">
        <v>270</v>
      </c>
      <c r="CO396" s="1192" t="s">
        <v>268</v>
      </c>
      <c r="CP396" s="1196" t="s">
        <v>275</v>
      </c>
      <c r="CQ396" s="1192" t="s">
        <v>268</v>
      </c>
      <c r="CR396" s="1205">
        <v>2.4</v>
      </c>
      <c r="CS396" s="1230" t="s">
        <v>277</v>
      </c>
      <c r="CT396" s="1232" t="s">
        <v>268</v>
      </c>
      <c r="CU396" s="1233">
        <v>6700</v>
      </c>
      <c r="CV396" s="1236">
        <v>7300</v>
      </c>
      <c r="CW396" s="1233">
        <v>4700</v>
      </c>
      <c r="CX396" s="1236">
        <v>4700</v>
      </c>
      <c r="CY396" s="1189" t="s">
        <v>268</v>
      </c>
      <c r="CZ396" s="238" t="s">
        <v>1162</v>
      </c>
      <c r="DA396" s="239">
        <v>10200</v>
      </c>
      <c r="DB396" s="240">
        <v>11400</v>
      </c>
      <c r="DC396" s="241">
        <v>7100</v>
      </c>
      <c r="DD396" s="242">
        <v>7100</v>
      </c>
      <c r="DE396" s="1210"/>
      <c r="DF396" s="231"/>
      <c r="DG396" s="1189" t="s">
        <v>268</v>
      </c>
      <c r="DH396" s="1239">
        <v>5100</v>
      </c>
      <c r="DI396" s="1210" t="s">
        <v>268</v>
      </c>
      <c r="DJ396" s="1242">
        <v>6360</v>
      </c>
      <c r="DK396" s="1210" t="s">
        <v>268</v>
      </c>
      <c r="DL396" s="1245">
        <v>60</v>
      </c>
      <c r="DM396" s="1201" t="s">
        <v>269</v>
      </c>
      <c r="DN396" s="1202" t="s">
        <v>270</v>
      </c>
      <c r="DO396" s="1201" t="s">
        <v>268</v>
      </c>
      <c r="DP396" s="1203" t="s">
        <v>275</v>
      </c>
      <c r="DQ396" s="1201" t="s">
        <v>268</v>
      </c>
      <c r="DR396" s="1246">
        <v>6.5</v>
      </c>
      <c r="DS396" s="1210"/>
      <c r="DT396" s="191"/>
      <c r="DU396" s="1210" t="s">
        <v>280</v>
      </c>
      <c r="DV396" s="1249" t="s">
        <v>1129</v>
      </c>
      <c r="DW396" s="1251" t="s">
        <v>1129</v>
      </c>
      <c r="DX396" s="1251" t="s">
        <v>1129</v>
      </c>
      <c r="DY396" s="1253" t="s">
        <v>1129</v>
      </c>
      <c r="DZ396" s="1210" t="s">
        <v>280</v>
      </c>
      <c r="EA396" s="1211">
        <v>4220</v>
      </c>
      <c r="EB396" s="1201" t="s">
        <v>268</v>
      </c>
      <c r="EC396" s="1198">
        <v>40</v>
      </c>
      <c r="ED396" s="1201" t="s">
        <v>269</v>
      </c>
      <c r="EE396" s="1202" t="s">
        <v>270</v>
      </c>
      <c r="EF396" s="1201" t="s">
        <v>268</v>
      </c>
      <c r="EG396" s="1203" t="s">
        <v>275</v>
      </c>
      <c r="EH396" s="1201" t="s">
        <v>268</v>
      </c>
      <c r="EI396" s="1204">
        <v>4.9000000000000004</v>
      </c>
      <c r="EJ396" s="1207" t="s">
        <v>276</v>
      </c>
      <c r="EK396" s="1210" t="s">
        <v>280</v>
      </c>
      <c r="EL396" s="1211">
        <v>15200</v>
      </c>
      <c r="EM396" s="1201" t="s">
        <v>268</v>
      </c>
      <c r="EN396" s="1198">
        <v>150</v>
      </c>
      <c r="EO396" s="1201" t="s">
        <v>269</v>
      </c>
      <c r="EP396" s="1202" t="s">
        <v>270</v>
      </c>
      <c r="EQ396" s="1201" t="s">
        <v>268</v>
      </c>
      <c r="ER396" s="1203" t="s">
        <v>275</v>
      </c>
      <c r="ES396" s="1201" t="s">
        <v>268</v>
      </c>
      <c r="ET396" s="1204">
        <v>2.6</v>
      </c>
      <c r="EU396" s="1214" t="s">
        <v>276</v>
      </c>
      <c r="EV396" s="1207" t="s">
        <v>1168</v>
      </c>
      <c r="EW396" s="1210" t="s">
        <v>280</v>
      </c>
      <c r="EX396" s="244"/>
      <c r="EY396" s="1210" t="s">
        <v>280</v>
      </c>
      <c r="EZ396" s="1261"/>
      <c r="FA396" s="1210"/>
      <c r="FB396" s="1264"/>
      <c r="FC396" s="298"/>
      <c r="FD396" s="1267"/>
      <c r="FE396" s="441"/>
      <c r="FF396" s="422"/>
      <c r="FG396" s="422"/>
      <c r="FH396" s="422"/>
      <c r="FI396" s="422"/>
      <c r="FJ396" s="422"/>
      <c r="FK396" s="422"/>
      <c r="FL396" s="422"/>
      <c r="FM396" s="422"/>
      <c r="FN396" s="422"/>
      <c r="FO396" s="422"/>
    </row>
    <row r="397" spans="1:171" s="56" customFormat="1" ht="15.6" customHeight="1">
      <c r="A397" s="56" t="s">
        <v>541</v>
      </c>
      <c r="B397" s="56" t="s">
        <v>2091</v>
      </c>
      <c r="C397" s="1256"/>
      <c r="D397" s="1349"/>
      <c r="E397" s="1185"/>
      <c r="F397" s="299" t="s">
        <v>43</v>
      </c>
      <c r="G397" s="205"/>
      <c r="H397" s="246">
        <v>104690</v>
      </c>
      <c r="I397" s="247">
        <v>175930</v>
      </c>
      <c r="J397" s="246">
        <v>87660</v>
      </c>
      <c r="K397" s="247">
        <v>158900</v>
      </c>
      <c r="L397" s="175" t="s">
        <v>268</v>
      </c>
      <c r="M397" s="248">
        <v>1010</v>
      </c>
      <c r="N397" s="249">
        <v>1630</v>
      </c>
      <c r="O397" s="250" t="s">
        <v>269</v>
      </c>
      <c r="P397" s="251" t="s">
        <v>270</v>
      </c>
      <c r="Q397" s="252" t="s">
        <v>274</v>
      </c>
      <c r="R397" s="251" t="s">
        <v>271</v>
      </c>
      <c r="S397" s="252" t="s">
        <v>268</v>
      </c>
      <c r="T397" s="253">
        <v>3</v>
      </c>
      <c r="U397" s="254">
        <v>2.9</v>
      </c>
      <c r="V397" s="248">
        <v>840</v>
      </c>
      <c r="W397" s="249">
        <v>1460</v>
      </c>
      <c r="X397" s="250" t="s">
        <v>269</v>
      </c>
      <c r="Y397" s="251" t="s">
        <v>270</v>
      </c>
      <c r="Z397" s="252" t="s">
        <v>274</v>
      </c>
      <c r="AA397" s="251" t="s">
        <v>271</v>
      </c>
      <c r="AB397" s="252" t="s">
        <v>268</v>
      </c>
      <c r="AC397" s="253">
        <v>3</v>
      </c>
      <c r="AD397" s="255">
        <v>2.9</v>
      </c>
      <c r="AE397" s="175" t="s">
        <v>268</v>
      </c>
      <c r="AF397" s="223">
        <v>8870</v>
      </c>
      <c r="AG397" s="224" t="s">
        <v>274</v>
      </c>
      <c r="AH397" s="256">
        <v>80</v>
      </c>
      <c r="AI397" s="257" t="s">
        <v>269</v>
      </c>
      <c r="AJ397" s="197" t="s">
        <v>270</v>
      </c>
      <c r="AK397" s="198" t="s">
        <v>268</v>
      </c>
      <c r="AL397" s="258" t="s">
        <v>271</v>
      </c>
      <c r="AM397" s="259" t="s">
        <v>268</v>
      </c>
      <c r="AN397" s="260">
        <v>2.8</v>
      </c>
      <c r="AO397" s="261"/>
      <c r="AP397" s="51"/>
      <c r="AQ397" s="233"/>
      <c r="AS397" s="233"/>
      <c r="AT397" s="262"/>
      <c r="AU397" s="263"/>
      <c r="AV397" s="262"/>
      <c r="AW397" s="263"/>
      <c r="AX397" s="262"/>
      <c r="AY397" s="263"/>
      <c r="AZ397" s="51"/>
      <c r="BC397" s="264"/>
      <c r="BD397" s="265"/>
      <c r="BF397" s="265"/>
      <c r="BH397" s="265"/>
      <c r="BJ397" s="1187"/>
      <c r="BK397" s="51"/>
      <c r="BL397" s="301"/>
      <c r="BM397" s="1210"/>
      <c r="BU397" s="235"/>
      <c r="BV397" s="1241"/>
      <c r="BW397" s="266"/>
      <c r="BX397" s="1210"/>
      <c r="BY397" s="1277"/>
      <c r="BZ397" s="267">
        <v>21100</v>
      </c>
      <c r="CA397" s="1210"/>
      <c r="CB397" s="1190"/>
      <c r="CC397" s="1192"/>
      <c r="CD397" s="1194"/>
      <c r="CE397" s="1192"/>
      <c r="CF397" s="1196"/>
      <c r="CG397" s="1192"/>
      <c r="CH397" s="1247"/>
      <c r="CI397" s="1241"/>
      <c r="CJ397" s="1188"/>
      <c r="CK397" s="1189"/>
      <c r="CL397" s="1190"/>
      <c r="CM397" s="1192"/>
      <c r="CN397" s="1194"/>
      <c r="CO397" s="1192"/>
      <c r="CP397" s="1196"/>
      <c r="CQ397" s="1192"/>
      <c r="CR397" s="1205"/>
      <c r="CS397" s="1230"/>
      <c r="CT397" s="1232"/>
      <c r="CU397" s="1234"/>
      <c r="CV397" s="1237"/>
      <c r="CW397" s="1234"/>
      <c r="CX397" s="1237"/>
      <c r="CY397" s="1189"/>
      <c r="CZ397" s="167" t="s">
        <v>1164</v>
      </c>
      <c r="DA397" s="268">
        <v>5600</v>
      </c>
      <c r="DB397" s="269">
        <v>6200</v>
      </c>
      <c r="DC397" s="270">
        <v>3900</v>
      </c>
      <c r="DD397" s="271">
        <v>3900</v>
      </c>
      <c r="DE397" s="1210"/>
      <c r="DF397" s="231" t="s">
        <v>294</v>
      </c>
      <c r="DG397" s="1189"/>
      <c r="DH397" s="1240"/>
      <c r="DI397" s="1210"/>
      <c r="DJ397" s="1243"/>
      <c r="DK397" s="1210"/>
      <c r="DL397" s="1190"/>
      <c r="DM397" s="1192"/>
      <c r="DN397" s="1194"/>
      <c r="DO397" s="1192"/>
      <c r="DP397" s="1196"/>
      <c r="DQ397" s="1192"/>
      <c r="DR397" s="1247"/>
      <c r="DS397" s="1210"/>
      <c r="DT397" s="191"/>
      <c r="DU397" s="1210"/>
      <c r="DV397" s="1250"/>
      <c r="DW397" s="1252"/>
      <c r="DX397" s="1252"/>
      <c r="DY397" s="1254"/>
      <c r="DZ397" s="1210"/>
      <c r="EA397" s="1212"/>
      <c r="EB397" s="1192"/>
      <c r="EC397" s="1199"/>
      <c r="ED397" s="1192"/>
      <c r="EE397" s="1194"/>
      <c r="EF397" s="1192"/>
      <c r="EG397" s="1196"/>
      <c r="EH397" s="1192"/>
      <c r="EI397" s="1205"/>
      <c r="EJ397" s="1208"/>
      <c r="EK397" s="1210"/>
      <c r="EL397" s="1212"/>
      <c r="EM397" s="1192"/>
      <c r="EN397" s="1199"/>
      <c r="EO397" s="1192"/>
      <c r="EP397" s="1194"/>
      <c r="EQ397" s="1192"/>
      <c r="ER397" s="1196"/>
      <c r="ES397" s="1192"/>
      <c r="ET397" s="1205"/>
      <c r="EU397" s="1215"/>
      <c r="EV397" s="1208"/>
      <c r="EW397" s="1210"/>
      <c r="EX397" s="272">
        <v>9940</v>
      </c>
      <c r="EY397" s="1210"/>
      <c r="EZ397" s="1261"/>
      <c r="FA397" s="1210"/>
      <c r="FB397" s="1264"/>
      <c r="FC397" s="298"/>
      <c r="FD397" s="1267"/>
      <c r="FE397" s="441"/>
      <c r="FF397" s="422"/>
      <c r="FG397" s="422"/>
      <c r="FH397" s="422"/>
      <c r="FI397" s="422"/>
      <c r="FJ397" s="422"/>
      <c r="FK397" s="422"/>
      <c r="FL397" s="422"/>
      <c r="FM397" s="422"/>
      <c r="FN397" s="422"/>
      <c r="FO397" s="422"/>
    </row>
    <row r="398" spans="1:171" s="56" customFormat="1" ht="15.6" customHeight="1">
      <c r="A398" s="56" t="s">
        <v>1465</v>
      </c>
      <c r="B398" s="56" t="s">
        <v>2092</v>
      </c>
      <c r="C398" s="1256"/>
      <c r="D398" s="1349"/>
      <c r="E398" s="1217" t="s">
        <v>1165</v>
      </c>
      <c r="F398" s="299" t="s">
        <v>44</v>
      </c>
      <c r="G398" s="205"/>
      <c r="H398" s="246">
        <v>175930</v>
      </c>
      <c r="I398" s="247">
        <v>264650</v>
      </c>
      <c r="J398" s="246">
        <v>158900</v>
      </c>
      <c r="K398" s="247">
        <v>247620</v>
      </c>
      <c r="L398" s="175" t="s">
        <v>268</v>
      </c>
      <c r="M398" s="248">
        <v>1630</v>
      </c>
      <c r="N398" s="249">
        <v>2520</v>
      </c>
      <c r="O398" s="250" t="s">
        <v>269</v>
      </c>
      <c r="P398" s="251" t="s">
        <v>270</v>
      </c>
      <c r="Q398" s="252" t="s">
        <v>274</v>
      </c>
      <c r="R398" s="251" t="s">
        <v>271</v>
      </c>
      <c r="S398" s="252" t="s">
        <v>268</v>
      </c>
      <c r="T398" s="253">
        <v>2.9</v>
      </c>
      <c r="U398" s="254">
        <v>2.9</v>
      </c>
      <c r="V398" s="248">
        <v>1460</v>
      </c>
      <c r="W398" s="249">
        <v>2350</v>
      </c>
      <c r="X398" s="250" t="s">
        <v>269</v>
      </c>
      <c r="Y398" s="251" t="s">
        <v>270</v>
      </c>
      <c r="Z398" s="252" t="s">
        <v>274</v>
      </c>
      <c r="AA398" s="251" t="s">
        <v>271</v>
      </c>
      <c r="AB398" s="252" t="s">
        <v>268</v>
      </c>
      <c r="AC398" s="253">
        <v>2.9</v>
      </c>
      <c r="AD398" s="255">
        <v>2.9</v>
      </c>
      <c r="AE398" s="55"/>
      <c r="AF398" s="133"/>
      <c r="AG398" s="133"/>
      <c r="AH398" s="273"/>
      <c r="AI398" s="137"/>
      <c r="AJ398" s="138"/>
      <c r="AK398" s="137"/>
      <c r="AL398" s="138"/>
      <c r="AM398" s="137"/>
      <c r="AN398" s="138"/>
      <c r="AO398" s="138"/>
      <c r="AP398" s="55"/>
      <c r="AQ398" s="133"/>
      <c r="AR398" s="133"/>
      <c r="AS398" s="138"/>
      <c r="AT398" s="137"/>
      <c r="AU398" s="138"/>
      <c r="AV398" s="137"/>
      <c r="AW398" s="138"/>
      <c r="AX398" s="137"/>
      <c r="AY398" s="138"/>
      <c r="AZ398" s="175" t="s">
        <v>268</v>
      </c>
      <c r="BA398" s="274">
        <v>17740</v>
      </c>
      <c r="BB398" s="175" t="s">
        <v>268</v>
      </c>
      <c r="BC398" s="225">
        <v>170</v>
      </c>
      <c r="BD398" s="226" t="s">
        <v>269</v>
      </c>
      <c r="BE398" s="227" t="s">
        <v>270</v>
      </c>
      <c r="BF398" s="228" t="s">
        <v>268</v>
      </c>
      <c r="BG398" s="229" t="s">
        <v>271</v>
      </c>
      <c r="BH398" s="226" t="s">
        <v>268</v>
      </c>
      <c r="BI398" s="230">
        <v>2.7</v>
      </c>
      <c r="BJ398" s="1187"/>
      <c r="BK398" s="51"/>
      <c r="BL398" s="301"/>
      <c r="BM398" s="1210"/>
      <c r="BU398" s="235"/>
      <c r="BV398" s="1241"/>
      <c r="BW398" s="266"/>
      <c r="BX398" s="1210" t="s">
        <v>268</v>
      </c>
      <c r="BY398" s="1278">
        <v>21100</v>
      </c>
      <c r="BZ398" s="275"/>
      <c r="CA398" s="1210"/>
      <c r="CB398" s="1190">
        <v>0</v>
      </c>
      <c r="CC398" s="1192"/>
      <c r="CD398" s="1194"/>
      <c r="CE398" s="1192"/>
      <c r="CF398" s="1196"/>
      <c r="CG398" s="1192"/>
      <c r="CH398" s="1247"/>
      <c r="CI398" s="1241"/>
      <c r="CJ398" s="1219">
        <v>15800</v>
      </c>
      <c r="CK398" s="1189"/>
      <c r="CL398" s="1190"/>
      <c r="CM398" s="1192"/>
      <c r="CN398" s="1194"/>
      <c r="CO398" s="1192"/>
      <c r="CP398" s="1196"/>
      <c r="CQ398" s="1192"/>
      <c r="CR398" s="1205"/>
      <c r="CS398" s="1230"/>
      <c r="CT398" s="1232"/>
      <c r="CU398" s="1234"/>
      <c r="CV398" s="1237"/>
      <c r="CW398" s="1234"/>
      <c r="CX398" s="1237"/>
      <c r="CY398" s="1189"/>
      <c r="CZ398" s="167" t="s">
        <v>1166</v>
      </c>
      <c r="DA398" s="268">
        <v>4900</v>
      </c>
      <c r="DB398" s="269">
        <v>5400</v>
      </c>
      <c r="DC398" s="270">
        <v>3400</v>
      </c>
      <c r="DD398" s="271">
        <v>3400</v>
      </c>
      <c r="DE398" s="1210"/>
      <c r="DF398" s="231">
        <v>16800</v>
      </c>
      <c r="DG398" s="235"/>
      <c r="DH398" s="276"/>
      <c r="DI398" s="1241"/>
      <c r="DJ398" s="1243"/>
      <c r="DK398" s="1210"/>
      <c r="DL398" s="1190"/>
      <c r="DM398" s="1192"/>
      <c r="DN398" s="1194"/>
      <c r="DO398" s="1192"/>
      <c r="DP398" s="1196"/>
      <c r="DQ398" s="1192"/>
      <c r="DR398" s="1247"/>
      <c r="DS398" s="1210"/>
      <c r="DT398" s="191"/>
      <c r="DU398" s="1210"/>
      <c r="DV398" s="1221">
        <v>0.01</v>
      </c>
      <c r="DW398" s="1223">
        <v>0.03</v>
      </c>
      <c r="DX398" s="1223">
        <v>0.04</v>
      </c>
      <c r="DY398" s="1225">
        <v>0.05</v>
      </c>
      <c r="DZ398" s="1210"/>
      <c r="EA398" s="1212"/>
      <c r="EB398" s="1192"/>
      <c r="EC398" s="1199"/>
      <c r="ED398" s="1192"/>
      <c r="EE398" s="1194"/>
      <c r="EF398" s="1192"/>
      <c r="EG398" s="1196"/>
      <c r="EH398" s="1192"/>
      <c r="EI398" s="1205"/>
      <c r="EJ398" s="1208"/>
      <c r="EK398" s="1210"/>
      <c r="EL398" s="1212"/>
      <c r="EM398" s="1192"/>
      <c r="EN398" s="1199"/>
      <c r="EO398" s="1192"/>
      <c r="EP398" s="1194"/>
      <c r="EQ398" s="1192"/>
      <c r="ER398" s="1196"/>
      <c r="ES398" s="1192"/>
      <c r="ET398" s="1205"/>
      <c r="EU398" s="1215"/>
      <c r="EV398" s="1208"/>
      <c r="EW398" s="1210"/>
      <c r="EX398" s="277">
        <v>90</v>
      </c>
      <c r="EY398" s="1210"/>
      <c r="EZ398" s="1261"/>
      <c r="FA398" s="1210"/>
      <c r="FB398" s="1264"/>
      <c r="FC398" s="298"/>
      <c r="FD398" s="1267"/>
      <c r="FE398" s="441"/>
      <c r="FF398" s="422"/>
      <c r="FG398" s="422"/>
      <c r="FH398" s="422"/>
      <c r="FI398" s="422"/>
      <c r="FJ398" s="422"/>
      <c r="FK398" s="422"/>
      <c r="FL398" s="422"/>
      <c r="FM398" s="422"/>
      <c r="FN398" s="422"/>
      <c r="FO398" s="422"/>
    </row>
    <row r="399" spans="1:171" s="56" customFormat="1" ht="15.6" customHeight="1">
      <c r="A399" s="56" t="s">
        <v>1466</v>
      </c>
      <c r="B399" s="56" t="s">
        <v>2093</v>
      </c>
      <c r="C399" s="1256"/>
      <c r="D399" s="1349"/>
      <c r="E399" s="1218"/>
      <c r="F399" s="300" t="s">
        <v>45</v>
      </c>
      <c r="G399" s="205"/>
      <c r="H399" s="279">
        <v>264650</v>
      </c>
      <c r="I399" s="280"/>
      <c r="J399" s="279">
        <v>247620</v>
      </c>
      <c r="K399" s="280"/>
      <c r="L399" s="175" t="s">
        <v>268</v>
      </c>
      <c r="M399" s="223">
        <v>2520</v>
      </c>
      <c r="N399" s="281"/>
      <c r="O399" s="282" t="s">
        <v>269</v>
      </c>
      <c r="P399" s="283" t="s">
        <v>270</v>
      </c>
      <c r="Q399" s="284" t="s">
        <v>274</v>
      </c>
      <c r="R399" s="283" t="s">
        <v>271</v>
      </c>
      <c r="S399" s="284" t="s">
        <v>268</v>
      </c>
      <c r="T399" s="285">
        <v>2.9</v>
      </c>
      <c r="U399" s="286"/>
      <c r="V399" s="223">
        <v>2350</v>
      </c>
      <c r="W399" s="281"/>
      <c r="X399" s="282" t="s">
        <v>269</v>
      </c>
      <c r="Y399" s="283" t="s">
        <v>270</v>
      </c>
      <c r="Z399" s="284" t="s">
        <v>274</v>
      </c>
      <c r="AA399" s="283" t="s">
        <v>271</v>
      </c>
      <c r="AB399" s="284" t="s">
        <v>268</v>
      </c>
      <c r="AC399" s="285">
        <v>2.9</v>
      </c>
      <c r="AD399" s="287"/>
      <c r="AE399" s="55"/>
      <c r="AF399" s="133"/>
      <c r="AG399" s="133"/>
      <c r="AH399" s="288"/>
      <c r="AI399" s="137"/>
      <c r="AJ399" s="138"/>
      <c r="AK399" s="137"/>
      <c r="AL399" s="138"/>
      <c r="AM399" s="137"/>
      <c r="AN399" s="138"/>
      <c r="AO399" s="138"/>
      <c r="AP399" s="55"/>
      <c r="AQ399" s="289"/>
      <c r="AR399" s="165"/>
      <c r="AS399" s="288"/>
      <c r="AT399" s="137"/>
      <c r="AU399" s="138"/>
      <c r="AV399" s="137"/>
      <c r="AW399" s="138"/>
      <c r="AX399" s="137"/>
      <c r="AY399" s="138"/>
      <c r="BJ399" s="1187"/>
      <c r="BK399" s="51"/>
      <c r="BL399" s="301"/>
      <c r="BM399" s="1210"/>
      <c r="BU399" s="235"/>
      <c r="BV399" s="1241"/>
      <c r="BW399" s="266"/>
      <c r="BX399" s="1210"/>
      <c r="BY399" s="1279"/>
      <c r="BZ399" s="290"/>
      <c r="CA399" s="1210"/>
      <c r="CB399" s="1191"/>
      <c r="CC399" s="1193"/>
      <c r="CD399" s="1195"/>
      <c r="CE399" s="1193"/>
      <c r="CF399" s="1197"/>
      <c r="CG399" s="1193"/>
      <c r="CH399" s="1248"/>
      <c r="CI399" s="1241"/>
      <c r="CJ399" s="1219"/>
      <c r="CK399" s="1189"/>
      <c r="CL399" s="1190"/>
      <c r="CM399" s="1192"/>
      <c r="CN399" s="1194"/>
      <c r="CO399" s="1192"/>
      <c r="CP399" s="1196"/>
      <c r="CQ399" s="1192"/>
      <c r="CR399" s="1205"/>
      <c r="CS399" s="1230"/>
      <c r="CT399" s="1232"/>
      <c r="CU399" s="1235"/>
      <c r="CV399" s="1238"/>
      <c r="CW399" s="1235"/>
      <c r="CX399" s="1238"/>
      <c r="CY399" s="1189"/>
      <c r="CZ399" s="291" t="s">
        <v>1167</v>
      </c>
      <c r="DA399" s="292">
        <v>4400</v>
      </c>
      <c r="DB399" s="293">
        <v>4900</v>
      </c>
      <c r="DC399" s="294">
        <v>3000</v>
      </c>
      <c r="DD399" s="290">
        <v>3000</v>
      </c>
      <c r="DE399" s="1210"/>
      <c r="DF399" s="231"/>
      <c r="DG399" s="235"/>
      <c r="DH399" s="165"/>
      <c r="DI399" s="1241"/>
      <c r="DJ399" s="1244"/>
      <c r="DK399" s="1210"/>
      <c r="DL399" s="1190"/>
      <c r="DM399" s="1193"/>
      <c r="DN399" s="1195"/>
      <c r="DO399" s="1193"/>
      <c r="DP399" s="1197"/>
      <c r="DQ399" s="1193"/>
      <c r="DR399" s="1248"/>
      <c r="DS399" s="1210"/>
      <c r="DT399" s="191"/>
      <c r="DU399" s="1210"/>
      <c r="DV399" s="1222"/>
      <c r="DW399" s="1224"/>
      <c r="DX399" s="1224"/>
      <c r="DY399" s="1226"/>
      <c r="DZ399" s="1210"/>
      <c r="EA399" s="1213"/>
      <c r="EB399" s="1193"/>
      <c r="EC399" s="1200"/>
      <c r="ED399" s="1193"/>
      <c r="EE399" s="1195"/>
      <c r="EF399" s="1193"/>
      <c r="EG399" s="1197"/>
      <c r="EH399" s="1193"/>
      <c r="EI399" s="1206"/>
      <c r="EJ399" s="1209"/>
      <c r="EK399" s="1210"/>
      <c r="EL399" s="1213"/>
      <c r="EM399" s="1193"/>
      <c r="EN399" s="1200"/>
      <c r="EO399" s="1193"/>
      <c r="EP399" s="1195"/>
      <c r="EQ399" s="1193"/>
      <c r="ER399" s="1197"/>
      <c r="ES399" s="1193"/>
      <c r="ET399" s="1206"/>
      <c r="EU399" s="1216"/>
      <c r="EV399" s="1209"/>
      <c r="EW399" s="1210"/>
      <c r="EX399" s="295" t="s">
        <v>1168</v>
      </c>
      <c r="EY399" s="1210"/>
      <c r="EZ399" s="1261"/>
      <c r="FA399" s="1210"/>
      <c r="FB399" s="1264"/>
      <c r="FC399" s="298"/>
      <c r="FD399" s="1267"/>
      <c r="FE399" s="441"/>
      <c r="FF399" s="422"/>
      <c r="FG399" s="422"/>
      <c r="FH399" s="422"/>
      <c r="FI399" s="422"/>
      <c r="FJ399" s="422"/>
      <c r="FK399" s="422"/>
      <c r="FL399" s="422"/>
      <c r="FM399" s="422"/>
      <c r="FN399" s="422"/>
      <c r="FO399" s="422"/>
    </row>
    <row r="400" spans="1:171" ht="15.6" customHeight="1">
      <c r="A400" s="56" t="s">
        <v>542</v>
      </c>
      <c r="B400" s="56" t="s">
        <v>2094</v>
      </c>
      <c r="C400" s="1256"/>
      <c r="D400" s="1348" t="s">
        <v>299</v>
      </c>
      <c r="E400" s="1184" t="s">
        <v>1160</v>
      </c>
      <c r="F400" s="296" t="s">
        <v>42</v>
      </c>
      <c r="G400" s="205"/>
      <c r="H400" s="206">
        <v>87590</v>
      </c>
      <c r="I400" s="207">
        <v>96460</v>
      </c>
      <c r="J400" s="206">
        <v>72690</v>
      </c>
      <c r="K400" s="207">
        <v>81560</v>
      </c>
      <c r="L400" s="175" t="s">
        <v>268</v>
      </c>
      <c r="M400" s="208">
        <v>850</v>
      </c>
      <c r="N400" s="209">
        <v>930</v>
      </c>
      <c r="O400" s="210" t="s">
        <v>269</v>
      </c>
      <c r="P400" s="211" t="s">
        <v>270</v>
      </c>
      <c r="Q400" s="212" t="s">
        <v>268</v>
      </c>
      <c r="R400" s="213" t="s">
        <v>271</v>
      </c>
      <c r="S400" s="212" t="s">
        <v>268</v>
      </c>
      <c r="T400" s="214">
        <v>3</v>
      </c>
      <c r="U400" s="215">
        <v>3</v>
      </c>
      <c r="V400" s="208">
        <v>700</v>
      </c>
      <c r="W400" s="209">
        <v>780</v>
      </c>
      <c r="X400" s="210" t="s">
        <v>269</v>
      </c>
      <c r="Y400" s="211" t="s">
        <v>270</v>
      </c>
      <c r="Z400" s="212" t="s">
        <v>268</v>
      </c>
      <c r="AA400" s="213" t="s">
        <v>271</v>
      </c>
      <c r="AB400" s="212" t="s">
        <v>268</v>
      </c>
      <c r="AC400" s="214">
        <v>3</v>
      </c>
      <c r="AD400" s="216">
        <v>3</v>
      </c>
      <c r="AE400" s="175" t="s">
        <v>268</v>
      </c>
      <c r="AF400" s="217">
        <v>8870</v>
      </c>
      <c r="AG400" s="218" t="s">
        <v>274</v>
      </c>
      <c r="AH400" s="219">
        <v>80</v>
      </c>
      <c r="AI400" s="220" t="s">
        <v>269</v>
      </c>
      <c r="AJ400" s="211" t="s">
        <v>270</v>
      </c>
      <c r="AK400" s="212" t="s">
        <v>268</v>
      </c>
      <c r="AL400" s="213" t="s">
        <v>271</v>
      </c>
      <c r="AM400" s="212" t="s">
        <v>268</v>
      </c>
      <c r="AN400" s="221">
        <v>2.8</v>
      </c>
      <c r="AO400" s="222" t="s">
        <v>276</v>
      </c>
      <c r="AP400" s="175" t="s">
        <v>268</v>
      </c>
      <c r="AQ400" s="223">
        <v>3540</v>
      </c>
      <c r="AR400" s="224" t="s">
        <v>274</v>
      </c>
      <c r="AS400" s="225">
        <v>30</v>
      </c>
      <c r="AT400" s="226" t="s">
        <v>269</v>
      </c>
      <c r="AU400" s="227" t="s">
        <v>270</v>
      </c>
      <c r="AV400" s="228" t="s">
        <v>268</v>
      </c>
      <c r="AW400" s="229" t="s">
        <v>271</v>
      </c>
      <c r="AX400" s="228" t="s">
        <v>268</v>
      </c>
      <c r="AY400" s="230">
        <v>3.8</v>
      </c>
      <c r="BA400" s="56"/>
      <c r="BJ400" s="1187"/>
      <c r="BL400" s="301"/>
      <c r="BM400" s="1210"/>
      <c r="BN400" s="56"/>
      <c r="BO400" s="56"/>
      <c r="BP400" s="56"/>
      <c r="BQ400" s="56"/>
      <c r="BR400" s="56"/>
      <c r="BS400" s="56"/>
      <c r="BT400" s="56"/>
      <c r="BU400" s="154"/>
      <c r="BV400" s="1241"/>
      <c r="BW400" s="191"/>
      <c r="BX400" s="1210" t="s">
        <v>268</v>
      </c>
      <c r="BY400" s="1276">
        <v>21130</v>
      </c>
      <c r="BZ400" s="237"/>
      <c r="CA400" s="1210" t="s">
        <v>268</v>
      </c>
      <c r="CB400" s="1245">
        <v>130</v>
      </c>
      <c r="CC400" s="1201" t="s">
        <v>269</v>
      </c>
      <c r="CD400" s="1202" t="s">
        <v>270</v>
      </c>
      <c r="CE400" s="1201" t="s">
        <v>268</v>
      </c>
      <c r="CF400" s="1203" t="s">
        <v>275</v>
      </c>
      <c r="CG400" s="1201" t="s">
        <v>268</v>
      </c>
      <c r="CH400" s="1246">
        <v>5.9</v>
      </c>
      <c r="CI400" s="1241"/>
      <c r="CJ400" s="1188" t="s">
        <v>198</v>
      </c>
      <c r="CK400" s="1189" t="s">
        <v>268</v>
      </c>
      <c r="CL400" s="1190">
        <v>130</v>
      </c>
      <c r="CM400" s="1192" t="s">
        <v>269</v>
      </c>
      <c r="CN400" s="1194" t="s">
        <v>270</v>
      </c>
      <c r="CO400" s="1192" t="s">
        <v>268</v>
      </c>
      <c r="CP400" s="1196" t="s">
        <v>275</v>
      </c>
      <c r="CQ400" s="1192" t="s">
        <v>268</v>
      </c>
      <c r="CR400" s="1205">
        <v>2.5</v>
      </c>
      <c r="CS400" s="1230" t="s">
        <v>277</v>
      </c>
      <c r="CT400" s="1232" t="s">
        <v>268</v>
      </c>
      <c r="CU400" s="1233">
        <v>5800</v>
      </c>
      <c r="CV400" s="1236">
        <v>6400</v>
      </c>
      <c r="CW400" s="1233">
        <v>4100</v>
      </c>
      <c r="CX400" s="1236">
        <v>4100</v>
      </c>
      <c r="CY400" s="1189" t="s">
        <v>268</v>
      </c>
      <c r="CZ400" s="238" t="s">
        <v>1162</v>
      </c>
      <c r="DA400" s="239">
        <v>9800</v>
      </c>
      <c r="DB400" s="240">
        <v>10900</v>
      </c>
      <c r="DC400" s="241">
        <v>6800</v>
      </c>
      <c r="DD400" s="242">
        <v>6800</v>
      </c>
      <c r="DE400" s="1210"/>
      <c r="DF400" s="231" t="s">
        <v>296</v>
      </c>
      <c r="DG400" s="1189" t="s">
        <v>268</v>
      </c>
      <c r="DH400" s="1239">
        <v>5100</v>
      </c>
      <c r="DI400" s="1210" t="s">
        <v>268</v>
      </c>
      <c r="DJ400" s="1242">
        <v>5560</v>
      </c>
      <c r="DK400" s="1210" t="s">
        <v>268</v>
      </c>
      <c r="DL400" s="1245">
        <v>50</v>
      </c>
      <c r="DM400" s="1201" t="s">
        <v>269</v>
      </c>
      <c r="DN400" s="1202" t="s">
        <v>270</v>
      </c>
      <c r="DO400" s="1201" t="s">
        <v>268</v>
      </c>
      <c r="DP400" s="1203" t="s">
        <v>275</v>
      </c>
      <c r="DQ400" s="1201" t="s">
        <v>268</v>
      </c>
      <c r="DR400" s="1246">
        <v>6.8</v>
      </c>
      <c r="DS400" s="1210"/>
      <c r="DT400" s="231"/>
      <c r="DU400" s="1210" t="s">
        <v>280</v>
      </c>
      <c r="DV400" s="1249" t="s">
        <v>1129</v>
      </c>
      <c r="DW400" s="1251" t="s">
        <v>1129</v>
      </c>
      <c r="DX400" s="1251" t="s">
        <v>1129</v>
      </c>
      <c r="DY400" s="1253" t="s">
        <v>1129</v>
      </c>
      <c r="DZ400" s="1210" t="s">
        <v>280</v>
      </c>
      <c r="EA400" s="1211">
        <v>3690</v>
      </c>
      <c r="EB400" s="1201" t="s">
        <v>268</v>
      </c>
      <c r="EC400" s="1198">
        <v>30</v>
      </c>
      <c r="ED400" s="1201" t="s">
        <v>269</v>
      </c>
      <c r="EE400" s="1202" t="s">
        <v>270</v>
      </c>
      <c r="EF400" s="1201" t="s">
        <v>268</v>
      </c>
      <c r="EG400" s="1203" t="s">
        <v>275</v>
      </c>
      <c r="EH400" s="1201" t="s">
        <v>268</v>
      </c>
      <c r="EI400" s="1204">
        <v>5.7</v>
      </c>
      <c r="EJ400" s="1207" t="s">
        <v>276</v>
      </c>
      <c r="EK400" s="1210" t="s">
        <v>280</v>
      </c>
      <c r="EL400" s="1211">
        <v>13300</v>
      </c>
      <c r="EM400" s="1201" t="s">
        <v>268</v>
      </c>
      <c r="EN400" s="1198">
        <v>130</v>
      </c>
      <c r="EO400" s="1201" t="s">
        <v>269</v>
      </c>
      <c r="EP400" s="1202" t="s">
        <v>270</v>
      </c>
      <c r="EQ400" s="1201" t="s">
        <v>268</v>
      </c>
      <c r="ER400" s="1203" t="s">
        <v>275</v>
      </c>
      <c r="ES400" s="1201" t="s">
        <v>268</v>
      </c>
      <c r="ET400" s="1204">
        <v>2.6</v>
      </c>
      <c r="EU400" s="1214" t="s">
        <v>276</v>
      </c>
      <c r="EV400" s="1207" t="s">
        <v>1168</v>
      </c>
      <c r="EW400" s="1210" t="s">
        <v>280</v>
      </c>
      <c r="EX400" s="244"/>
      <c r="EY400" s="1210" t="s">
        <v>280</v>
      </c>
      <c r="EZ400" s="1261"/>
      <c r="FA400" s="1210"/>
      <c r="FB400" s="1264"/>
      <c r="FC400" s="298"/>
      <c r="FD400" s="1267"/>
      <c r="FE400" s="441"/>
      <c r="FL400" s="422"/>
      <c r="FM400" s="422"/>
      <c r="FN400" s="422"/>
      <c r="FO400" s="422"/>
    </row>
    <row r="401" spans="1:171" ht="15.6" customHeight="1">
      <c r="A401" s="56" t="s">
        <v>543</v>
      </c>
      <c r="B401" s="56" t="s">
        <v>2095</v>
      </c>
      <c r="C401" s="1256"/>
      <c r="D401" s="1349"/>
      <c r="E401" s="1185"/>
      <c r="F401" s="299" t="s">
        <v>43</v>
      </c>
      <c r="G401" s="205"/>
      <c r="H401" s="246">
        <v>96460</v>
      </c>
      <c r="I401" s="247">
        <v>167700</v>
      </c>
      <c r="J401" s="246">
        <v>81560</v>
      </c>
      <c r="K401" s="247">
        <v>152800</v>
      </c>
      <c r="L401" s="175" t="s">
        <v>268</v>
      </c>
      <c r="M401" s="248">
        <v>930</v>
      </c>
      <c r="N401" s="249">
        <v>1540</v>
      </c>
      <c r="O401" s="250" t="s">
        <v>269</v>
      </c>
      <c r="P401" s="251" t="s">
        <v>270</v>
      </c>
      <c r="Q401" s="252" t="s">
        <v>274</v>
      </c>
      <c r="R401" s="251" t="s">
        <v>271</v>
      </c>
      <c r="S401" s="252" t="s">
        <v>268</v>
      </c>
      <c r="T401" s="253">
        <v>3</v>
      </c>
      <c r="U401" s="254">
        <v>2.9</v>
      </c>
      <c r="V401" s="248">
        <v>780</v>
      </c>
      <c r="W401" s="249">
        <v>1390</v>
      </c>
      <c r="X401" s="250" t="s">
        <v>269</v>
      </c>
      <c r="Y401" s="251" t="s">
        <v>270</v>
      </c>
      <c r="Z401" s="252" t="s">
        <v>274</v>
      </c>
      <c r="AA401" s="251" t="s">
        <v>271</v>
      </c>
      <c r="AB401" s="252" t="s">
        <v>268</v>
      </c>
      <c r="AC401" s="253">
        <v>3</v>
      </c>
      <c r="AD401" s="255">
        <v>2.9</v>
      </c>
      <c r="AE401" s="175" t="s">
        <v>268</v>
      </c>
      <c r="AF401" s="223">
        <v>8870</v>
      </c>
      <c r="AG401" s="224" t="s">
        <v>274</v>
      </c>
      <c r="AH401" s="256">
        <v>80</v>
      </c>
      <c r="AI401" s="257" t="s">
        <v>269</v>
      </c>
      <c r="AJ401" s="197" t="s">
        <v>270</v>
      </c>
      <c r="AK401" s="198" t="s">
        <v>268</v>
      </c>
      <c r="AL401" s="258" t="s">
        <v>271</v>
      </c>
      <c r="AM401" s="259" t="s">
        <v>268</v>
      </c>
      <c r="AN401" s="260">
        <v>2.8</v>
      </c>
      <c r="AO401" s="261"/>
      <c r="AQ401" s="233"/>
      <c r="AR401" s="56"/>
      <c r="AS401" s="233"/>
      <c r="AT401" s="262"/>
      <c r="AU401" s="263"/>
      <c r="AV401" s="262"/>
      <c r="AW401" s="263"/>
      <c r="AX401" s="262"/>
      <c r="AY401" s="263"/>
      <c r="BA401" s="56"/>
      <c r="BB401" s="56"/>
      <c r="BC401" s="264"/>
      <c r="BD401" s="265"/>
      <c r="BE401" s="56"/>
      <c r="BF401" s="265"/>
      <c r="BG401" s="56"/>
      <c r="BH401" s="265"/>
      <c r="BI401" s="56"/>
      <c r="BJ401" s="1187"/>
      <c r="BL401" s="301"/>
      <c r="BM401" s="1210"/>
      <c r="BN401" s="56"/>
      <c r="BO401" s="56"/>
      <c r="BP401" s="56"/>
      <c r="BQ401" s="56"/>
      <c r="BR401" s="56"/>
      <c r="BS401" s="56"/>
      <c r="BT401" s="56"/>
      <c r="BU401" s="154"/>
      <c r="BV401" s="1241"/>
      <c r="BW401" s="191"/>
      <c r="BX401" s="1210"/>
      <c r="BY401" s="1277"/>
      <c r="BZ401" s="267">
        <v>19190</v>
      </c>
      <c r="CA401" s="1210"/>
      <c r="CB401" s="1190"/>
      <c r="CC401" s="1192"/>
      <c r="CD401" s="1194"/>
      <c r="CE401" s="1192"/>
      <c r="CF401" s="1196"/>
      <c r="CG401" s="1192"/>
      <c r="CH401" s="1247"/>
      <c r="CI401" s="1241"/>
      <c r="CJ401" s="1188"/>
      <c r="CK401" s="1189"/>
      <c r="CL401" s="1190"/>
      <c r="CM401" s="1192"/>
      <c r="CN401" s="1194"/>
      <c r="CO401" s="1192"/>
      <c r="CP401" s="1196"/>
      <c r="CQ401" s="1192"/>
      <c r="CR401" s="1205"/>
      <c r="CS401" s="1230"/>
      <c r="CT401" s="1232"/>
      <c r="CU401" s="1234"/>
      <c r="CV401" s="1237"/>
      <c r="CW401" s="1234"/>
      <c r="CX401" s="1237"/>
      <c r="CY401" s="1189"/>
      <c r="CZ401" s="167" t="s">
        <v>1164</v>
      </c>
      <c r="DA401" s="268">
        <v>5400</v>
      </c>
      <c r="DB401" s="269">
        <v>6000</v>
      </c>
      <c r="DC401" s="270">
        <v>3700</v>
      </c>
      <c r="DD401" s="271">
        <v>3700</v>
      </c>
      <c r="DE401" s="1210"/>
      <c r="DF401" s="231">
        <v>14160</v>
      </c>
      <c r="DG401" s="1189"/>
      <c r="DH401" s="1240"/>
      <c r="DI401" s="1210"/>
      <c r="DJ401" s="1243"/>
      <c r="DK401" s="1210"/>
      <c r="DL401" s="1190"/>
      <c r="DM401" s="1192"/>
      <c r="DN401" s="1194"/>
      <c r="DO401" s="1192"/>
      <c r="DP401" s="1196"/>
      <c r="DQ401" s="1192"/>
      <c r="DR401" s="1247"/>
      <c r="DS401" s="1210"/>
      <c r="DT401" s="231"/>
      <c r="DU401" s="1210"/>
      <c r="DV401" s="1250"/>
      <c r="DW401" s="1252"/>
      <c r="DX401" s="1252"/>
      <c r="DY401" s="1254"/>
      <c r="DZ401" s="1210"/>
      <c r="EA401" s="1212"/>
      <c r="EB401" s="1192"/>
      <c r="EC401" s="1199"/>
      <c r="ED401" s="1192"/>
      <c r="EE401" s="1194"/>
      <c r="EF401" s="1192"/>
      <c r="EG401" s="1196"/>
      <c r="EH401" s="1192"/>
      <c r="EI401" s="1205"/>
      <c r="EJ401" s="1208"/>
      <c r="EK401" s="1210"/>
      <c r="EL401" s="1212"/>
      <c r="EM401" s="1192"/>
      <c r="EN401" s="1199"/>
      <c r="EO401" s="1192"/>
      <c r="EP401" s="1194"/>
      <c r="EQ401" s="1192"/>
      <c r="ER401" s="1196"/>
      <c r="ES401" s="1192"/>
      <c r="ET401" s="1205"/>
      <c r="EU401" s="1215"/>
      <c r="EV401" s="1208"/>
      <c r="EW401" s="1210"/>
      <c r="EX401" s="272">
        <v>8690</v>
      </c>
      <c r="EY401" s="1210"/>
      <c r="EZ401" s="1261"/>
      <c r="FA401" s="1210"/>
      <c r="FB401" s="1264"/>
      <c r="FC401" s="298"/>
      <c r="FD401" s="1267"/>
      <c r="FE401" s="441"/>
      <c r="FL401" s="422"/>
      <c r="FM401" s="422"/>
      <c r="FN401" s="422"/>
      <c r="FO401" s="422"/>
    </row>
    <row r="402" spans="1:171" ht="15.6" customHeight="1">
      <c r="A402" s="56" t="s">
        <v>1467</v>
      </c>
      <c r="B402" s="56" t="s">
        <v>2096</v>
      </c>
      <c r="C402" s="1256"/>
      <c r="D402" s="1349"/>
      <c r="E402" s="1217" t="s">
        <v>1165</v>
      </c>
      <c r="F402" s="299" t="s">
        <v>44</v>
      </c>
      <c r="G402" s="205"/>
      <c r="H402" s="246">
        <v>167700</v>
      </c>
      <c r="I402" s="247">
        <v>256420</v>
      </c>
      <c r="J402" s="246">
        <v>152800</v>
      </c>
      <c r="K402" s="247">
        <v>241520</v>
      </c>
      <c r="L402" s="175" t="s">
        <v>268</v>
      </c>
      <c r="M402" s="248">
        <v>1540</v>
      </c>
      <c r="N402" s="249">
        <v>2430</v>
      </c>
      <c r="O402" s="250" t="s">
        <v>269</v>
      </c>
      <c r="P402" s="251" t="s">
        <v>270</v>
      </c>
      <c r="Q402" s="252" t="s">
        <v>274</v>
      </c>
      <c r="R402" s="251" t="s">
        <v>271</v>
      </c>
      <c r="S402" s="252" t="s">
        <v>268</v>
      </c>
      <c r="T402" s="253">
        <v>2.9</v>
      </c>
      <c r="U402" s="254">
        <v>2.9</v>
      </c>
      <c r="V402" s="248">
        <v>1390</v>
      </c>
      <c r="W402" s="249">
        <v>2280</v>
      </c>
      <c r="X402" s="250" t="s">
        <v>269</v>
      </c>
      <c r="Y402" s="251" t="s">
        <v>270</v>
      </c>
      <c r="Z402" s="252" t="s">
        <v>274</v>
      </c>
      <c r="AA402" s="251" t="s">
        <v>271</v>
      </c>
      <c r="AB402" s="252" t="s">
        <v>268</v>
      </c>
      <c r="AC402" s="253">
        <v>2.9</v>
      </c>
      <c r="AD402" s="255">
        <v>2.9</v>
      </c>
      <c r="AE402" s="55"/>
      <c r="AH402" s="273"/>
      <c r="AP402" s="55"/>
      <c r="AZ402" s="175" t="s">
        <v>268</v>
      </c>
      <c r="BA402" s="274">
        <v>17740</v>
      </c>
      <c r="BB402" s="175" t="s">
        <v>268</v>
      </c>
      <c r="BC402" s="225">
        <v>170</v>
      </c>
      <c r="BD402" s="226" t="s">
        <v>269</v>
      </c>
      <c r="BE402" s="227" t="s">
        <v>270</v>
      </c>
      <c r="BF402" s="228" t="s">
        <v>268</v>
      </c>
      <c r="BG402" s="229" t="s">
        <v>271</v>
      </c>
      <c r="BH402" s="226" t="s">
        <v>268</v>
      </c>
      <c r="BI402" s="230">
        <v>2.7</v>
      </c>
      <c r="BJ402" s="1187"/>
      <c r="BL402" s="301"/>
      <c r="BM402" s="1210"/>
      <c r="BN402" s="56"/>
      <c r="BO402" s="56"/>
      <c r="BP402" s="56"/>
      <c r="BQ402" s="56"/>
      <c r="BR402" s="56"/>
      <c r="BS402" s="56"/>
      <c r="BT402" s="56"/>
      <c r="BU402" s="154"/>
      <c r="BV402" s="1241"/>
      <c r="BW402" s="191"/>
      <c r="BX402" s="1210" t="s">
        <v>268</v>
      </c>
      <c r="BY402" s="1278">
        <v>19190</v>
      </c>
      <c r="BZ402" s="275"/>
      <c r="CA402" s="1210"/>
      <c r="CB402" s="1190">
        <v>0</v>
      </c>
      <c r="CC402" s="1192"/>
      <c r="CD402" s="1194"/>
      <c r="CE402" s="1192"/>
      <c r="CF402" s="1196"/>
      <c r="CG402" s="1192"/>
      <c r="CH402" s="1247"/>
      <c r="CI402" s="1241"/>
      <c r="CJ402" s="1219">
        <v>13820</v>
      </c>
      <c r="CK402" s="1189"/>
      <c r="CL402" s="1190"/>
      <c r="CM402" s="1192"/>
      <c r="CN402" s="1194"/>
      <c r="CO402" s="1192"/>
      <c r="CP402" s="1196"/>
      <c r="CQ402" s="1192"/>
      <c r="CR402" s="1205"/>
      <c r="CS402" s="1230"/>
      <c r="CT402" s="1232"/>
      <c r="CU402" s="1234"/>
      <c r="CV402" s="1237"/>
      <c r="CW402" s="1234"/>
      <c r="CX402" s="1237"/>
      <c r="CY402" s="1189"/>
      <c r="CZ402" s="167" t="s">
        <v>1166</v>
      </c>
      <c r="DA402" s="268">
        <v>4700</v>
      </c>
      <c r="DB402" s="269">
        <v>5200</v>
      </c>
      <c r="DC402" s="270">
        <v>3300</v>
      </c>
      <c r="DD402" s="271">
        <v>3300</v>
      </c>
      <c r="DE402" s="1210"/>
      <c r="DF402" s="231"/>
      <c r="DG402" s="235"/>
      <c r="DH402" s="276"/>
      <c r="DI402" s="1241"/>
      <c r="DJ402" s="1243"/>
      <c r="DK402" s="1210"/>
      <c r="DL402" s="1190"/>
      <c r="DM402" s="1192"/>
      <c r="DN402" s="1194"/>
      <c r="DO402" s="1192"/>
      <c r="DP402" s="1196"/>
      <c r="DQ402" s="1192"/>
      <c r="DR402" s="1247"/>
      <c r="DS402" s="1210"/>
      <c r="DT402" s="302"/>
      <c r="DU402" s="1210"/>
      <c r="DV402" s="1221">
        <v>0.01</v>
      </c>
      <c r="DW402" s="1223">
        <v>0.03</v>
      </c>
      <c r="DX402" s="1223">
        <v>0.04</v>
      </c>
      <c r="DY402" s="1225">
        <v>0.05</v>
      </c>
      <c r="DZ402" s="1210"/>
      <c r="EA402" s="1212"/>
      <c r="EB402" s="1192"/>
      <c r="EC402" s="1199"/>
      <c r="ED402" s="1192"/>
      <c r="EE402" s="1194"/>
      <c r="EF402" s="1192"/>
      <c r="EG402" s="1196"/>
      <c r="EH402" s="1192"/>
      <c r="EI402" s="1205"/>
      <c r="EJ402" s="1208"/>
      <c r="EK402" s="1210"/>
      <c r="EL402" s="1212"/>
      <c r="EM402" s="1192"/>
      <c r="EN402" s="1199"/>
      <c r="EO402" s="1192"/>
      <c r="EP402" s="1194"/>
      <c r="EQ402" s="1192"/>
      <c r="ER402" s="1196"/>
      <c r="ES402" s="1192"/>
      <c r="ET402" s="1205"/>
      <c r="EU402" s="1215"/>
      <c r="EV402" s="1208"/>
      <c r="EW402" s="1210"/>
      <c r="EX402" s="277">
        <v>80</v>
      </c>
      <c r="EY402" s="1210"/>
      <c r="EZ402" s="1261"/>
      <c r="FA402" s="1210"/>
      <c r="FB402" s="1264"/>
      <c r="FC402" s="298"/>
      <c r="FD402" s="1267"/>
      <c r="FE402" s="441"/>
      <c r="FL402" s="422"/>
      <c r="FM402" s="422"/>
      <c r="FN402" s="422"/>
      <c r="FO402" s="422"/>
    </row>
    <row r="403" spans="1:171" ht="15.6" customHeight="1">
      <c r="A403" s="56" t="s">
        <v>1468</v>
      </c>
      <c r="B403" s="56" t="s">
        <v>2097</v>
      </c>
      <c r="C403" s="1256"/>
      <c r="D403" s="1349"/>
      <c r="E403" s="1218"/>
      <c r="F403" s="300" t="s">
        <v>45</v>
      </c>
      <c r="G403" s="205"/>
      <c r="H403" s="279">
        <v>256420</v>
      </c>
      <c r="I403" s="280"/>
      <c r="J403" s="279">
        <v>241520</v>
      </c>
      <c r="K403" s="280"/>
      <c r="L403" s="175" t="s">
        <v>268</v>
      </c>
      <c r="M403" s="223">
        <v>2430</v>
      </c>
      <c r="N403" s="281"/>
      <c r="O403" s="282" t="s">
        <v>269</v>
      </c>
      <c r="P403" s="283" t="s">
        <v>270</v>
      </c>
      <c r="Q403" s="284" t="s">
        <v>274</v>
      </c>
      <c r="R403" s="283" t="s">
        <v>271</v>
      </c>
      <c r="S403" s="284" t="s">
        <v>268</v>
      </c>
      <c r="T403" s="285">
        <v>2.9</v>
      </c>
      <c r="U403" s="286"/>
      <c r="V403" s="223">
        <v>2280</v>
      </c>
      <c r="W403" s="281"/>
      <c r="X403" s="282" t="s">
        <v>269</v>
      </c>
      <c r="Y403" s="283" t="s">
        <v>270</v>
      </c>
      <c r="Z403" s="284" t="s">
        <v>274</v>
      </c>
      <c r="AA403" s="283" t="s">
        <v>271</v>
      </c>
      <c r="AB403" s="284" t="s">
        <v>268</v>
      </c>
      <c r="AC403" s="285">
        <v>2.9</v>
      </c>
      <c r="AD403" s="287"/>
      <c r="AE403" s="55"/>
      <c r="AH403" s="288"/>
      <c r="AP403" s="55"/>
      <c r="AQ403" s="289"/>
      <c r="AR403" s="165"/>
      <c r="AS403" s="288"/>
      <c r="AZ403" s="56"/>
      <c r="BA403" s="56"/>
      <c r="BB403" s="56"/>
      <c r="BC403" s="56"/>
      <c r="BD403" s="56"/>
      <c r="BE403" s="56"/>
      <c r="BF403" s="56"/>
      <c r="BG403" s="56"/>
      <c r="BH403" s="56"/>
      <c r="BI403" s="56"/>
      <c r="BJ403" s="1187"/>
      <c r="BL403" s="1229" t="s">
        <v>1172</v>
      </c>
      <c r="BM403" s="1210"/>
      <c r="BN403" s="1270" t="s">
        <v>1172</v>
      </c>
      <c r="BO403" s="1271"/>
      <c r="BP403" s="1271"/>
      <c r="BQ403" s="1271"/>
      <c r="BR403" s="1271"/>
      <c r="BS403" s="1271"/>
      <c r="BT403" s="1272"/>
      <c r="BU403" s="179"/>
      <c r="BV403" s="1241"/>
      <c r="BW403" s="231"/>
      <c r="BX403" s="1210"/>
      <c r="BY403" s="1279"/>
      <c r="BZ403" s="290"/>
      <c r="CA403" s="1210"/>
      <c r="CB403" s="1191"/>
      <c r="CC403" s="1193"/>
      <c r="CD403" s="1195"/>
      <c r="CE403" s="1193"/>
      <c r="CF403" s="1197"/>
      <c r="CG403" s="1193"/>
      <c r="CH403" s="1248"/>
      <c r="CI403" s="1241"/>
      <c r="CJ403" s="1219"/>
      <c r="CK403" s="1189"/>
      <c r="CL403" s="1190"/>
      <c r="CM403" s="1192"/>
      <c r="CN403" s="1194"/>
      <c r="CO403" s="1192"/>
      <c r="CP403" s="1196"/>
      <c r="CQ403" s="1192"/>
      <c r="CR403" s="1205"/>
      <c r="CS403" s="1230"/>
      <c r="CT403" s="1232"/>
      <c r="CU403" s="1235"/>
      <c r="CV403" s="1238"/>
      <c r="CW403" s="1235"/>
      <c r="CX403" s="1238"/>
      <c r="CY403" s="1189"/>
      <c r="CZ403" s="291" t="s">
        <v>1167</v>
      </c>
      <c r="DA403" s="292">
        <v>4200</v>
      </c>
      <c r="DB403" s="293">
        <v>4600</v>
      </c>
      <c r="DC403" s="294">
        <v>2900</v>
      </c>
      <c r="DD403" s="290">
        <v>2900</v>
      </c>
      <c r="DE403" s="1210"/>
      <c r="DF403" s="231" t="s">
        <v>298</v>
      </c>
      <c r="DG403" s="235"/>
      <c r="DH403" s="165"/>
      <c r="DI403" s="1241"/>
      <c r="DJ403" s="1244"/>
      <c r="DK403" s="1210"/>
      <c r="DL403" s="1190"/>
      <c r="DM403" s="1193"/>
      <c r="DN403" s="1195"/>
      <c r="DO403" s="1193"/>
      <c r="DP403" s="1197"/>
      <c r="DQ403" s="1193"/>
      <c r="DR403" s="1248"/>
      <c r="DS403" s="1210"/>
      <c r="DT403" s="231"/>
      <c r="DU403" s="1210"/>
      <c r="DV403" s="1222"/>
      <c r="DW403" s="1224"/>
      <c r="DX403" s="1224"/>
      <c r="DY403" s="1226"/>
      <c r="DZ403" s="1210"/>
      <c r="EA403" s="1213"/>
      <c r="EB403" s="1193"/>
      <c r="EC403" s="1200"/>
      <c r="ED403" s="1193"/>
      <c r="EE403" s="1195"/>
      <c r="EF403" s="1193"/>
      <c r="EG403" s="1197"/>
      <c r="EH403" s="1193"/>
      <c r="EI403" s="1206"/>
      <c r="EJ403" s="1209"/>
      <c r="EK403" s="1210"/>
      <c r="EL403" s="1213"/>
      <c r="EM403" s="1193"/>
      <c r="EN403" s="1200"/>
      <c r="EO403" s="1193"/>
      <c r="EP403" s="1195"/>
      <c r="EQ403" s="1193"/>
      <c r="ER403" s="1197"/>
      <c r="ES403" s="1193"/>
      <c r="ET403" s="1206"/>
      <c r="EU403" s="1216"/>
      <c r="EV403" s="1209"/>
      <c r="EW403" s="1210"/>
      <c r="EX403" s="295" t="s">
        <v>1168</v>
      </c>
      <c r="EY403" s="1210"/>
      <c r="EZ403" s="1261"/>
      <c r="FA403" s="1210"/>
      <c r="FB403" s="1264"/>
      <c r="FC403" s="298"/>
      <c r="FD403" s="1267"/>
      <c r="FE403" s="441"/>
      <c r="FL403" s="422"/>
      <c r="FM403" s="422"/>
      <c r="FN403" s="422"/>
      <c r="FO403" s="422"/>
    </row>
    <row r="404" spans="1:171" ht="15.6" customHeight="1">
      <c r="A404" s="144" t="s">
        <v>544</v>
      </c>
      <c r="B404" s="144" t="s">
        <v>2098</v>
      </c>
      <c r="C404" s="1256"/>
      <c r="D404" s="1348" t="s">
        <v>302</v>
      </c>
      <c r="E404" s="1184" t="s">
        <v>1160</v>
      </c>
      <c r="F404" s="296" t="s">
        <v>42</v>
      </c>
      <c r="G404" s="205"/>
      <c r="H404" s="206">
        <v>88250</v>
      </c>
      <c r="I404" s="207">
        <v>97120</v>
      </c>
      <c r="J404" s="206">
        <v>75010</v>
      </c>
      <c r="K404" s="207">
        <v>83880</v>
      </c>
      <c r="L404" s="175" t="s">
        <v>268</v>
      </c>
      <c r="M404" s="208">
        <v>860</v>
      </c>
      <c r="N404" s="209">
        <v>940</v>
      </c>
      <c r="O404" s="210" t="s">
        <v>269</v>
      </c>
      <c r="P404" s="211" t="s">
        <v>270</v>
      </c>
      <c r="Q404" s="212" t="s">
        <v>268</v>
      </c>
      <c r="R404" s="213" t="s">
        <v>271</v>
      </c>
      <c r="S404" s="212" t="s">
        <v>268</v>
      </c>
      <c r="T404" s="214">
        <v>3</v>
      </c>
      <c r="U404" s="215">
        <v>2.9</v>
      </c>
      <c r="V404" s="208">
        <v>720</v>
      </c>
      <c r="W404" s="209">
        <v>800</v>
      </c>
      <c r="X404" s="210" t="s">
        <v>269</v>
      </c>
      <c r="Y404" s="211" t="s">
        <v>270</v>
      </c>
      <c r="Z404" s="212" t="s">
        <v>268</v>
      </c>
      <c r="AA404" s="213" t="s">
        <v>271</v>
      </c>
      <c r="AB404" s="212" t="s">
        <v>268</v>
      </c>
      <c r="AC404" s="214">
        <v>2.9</v>
      </c>
      <c r="AD404" s="216">
        <v>2.9</v>
      </c>
      <c r="AE404" s="175" t="s">
        <v>268</v>
      </c>
      <c r="AF404" s="217">
        <v>8870</v>
      </c>
      <c r="AG404" s="218" t="s">
        <v>274</v>
      </c>
      <c r="AH404" s="219">
        <v>80</v>
      </c>
      <c r="AI404" s="220" t="s">
        <v>269</v>
      </c>
      <c r="AJ404" s="211" t="s">
        <v>270</v>
      </c>
      <c r="AK404" s="212" t="s">
        <v>268</v>
      </c>
      <c r="AL404" s="213" t="s">
        <v>271</v>
      </c>
      <c r="AM404" s="212" t="s">
        <v>268</v>
      </c>
      <c r="AN404" s="221">
        <v>2.8</v>
      </c>
      <c r="AO404" s="222" t="s">
        <v>276</v>
      </c>
      <c r="AP404" s="175" t="s">
        <v>268</v>
      </c>
      <c r="AQ404" s="223">
        <v>3540</v>
      </c>
      <c r="AR404" s="224" t="s">
        <v>274</v>
      </c>
      <c r="AS404" s="225">
        <v>30</v>
      </c>
      <c r="AT404" s="226" t="s">
        <v>269</v>
      </c>
      <c r="AU404" s="227" t="s">
        <v>270</v>
      </c>
      <c r="AV404" s="228" t="s">
        <v>268</v>
      </c>
      <c r="AW404" s="229" t="s">
        <v>271</v>
      </c>
      <c r="AX404" s="228" t="s">
        <v>268</v>
      </c>
      <c r="AY404" s="230">
        <v>3.8</v>
      </c>
      <c r="BA404" s="56"/>
      <c r="BJ404" s="1187"/>
      <c r="BL404" s="1229"/>
      <c r="BM404" s="1210"/>
      <c r="BN404" s="1270"/>
      <c r="BO404" s="1271"/>
      <c r="BP404" s="1271"/>
      <c r="BQ404" s="1271"/>
      <c r="BR404" s="1271"/>
      <c r="BS404" s="1271"/>
      <c r="BT404" s="1272"/>
      <c r="BU404" s="179"/>
      <c r="BV404" s="1241"/>
      <c r="BW404" s="231"/>
      <c r="BX404" s="1210" t="s">
        <v>268</v>
      </c>
      <c r="BY404" s="1276">
        <v>19640</v>
      </c>
      <c r="BZ404" s="237"/>
      <c r="CA404" s="1210" t="s">
        <v>268</v>
      </c>
      <c r="CB404" s="1245">
        <v>110</v>
      </c>
      <c r="CC404" s="1201" t="s">
        <v>269</v>
      </c>
      <c r="CD404" s="1202" t="s">
        <v>270</v>
      </c>
      <c r="CE404" s="1201" t="s">
        <v>268</v>
      </c>
      <c r="CF404" s="1203" t="s">
        <v>275</v>
      </c>
      <c r="CG404" s="1201" t="s">
        <v>268</v>
      </c>
      <c r="CH404" s="1246">
        <v>6.2</v>
      </c>
      <c r="CI404" s="1241"/>
      <c r="CJ404" s="1188" t="s">
        <v>199</v>
      </c>
      <c r="CK404" s="1189" t="s">
        <v>268</v>
      </c>
      <c r="CL404" s="1190">
        <v>120</v>
      </c>
      <c r="CM404" s="1192" t="s">
        <v>269</v>
      </c>
      <c r="CN404" s="1194" t="s">
        <v>270</v>
      </c>
      <c r="CO404" s="1192" t="s">
        <v>268</v>
      </c>
      <c r="CP404" s="1196" t="s">
        <v>275</v>
      </c>
      <c r="CQ404" s="1192" t="s">
        <v>268</v>
      </c>
      <c r="CR404" s="1205">
        <v>2.4</v>
      </c>
      <c r="CS404" s="1230" t="s">
        <v>277</v>
      </c>
      <c r="CT404" s="1232" t="s">
        <v>268</v>
      </c>
      <c r="CU404" s="1233">
        <v>5900</v>
      </c>
      <c r="CV404" s="1236">
        <v>6500</v>
      </c>
      <c r="CW404" s="1233">
        <v>4100</v>
      </c>
      <c r="CX404" s="1236">
        <v>4100</v>
      </c>
      <c r="CY404" s="1189" t="s">
        <v>268</v>
      </c>
      <c r="CZ404" s="238" t="s">
        <v>1162</v>
      </c>
      <c r="DA404" s="239">
        <v>9200</v>
      </c>
      <c r="DB404" s="240">
        <v>10300</v>
      </c>
      <c r="DC404" s="241">
        <v>6400</v>
      </c>
      <c r="DD404" s="242">
        <v>6400</v>
      </c>
      <c r="DE404" s="1210"/>
      <c r="DF404" s="231">
        <v>12280</v>
      </c>
      <c r="DG404" s="1189" t="s">
        <v>268</v>
      </c>
      <c r="DH404" s="1239">
        <v>5100</v>
      </c>
      <c r="DI404" s="1210" t="s">
        <v>268</v>
      </c>
      <c r="DJ404" s="1242">
        <v>4940</v>
      </c>
      <c r="DK404" s="1210" t="s">
        <v>268</v>
      </c>
      <c r="DL404" s="1245">
        <v>40</v>
      </c>
      <c r="DM404" s="1201" t="s">
        <v>269</v>
      </c>
      <c r="DN404" s="1202" t="s">
        <v>270</v>
      </c>
      <c r="DO404" s="1201" t="s">
        <v>268</v>
      </c>
      <c r="DP404" s="1203" t="s">
        <v>275</v>
      </c>
      <c r="DQ404" s="1201" t="s">
        <v>268</v>
      </c>
      <c r="DR404" s="1246">
        <v>7.6</v>
      </c>
      <c r="DS404" s="1210"/>
      <c r="DT404" s="231"/>
      <c r="DU404" s="1210" t="s">
        <v>280</v>
      </c>
      <c r="DV404" s="1249" t="s">
        <v>1129</v>
      </c>
      <c r="DW404" s="1251" t="s">
        <v>1129</v>
      </c>
      <c r="DX404" s="1251" t="s">
        <v>1129</v>
      </c>
      <c r="DY404" s="1253" t="s">
        <v>1129</v>
      </c>
      <c r="DZ404" s="1210" t="s">
        <v>280</v>
      </c>
      <c r="EA404" s="1211">
        <v>3280</v>
      </c>
      <c r="EB404" s="1201" t="s">
        <v>268</v>
      </c>
      <c r="EC404" s="1198">
        <v>30</v>
      </c>
      <c r="ED404" s="1201" t="s">
        <v>269</v>
      </c>
      <c r="EE404" s="1202" t="s">
        <v>270</v>
      </c>
      <c r="EF404" s="1201" t="s">
        <v>268</v>
      </c>
      <c r="EG404" s="1203" t="s">
        <v>275</v>
      </c>
      <c r="EH404" s="1201" t="s">
        <v>268</v>
      </c>
      <c r="EI404" s="1204">
        <v>5</v>
      </c>
      <c r="EJ404" s="1207" t="s">
        <v>276</v>
      </c>
      <c r="EK404" s="1210" t="s">
        <v>280</v>
      </c>
      <c r="EL404" s="1211">
        <v>11820</v>
      </c>
      <c r="EM404" s="1201" t="s">
        <v>268</v>
      </c>
      <c r="EN404" s="1198">
        <v>110</v>
      </c>
      <c r="EO404" s="1201" t="s">
        <v>269</v>
      </c>
      <c r="EP404" s="1202" t="s">
        <v>270</v>
      </c>
      <c r="EQ404" s="1201" t="s">
        <v>268</v>
      </c>
      <c r="ER404" s="1203" t="s">
        <v>275</v>
      </c>
      <c r="ES404" s="1201" t="s">
        <v>268</v>
      </c>
      <c r="ET404" s="1204">
        <v>2.7</v>
      </c>
      <c r="EU404" s="1214" t="s">
        <v>276</v>
      </c>
      <c r="EV404" s="1207" t="s">
        <v>1168</v>
      </c>
      <c r="EW404" s="1210" t="s">
        <v>280</v>
      </c>
      <c r="EX404" s="244"/>
      <c r="EY404" s="1210" t="s">
        <v>280</v>
      </c>
      <c r="EZ404" s="1261"/>
      <c r="FA404" s="1210"/>
      <c r="FB404" s="1264"/>
      <c r="FC404" s="298"/>
      <c r="FD404" s="1267"/>
      <c r="FE404" s="441"/>
      <c r="FL404" s="422"/>
      <c r="FM404" s="422"/>
      <c r="FN404" s="422"/>
      <c r="FO404" s="422"/>
    </row>
    <row r="405" spans="1:171" ht="15.6" customHeight="1">
      <c r="A405" s="144" t="s">
        <v>545</v>
      </c>
      <c r="B405" s="144" t="s">
        <v>2099</v>
      </c>
      <c r="C405" s="1256"/>
      <c r="D405" s="1349"/>
      <c r="E405" s="1185"/>
      <c r="F405" s="299" t="s">
        <v>43</v>
      </c>
      <c r="G405" s="205"/>
      <c r="H405" s="246">
        <v>97120</v>
      </c>
      <c r="I405" s="247">
        <v>168360</v>
      </c>
      <c r="J405" s="246">
        <v>83880</v>
      </c>
      <c r="K405" s="247">
        <v>155120</v>
      </c>
      <c r="L405" s="175" t="s">
        <v>268</v>
      </c>
      <c r="M405" s="248">
        <v>940</v>
      </c>
      <c r="N405" s="249">
        <v>1550</v>
      </c>
      <c r="O405" s="250" t="s">
        <v>269</v>
      </c>
      <c r="P405" s="251" t="s">
        <v>270</v>
      </c>
      <c r="Q405" s="252" t="s">
        <v>274</v>
      </c>
      <c r="R405" s="251" t="s">
        <v>271</v>
      </c>
      <c r="S405" s="252" t="s">
        <v>268</v>
      </c>
      <c r="T405" s="253">
        <v>2.9</v>
      </c>
      <c r="U405" s="254">
        <v>2.9</v>
      </c>
      <c r="V405" s="248">
        <v>800</v>
      </c>
      <c r="W405" s="249">
        <v>1420</v>
      </c>
      <c r="X405" s="250" t="s">
        <v>269</v>
      </c>
      <c r="Y405" s="251" t="s">
        <v>270</v>
      </c>
      <c r="Z405" s="252" t="s">
        <v>274</v>
      </c>
      <c r="AA405" s="251" t="s">
        <v>271</v>
      </c>
      <c r="AB405" s="252" t="s">
        <v>268</v>
      </c>
      <c r="AC405" s="253">
        <v>2.9</v>
      </c>
      <c r="AD405" s="255">
        <v>2.8</v>
      </c>
      <c r="AE405" s="175" t="s">
        <v>268</v>
      </c>
      <c r="AF405" s="223">
        <v>8870</v>
      </c>
      <c r="AG405" s="224" t="s">
        <v>274</v>
      </c>
      <c r="AH405" s="256">
        <v>80</v>
      </c>
      <c r="AI405" s="257" t="s">
        <v>269</v>
      </c>
      <c r="AJ405" s="197" t="s">
        <v>270</v>
      </c>
      <c r="AK405" s="198" t="s">
        <v>268</v>
      </c>
      <c r="AL405" s="258" t="s">
        <v>271</v>
      </c>
      <c r="AM405" s="259" t="s">
        <v>268</v>
      </c>
      <c r="AN405" s="260">
        <v>2.8</v>
      </c>
      <c r="AO405" s="261"/>
      <c r="AQ405" s="233"/>
      <c r="AR405" s="56"/>
      <c r="AS405" s="233"/>
      <c r="AT405" s="262"/>
      <c r="AU405" s="263"/>
      <c r="AV405" s="262"/>
      <c r="AW405" s="263"/>
      <c r="AX405" s="262"/>
      <c r="AY405" s="263"/>
      <c r="BA405" s="56"/>
      <c r="BB405" s="56"/>
      <c r="BC405" s="264"/>
      <c r="BD405" s="265"/>
      <c r="BE405" s="56"/>
      <c r="BF405" s="265"/>
      <c r="BG405" s="56"/>
      <c r="BH405" s="265"/>
      <c r="BI405" s="56"/>
      <c r="BJ405" s="1187"/>
      <c r="BL405" s="1229"/>
      <c r="BM405" s="1210"/>
      <c r="BN405" s="1270"/>
      <c r="BO405" s="1271"/>
      <c r="BP405" s="1271"/>
      <c r="BQ405" s="1271"/>
      <c r="BR405" s="1271"/>
      <c r="BS405" s="1271"/>
      <c r="BT405" s="1272"/>
      <c r="BU405" s="179"/>
      <c r="BV405" s="1241"/>
      <c r="BW405" s="231"/>
      <c r="BX405" s="1210"/>
      <c r="BY405" s="1277"/>
      <c r="BZ405" s="267">
        <v>17700</v>
      </c>
      <c r="CA405" s="1210"/>
      <c r="CB405" s="1190"/>
      <c r="CC405" s="1192"/>
      <c r="CD405" s="1194"/>
      <c r="CE405" s="1192"/>
      <c r="CF405" s="1196"/>
      <c r="CG405" s="1192"/>
      <c r="CH405" s="1247"/>
      <c r="CI405" s="1241"/>
      <c r="CJ405" s="1188"/>
      <c r="CK405" s="1189"/>
      <c r="CL405" s="1190"/>
      <c r="CM405" s="1192"/>
      <c r="CN405" s="1194"/>
      <c r="CO405" s="1192"/>
      <c r="CP405" s="1196"/>
      <c r="CQ405" s="1192"/>
      <c r="CR405" s="1205"/>
      <c r="CS405" s="1230"/>
      <c r="CT405" s="1232"/>
      <c r="CU405" s="1234"/>
      <c r="CV405" s="1237"/>
      <c r="CW405" s="1234"/>
      <c r="CX405" s="1237"/>
      <c r="CY405" s="1189"/>
      <c r="CZ405" s="167" t="s">
        <v>1164</v>
      </c>
      <c r="DA405" s="268">
        <v>5100</v>
      </c>
      <c r="DB405" s="269">
        <v>5600</v>
      </c>
      <c r="DC405" s="270">
        <v>3500</v>
      </c>
      <c r="DD405" s="271">
        <v>3500</v>
      </c>
      <c r="DE405" s="1210"/>
      <c r="DF405" s="231"/>
      <c r="DG405" s="1189"/>
      <c r="DH405" s="1240"/>
      <c r="DI405" s="1210"/>
      <c r="DJ405" s="1243"/>
      <c r="DK405" s="1210"/>
      <c r="DL405" s="1190"/>
      <c r="DM405" s="1192"/>
      <c r="DN405" s="1194"/>
      <c r="DO405" s="1192"/>
      <c r="DP405" s="1196"/>
      <c r="DQ405" s="1192"/>
      <c r="DR405" s="1247"/>
      <c r="DS405" s="1210"/>
      <c r="DT405" s="231"/>
      <c r="DU405" s="1210"/>
      <c r="DV405" s="1250"/>
      <c r="DW405" s="1252"/>
      <c r="DX405" s="1252"/>
      <c r="DY405" s="1254"/>
      <c r="DZ405" s="1210"/>
      <c r="EA405" s="1212"/>
      <c r="EB405" s="1192"/>
      <c r="EC405" s="1199"/>
      <c r="ED405" s="1192"/>
      <c r="EE405" s="1194"/>
      <c r="EF405" s="1192"/>
      <c r="EG405" s="1196"/>
      <c r="EH405" s="1192"/>
      <c r="EI405" s="1205"/>
      <c r="EJ405" s="1208"/>
      <c r="EK405" s="1210"/>
      <c r="EL405" s="1212"/>
      <c r="EM405" s="1192"/>
      <c r="EN405" s="1199"/>
      <c r="EO405" s="1192"/>
      <c r="EP405" s="1194"/>
      <c r="EQ405" s="1192"/>
      <c r="ER405" s="1196"/>
      <c r="ES405" s="1192"/>
      <c r="ET405" s="1205"/>
      <c r="EU405" s="1215"/>
      <c r="EV405" s="1208"/>
      <c r="EW405" s="1210"/>
      <c r="EX405" s="272">
        <v>7730</v>
      </c>
      <c r="EY405" s="1210"/>
      <c r="EZ405" s="1261"/>
      <c r="FA405" s="1210"/>
      <c r="FB405" s="1264"/>
      <c r="FC405" s="298"/>
      <c r="FD405" s="1267"/>
      <c r="FE405" s="441"/>
      <c r="FL405" s="422"/>
      <c r="FM405" s="422"/>
      <c r="FN405" s="422"/>
      <c r="FO405" s="422"/>
    </row>
    <row r="406" spans="1:171" ht="15.6" customHeight="1">
      <c r="A406" s="144" t="s">
        <v>1469</v>
      </c>
      <c r="B406" s="144" t="s">
        <v>2100</v>
      </c>
      <c r="C406" s="1256"/>
      <c r="D406" s="1349"/>
      <c r="E406" s="1217" t="s">
        <v>1165</v>
      </c>
      <c r="F406" s="299" t="s">
        <v>44</v>
      </c>
      <c r="G406" s="205"/>
      <c r="H406" s="246">
        <v>168360</v>
      </c>
      <c r="I406" s="247">
        <v>257080</v>
      </c>
      <c r="J406" s="246">
        <v>155120</v>
      </c>
      <c r="K406" s="247">
        <v>243840</v>
      </c>
      <c r="L406" s="175" t="s">
        <v>268</v>
      </c>
      <c r="M406" s="248">
        <v>1550</v>
      </c>
      <c r="N406" s="249">
        <v>2440</v>
      </c>
      <c r="O406" s="250" t="s">
        <v>269</v>
      </c>
      <c r="P406" s="251" t="s">
        <v>270</v>
      </c>
      <c r="Q406" s="252" t="s">
        <v>274</v>
      </c>
      <c r="R406" s="251" t="s">
        <v>271</v>
      </c>
      <c r="S406" s="252" t="s">
        <v>268</v>
      </c>
      <c r="T406" s="253">
        <v>2.9</v>
      </c>
      <c r="U406" s="254">
        <v>2.9</v>
      </c>
      <c r="V406" s="248">
        <v>1420</v>
      </c>
      <c r="W406" s="249">
        <v>2310</v>
      </c>
      <c r="X406" s="250" t="s">
        <v>269</v>
      </c>
      <c r="Y406" s="251" t="s">
        <v>270</v>
      </c>
      <c r="Z406" s="252" t="s">
        <v>274</v>
      </c>
      <c r="AA406" s="251" t="s">
        <v>271</v>
      </c>
      <c r="AB406" s="252" t="s">
        <v>268</v>
      </c>
      <c r="AC406" s="253">
        <v>2.8</v>
      </c>
      <c r="AD406" s="255">
        <v>2.8</v>
      </c>
      <c r="AE406" s="55"/>
      <c r="AH406" s="273"/>
      <c r="AP406" s="55"/>
      <c r="AZ406" s="175" t="s">
        <v>268</v>
      </c>
      <c r="BA406" s="274">
        <v>17740</v>
      </c>
      <c r="BB406" s="175" t="s">
        <v>268</v>
      </c>
      <c r="BC406" s="225">
        <v>170</v>
      </c>
      <c r="BD406" s="226" t="s">
        <v>269</v>
      </c>
      <c r="BE406" s="227" t="s">
        <v>270</v>
      </c>
      <c r="BF406" s="228" t="s">
        <v>268</v>
      </c>
      <c r="BG406" s="229" t="s">
        <v>271</v>
      </c>
      <c r="BH406" s="226" t="s">
        <v>268</v>
      </c>
      <c r="BI406" s="230">
        <v>2.7</v>
      </c>
      <c r="BJ406" s="1187"/>
      <c r="BL406" s="231" t="s">
        <v>1173</v>
      </c>
      <c r="BM406" s="1210"/>
      <c r="BN406" s="1273" t="s">
        <v>1173</v>
      </c>
      <c r="BO406" s="1274"/>
      <c r="BP406" s="1274"/>
      <c r="BQ406" s="56"/>
      <c r="BR406" s="56"/>
      <c r="BS406" s="56"/>
      <c r="BT406" s="56"/>
      <c r="BU406" s="179"/>
      <c r="BV406" s="1241"/>
      <c r="BW406" s="231"/>
      <c r="BX406" s="1210" t="s">
        <v>268</v>
      </c>
      <c r="BY406" s="1278">
        <v>17700</v>
      </c>
      <c r="BZ406" s="275"/>
      <c r="CA406" s="1210"/>
      <c r="CB406" s="1190">
        <v>0</v>
      </c>
      <c r="CC406" s="1192"/>
      <c r="CD406" s="1194"/>
      <c r="CE406" s="1192"/>
      <c r="CF406" s="1196"/>
      <c r="CG406" s="1192"/>
      <c r="CH406" s="1247"/>
      <c r="CI406" s="1241"/>
      <c r="CJ406" s="1219">
        <v>12280</v>
      </c>
      <c r="CK406" s="1189"/>
      <c r="CL406" s="1190"/>
      <c r="CM406" s="1192"/>
      <c r="CN406" s="1194"/>
      <c r="CO406" s="1192"/>
      <c r="CP406" s="1196"/>
      <c r="CQ406" s="1192"/>
      <c r="CR406" s="1205"/>
      <c r="CS406" s="1230"/>
      <c r="CT406" s="1232"/>
      <c r="CU406" s="1234"/>
      <c r="CV406" s="1237"/>
      <c r="CW406" s="1234"/>
      <c r="CX406" s="1237"/>
      <c r="CY406" s="1189"/>
      <c r="CZ406" s="167" t="s">
        <v>1166</v>
      </c>
      <c r="DA406" s="268">
        <v>4400</v>
      </c>
      <c r="DB406" s="269">
        <v>4900</v>
      </c>
      <c r="DC406" s="270">
        <v>3100</v>
      </c>
      <c r="DD406" s="271">
        <v>3100</v>
      </c>
      <c r="DE406" s="1210"/>
      <c r="DF406" s="231" t="s">
        <v>301</v>
      </c>
      <c r="DG406" s="235"/>
      <c r="DH406" s="276"/>
      <c r="DI406" s="1241"/>
      <c r="DJ406" s="1243"/>
      <c r="DK406" s="1210"/>
      <c r="DL406" s="1190"/>
      <c r="DM406" s="1192"/>
      <c r="DN406" s="1194"/>
      <c r="DO406" s="1192"/>
      <c r="DP406" s="1196"/>
      <c r="DQ406" s="1192"/>
      <c r="DR406" s="1247"/>
      <c r="DS406" s="1210"/>
      <c r="DT406" s="231"/>
      <c r="DU406" s="1210"/>
      <c r="DV406" s="1221">
        <v>0.01</v>
      </c>
      <c r="DW406" s="1223">
        <v>0.03</v>
      </c>
      <c r="DX406" s="1223">
        <v>0.04</v>
      </c>
      <c r="DY406" s="1225">
        <v>0.05</v>
      </c>
      <c r="DZ406" s="1210"/>
      <c r="EA406" s="1212"/>
      <c r="EB406" s="1192"/>
      <c r="EC406" s="1199"/>
      <c r="ED406" s="1192"/>
      <c r="EE406" s="1194"/>
      <c r="EF406" s="1192"/>
      <c r="EG406" s="1196"/>
      <c r="EH406" s="1192"/>
      <c r="EI406" s="1205"/>
      <c r="EJ406" s="1208"/>
      <c r="EK406" s="1210"/>
      <c r="EL406" s="1212"/>
      <c r="EM406" s="1192"/>
      <c r="EN406" s="1199"/>
      <c r="EO406" s="1192"/>
      <c r="EP406" s="1194"/>
      <c r="EQ406" s="1192"/>
      <c r="ER406" s="1196"/>
      <c r="ES406" s="1192"/>
      <c r="ET406" s="1205"/>
      <c r="EU406" s="1215"/>
      <c r="EV406" s="1208"/>
      <c r="EW406" s="1210"/>
      <c r="EX406" s="277">
        <v>70</v>
      </c>
      <c r="EY406" s="1210"/>
      <c r="EZ406" s="1261"/>
      <c r="FA406" s="1210"/>
      <c r="FB406" s="1264"/>
      <c r="FC406" s="298"/>
      <c r="FD406" s="1267"/>
      <c r="FE406" s="441"/>
      <c r="FL406" s="422"/>
      <c r="FM406" s="422"/>
      <c r="FN406" s="422"/>
      <c r="FO406" s="422"/>
    </row>
    <row r="407" spans="1:171" ht="15.6" customHeight="1">
      <c r="A407" s="144" t="s">
        <v>1470</v>
      </c>
      <c r="B407" s="144" t="s">
        <v>2101</v>
      </c>
      <c r="C407" s="1256"/>
      <c r="D407" s="1349"/>
      <c r="E407" s="1218"/>
      <c r="F407" s="300" t="s">
        <v>45</v>
      </c>
      <c r="G407" s="205"/>
      <c r="H407" s="279">
        <v>257080</v>
      </c>
      <c r="I407" s="280"/>
      <c r="J407" s="279">
        <v>243840</v>
      </c>
      <c r="K407" s="280"/>
      <c r="L407" s="175" t="s">
        <v>268</v>
      </c>
      <c r="M407" s="223">
        <v>2440</v>
      </c>
      <c r="N407" s="281"/>
      <c r="O407" s="282" t="s">
        <v>269</v>
      </c>
      <c r="P407" s="283" t="s">
        <v>270</v>
      </c>
      <c r="Q407" s="284" t="s">
        <v>274</v>
      </c>
      <c r="R407" s="283" t="s">
        <v>271</v>
      </c>
      <c r="S407" s="284" t="s">
        <v>268</v>
      </c>
      <c r="T407" s="285">
        <v>2.9</v>
      </c>
      <c r="U407" s="286"/>
      <c r="V407" s="223">
        <v>2310</v>
      </c>
      <c r="W407" s="281"/>
      <c r="X407" s="282" t="s">
        <v>269</v>
      </c>
      <c r="Y407" s="283" t="s">
        <v>270</v>
      </c>
      <c r="Z407" s="284" t="s">
        <v>274</v>
      </c>
      <c r="AA407" s="283" t="s">
        <v>271</v>
      </c>
      <c r="AB407" s="284" t="s">
        <v>268</v>
      </c>
      <c r="AC407" s="285">
        <v>2.8</v>
      </c>
      <c r="AD407" s="287"/>
      <c r="AE407" s="55"/>
      <c r="AH407" s="288"/>
      <c r="AP407" s="55"/>
      <c r="AQ407" s="289"/>
      <c r="AR407" s="165"/>
      <c r="AS407" s="288"/>
      <c r="AZ407" s="56"/>
      <c r="BA407" s="56"/>
      <c r="BB407" s="56"/>
      <c r="BC407" s="56"/>
      <c r="BD407" s="56"/>
      <c r="BE407" s="56"/>
      <c r="BF407" s="56"/>
      <c r="BG407" s="56"/>
      <c r="BH407" s="56"/>
      <c r="BI407" s="56"/>
      <c r="BJ407" s="1187"/>
      <c r="BL407" s="231">
        <v>295500</v>
      </c>
      <c r="BM407" s="1210"/>
      <c r="BN407" s="149">
        <v>2950</v>
      </c>
      <c r="BO407" s="138" t="s">
        <v>272</v>
      </c>
      <c r="BP407" s="166" t="s">
        <v>270</v>
      </c>
      <c r="BQ407" s="161" t="s">
        <v>268</v>
      </c>
      <c r="BR407" s="303" t="s">
        <v>271</v>
      </c>
      <c r="BS407" s="182" t="s">
        <v>268</v>
      </c>
      <c r="BT407" s="304">
        <v>1.9</v>
      </c>
      <c r="BU407" s="179"/>
      <c r="BV407" s="1241"/>
      <c r="BW407" s="231"/>
      <c r="BX407" s="1210"/>
      <c r="BY407" s="1279"/>
      <c r="BZ407" s="290"/>
      <c r="CA407" s="1210"/>
      <c r="CB407" s="1191"/>
      <c r="CC407" s="1193"/>
      <c r="CD407" s="1195"/>
      <c r="CE407" s="1193"/>
      <c r="CF407" s="1197"/>
      <c r="CG407" s="1193"/>
      <c r="CH407" s="1248"/>
      <c r="CI407" s="1241"/>
      <c r="CJ407" s="1219"/>
      <c r="CK407" s="1189"/>
      <c r="CL407" s="1190"/>
      <c r="CM407" s="1192"/>
      <c r="CN407" s="1194"/>
      <c r="CO407" s="1192"/>
      <c r="CP407" s="1196"/>
      <c r="CQ407" s="1192"/>
      <c r="CR407" s="1205"/>
      <c r="CS407" s="1230"/>
      <c r="CT407" s="1232"/>
      <c r="CU407" s="1235"/>
      <c r="CV407" s="1238"/>
      <c r="CW407" s="1235"/>
      <c r="CX407" s="1238"/>
      <c r="CY407" s="1189"/>
      <c r="CZ407" s="291" t="s">
        <v>1167</v>
      </c>
      <c r="DA407" s="292">
        <v>3900</v>
      </c>
      <c r="DB407" s="293">
        <v>4400</v>
      </c>
      <c r="DC407" s="294">
        <v>2700</v>
      </c>
      <c r="DD407" s="290">
        <v>2700</v>
      </c>
      <c r="DE407" s="1210"/>
      <c r="DF407" s="231">
        <v>10870</v>
      </c>
      <c r="DG407" s="235"/>
      <c r="DH407" s="165"/>
      <c r="DI407" s="1241"/>
      <c r="DJ407" s="1244"/>
      <c r="DK407" s="1210"/>
      <c r="DL407" s="1190"/>
      <c r="DM407" s="1193"/>
      <c r="DN407" s="1195"/>
      <c r="DO407" s="1193"/>
      <c r="DP407" s="1197"/>
      <c r="DQ407" s="1193"/>
      <c r="DR407" s="1248"/>
      <c r="DS407" s="1210"/>
      <c r="DT407" s="231"/>
      <c r="DU407" s="1210"/>
      <c r="DV407" s="1222"/>
      <c r="DW407" s="1224"/>
      <c r="DX407" s="1224"/>
      <c r="DY407" s="1226"/>
      <c r="DZ407" s="1210"/>
      <c r="EA407" s="1213"/>
      <c r="EB407" s="1193"/>
      <c r="EC407" s="1200"/>
      <c r="ED407" s="1193"/>
      <c r="EE407" s="1195"/>
      <c r="EF407" s="1193"/>
      <c r="EG407" s="1197"/>
      <c r="EH407" s="1193"/>
      <c r="EI407" s="1206"/>
      <c r="EJ407" s="1209"/>
      <c r="EK407" s="1210"/>
      <c r="EL407" s="1213"/>
      <c r="EM407" s="1193"/>
      <c r="EN407" s="1200"/>
      <c r="EO407" s="1193"/>
      <c r="EP407" s="1195"/>
      <c r="EQ407" s="1193"/>
      <c r="ER407" s="1197"/>
      <c r="ES407" s="1193"/>
      <c r="ET407" s="1206"/>
      <c r="EU407" s="1216"/>
      <c r="EV407" s="1209"/>
      <c r="EW407" s="1210"/>
      <c r="EX407" s="295" t="s">
        <v>1168</v>
      </c>
      <c r="EY407" s="1210"/>
      <c r="EZ407" s="1261"/>
      <c r="FA407" s="1210"/>
      <c r="FB407" s="1264"/>
      <c r="FC407" s="298"/>
      <c r="FD407" s="1267"/>
      <c r="FE407" s="441"/>
      <c r="FL407" s="422"/>
      <c r="FM407" s="422"/>
      <c r="FN407" s="422"/>
      <c r="FO407" s="422"/>
    </row>
    <row r="408" spans="1:171" ht="15.6" customHeight="1">
      <c r="A408" s="144" t="s">
        <v>546</v>
      </c>
      <c r="B408" s="144" t="s">
        <v>2102</v>
      </c>
      <c r="C408" s="1256"/>
      <c r="D408" s="1348" t="s">
        <v>304</v>
      </c>
      <c r="E408" s="1184" t="s">
        <v>1160</v>
      </c>
      <c r="F408" s="296" t="s">
        <v>42</v>
      </c>
      <c r="G408" s="205"/>
      <c r="H408" s="206">
        <v>80560</v>
      </c>
      <c r="I408" s="207">
        <v>89430</v>
      </c>
      <c r="J408" s="206">
        <v>68640</v>
      </c>
      <c r="K408" s="207">
        <v>77510</v>
      </c>
      <c r="L408" s="175" t="s">
        <v>268</v>
      </c>
      <c r="M408" s="208">
        <v>780</v>
      </c>
      <c r="N408" s="209">
        <v>860</v>
      </c>
      <c r="O408" s="210" t="s">
        <v>269</v>
      </c>
      <c r="P408" s="211" t="s">
        <v>270</v>
      </c>
      <c r="Q408" s="212" t="s">
        <v>268</v>
      </c>
      <c r="R408" s="213" t="s">
        <v>271</v>
      </c>
      <c r="S408" s="212" t="s">
        <v>268</v>
      </c>
      <c r="T408" s="214">
        <v>3</v>
      </c>
      <c r="U408" s="215">
        <v>2.9</v>
      </c>
      <c r="V408" s="208">
        <v>660</v>
      </c>
      <c r="W408" s="209">
        <v>740</v>
      </c>
      <c r="X408" s="210" t="s">
        <v>269</v>
      </c>
      <c r="Y408" s="211" t="s">
        <v>270</v>
      </c>
      <c r="Z408" s="212" t="s">
        <v>268</v>
      </c>
      <c r="AA408" s="213" t="s">
        <v>271</v>
      </c>
      <c r="AB408" s="212" t="s">
        <v>268</v>
      </c>
      <c r="AC408" s="214">
        <v>2.9</v>
      </c>
      <c r="AD408" s="216">
        <v>2.9</v>
      </c>
      <c r="AE408" s="175" t="s">
        <v>268</v>
      </c>
      <c r="AF408" s="217">
        <v>8870</v>
      </c>
      <c r="AG408" s="218" t="s">
        <v>274</v>
      </c>
      <c r="AH408" s="219">
        <v>80</v>
      </c>
      <c r="AI408" s="220" t="s">
        <v>269</v>
      </c>
      <c r="AJ408" s="211" t="s">
        <v>270</v>
      </c>
      <c r="AK408" s="212" t="s">
        <v>268</v>
      </c>
      <c r="AL408" s="213" t="s">
        <v>271</v>
      </c>
      <c r="AM408" s="212" t="s">
        <v>268</v>
      </c>
      <c r="AN408" s="221">
        <v>2.8</v>
      </c>
      <c r="AO408" s="222" t="s">
        <v>276</v>
      </c>
      <c r="AP408" s="175" t="s">
        <v>268</v>
      </c>
      <c r="AQ408" s="223">
        <v>3540</v>
      </c>
      <c r="AR408" s="224" t="s">
        <v>274</v>
      </c>
      <c r="AS408" s="225">
        <v>30</v>
      </c>
      <c r="AT408" s="226" t="s">
        <v>269</v>
      </c>
      <c r="AU408" s="227" t="s">
        <v>270</v>
      </c>
      <c r="AV408" s="228" t="s">
        <v>268</v>
      </c>
      <c r="AW408" s="229" t="s">
        <v>271</v>
      </c>
      <c r="AX408" s="228" t="s">
        <v>268</v>
      </c>
      <c r="AY408" s="230">
        <v>3.8</v>
      </c>
      <c r="BA408" s="56"/>
      <c r="BJ408" s="1187"/>
      <c r="BL408" s="301"/>
      <c r="BM408" s="1210"/>
      <c r="BN408" s="144"/>
      <c r="BO408" s="202"/>
      <c r="BP408" s="202"/>
      <c r="BQ408" s="202"/>
      <c r="BR408" s="202"/>
      <c r="BS408" s="202"/>
      <c r="BT408" s="305"/>
      <c r="BU408" s="235"/>
      <c r="BV408" s="1241"/>
      <c r="BW408" s="266"/>
      <c r="BX408" s="1210" t="s">
        <v>268</v>
      </c>
      <c r="BY408" s="1276">
        <v>18460</v>
      </c>
      <c r="BZ408" s="237"/>
      <c r="CA408" s="1210" t="s">
        <v>268</v>
      </c>
      <c r="CB408" s="1245">
        <v>100</v>
      </c>
      <c r="CC408" s="1201" t="s">
        <v>269</v>
      </c>
      <c r="CD408" s="1202" t="s">
        <v>270</v>
      </c>
      <c r="CE408" s="1201" t="s">
        <v>268</v>
      </c>
      <c r="CF408" s="1203" t="s">
        <v>275</v>
      </c>
      <c r="CG408" s="1201" t="s">
        <v>268</v>
      </c>
      <c r="CH408" s="1246">
        <v>6.1</v>
      </c>
      <c r="CI408" s="1241"/>
      <c r="CJ408" s="1188" t="s">
        <v>200</v>
      </c>
      <c r="CK408" s="1189" t="s">
        <v>268</v>
      </c>
      <c r="CL408" s="1190">
        <v>110</v>
      </c>
      <c r="CM408" s="1192" t="s">
        <v>269</v>
      </c>
      <c r="CN408" s="1194" t="s">
        <v>270</v>
      </c>
      <c r="CO408" s="1192" t="s">
        <v>268</v>
      </c>
      <c r="CP408" s="1196" t="s">
        <v>275</v>
      </c>
      <c r="CQ408" s="1192" t="s">
        <v>268</v>
      </c>
      <c r="CR408" s="1205">
        <v>2.2999999999999998</v>
      </c>
      <c r="CS408" s="1230" t="s">
        <v>277</v>
      </c>
      <c r="CT408" s="1232" t="s">
        <v>268</v>
      </c>
      <c r="CU408" s="1233">
        <v>5300</v>
      </c>
      <c r="CV408" s="1236">
        <v>5900</v>
      </c>
      <c r="CW408" s="1233">
        <v>3700</v>
      </c>
      <c r="CX408" s="1236">
        <v>3700</v>
      </c>
      <c r="CY408" s="1189" t="s">
        <v>268</v>
      </c>
      <c r="CZ408" s="238" t="s">
        <v>1162</v>
      </c>
      <c r="DA408" s="239">
        <v>8800</v>
      </c>
      <c r="DB408" s="240">
        <v>9800</v>
      </c>
      <c r="DC408" s="241">
        <v>6100</v>
      </c>
      <c r="DD408" s="242">
        <v>6100</v>
      </c>
      <c r="DE408" s="1210"/>
      <c r="DF408" s="144"/>
      <c r="DG408" s="1189" t="s">
        <v>268</v>
      </c>
      <c r="DH408" s="1239">
        <v>5100</v>
      </c>
      <c r="DI408" s="1210" t="s">
        <v>268</v>
      </c>
      <c r="DJ408" s="1242">
        <v>4450</v>
      </c>
      <c r="DK408" s="1210" t="s">
        <v>268</v>
      </c>
      <c r="DL408" s="1245">
        <v>40</v>
      </c>
      <c r="DM408" s="1201" t="s">
        <v>269</v>
      </c>
      <c r="DN408" s="1202" t="s">
        <v>270</v>
      </c>
      <c r="DO408" s="1201" t="s">
        <v>268</v>
      </c>
      <c r="DP408" s="1203" t="s">
        <v>275</v>
      </c>
      <c r="DQ408" s="1201" t="s">
        <v>268</v>
      </c>
      <c r="DR408" s="1246">
        <v>6.8</v>
      </c>
      <c r="DS408" s="1210"/>
      <c r="DT408" s="231"/>
      <c r="DU408" s="1210" t="s">
        <v>280</v>
      </c>
      <c r="DV408" s="1249" t="s">
        <v>1129</v>
      </c>
      <c r="DW408" s="1251" t="s">
        <v>1129</v>
      </c>
      <c r="DX408" s="1251" t="s">
        <v>1129</v>
      </c>
      <c r="DY408" s="1253" t="s">
        <v>1129</v>
      </c>
      <c r="DZ408" s="1210" t="s">
        <v>280</v>
      </c>
      <c r="EA408" s="1211">
        <v>2950</v>
      </c>
      <c r="EB408" s="1201" t="s">
        <v>268</v>
      </c>
      <c r="EC408" s="1198">
        <v>30</v>
      </c>
      <c r="ED408" s="1201" t="s">
        <v>269</v>
      </c>
      <c r="EE408" s="1202" t="s">
        <v>270</v>
      </c>
      <c r="EF408" s="1201" t="s">
        <v>268</v>
      </c>
      <c r="EG408" s="1203" t="s">
        <v>275</v>
      </c>
      <c r="EH408" s="1201" t="s">
        <v>268</v>
      </c>
      <c r="EI408" s="1204">
        <v>4.5</v>
      </c>
      <c r="EJ408" s="1207" t="s">
        <v>276</v>
      </c>
      <c r="EK408" s="1210" t="s">
        <v>280</v>
      </c>
      <c r="EL408" s="1211">
        <v>10640</v>
      </c>
      <c r="EM408" s="1201" t="s">
        <v>268</v>
      </c>
      <c r="EN408" s="1198">
        <v>100</v>
      </c>
      <c r="EO408" s="1201" t="s">
        <v>269</v>
      </c>
      <c r="EP408" s="1202" t="s">
        <v>270</v>
      </c>
      <c r="EQ408" s="1201" t="s">
        <v>268</v>
      </c>
      <c r="ER408" s="1203" t="s">
        <v>275</v>
      </c>
      <c r="ES408" s="1201" t="s">
        <v>268</v>
      </c>
      <c r="ET408" s="1204">
        <v>2.7</v>
      </c>
      <c r="EU408" s="1214" t="s">
        <v>276</v>
      </c>
      <c r="EV408" s="1207" t="s">
        <v>1168</v>
      </c>
      <c r="EW408" s="1210" t="s">
        <v>280</v>
      </c>
      <c r="EX408" s="244"/>
      <c r="EY408" s="1210" t="s">
        <v>280</v>
      </c>
      <c r="EZ408" s="1261"/>
      <c r="FA408" s="1210"/>
      <c r="FB408" s="1264"/>
      <c r="FC408" s="298"/>
      <c r="FD408" s="1267"/>
      <c r="FE408" s="441"/>
      <c r="FL408" s="422"/>
      <c r="FM408" s="422"/>
      <c r="FN408" s="422"/>
      <c r="FO408" s="422"/>
    </row>
    <row r="409" spans="1:171" ht="15.6" customHeight="1">
      <c r="A409" s="144" t="s">
        <v>547</v>
      </c>
      <c r="B409" s="144" t="s">
        <v>2103</v>
      </c>
      <c r="C409" s="1256"/>
      <c r="D409" s="1349"/>
      <c r="E409" s="1185"/>
      <c r="F409" s="299" t="s">
        <v>43</v>
      </c>
      <c r="G409" s="205"/>
      <c r="H409" s="246">
        <v>89430</v>
      </c>
      <c r="I409" s="247">
        <v>160670</v>
      </c>
      <c r="J409" s="246">
        <v>77510</v>
      </c>
      <c r="K409" s="247">
        <v>148750</v>
      </c>
      <c r="L409" s="175" t="s">
        <v>268</v>
      </c>
      <c r="M409" s="248">
        <v>860</v>
      </c>
      <c r="N409" s="249">
        <v>1470</v>
      </c>
      <c r="O409" s="250" t="s">
        <v>269</v>
      </c>
      <c r="P409" s="251" t="s">
        <v>270</v>
      </c>
      <c r="Q409" s="252" t="s">
        <v>274</v>
      </c>
      <c r="R409" s="251" t="s">
        <v>271</v>
      </c>
      <c r="S409" s="252" t="s">
        <v>268</v>
      </c>
      <c r="T409" s="253">
        <v>2.9</v>
      </c>
      <c r="U409" s="254">
        <v>2.9</v>
      </c>
      <c r="V409" s="248">
        <v>740</v>
      </c>
      <c r="W409" s="249">
        <v>1350</v>
      </c>
      <c r="X409" s="250" t="s">
        <v>269</v>
      </c>
      <c r="Y409" s="251" t="s">
        <v>270</v>
      </c>
      <c r="Z409" s="252" t="s">
        <v>274</v>
      </c>
      <c r="AA409" s="251" t="s">
        <v>271</v>
      </c>
      <c r="AB409" s="252" t="s">
        <v>268</v>
      </c>
      <c r="AC409" s="253">
        <v>2.9</v>
      </c>
      <c r="AD409" s="255">
        <v>2.9</v>
      </c>
      <c r="AE409" s="175" t="s">
        <v>268</v>
      </c>
      <c r="AF409" s="223">
        <v>8870</v>
      </c>
      <c r="AG409" s="224" t="s">
        <v>274</v>
      </c>
      <c r="AH409" s="256">
        <v>80</v>
      </c>
      <c r="AI409" s="257" t="s">
        <v>269</v>
      </c>
      <c r="AJ409" s="197" t="s">
        <v>270</v>
      </c>
      <c r="AK409" s="198" t="s">
        <v>268</v>
      </c>
      <c r="AL409" s="258" t="s">
        <v>271</v>
      </c>
      <c r="AM409" s="259" t="s">
        <v>268</v>
      </c>
      <c r="AN409" s="260">
        <v>2.8</v>
      </c>
      <c r="AO409" s="261"/>
      <c r="AQ409" s="233"/>
      <c r="AR409" s="56"/>
      <c r="AS409" s="233"/>
      <c r="AT409" s="262"/>
      <c r="AU409" s="263"/>
      <c r="AV409" s="262"/>
      <c r="AW409" s="263"/>
      <c r="AX409" s="262"/>
      <c r="AY409" s="263"/>
      <c r="BA409" s="56"/>
      <c r="BB409" s="56"/>
      <c r="BC409" s="264"/>
      <c r="BD409" s="265"/>
      <c r="BE409" s="56"/>
      <c r="BF409" s="265"/>
      <c r="BG409" s="56"/>
      <c r="BH409" s="265"/>
      <c r="BI409" s="56"/>
      <c r="BJ409" s="1187"/>
      <c r="BL409" s="231" t="s">
        <v>1174</v>
      </c>
      <c r="BM409" s="1210"/>
      <c r="BN409" s="1273" t="s">
        <v>1174</v>
      </c>
      <c r="BO409" s="1274"/>
      <c r="BP409" s="1274"/>
      <c r="BT409" s="306"/>
      <c r="BU409" s="307"/>
      <c r="BV409" s="1241"/>
      <c r="BW409" s="302"/>
      <c r="BX409" s="1210"/>
      <c r="BY409" s="1277"/>
      <c r="BZ409" s="267">
        <v>16520</v>
      </c>
      <c r="CA409" s="1210"/>
      <c r="CB409" s="1190"/>
      <c r="CC409" s="1192"/>
      <c r="CD409" s="1194"/>
      <c r="CE409" s="1192"/>
      <c r="CF409" s="1196"/>
      <c r="CG409" s="1192"/>
      <c r="CH409" s="1247"/>
      <c r="CI409" s="1241"/>
      <c r="CJ409" s="1188"/>
      <c r="CK409" s="1189"/>
      <c r="CL409" s="1190"/>
      <c r="CM409" s="1192"/>
      <c r="CN409" s="1194"/>
      <c r="CO409" s="1192"/>
      <c r="CP409" s="1196"/>
      <c r="CQ409" s="1192"/>
      <c r="CR409" s="1205"/>
      <c r="CS409" s="1230"/>
      <c r="CT409" s="1232"/>
      <c r="CU409" s="1234"/>
      <c r="CV409" s="1237"/>
      <c r="CW409" s="1234"/>
      <c r="CX409" s="1237"/>
      <c r="CY409" s="1189"/>
      <c r="CZ409" s="167" t="s">
        <v>1164</v>
      </c>
      <c r="DA409" s="268">
        <v>4800</v>
      </c>
      <c r="DB409" s="269">
        <v>5400</v>
      </c>
      <c r="DC409" s="270">
        <v>3400</v>
      </c>
      <c r="DD409" s="271">
        <v>3400</v>
      </c>
      <c r="DE409" s="1210"/>
      <c r="DF409" s="308" t="s">
        <v>1175</v>
      </c>
      <c r="DG409" s="1189"/>
      <c r="DH409" s="1240"/>
      <c r="DI409" s="1210"/>
      <c r="DJ409" s="1243"/>
      <c r="DK409" s="1210"/>
      <c r="DL409" s="1190"/>
      <c r="DM409" s="1192"/>
      <c r="DN409" s="1194"/>
      <c r="DO409" s="1192"/>
      <c r="DP409" s="1196"/>
      <c r="DQ409" s="1192"/>
      <c r="DR409" s="1247"/>
      <c r="DS409" s="1210"/>
      <c r="DT409" s="302"/>
      <c r="DU409" s="1210"/>
      <c r="DV409" s="1250"/>
      <c r="DW409" s="1252"/>
      <c r="DX409" s="1252"/>
      <c r="DY409" s="1254"/>
      <c r="DZ409" s="1210"/>
      <c r="EA409" s="1212"/>
      <c r="EB409" s="1192"/>
      <c r="EC409" s="1199"/>
      <c r="ED409" s="1192"/>
      <c r="EE409" s="1194"/>
      <c r="EF409" s="1192"/>
      <c r="EG409" s="1196"/>
      <c r="EH409" s="1192"/>
      <c r="EI409" s="1205"/>
      <c r="EJ409" s="1208"/>
      <c r="EK409" s="1210"/>
      <c r="EL409" s="1212"/>
      <c r="EM409" s="1192"/>
      <c r="EN409" s="1199"/>
      <c r="EO409" s="1192"/>
      <c r="EP409" s="1194"/>
      <c r="EQ409" s="1192"/>
      <c r="ER409" s="1196"/>
      <c r="ES409" s="1192"/>
      <c r="ET409" s="1205"/>
      <c r="EU409" s="1215"/>
      <c r="EV409" s="1208"/>
      <c r="EW409" s="1210"/>
      <c r="EX409" s="272">
        <v>6950</v>
      </c>
      <c r="EY409" s="1210"/>
      <c r="EZ409" s="1261"/>
      <c r="FA409" s="1210"/>
      <c r="FB409" s="1264"/>
      <c r="FC409" s="298"/>
      <c r="FD409" s="1267"/>
      <c r="FE409" s="441"/>
      <c r="FL409" s="422"/>
      <c r="FM409" s="422"/>
      <c r="FN409" s="422"/>
      <c r="FO409" s="422"/>
    </row>
    <row r="410" spans="1:171" ht="15.6" customHeight="1">
      <c r="A410" s="144" t="s">
        <v>1471</v>
      </c>
      <c r="B410" s="144" t="s">
        <v>2104</v>
      </c>
      <c r="C410" s="1256"/>
      <c r="D410" s="1349"/>
      <c r="E410" s="1217" t="s">
        <v>1165</v>
      </c>
      <c r="F410" s="299" t="s">
        <v>44</v>
      </c>
      <c r="G410" s="205"/>
      <c r="H410" s="246">
        <v>160670</v>
      </c>
      <c r="I410" s="247">
        <v>249390</v>
      </c>
      <c r="J410" s="246">
        <v>148750</v>
      </c>
      <c r="K410" s="247">
        <v>237470</v>
      </c>
      <c r="L410" s="175" t="s">
        <v>268</v>
      </c>
      <c r="M410" s="248">
        <v>1470</v>
      </c>
      <c r="N410" s="249">
        <v>2360</v>
      </c>
      <c r="O410" s="250" t="s">
        <v>269</v>
      </c>
      <c r="P410" s="251" t="s">
        <v>270</v>
      </c>
      <c r="Q410" s="252" t="s">
        <v>274</v>
      </c>
      <c r="R410" s="251" t="s">
        <v>271</v>
      </c>
      <c r="S410" s="252" t="s">
        <v>268</v>
      </c>
      <c r="T410" s="253">
        <v>2.9</v>
      </c>
      <c r="U410" s="254">
        <v>2.9</v>
      </c>
      <c r="V410" s="248">
        <v>1350</v>
      </c>
      <c r="W410" s="249">
        <v>2240</v>
      </c>
      <c r="X410" s="250" t="s">
        <v>269</v>
      </c>
      <c r="Y410" s="251" t="s">
        <v>270</v>
      </c>
      <c r="Z410" s="252" t="s">
        <v>274</v>
      </c>
      <c r="AA410" s="251" t="s">
        <v>271</v>
      </c>
      <c r="AB410" s="252" t="s">
        <v>268</v>
      </c>
      <c r="AC410" s="253">
        <v>2.9</v>
      </c>
      <c r="AD410" s="255">
        <v>2.8</v>
      </c>
      <c r="AE410" s="55"/>
      <c r="AH410" s="273"/>
      <c r="AP410" s="55"/>
      <c r="AZ410" s="175" t="s">
        <v>268</v>
      </c>
      <c r="BA410" s="274">
        <v>17740</v>
      </c>
      <c r="BB410" s="175" t="s">
        <v>268</v>
      </c>
      <c r="BC410" s="225">
        <v>170</v>
      </c>
      <c r="BD410" s="226" t="s">
        <v>269</v>
      </c>
      <c r="BE410" s="227" t="s">
        <v>270</v>
      </c>
      <c r="BF410" s="228" t="s">
        <v>268</v>
      </c>
      <c r="BG410" s="229" t="s">
        <v>271</v>
      </c>
      <c r="BH410" s="226" t="s">
        <v>268</v>
      </c>
      <c r="BI410" s="230">
        <v>2.7</v>
      </c>
      <c r="BJ410" s="1187"/>
      <c r="BL410" s="231">
        <v>316700</v>
      </c>
      <c r="BM410" s="1210"/>
      <c r="BN410" s="149">
        <v>3160</v>
      </c>
      <c r="BO410" s="138" t="s">
        <v>272</v>
      </c>
      <c r="BP410" s="166" t="s">
        <v>270</v>
      </c>
      <c r="BQ410" s="161" t="s">
        <v>268</v>
      </c>
      <c r="BR410" s="303" t="s">
        <v>271</v>
      </c>
      <c r="BS410" s="182" t="s">
        <v>268</v>
      </c>
      <c r="BT410" s="304">
        <v>1.8</v>
      </c>
      <c r="BU410" s="179"/>
      <c r="BV410" s="1241"/>
      <c r="BW410" s="231"/>
      <c r="BX410" s="1210" t="s">
        <v>268</v>
      </c>
      <c r="BY410" s="1278">
        <v>16520</v>
      </c>
      <c r="BZ410" s="275"/>
      <c r="CA410" s="1210"/>
      <c r="CB410" s="1190">
        <v>0</v>
      </c>
      <c r="CC410" s="1192"/>
      <c r="CD410" s="1194"/>
      <c r="CE410" s="1192"/>
      <c r="CF410" s="1196"/>
      <c r="CG410" s="1192"/>
      <c r="CH410" s="1247"/>
      <c r="CI410" s="1241"/>
      <c r="CJ410" s="1219">
        <v>11060</v>
      </c>
      <c r="CK410" s="1189"/>
      <c r="CL410" s="1190"/>
      <c r="CM410" s="1192"/>
      <c r="CN410" s="1194"/>
      <c r="CO410" s="1192"/>
      <c r="CP410" s="1196"/>
      <c r="CQ410" s="1192"/>
      <c r="CR410" s="1205"/>
      <c r="CS410" s="1230"/>
      <c r="CT410" s="1232"/>
      <c r="CU410" s="1234"/>
      <c r="CV410" s="1237"/>
      <c r="CW410" s="1234"/>
      <c r="CX410" s="1237"/>
      <c r="CY410" s="1189"/>
      <c r="CZ410" s="167" t="s">
        <v>1166</v>
      </c>
      <c r="DA410" s="268">
        <v>4200</v>
      </c>
      <c r="DB410" s="269">
        <v>4700</v>
      </c>
      <c r="DC410" s="270">
        <v>2900</v>
      </c>
      <c r="DD410" s="271">
        <v>2900</v>
      </c>
      <c r="DE410" s="1210"/>
      <c r="DF410" s="231">
        <v>9770</v>
      </c>
      <c r="DG410" s="235"/>
      <c r="DH410" s="276"/>
      <c r="DI410" s="1241"/>
      <c r="DJ410" s="1243"/>
      <c r="DK410" s="1210"/>
      <c r="DL410" s="1190"/>
      <c r="DM410" s="1192"/>
      <c r="DN410" s="1194"/>
      <c r="DO410" s="1192"/>
      <c r="DP410" s="1196"/>
      <c r="DQ410" s="1192"/>
      <c r="DR410" s="1247"/>
      <c r="DS410" s="1210"/>
      <c r="DT410" s="231"/>
      <c r="DU410" s="1210"/>
      <c r="DV410" s="1221">
        <v>0.01</v>
      </c>
      <c r="DW410" s="1223">
        <v>0.03</v>
      </c>
      <c r="DX410" s="1223">
        <v>0.04</v>
      </c>
      <c r="DY410" s="1225">
        <v>0.05</v>
      </c>
      <c r="DZ410" s="1210"/>
      <c r="EA410" s="1212"/>
      <c r="EB410" s="1192"/>
      <c r="EC410" s="1199"/>
      <c r="ED410" s="1192"/>
      <c r="EE410" s="1194"/>
      <c r="EF410" s="1192"/>
      <c r="EG410" s="1196"/>
      <c r="EH410" s="1192"/>
      <c r="EI410" s="1205"/>
      <c r="EJ410" s="1208"/>
      <c r="EK410" s="1210"/>
      <c r="EL410" s="1212"/>
      <c r="EM410" s="1192"/>
      <c r="EN410" s="1199"/>
      <c r="EO410" s="1192"/>
      <c r="EP410" s="1194"/>
      <c r="EQ410" s="1192"/>
      <c r="ER410" s="1196"/>
      <c r="ES410" s="1192"/>
      <c r="ET410" s="1205"/>
      <c r="EU410" s="1215"/>
      <c r="EV410" s="1208"/>
      <c r="EW410" s="1210"/>
      <c r="EX410" s="277">
        <v>70</v>
      </c>
      <c r="EY410" s="1210"/>
      <c r="EZ410" s="1261"/>
      <c r="FA410" s="1210"/>
      <c r="FB410" s="1264"/>
      <c r="FC410" s="298"/>
      <c r="FD410" s="1267"/>
      <c r="FE410" s="441"/>
      <c r="FL410" s="422"/>
      <c r="FM410" s="422"/>
      <c r="FN410" s="422"/>
      <c r="FO410" s="422"/>
    </row>
    <row r="411" spans="1:171" ht="15.6" customHeight="1">
      <c r="A411" s="144" t="s">
        <v>1472</v>
      </c>
      <c r="B411" s="144" t="s">
        <v>2105</v>
      </c>
      <c r="C411" s="1256"/>
      <c r="D411" s="1349"/>
      <c r="E411" s="1218"/>
      <c r="F411" s="300" t="s">
        <v>45</v>
      </c>
      <c r="G411" s="205"/>
      <c r="H411" s="279">
        <v>249390</v>
      </c>
      <c r="I411" s="280"/>
      <c r="J411" s="279">
        <v>237470</v>
      </c>
      <c r="K411" s="280"/>
      <c r="L411" s="175" t="s">
        <v>268</v>
      </c>
      <c r="M411" s="223">
        <v>2360</v>
      </c>
      <c r="N411" s="281"/>
      <c r="O411" s="282" t="s">
        <v>269</v>
      </c>
      <c r="P411" s="283" t="s">
        <v>270</v>
      </c>
      <c r="Q411" s="284" t="s">
        <v>274</v>
      </c>
      <c r="R411" s="283" t="s">
        <v>271</v>
      </c>
      <c r="S411" s="284" t="s">
        <v>268</v>
      </c>
      <c r="T411" s="285">
        <v>2.9</v>
      </c>
      <c r="U411" s="286"/>
      <c r="V411" s="223">
        <v>2240</v>
      </c>
      <c r="W411" s="281"/>
      <c r="X411" s="282" t="s">
        <v>269</v>
      </c>
      <c r="Y411" s="283" t="s">
        <v>270</v>
      </c>
      <c r="Z411" s="284" t="s">
        <v>274</v>
      </c>
      <c r="AA411" s="283" t="s">
        <v>271</v>
      </c>
      <c r="AB411" s="284" t="s">
        <v>268</v>
      </c>
      <c r="AC411" s="285">
        <v>2.8</v>
      </c>
      <c r="AD411" s="287"/>
      <c r="AE411" s="55"/>
      <c r="AH411" s="288"/>
      <c r="AP411" s="55"/>
      <c r="AQ411" s="289"/>
      <c r="AR411" s="165"/>
      <c r="AS411" s="288"/>
      <c r="AZ411" s="56"/>
      <c r="BA411" s="56"/>
      <c r="BB411" s="56"/>
      <c r="BC411" s="56"/>
      <c r="BD411" s="56"/>
      <c r="BE411" s="56"/>
      <c r="BF411" s="56"/>
      <c r="BG411" s="56"/>
      <c r="BH411" s="56"/>
      <c r="BI411" s="56"/>
      <c r="BJ411" s="1187"/>
      <c r="BL411" s="301"/>
      <c r="BM411" s="1210"/>
      <c r="BN411" s="144"/>
      <c r="BO411" s="202"/>
      <c r="BP411" s="202"/>
      <c r="BQ411" s="202"/>
      <c r="BR411" s="202"/>
      <c r="BS411" s="202"/>
      <c r="BT411" s="305"/>
      <c r="BU411" s="235"/>
      <c r="BV411" s="1241"/>
      <c r="BW411" s="266"/>
      <c r="BX411" s="1210"/>
      <c r="BY411" s="1279"/>
      <c r="BZ411" s="290"/>
      <c r="CA411" s="1210"/>
      <c r="CB411" s="1191"/>
      <c r="CC411" s="1193"/>
      <c r="CD411" s="1195"/>
      <c r="CE411" s="1193"/>
      <c r="CF411" s="1197"/>
      <c r="CG411" s="1193"/>
      <c r="CH411" s="1248"/>
      <c r="CI411" s="1241"/>
      <c r="CJ411" s="1219"/>
      <c r="CK411" s="1189"/>
      <c r="CL411" s="1190"/>
      <c r="CM411" s="1192"/>
      <c r="CN411" s="1194"/>
      <c r="CO411" s="1192"/>
      <c r="CP411" s="1196"/>
      <c r="CQ411" s="1192"/>
      <c r="CR411" s="1205"/>
      <c r="CS411" s="1230"/>
      <c r="CT411" s="1232"/>
      <c r="CU411" s="1235"/>
      <c r="CV411" s="1238"/>
      <c r="CW411" s="1235"/>
      <c r="CX411" s="1238"/>
      <c r="CY411" s="1189"/>
      <c r="CZ411" s="291" t="s">
        <v>1167</v>
      </c>
      <c r="DA411" s="292">
        <v>3800</v>
      </c>
      <c r="DB411" s="293">
        <v>4200</v>
      </c>
      <c r="DC411" s="294">
        <v>2600</v>
      </c>
      <c r="DD411" s="290">
        <v>2600</v>
      </c>
      <c r="DE411" s="1210"/>
      <c r="DF411" s="144"/>
      <c r="DG411" s="235"/>
      <c r="DH411" s="165"/>
      <c r="DI411" s="1241"/>
      <c r="DJ411" s="1244"/>
      <c r="DK411" s="1210"/>
      <c r="DL411" s="1190"/>
      <c r="DM411" s="1193"/>
      <c r="DN411" s="1195"/>
      <c r="DO411" s="1193"/>
      <c r="DP411" s="1197"/>
      <c r="DQ411" s="1193"/>
      <c r="DR411" s="1248"/>
      <c r="DS411" s="1210"/>
      <c r="DT411" s="231"/>
      <c r="DU411" s="1210"/>
      <c r="DV411" s="1222"/>
      <c r="DW411" s="1224"/>
      <c r="DX411" s="1224"/>
      <c r="DY411" s="1226"/>
      <c r="DZ411" s="1210"/>
      <c r="EA411" s="1213"/>
      <c r="EB411" s="1193"/>
      <c r="EC411" s="1200"/>
      <c r="ED411" s="1193"/>
      <c r="EE411" s="1195"/>
      <c r="EF411" s="1193"/>
      <c r="EG411" s="1197"/>
      <c r="EH411" s="1193"/>
      <c r="EI411" s="1206"/>
      <c r="EJ411" s="1209"/>
      <c r="EK411" s="1210"/>
      <c r="EL411" s="1213"/>
      <c r="EM411" s="1193"/>
      <c r="EN411" s="1200"/>
      <c r="EO411" s="1193"/>
      <c r="EP411" s="1195"/>
      <c r="EQ411" s="1193"/>
      <c r="ER411" s="1197"/>
      <c r="ES411" s="1193"/>
      <c r="ET411" s="1206"/>
      <c r="EU411" s="1216"/>
      <c r="EV411" s="1209"/>
      <c r="EW411" s="1210"/>
      <c r="EX411" s="295" t="s">
        <v>1168</v>
      </c>
      <c r="EY411" s="1210"/>
      <c r="EZ411" s="1261"/>
      <c r="FA411" s="1210"/>
      <c r="FB411" s="1264"/>
      <c r="FC411" s="298"/>
      <c r="FD411" s="1267"/>
      <c r="FE411" s="441"/>
      <c r="FL411" s="422"/>
      <c r="FM411" s="422"/>
      <c r="FN411" s="422"/>
      <c r="FO411" s="422"/>
    </row>
    <row r="412" spans="1:171" ht="15.6" customHeight="1">
      <c r="A412" s="144" t="s">
        <v>548</v>
      </c>
      <c r="B412" s="144" t="s">
        <v>2106</v>
      </c>
      <c r="C412" s="1256"/>
      <c r="D412" s="1348" t="s">
        <v>306</v>
      </c>
      <c r="E412" s="1184" t="s">
        <v>1160</v>
      </c>
      <c r="F412" s="296" t="s">
        <v>42</v>
      </c>
      <c r="G412" s="205"/>
      <c r="H412" s="206">
        <v>74950</v>
      </c>
      <c r="I412" s="207">
        <v>83820</v>
      </c>
      <c r="J412" s="206">
        <v>64120</v>
      </c>
      <c r="K412" s="207">
        <v>72990</v>
      </c>
      <c r="L412" s="175" t="s">
        <v>268</v>
      </c>
      <c r="M412" s="208">
        <v>720</v>
      </c>
      <c r="N412" s="209">
        <v>800</v>
      </c>
      <c r="O412" s="210" t="s">
        <v>269</v>
      </c>
      <c r="P412" s="211" t="s">
        <v>270</v>
      </c>
      <c r="Q412" s="212" t="s">
        <v>268</v>
      </c>
      <c r="R412" s="213" t="s">
        <v>271</v>
      </c>
      <c r="S412" s="212" t="s">
        <v>268</v>
      </c>
      <c r="T412" s="214">
        <v>3</v>
      </c>
      <c r="U412" s="215">
        <v>3</v>
      </c>
      <c r="V412" s="208">
        <v>620</v>
      </c>
      <c r="W412" s="209">
        <v>700</v>
      </c>
      <c r="X412" s="210" t="s">
        <v>269</v>
      </c>
      <c r="Y412" s="211" t="s">
        <v>270</v>
      </c>
      <c r="Z412" s="212" t="s">
        <v>268</v>
      </c>
      <c r="AA412" s="213" t="s">
        <v>271</v>
      </c>
      <c r="AB412" s="212" t="s">
        <v>268</v>
      </c>
      <c r="AC412" s="214">
        <v>2.9</v>
      </c>
      <c r="AD412" s="216">
        <v>2.9</v>
      </c>
      <c r="AE412" s="175" t="s">
        <v>268</v>
      </c>
      <c r="AF412" s="217">
        <v>8870</v>
      </c>
      <c r="AG412" s="218" t="s">
        <v>274</v>
      </c>
      <c r="AH412" s="219">
        <v>80</v>
      </c>
      <c r="AI412" s="220" t="s">
        <v>269</v>
      </c>
      <c r="AJ412" s="211" t="s">
        <v>270</v>
      </c>
      <c r="AK412" s="212" t="s">
        <v>268</v>
      </c>
      <c r="AL412" s="213" t="s">
        <v>271</v>
      </c>
      <c r="AM412" s="212" t="s">
        <v>268</v>
      </c>
      <c r="AN412" s="221">
        <v>2.8</v>
      </c>
      <c r="AO412" s="222" t="s">
        <v>276</v>
      </c>
      <c r="AP412" s="175" t="s">
        <v>268</v>
      </c>
      <c r="AQ412" s="223">
        <v>3540</v>
      </c>
      <c r="AR412" s="224" t="s">
        <v>274</v>
      </c>
      <c r="AS412" s="225">
        <v>30</v>
      </c>
      <c r="AT412" s="226" t="s">
        <v>269</v>
      </c>
      <c r="AU412" s="227" t="s">
        <v>270</v>
      </c>
      <c r="AV412" s="228" t="s">
        <v>268</v>
      </c>
      <c r="AW412" s="229" t="s">
        <v>271</v>
      </c>
      <c r="AX412" s="228" t="s">
        <v>268</v>
      </c>
      <c r="AY412" s="230">
        <v>3.8</v>
      </c>
      <c r="BA412" s="56"/>
      <c r="BJ412" s="1187"/>
      <c r="BL412" s="231" t="s">
        <v>1176</v>
      </c>
      <c r="BM412" s="1210"/>
      <c r="BN412" s="1227" t="s">
        <v>1176</v>
      </c>
      <c r="BO412" s="1228"/>
      <c r="BP412" s="1228"/>
      <c r="BT412" s="306"/>
      <c r="BU412" s="235"/>
      <c r="BV412" s="1241"/>
      <c r="BW412" s="266"/>
      <c r="BX412" s="1210" t="s">
        <v>268</v>
      </c>
      <c r="BY412" s="1276">
        <v>17480</v>
      </c>
      <c r="BZ412" s="237"/>
      <c r="CA412" s="1210" t="s">
        <v>268</v>
      </c>
      <c r="CB412" s="1245">
        <v>90</v>
      </c>
      <c r="CC412" s="1201" t="s">
        <v>269</v>
      </c>
      <c r="CD412" s="1202" t="s">
        <v>270</v>
      </c>
      <c r="CE412" s="1201" t="s">
        <v>268</v>
      </c>
      <c r="CF412" s="1203" t="s">
        <v>275</v>
      </c>
      <c r="CG412" s="1201" t="s">
        <v>268</v>
      </c>
      <c r="CH412" s="1246">
        <v>6.2</v>
      </c>
      <c r="CI412" s="1241"/>
      <c r="CJ412" s="1188" t="s">
        <v>201</v>
      </c>
      <c r="CK412" s="1189" t="s">
        <v>268</v>
      </c>
      <c r="CL412" s="1190">
        <v>100</v>
      </c>
      <c r="CM412" s="1192" t="s">
        <v>269</v>
      </c>
      <c r="CN412" s="1194" t="s">
        <v>270</v>
      </c>
      <c r="CO412" s="1192" t="s">
        <v>268</v>
      </c>
      <c r="CP412" s="1196" t="s">
        <v>275</v>
      </c>
      <c r="CQ412" s="1192" t="s">
        <v>268</v>
      </c>
      <c r="CR412" s="1205">
        <v>2.2999999999999998</v>
      </c>
      <c r="CS412" s="1230" t="s">
        <v>277</v>
      </c>
      <c r="CT412" s="1232" t="s">
        <v>268</v>
      </c>
      <c r="CU412" s="1233">
        <v>4800</v>
      </c>
      <c r="CV412" s="1236">
        <v>5300</v>
      </c>
      <c r="CW412" s="1233">
        <v>3400</v>
      </c>
      <c r="CX412" s="1236">
        <v>3400</v>
      </c>
      <c r="CY412" s="1189" t="s">
        <v>268</v>
      </c>
      <c r="CZ412" s="238" t="s">
        <v>1162</v>
      </c>
      <c r="DA412" s="239">
        <v>8000</v>
      </c>
      <c r="DB412" s="240">
        <v>8900</v>
      </c>
      <c r="DC412" s="241">
        <v>5600</v>
      </c>
      <c r="DD412" s="242">
        <v>5600</v>
      </c>
      <c r="DE412" s="1210"/>
      <c r="DF412" s="308" t="s">
        <v>1177</v>
      </c>
      <c r="DG412" s="1189" t="s">
        <v>268</v>
      </c>
      <c r="DH412" s="1239">
        <v>5100</v>
      </c>
      <c r="DI412" s="1210" t="s">
        <v>268</v>
      </c>
      <c r="DJ412" s="1242">
        <v>4040</v>
      </c>
      <c r="DK412" s="1210" t="s">
        <v>268</v>
      </c>
      <c r="DL412" s="1245">
        <v>40</v>
      </c>
      <c r="DM412" s="1201" t="s">
        <v>269</v>
      </c>
      <c r="DN412" s="1202" t="s">
        <v>270</v>
      </c>
      <c r="DO412" s="1201" t="s">
        <v>268</v>
      </c>
      <c r="DP412" s="1203" t="s">
        <v>275</v>
      </c>
      <c r="DQ412" s="1201" t="s">
        <v>268</v>
      </c>
      <c r="DR412" s="1246">
        <v>6.2</v>
      </c>
      <c r="DS412" s="1210"/>
      <c r="DT412" s="231"/>
      <c r="DU412" s="1210" t="s">
        <v>280</v>
      </c>
      <c r="DV412" s="1249" t="s">
        <v>1129</v>
      </c>
      <c r="DW412" s="1251" t="s">
        <v>1129</v>
      </c>
      <c r="DX412" s="1251" t="s">
        <v>1129</v>
      </c>
      <c r="DY412" s="1253" t="s">
        <v>1129</v>
      </c>
      <c r="DZ412" s="1210" t="s">
        <v>280</v>
      </c>
      <c r="EA412" s="1211">
        <v>2680</v>
      </c>
      <c r="EB412" s="1201" t="s">
        <v>268</v>
      </c>
      <c r="EC412" s="1198">
        <v>20</v>
      </c>
      <c r="ED412" s="1201" t="s">
        <v>269</v>
      </c>
      <c r="EE412" s="1202" t="s">
        <v>270</v>
      </c>
      <c r="EF412" s="1201" t="s">
        <v>268</v>
      </c>
      <c r="EG412" s="1203" t="s">
        <v>275</v>
      </c>
      <c r="EH412" s="1201" t="s">
        <v>268</v>
      </c>
      <c r="EI412" s="1204">
        <v>6.2</v>
      </c>
      <c r="EJ412" s="1207" t="s">
        <v>276</v>
      </c>
      <c r="EK412" s="1210" t="s">
        <v>280</v>
      </c>
      <c r="EL412" s="1211">
        <v>9670</v>
      </c>
      <c r="EM412" s="1201" t="s">
        <v>268</v>
      </c>
      <c r="EN412" s="1198">
        <v>90</v>
      </c>
      <c r="EO412" s="1201" t="s">
        <v>269</v>
      </c>
      <c r="EP412" s="1202" t="s">
        <v>270</v>
      </c>
      <c r="EQ412" s="1201" t="s">
        <v>268</v>
      </c>
      <c r="ER412" s="1203" t="s">
        <v>275</v>
      </c>
      <c r="ES412" s="1201" t="s">
        <v>268</v>
      </c>
      <c r="ET412" s="1204">
        <v>2.7</v>
      </c>
      <c r="EU412" s="1214" t="s">
        <v>276</v>
      </c>
      <c r="EV412" s="1207" t="s">
        <v>1168</v>
      </c>
      <c r="EW412" s="1210" t="s">
        <v>280</v>
      </c>
      <c r="EX412" s="244"/>
      <c r="EY412" s="1210" t="s">
        <v>280</v>
      </c>
      <c r="EZ412" s="1261"/>
      <c r="FA412" s="1210"/>
      <c r="FB412" s="1264"/>
      <c r="FC412" s="298"/>
      <c r="FD412" s="1267"/>
      <c r="FE412" s="441"/>
      <c r="FL412" s="422"/>
      <c r="FM412" s="422"/>
      <c r="FN412" s="422"/>
      <c r="FO412" s="422"/>
    </row>
    <row r="413" spans="1:171" ht="15.6" customHeight="1">
      <c r="A413" s="144" t="s">
        <v>549</v>
      </c>
      <c r="B413" s="144" t="s">
        <v>2107</v>
      </c>
      <c r="C413" s="1256"/>
      <c r="D413" s="1349"/>
      <c r="E413" s="1185"/>
      <c r="F413" s="299" t="s">
        <v>43</v>
      </c>
      <c r="G413" s="205"/>
      <c r="H413" s="246">
        <v>83820</v>
      </c>
      <c r="I413" s="247">
        <v>155060</v>
      </c>
      <c r="J413" s="246">
        <v>72990</v>
      </c>
      <c r="K413" s="247">
        <v>144230</v>
      </c>
      <c r="L413" s="175" t="s">
        <v>268</v>
      </c>
      <c r="M413" s="248">
        <v>800</v>
      </c>
      <c r="N413" s="249">
        <v>1420</v>
      </c>
      <c r="O413" s="250" t="s">
        <v>269</v>
      </c>
      <c r="P413" s="251" t="s">
        <v>270</v>
      </c>
      <c r="Q413" s="252" t="s">
        <v>274</v>
      </c>
      <c r="R413" s="251" t="s">
        <v>271</v>
      </c>
      <c r="S413" s="252" t="s">
        <v>268</v>
      </c>
      <c r="T413" s="253">
        <v>3</v>
      </c>
      <c r="U413" s="254">
        <v>2.9</v>
      </c>
      <c r="V413" s="248">
        <v>700</v>
      </c>
      <c r="W413" s="249">
        <v>1310</v>
      </c>
      <c r="X413" s="250" t="s">
        <v>269</v>
      </c>
      <c r="Y413" s="251" t="s">
        <v>270</v>
      </c>
      <c r="Z413" s="252" t="s">
        <v>274</v>
      </c>
      <c r="AA413" s="251" t="s">
        <v>271</v>
      </c>
      <c r="AB413" s="252" t="s">
        <v>268</v>
      </c>
      <c r="AC413" s="253">
        <v>2.9</v>
      </c>
      <c r="AD413" s="255">
        <v>2.8</v>
      </c>
      <c r="AE413" s="175" t="s">
        <v>268</v>
      </c>
      <c r="AF413" s="223">
        <v>8870</v>
      </c>
      <c r="AG413" s="224" t="s">
        <v>274</v>
      </c>
      <c r="AH413" s="256">
        <v>80</v>
      </c>
      <c r="AI413" s="257" t="s">
        <v>269</v>
      </c>
      <c r="AJ413" s="197" t="s">
        <v>270</v>
      </c>
      <c r="AK413" s="198" t="s">
        <v>268</v>
      </c>
      <c r="AL413" s="258" t="s">
        <v>271</v>
      </c>
      <c r="AM413" s="259" t="s">
        <v>268</v>
      </c>
      <c r="AN413" s="260">
        <v>2.8</v>
      </c>
      <c r="AO413" s="261"/>
      <c r="AQ413" s="233"/>
      <c r="AR413" s="56"/>
      <c r="AS413" s="233"/>
      <c r="AT413" s="262"/>
      <c r="AU413" s="263"/>
      <c r="AV413" s="262"/>
      <c r="AW413" s="263"/>
      <c r="AX413" s="262"/>
      <c r="AY413" s="263"/>
      <c r="BA413" s="56"/>
      <c r="BB413" s="56"/>
      <c r="BC413" s="264"/>
      <c r="BD413" s="265"/>
      <c r="BE413" s="56"/>
      <c r="BF413" s="265"/>
      <c r="BG413" s="56"/>
      <c r="BH413" s="265"/>
      <c r="BI413" s="56"/>
      <c r="BJ413" s="1187"/>
      <c r="BL413" s="231">
        <v>359300</v>
      </c>
      <c r="BM413" s="1210"/>
      <c r="BN413" s="149">
        <v>3590</v>
      </c>
      <c r="BO413" s="138" t="s">
        <v>272</v>
      </c>
      <c r="BP413" s="166" t="s">
        <v>270</v>
      </c>
      <c r="BQ413" s="161" t="s">
        <v>268</v>
      </c>
      <c r="BR413" s="303" t="s">
        <v>271</v>
      </c>
      <c r="BS413" s="182" t="s">
        <v>268</v>
      </c>
      <c r="BT413" s="304">
        <v>1.9</v>
      </c>
      <c r="BU413" s="235"/>
      <c r="BV413" s="1241"/>
      <c r="BW413" s="266"/>
      <c r="BX413" s="1210"/>
      <c r="BY413" s="1277"/>
      <c r="BZ413" s="267">
        <v>15540</v>
      </c>
      <c r="CA413" s="1210"/>
      <c r="CB413" s="1190"/>
      <c r="CC413" s="1192"/>
      <c r="CD413" s="1194"/>
      <c r="CE413" s="1192"/>
      <c r="CF413" s="1196"/>
      <c r="CG413" s="1192"/>
      <c r="CH413" s="1247"/>
      <c r="CI413" s="1241"/>
      <c r="CJ413" s="1188"/>
      <c r="CK413" s="1189"/>
      <c r="CL413" s="1190"/>
      <c r="CM413" s="1192"/>
      <c r="CN413" s="1194"/>
      <c r="CO413" s="1192"/>
      <c r="CP413" s="1196"/>
      <c r="CQ413" s="1192"/>
      <c r="CR413" s="1205"/>
      <c r="CS413" s="1230"/>
      <c r="CT413" s="1232"/>
      <c r="CU413" s="1234"/>
      <c r="CV413" s="1237"/>
      <c r="CW413" s="1234"/>
      <c r="CX413" s="1237"/>
      <c r="CY413" s="1189"/>
      <c r="CZ413" s="167" t="s">
        <v>1164</v>
      </c>
      <c r="DA413" s="268">
        <v>4400</v>
      </c>
      <c r="DB413" s="269">
        <v>4900</v>
      </c>
      <c r="DC413" s="270">
        <v>3000</v>
      </c>
      <c r="DD413" s="271">
        <v>3000</v>
      </c>
      <c r="DE413" s="1210"/>
      <c r="DF413" s="231">
        <v>8860</v>
      </c>
      <c r="DG413" s="1189"/>
      <c r="DH413" s="1240"/>
      <c r="DI413" s="1210"/>
      <c r="DJ413" s="1243"/>
      <c r="DK413" s="1210"/>
      <c r="DL413" s="1190"/>
      <c r="DM413" s="1192"/>
      <c r="DN413" s="1194"/>
      <c r="DO413" s="1192"/>
      <c r="DP413" s="1196"/>
      <c r="DQ413" s="1192"/>
      <c r="DR413" s="1247"/>
      <c r="DS413" s="1210"/>
      <c r="DT413" s="231"/>
      <c r="DU413" s="1210"/>
      <c r="DV413" s="1250"/>
      <c r="DW413" s="1252"/>
      <c r="DX413" s="1252"/>
      <c r="DY413" s="1254"/>
      <c r="DZ413" s="1210"/>
      <c r="EA413" s="1212"/>
      <c r="EB413" s="1192"/>
      <c r="EC413" s="1199"/>
      <c r="ED413" s="1192"/>
      <c r="EE413" s="1194"/>
      <c r="EF413" s="1192"/>
      <c r="EG413" s="1196"/>
      <c r="EH413" s="1192"/>
      <c r="EI413" s="1205"/>
      <c r="EJ413" s="1208"/>
      <c r="EK413" s="1210"/>
      <c r="EL413" s="1212"/>
      <c r="EM413" s="1192"/>
      <c r="EN413" s="1199"/>
      <c r="EO413" s="1192"/>
      <c r="EP413" s="1194"/>
      <c r="EQ413" s="1192"/>
      <c r="ER413" s="1196"/>
      <c r="ES413" s="1192"/>
      <c r="ET413" s="1205"/>
      <c r="EU413" s="1215"/>
      <c r="EV413" s="1208"/>
      <c r="EW413" s="1210"/>
      <c r="EX413" s="272">
        <v>6320</v>
      </c>
      <c r="EY413" s="1210"/>
      <c r="EZ413" s="1261"/>
      <c r="FA413" s="1210"/>
      <c r="FB413" s="1264"/>
      <c r="FC413" s="298"/>
      <c r="FD413" s="1267"/>
      <c r="FE413" s="441"/>
      <c r="FL413" s="422"/>
      <c r="FM413" s="422"/>
      <c r="FN413" s="422"/>
      <c r="FO413" s="422"/>
    </row>
    <row r="414" spans="1:171" ht="15.6" customHeight="1">
      <c r="A414" s="144" t="s">
        <v>1473</v>
      </c>
      <c r="B414" s="144" t="s">
        <v>2108</v>
      </c>
      <c r="C414" s="1256"/>
      <c r="D414" s="1349"/>
      <c r="E414" s="1217" t="s">
        <v>1165</v>
      </c>
      <c r="F414" s="299" t="s">
        <v>44</v>
      </c>
      <c r="G414" s="205"/>
      <c r="H414" s="246">
        <v>155060</v>
      </c>
      <c r="I414" s="247">
        <v>243780</v>
      </c>
      <c r="J414" s="246">
        <v>144230</v>
      </c>
      <c r="K414" s="247">
        <v>232950</v>
      </c>
      <c r="L414" s="175" t="s">
        <v>268</v>
      </c>
      <c r="M414" s="248">
        <v>1420</v>
      </c>
      <c r="N414" s="249">
        <v>2310</v>
      </c>
      <c r="O414" s="250" t="s">
        <v>269</v>
      </c>
      <c r="P414" s="251" t="s">
        <v>270</v>
      </c>
      <c r="Q414" s="252" t="s">
        <v>274</v>
      </c>
      <c r="R414" s="251" t="s">
        <v>271</v>
      </c>
      <c r="S414" s="252" t="s">
        <v>268</v>
      </c>
      <c r="T414" s="253">
        <v>2.9</v>
      </c>
      <c r="U414" s="254">
        <v>2.8</v>
      </c>
      <c r="V414" s="248">
        <v>1310</v>
      </c>
      <c r="W414" s="249">
        <v>2200</v>
      </c>
      <c r="X414" s="250" t="s">
        <v>269</v>
      </c>
      <c r="Y414" s="251" t="s">
        <v>270</v>
      </c>
      <c r="Z414" s="252" t="s">
        <v>274</v>
      </c>
      <c r="AA414" s="251" t="s">
        <v>271</v>
      </c>
      <c r="AB414" s="252" t="s">
        <v>268</v>
      </c>
      <c r="AC414" s="253">
        <v>2.8</v>
      </c>
      <c r="AD414" s="255">
        <v>2.8</v>
      </c>
      <c r="AE414" s="55"/>
      <c r="AH414" s="273"/>
      <c r="AP414" s="55"/>
      <c r="AZ414" s="175" t="s">
        <v>268</v>
      </c>
      <c r="BA414" s="274">
        <v>17740</v>
      </c>
      <c r="BB414" s="175" t="s">
        <v>268</v>
      </c>
      <c r="BC414" s="225">
        <v>170</v>
      </c>
      <c r="BD414" s="226" t="s">
        <v>269</v>
      </c>
      <c r="BE414" s="227" t="s">
        <v>270</v>
      </c>
      <c r="BF414" s="228" t="s">
        <v>268</v>
      </c>
      <c r="BG414" s="229" t="s">
        <v>271</v>
      </c>
      <c r="BH414" s="226" t="s">
        <v>268</v>
      </c>
      <c r="BI414" s="230">
        <v>2.7</v>
      </c>
      <c r="BJ414" s="1187"/>
      <c r="BL414" s="302"/>
      <c r="BM414" s="1210"/>
      <c r="BN414" s="309"/>
      <c r="BO414" s="202"/>
      <c r="BP414" s="202"/>
      <c r="BQ414" s="202"/>
      <c r="BR414" s="202"/>
      <c r="BS414" s="202"/>
      <c r="BT414" s="305"/>
      <c r="BU414" s="235"/>
      <c r="BV414" s="1241"/>
      <c r="BW414" s="266"/>
      <c r="BX414" s="1210" t="s">
        <v>268</v>
      </c>
      <c r="BY414" s="1278">
        <v>15540</v>
      </c>
      <c r="BZ414" s="275"/>
      <c r="CA414" s="1210"/>
      <c r="CB414" s="1190">
        <v>0</v>
      </c>
      <c r="CC414" s="1192"/>
      <c r="CD414" s="1194"/>
      <c r="CE414" s="1192"/>
      <c r="CF414" s="1196"/>
      <c r="CG414" s="1192"/>
      <c r="CH414" s="1247"/>
      <c r="CI414" s="1241"/>
      <c r="CJ414" s="1219">
        <v>10050</v>
      </c>
      <c r="CK414" s="1189"/>
      <c r="CL414" s="1190"/>
      <c r="CM414" s="1192"/>
      <c r="CN414" s="1194"/>
      <c r="CO414" s="1192"/>
      <c r="CP414" s="1196"/>
      <c r="CQ414" s="1192"/>
      <c r="CR414" s="1205"/>
      <c r="CS414" s="1230"/>
      <c r="CT414" s="1232"/>
      <c r="CU414" s="1234"/>
      <c r="CV414" s="1237"/>
      <c r="CW414" s="1234"/>
      <c r="CX414" s="1237"/>
      <c r="CY414" s="1189"/>
      <c r="CZ414" s="167" t="s">
        <v>1166</v>
      </c>
      <c r="DA414" s="268">
        <v>3800</v>
      </c>
      <c r="DB414" s="269">
        <v>4200</v>
      </c>
      <c r="DC414" s="270">
        <v>2600</v>
      </c>
      <c r="DD414" s="271">
        <v>2600</v>
      </c>
      <c r="DE414" s="1210"/>
      <c r="DF414" s="144"/>
      <c r="DG414" s="235"/>
      <c r="DH414" s="276"/>
      <c r="DI414" s="1241"/>
      <c r="DJ414" s="1243"/>
      <c r="DK414" s="1210"/>
      <c r="DL414" s="1190"/>
      <c r="DM414" s="1192"/>
      <c r="DN414" s="1194"/>
      <c r="DO414" s="1192"/>
      <c r="DP414" s="1196"/>
      <c r="DQ414" s="1192"/>
      <c r="DR414" s="1247"/>
      <c r="DS414" s="1210"/>
      <c r="DT414" s="231"/>
      <c r="DU414" s="1210"/>
      <c r="DV414" s="1221">
        <v>0.01</v>
      </c>
      <c r="DW414" s="1223">
        <v>0.03</v>
      </c>
      <c r="DX414" s="1223">
        <v>0.04</v>
      </c>
      <c r="DY414" s="1225">
        <v>0.05</v>
      </c>
      <c r="DZ414" s="1210"/>
      <c r="EA414" s="1212"/>
      <c r="EB414" s="1192"/>
      <c r="EC414" s="1199"/>
      <c r="ED414" s="1192"/>
      <c r="EE414" s="1194"/>
      <c r="EF414" s="1192"/>
      <c r="EG414" s="1196"/>
      <c r="EH414" s="1192"/>
      <c r="EI414" s="1205"/>
      <c r="EJ414" s="1208"/>
      <c r="EK414" s="1210"/>
      <c r="EL414" s="1212"/>
      <c r="EM414" s="1192"/>
      <c r="EN414" s="1199"/>
      <c r="EO414" s="1192"/>
      <c r="EP414" s="1194"/>
      <c r="EQ414" s="1192"/>
      <c r="ER414" s="1196"/>
      <c r="ES414" s="1192"/>
      <c r="ET414" s="1205"/>
      <c r="EU414" s="1215"/>
      <c r="EV414" s="1208"/>
      <c r="EW414" s="1210"/>
      <c r="EX414" s="277">
        <v>60</v>
      </c>
      <c r="EY414" s="1210"/>
      <c r="EZ414" s="1261"/>
      <c r="FA414" s="1210"/>
      <c r="FB414" s="1264"/>
      <c r="FC414" s="298"/>
      <c r="FD414" s="1267"/>
      <c r="FE414" s="441"/>
      <c r="FL414" s="422"/>
      <c r="FM414" s="422"/>
      <c r="FN414" s="422"/>
      <c r="FO414" s="422"/>
    </row>
    <row r="415" spans="1:171" ht="15.6" customHeight="1">
      <c r="A415" s="144" t="s">
        <v>1474</v>
      </c>
      <c r="B415" s="144" t="s">
        <v>2109</v>
      </c>
      <c r="C415" s="1256"/>
      <c r="D415" s="1349"/>
      <c r="E415" s="1218"/>
      <c r="F415" s="300" t="s">
        <v>45</v>
      </c>
      <c r="G415" s="205"/>
      <c r="H415" s="279">
        <v>243780</v>
      </c>
      <c r="I415" s="280"/>
      <c r="J415" s="279">
        <v>232950</v>
      </c>
      <c r="K415" s="280"/>
      <c r="L415" s="175" t="s">
        <v>268</v>
      </c>
      <c r="M415" s="223">
        <v>2310</v>
      </c>
      <c r="N415" s="281"/>
      <c r="O415" s="282" t="s">
        <v>269</v>
      </c>
      <c r="P415" s="283" t="s">
        <v>270</v>
      </c>
      <c r="Q415" s="284" t="s">
        <v>274</v>
      </c>
      <c r="R415" s="283" t="s">
        <v>271</v>
      </c>
      <c r="S415" s="284" t="s">
        <v>268</v>
      </c>
      <c r="T415" s="285">
        <v>2.8</v>
      </c>
      <c r="U415" s="286"/>
      <c r="V415" s="223">
        <v>2200</v>
      </c>
      <c r="W415" s="281"/>
      <c r="X415" s="282" t="s">
        <v>269</v>
      </c>
      <c r="Y415" s="283" t="s">
        <v>270</v>
      </c>
      <c r="Z415" s="284" t="s">
        <v>274</v>
      </c>
      <c r="AA415" s="283" t="s">
        <v>271</v>
      </c>
      <c r="AB415" s="284" t="s">
        <v>268</v>
      </c>
      <c r="AC415" s="285">
        <v>2.8</v>
      </c>
      <c r="AD415" s="287"/>
      <c r="AE415" s="55"/>
      <c r="AH415" s="288"/>
      <c r="AP415" s="55"/>
      <c r="AQ415" s="289"/>
      <c r="AR415" s="165"/>
      <c r="AS415" s="288"/>
      <c r="AZ415" s="56"/>
      <c r="BA415" s="56"/>
      <c r="BB415" s="56"/>
      <c r="BC415" s="56"/>
      <c r="BD415" s="56"/>
      <c r="BE415" s="56"/>
      <c r="BF415" s="56"/>
      <c r="BG415" s="56"/>
      <c r="BH415" s="56"/>
      <c r="BI415" s="56"/>
      <c r="BJ415" s="1187"/>
      <c r="BL415" s="231" t="s">
        <v>1178</v>
      </c>
      <c r="BM415" s="1210"/>
      <c r="BN415" s="1227" t="s">
        <v>1178</v>
      </c>
      <c r="BO415" s="1228"/>
      <c r="BP415" s="1228"/>
      <c r="BT415" s="306"/>
      <c r="BU415" s="235"/>
      <c r="BV415" s="1241"/>
      <c r="BW415" s="266"/>
      <c r="BX415" s="1210"/>
      <c r="BY415" s="1279"/>
      <c r="BZ415" s="290"/>
      <c r="CA415" s="1210"/>
      <c r="CB415" s="1191"/>
      <c r="CC415" s="1193"/>
      <c r="CD415" s="1195"/>
      <c r="CE415" s="1193"/>
      <c r="CF415" s="1197"/>
      <c r="CG415" s="1193"/>
      <c r="CH415" s="1248"/>
      <c r="CI415" s="1241"/>
      <c r="CJ415" s="1219"/>
      <c r="CK415" s="1189"/>
      <c r="CL415" s="1190"/>
      <c r="CM415" s="1192"/>
      <c r="CN415" s="1194"/>
      <c r="CO415" s="1192"/>
      <c r="CP415" s="1196"/>
      <c r="CQ415" s="1192"/>
      <c r="CR415" s="1205"/>
      <c r="CS415" s="1230"/>
      <c r="CT415" s="1232"/>
      <c r="CU415" s="1235"/>
      <c r="CV415" s="1238"/>
      <c r="CW415" s="1235"/>
      <c r="CX415" s="1238"/>
      <c r="CY415" s="1189"/>
      <c r="CZ415" s="291" t="s">
        <v>1167</v>
      </c>
      <c r="DA415" s="292">
        <v>3400</v>
      </c>
      <c r="DB415" s="293">
        <v>3800</v>
      </c>
      <c r="DC415" s="294">
        <v>2400</v>
      </c>
      <c r="DD415" s="290">
        <v>2400</v>
      </c>
      <c r="DE415" s="1210"/>
      <c r="DF415" s="308" t="s">
        <v>1179</v>
      </c>
      <c r="DG415" s="235"/>
      <c r="DH415" s="165"/>
      <c r="DI415" s="1241"/>
      <c r="DJ415" s="1244"/>
      <c r="DK415" s="1210"/>
      <c r="DL415" s="1190"/>
      <c r="DM415" s="1193"/>
      <c r="DN415" s="1195"/>
      <c r="DO415" s="1193"/>
      <c r="DP415" s="1197"/>
      <c r="DQ415" s="1193"/>
      <c r="DR415" s="1248"/>
      <c r="DS415" s="1210"/>
      <c r="DT415" s="231"/>
      <c r="DU415" s="1210"/>
      <c r="DV415" s="1222"/>
      <c r="DW415" s="1224"/>
      <c r="DX415" s="1224"/>
      <c r="DY415" s="1226"/>
      <c r="DZ415" s="1210"/>
      <c r="EA415" s="1213"/>
      <c r="EB415" s="1193"/>
      <c r="EC415" s="1200"/>
      <c r="ED415" s="1193"/>
      <c r="EE415" s="1195"/>
      <c r="EF415" s="1193"/>
      <c r="EG415" s="1197"/>
      <c r="EH415" s="1193"/>
      <c r="EI415" s="1206"/>
      <c r="EJ415" s="1209"/>
      <c r="EK415" s="1210"/>
      <c r="EL415" s="1213"/>
      <c r="EM415" s="1193"/>
      <c r="EN415" s="1200"/>
      <c r="EO415" s="1193"/>
      <c r="EP415" s="1195"/>
      <c r="EQ415" s="1193"/>
      <c r="ER415" s="1197"/>
      <c r="ES415" s="1193"/>
      <c r="ET415" s="1206"/>
      <c r="EU415" s="1216"/>
      <c r="EV415" s="1209"/>
      <c r="EW415" s="1210"/>
      <c r="EX415" s="295" t="s">
        <v>1168</v>
      </c>
      <c r="EY415" s="1210"/>
      <c r="EZ415" s="1261"/>
      <c r="FA415" s="1210"/>
      <c r="FB415" s="1264"/>
      <c r="FC415" s="298"/>
      <c r="FD415" s="1267"/>
      <c r="FE415" s="441"/>
      <c r="FL415" s="422"/>
      <c r="FM415" s="422"/>
      <c r="FN415" s="422"/>
      <c r="FO415" s="422"/>
    </row>
    <row r="416" spans="1:171" ht="15.6" customHeight="1">
      <c r="A416" s="144" t="s">
        <v>550</v>
      </c>
      <c r="B416" s="144" t="s">
        <v>2110</v>
      </c>
      <c r="C416" s="1256"/>
      <c r="D416" s="1352" t="s">
        <v>308</v>
      </c>
      <c r="E416" s="1353" t="s">
        <v>1160</v>
      </c>
      <c r="F416" s="204" t="s">
        <v>42</v>
      </c>
      <c r="G416" s="205"/>
      <c r="H416" s="206">
        <v>70460</v>
      </c>
      <c r="I416" s="207">
        <v>79330</v>
      </c>
      <c r="J416" s="206">
        <v>60520</v>
      </c>
      <c r="K416" s="207">
        <v>69390</v>
      </c>
      <c r="L416" s="175" t="s">
        <v>268</v>
      </c>
      <c r="M416" s="208">
        <v>680</v>
      </c>
      <c r="N416" s="209">
        <v>760</v>
      </c>
      <c r="O416" s="210" t="s">
        <v>269</v>
      </c>
      <c r="P416" s="211" t="s">
        <v>270</v>
      </c>
      <c r="Q416" s="212" t="s">
        <v>268</v>
      </c>
      <c r="R416" s="213" t="s">
        <v>271</v>
      </c>
      <c r="S416" s="212" t="s">
        <v>268</v>
      </c>
      <c r="T416" s="214">
        <v>2.9</v>
      </c>
      <c r="U416" s="215">
        <v>2.9</v>
      </c>
      <c r="V416" s="208">
        <v>580</v>
      </c>
      <c r="W416" s="209">
        <v>660</v>
      </c>
      <c r="X416" s="210" t="s">
        <v>269</v>
      </c>
      <c r="Y416" s="211" t="s">
        <v>270</v>
      </c>
      <c r="Z416" s="212" t="s">
        <v>268</v>
      </c>
      <c r="AA416" s="213" t="s">
        <v>271</v>
      </c>
      <c r="AB416" s="212" t="s">
        <v>268</v>
      </c>
      <c r="AC416" s="214">
        <v>2.9</v>
      </c>
      <c r="AD416" s="216">
        <v>2.9</v>
      </c>
      <c r="AE416" s="175" t="s">
        <v>268</v>
      </c>
      <c r="AF416" s="217">
        <v>8870</v>
      </c>
      <c r="AG416" s="218" t="s">
        <v>274</v>
      </c>
      <c r="AH416" s="219">
        <v>80</v>
      </c>
      <c r="AI416" s="220" t="s">
        <v>269</v>
      </c>
      <c r="AJ416" s="211" t="s">
        <v>270</v>
      </c>
      <c r="AK416" s="212" t="s">
        <v>268</v>
      </c>
      <c r="AL416" s="213" t="s">
        <v>271</v>
      </c>
      <c r="AM416" s="212" t="s">
        <v>268</v>
      </c>
      <c r="AN416" s="221">
        <v>2.8</v>
      </c>
      <c r="AO416" s="222" t="s">
        <v>276</v>
      </c>
      <c r="AP416" s="175" t="s">
        <v>268</v>
      </c>
      <c r="AQ416" s="223">
        <v>3540</v>
      </c>
      <c r="AR416" s="224" t="s">
        <v>274</v>
      </c>
      <c r="AS416" s="225">
        <v>30</v>
      </c>
      <c r="AT416" s="226" t="s">
        <v>269</v>
      </c>
      <c r="AU416" s="227" t="s">
        <v>270</v>
      </c>
      <c r="AV416" s="228" t="s">
        <v>268</v>
      </c>
      <c r="AW416" s="229" t="s">
        <v>271</v>
      </c>
      <c r="AX416" s="228" t="s">
        <v>268</v>
      </c>
      <c r="AY416" s="230">
        <v>3.8</v>
      </c>
      <c r="BA416" s="56"/>
      <c r="BJ416" s="1187"/>
      <c r="BL416" s="231">
        <v>401900</v>
      </c>
      <c r="BM416" s="1210"/>
      <c r="BN416" s="149">
        <v>4010</v>
      </c>
      <c r="BO416" s="138" t="s">
        <v>272</v>
      </c>
      <c r="BP416" s="166" t="s">
        <v>270</v>
      </c>
      <c r="BQ416" s="161" t="s">
        <v>268</v>
      </c>
      <c r="BR416" s="303" t="s">
        <v>271</v>
      </c>
      <c r="BS416" s="182" t="s">
        <v>268</v>
      </c>
      <c r="BT416" s="304">
        <v>2</v>
      </c>
      <c r="BU416" s="307"/>
      <c r="BV416" s="1241"/>
      <c r="BW416" s="302"/>
      <c r="BX416" s="1210" t="s">
        <v>268</v>
      </c>
      <c r="BY416" s="1276">
        <v>16670</v>
      </c>
      <c r="BZ416" s="237"/>
      <c r="CA416" s="1210" t="s">
        <v>268</v>
      </c>
      <c r="CB416" s="1245">
        <v>80</v>
      </c>
      <c r="CC416" s="1201" t="s">
        <v>269</v>
      </c>
      <c r="CD416" s="1202" t="s">
        <v>270</v>
      </c>
      <c r="CE416" s="1201" t="s">
        <v>268</v>
      </c>
      <c r="CF416" s="1203" t="s">
        <v>275</v>
      </c>
      <c r="CG416" s="1201" t="s">
        <v>268</v>
      </c>
      <c r="CH416" s="1246">
        <v>6.4</v>
      </c>
      <c r="CI416" s="1241"/>
      <c r="CJ416" s="1188" t="s">
        <v>202</v>
      </c>
      <c r="CK416" s="1189" t="s">
        <v>268</v>
      </c>
      <c r="CL416" s="1190">
        <v>90</v>
      </c>
      <c r="CM416" s="1192" t="s">
        <v>269</v>
      </c>
      <c r="CN416" s="1194" t="s">
        <v>270</v>
      </c>
      <c r="CO416" s="1192" t="s">
        <v>268</v>
      </c>
      <c r="CP416" s="1196" t="s">
        <v>275</v>
      </c>
      <c r="CQ416" s="1192" t="s">
        <v>268</v>
      </c>
      <c r="CR416" s="1205">
        <v>2.4</v>
      </c>
      <c r="CS416" s="1230" t="s">
        <v>277</v>
      </c>
      <c r="CT416" s="1232" t="s">
        <v>268</v>
      </c>
      <c r="CU416" s="1233">
        <v>4400</v>
      </c>
      <c r="CV416" s="1236">
        <v>4900</v>
      </c>
      <c r="CW416" s="1233">
        <v>3100</v>
      </c>
      <c r="CX416" s="1236">
        <v>3100</v>
      </c>
      <c r="CY416" s="1189" t="s">
        <v>268</v>
      </c>
      <c r="CZ416" s="238" t="s">
        <v>1162</v>
      </c>
      <c r="DA416" s="239">
        <v>7200</v>
      </c>
      <c r="DB416" s="240">
        <v>8100</v>
      </c>
      <c r="DC416" s="241">
        <v>5100</v>
      </c>
      <c r="DD416" s="242">
        <v>5100</v>
      </c>
      <c r="DE416" s="1210"/>
      <c r="DF416" s="231">
        <v>8120</v>
      </c>
      <c r="DG416" s="1189" t="s">
        <v>268</v>
      </c>
      <c r="DH416" s="1239">
        <v>5100</v>
      </c>
      <c r="DI416" s="1210" t="s">
        <v>268</v>
      </c>
      <c r="DJ416" s="1242">
        <v>3700</v>
      </c>
      <c r="DK416" s="1210" t="s">
        <v>268</v>
      </c>
      <c r="DL416" s="1245">
        <v>30</v>
      </c>
      <c r="DM416" s="1201" t="s">
        <v>269</v>
      </c>
      <c r="DN416" s="1202" t="s">
        <v>270</v>
      </c>
      <c r="DO416" s="1201" t="s">
        <v>268</v>
      </c>
      <c r="DP416" s="1203" t="s">
        <v>275</v>
      </c>
      <c r="DQ416" s="1201" t="s">
        <v>268</v>
      </c>
      <c r="DR416" s="1246">
        <v>7.6</v>
      </c>
      <c r="DS416" s="1210"/>
      <c r="DT416" s="302"/>
      <c r="DU416" s="1210" t="s">
        <v>280</v>
      </c>
      <c r="DV416" s="1249" t="s">
        <v>1129</v>
      </c>
      <c r="DW416" s="1251" t="s">
        <v>1129</v>
      </c>
      <c r="DX416" s="1251" t="s">
        <v>1129</v>
      </c>
      <c r="DY416" s="1253" t="s">
        <v>1129</v>
      </c>
      <c r="DZ416" s="1210" t="s">
        <v>280</v>
      </c>
      <c r="EA416" s="1211">
        <v>2460</v>
      </c>
      <c r="EB416" s="1201" t="s">
        <v>268</v>
      </c>
      <c r="EC416" s="1198">
        <v>20</v>
      </c>
      <c r="ED416" s="1201" t="s">
        <v>269</v>
      </c>
      <c r="EE416" s="1202" t="s">
        <v>270</v>
      </c>
      <c r="EF416" s="1201" t="s">
        <v>268</v>
      </c>
      <c r="EG416" s="1203" t="s">
        <v>275</v>
      </c>
      <c r="EH416" s="1201" t="s">
        <v>268</v>
      </c>
      <c r="EI416" s="1204">
        <v>5.7</v>
      </c>
      <c r="EJ416" s="1207" t="s">
        <v>276</v>
      </c>
      <c r="EK416" s="1210" t="s">
        <v>280</v>
      </c>
      <c r="EL416" s="1211">
        <v>8870</v>
      </c>
      <c r="EM416" s="1201" t="s">
        <v>268</v>
      </c>
      <c r="EN416" s="1198">
        <v>80</v>
      </c>
      <c r="EO416" s="1201" t="s">
        <v>269</v>
      </c>
      <c r="EP416" s="1202" t="s">
        <v>270</v>
      </c>
      <c r="EQ416" s="1201" t="s">
        <v>268</v>
      </c>
      <c r="ER416" s="1203" t="s">
        <v>275</v>
      </c>
      <c r="ES416" s="1201" t="s">
        <v>268</v>
      </c>
      <c r="ET416" s="1204">
        <v>2.8</v>
      </c>
      <c r="EU416" s="1214" t="s">
        <v>276</v>
      </c>
      <c r="EV416" s="1207" t="s">
        <v>1168</v>
      </c>
      <c r="EW416" s="1210" t="s">
        <v>280</v>
      </c>
      <c r="EX416" s="244"/>
      <c r="EY416" s="1210" t="s">
        <v>280</v>
      </c>
      <c r="EZ416" s="1261"/>
      <c r="FA416" s="1210"/>
      <c r="FB416" s="1264"/>
      <c r="FC416" s="298"/>
      <c r="FD416" s="1267"/>
      <c r="FE416" s="441"/>
      <c r="FL416" s="422"/>
      <c r="FM416" s="422"/>
      <c r="FN416" s="422"/>
      <c r="FO416" s="422"/>
    </row>
    <row r="417" spans="1:171" ht="15.6" customHeight="1">
      <c r="A417" s="144" t="s">
        <v>551</v>
      </c>
      <c r="B417" s="144" t="s">
        <v>2111</v>
      </c>
      <c r="C417" s="1256"/>
      <c r="D417" s="1181"/>
      <c r="E417" s="1354"/>
      <c r="F417" s="245" t="s">
        <v>43</v>
      </c>
      <c r="G417" s="205"/>
      <c r="H417" s="246">
        <v>79330</v>
      </c>
      <c r="I417" s="247">
        <v>150570</v>
      </c>
      <c r="J417" s="246">
        <v>69390</v>
      </c>
      <c r="K417" s="247">
        <v>140630</v>
      </c>
      <c r="L417" s="175" t="s">
        <v>268</v>
      </c>
      <c r="M417" s="248">
        <v>760</v>
      </c>
      <c r="N417" s="249">
        <v>1370</v>
      </c>
      <c r="O417" s="250" t="s">
        <v>269</v>
      </c>
      <c r="P417" s="251" t="s">
        <v>270</v>
      </c>
      <c r="Q417" s="252" t="s">
        <v>274</v>
      </c>
      <c r="R417" s="251" t="s">
        <v>271</v>
      </c>
      <c r="S417" s="252" t="s">
        <v>268</v>
      </c>
      <c r="T417" s="253">
        <v>2.9</v>
      </c>
      <c r="U417" s="254">
        <v>2.9</v>
      </c>
      <c r="V417" s="248">
        <v>660</v>
      </c>
      <c r="W417" s="249">
        <v>1270</v>
      </c>
      <c r="X417" s="250" t="s">
        <v>269</v>
      </c>
      <c r="Y417" s="251" t="s">
        <v>270</v>
      </c>
      <c r="Z417" s="252" t="s">
        <v>274</v>
      </c>
      <c r="AA417" s="251" t="s">
        <v>271</v>
      </c>
      <c r="AB417" s="252" t="s">
        <v>268</v>
      </c>
      <c r="AC417" s="253">
        <v>2.9</v>
      </c>
      <c r="AD417" s="255">
        <v>2.8</v>
      </c>
      <c r="AE417" s="175" t="s">
        <v>268</v>
      </c>
      <c r="AF417" s="223">
        <v>8870</v>
      </c>
      <c r="AG417" s="224" t="s">
        <v>274</v>
      </c>
      <c r="AH417" s="256">
        <v>80</v>
      </c>
      <c r="AI417" s="257" t="s">
        <v>269</v>
      </c>
      <c r="AJ417" s="197" t="s">
        <v>270</v>
      </c>
      <c r="AK417" s="198" t="s">
        <v>268</v>
      </c>
      <c r="AL417" s="258" t="s">
        <v>271</v>
      </c>
      <c r="AM417" s="259" t="s">
        <v>268</v>
      </c>
      <c r="AN417" s="260">
        <v>2.8</v>
      </c>
      <c r="AO417" s="261"/>
      <c r="AQ417" s="233"/>
      <c r="AR417" s="56"/>
      <c r="AS417" s="233"/>
      <c r="AT417" s="262"/>
      <c r="AU417" s="263"/>
      <c r="AV417" s="262"/>
      <c r="AW417" s="263"/>
      <c r="AX417" s="262"/>
      <c r="AY417" s="263"/>
      <c r="BA417" s="56"/>
      <c r="BB417" s="56"/>
      <c r="BC417" s="264"/>
      <c r="BD417" s="265"/>
      <c r="BE417" s="56"/>
      <c r="BF417" s="265"/>
      <c r="BG417" s="56"/>
      <c r="BH417" s="265"/>
      <c r="BI417" s="56"/>
      <c r="BJ417" s="1187"/>
      <c r="BL417" s="302"/>
      <c r="BM417" s="1210"/>
      <c r="BN417" s="309"/>
      <c r="BO417" s="202"/>
      <c r="BP417" s="202"/>
      <c r="BQ417" s="202"/>
      <c r="BR417" s="202"/>
      <c r="BS417" s="202"/>
      <c r="BT417" s="305"/>
      <c r="BU417" s="179"/>
      <c r="BV417" s="1241"/>
      <c r="BW417" s="231"/>
      <c r="BX417" s="1210"/>
      <c r="BY417" s="1277"/>
      <c r="BZ417" s="267">
        <v>14730</v>
      </c>
      <c r="CA417" s="1210"/>
      <c r="CB417" s="1190"/>
      <c r="CC417" s="1192"/>
      <c r="CD417" s="1194"/>
      <c r="CE417" s="1192"/>
      <c r="CF417" s="1196"/>
      <c r="CG417" s="1192"/>
      <c r="CH417" s="1247"/>
      <c r="CI417" s="1241"/>
      <c r="CJ417" s="1188"/>
      <c r="CK417" s="1189"/>
      <c r="CL417" s="1190"/>
      <c r="CM417" s="1192"/>
      <c r="CN417" s="1194"/>
      <c r="CO417" s="1192"/>
      <c r="CP417" s="1196"/>
      <c r="CQ417" s="1192"/>
      <c r="CR417" s="1205"/>
      <c r="CS417" s="1230"/>
      <c r="CT417" s="1232"/>
      <c r="CU417" s="1234"/>
      <c r="CV417" s="1237"/>
      <c r="CW417" s="1234"/>
      <c r="CX417" s="1237"/>
      <c r="CY417" s="1189"/>
      <c r="CZ417" s="167" t="s">
        <v>1164</v>
      </c>
      <c r="DA417" s="268">
        <v>4000</v>
      </c>
      <c r="DB417" s="269">
        <v>4400</v>
      </c>
      <c r="DC417" s="270">
        <v>2800</v>
      </c>
      <c r="DD417" s="271">
        <v>2800</v>
      </c>
      <c r="DE417" s="1210"/>
      <c r="DF417" s="302"/>
      <c r="DG417" s="1189"/>
      <c r="DH417" s="1240"/>
      <c r="DI417" s="1210"/>
      <c r="DJ417" s="1243"/>
      <c r="DK417" s="1210"/>
      <c r="DL417" s="1190"/>
      <c r="DM417" s="1192"/>
      <c r="DN417" s="1194"/>
      <c r="DO417" s="1192"/>
      <c r="DP417" s="1196"/>
      <c r="DQ417" s="1192"/>
      <c r="DR417" s="1247"/>
      <c r="DS417" s="1210"/>
      <c r="DT417" s="231"/>
      <c r="DU417" s="1210"/>
      <c r="DV417" s="1250"/>
      <c r="DW417" s="1252"/>
      <c r="DX417" s="1252"/>
      <c r="DY417" s="1254"/>
      <c r="DZ417" s="1210"/>
      <c r="EA417" s="1212"/>
      <c r="EB417" s="1192"/>
      <c r="EC417" s="1199"/>
      <c r="ED417" s="1192"/>
      <c r="EE417" s="1194"/>
      <c r="EF417" s="1192"/>
      <c r="EG417" s="1196"/>
      <c r="EH417" s="1192"/>
      <c r="EI417" s="1205"/>
      <c r="EJ417" s="1208"/>
      <c r="EK417" s="1210"/>
      <c r="EL417" s="1212"/>
      <c r="EM417" s="1192"/>
      <c r="EN417" s="1199"/>
      <c r="EO417" s="1192"/>
      <c r="EP417" s="1194"/>
      <c r="EQ417" s="1192"/>
      <c r="ER417" s="1196"/>
      <c r="ES417" s="1192"/>
      <c r="ET417" s="1205"/>
      <c r="EU417" s="1215"/>
      <c r="EV417" s="1208"/>
      <c r="EW417" s="1210"/>
      <c r="EX417" s="272">
        <v>5790</v>
      </c>
      <c r="EY417" s="1210"/>
      <c r="EZ417" s="1261"/>
      <c r="FA417" s="1210"/>
      <c r="FB417" s="1264"/>
      <c r="FC417" s="298"/>
      <c r="FD417" s="1267"/>
      <c r="FE417" s="441"/>
      <c r="FL417" s="422"/>
      <c r="FM417" s="422"/>
      <c r="FN417" s="422"/>
      <c r="FO417" s="422"/>
    </row>
    <row r="418" spans="1:171" ht="15.6" customHeight="1">
      <c r="A418" s="144" t="s">
        <v>1475</v>
      </c>
      <c r="B418" s="144" t="s">
        <v>2112</v>
      </c>
      <c r="C418" s="1256"/>
      <c r="D418" s="1181"/>
      <c r="E418" s="1350" t="s">
        <v>1165</v>
      </c>
      <c r="F418" s="245" t="s">
        <v>44</v>
      </c>
      <c r="G418" s="205"/>
      <c r="H418" s="246">
        <v>150570</v>
      </c>
      <c r="I418" s="247">
        <v>239290</v>
      </c>
      <c r="J418" s="246">
        <v>140630</v>
      </c>
      <c r="K418" s="247">
        <v>229350</v>
      </c>
      <c r="L418" s="175" t="s">
        <v>268</v>
      </c>
      <c r="M418" s="248">
        <v>1370</v>
      </c>
      <c r="N418" s="249">
        <v>2260</v>
      </c>
      <c r="O418" s="250" t="s">
        <v>269</v>
      </c>
      <c r="P418" s="251" t="s">
        <v>270</v>
      </c>
      <c r="Q418" s="252" t="s">
        <v>274</v>
      </c>
      <c r="R418" s="251" t="s">
        <v>271</v>
      </c>
      <c r="S418" s="252" t="s">
        <v>268</v>
      </c>
      <c r="T418" s="253">
        <v>2.9</v>
      </c>
      <c r="U418" s="254">
        <v>2.8</v>
      </c>
      <c r="V418" s="248">
        <v>1270</v>
      </c>
      <c r="W418" s="249">
        <v>2160</v>
      </c>
      <c r="X418" s="250" t="s">
        <v>269</v>
      </c>
      <c r="Y418" s="251" t="s">
        <v>270</v>
      </c>
      <c r="Z418" s="252" t="s">
        <v>274</v>
      </c>
      <c r="AA418" s="251" t="s">
        <v>271</v>
      </c>
      <c r="AB418" s="252" t="s">
        <v>268</v>
      </c>
      <c r="AC418" s="253">
        <v>2.8</v>
      </c>
      <c r="AD418" s="255">
        <v>2.8</v>
      </c>
      <c r="AE418" s="55"/>
      <c r="AH418" s="273"/>
      <c r="AP418" s="55"/>
      <c r="AZ418" s="175" t="s">
        <v>268</v>
      </c>
      <c r="BA418" s="274">
        <v>17740</v>
      </c>
      <c r="BB418" s="175" t="s">
        <v>268</v>
      </c>
      <c r="BC418" s="225">
        <v>170</v>
      </c>
      <c r="BD418" s="226" t="s">
        <v>269</v>
      </c>
      <c r="BE418" s="227" t="s">
        <v>270</v>
      </c>
      <c r="BF418" s="228" t="s">
        <v>268</v>
      </c>
      <c r="BG418" s="229" t="s">
        <v>271</v>
      </c>
      <c r="BH418" s="226" t="s">
        <v>268</v>
      </c>
      <c r="BI418" s="230">
        <v>2.7</v>
      </c>
      <c r="BJ418" s="1187"/>
      <c r="BL418" s="231" t="s">
        <v>1180</v>
      </c>
      <c r="BM418" s="1210"/>
      <c r="BN418" s="1227" t="s">
        <v>1180</v>
      </c>
      <c r="BO418" s="1228"/>
      <c r="BP418" s="1228"/>
      <c r="BT418" s="306"/>
      <c r="BU418" s="235"/>
      <c r="BV418" s="1241"/>
      <c r="BW418" s="266"/>
      <c r="BX418" s="1210" t="s">
        <v>268</v>
      </c>
      <c r="BY418" s="1278">
        <v>14730</v>
      </c>
      <c r="BZ418" s="275"/>
      <c r="CA418" s="1210"/>
      <c r="CB418" s="1190">
        <v>0</v>
      </c>
      <c r="CC418" s="1192"/>
      <c r="CD418" s="1194"/>
      <c r="CE418" s="1192"/>
      <c r="CF418" s="1196"/>
      <c r="CG418" s="1192"/>
      <c r="CH418" s="1247"/>
      <c r="CI418" s="1241"/>
      <c r="CJ418" s="1219">
        <v>9210</v>
      </c>
      <c r="CK418" s="1189"/>
      <c r="CL418" s="1190"/>
      <c r="CM418" s="1192"/>
      <c r="CN418" s="1194"/>
      <c r="CO418" s="1192"/>
      <c r="CP418" s="1196"/>
      <c r="CQ418" s="1192"/>
      <c r="CR418" s="1205"/>
      <c r="CS418" s="1230"/>
      <c r="CT418" s="1232"/>
      <c r="CU418" s="1234"/>
      <c r="CV418" s="1237"/>
      <c r="CW418" s="1234"/>
      <c r="CX418" s="1237"/>
      <c r="CY418" s="1189"/>
      <c r="CZ418" s="167" t="s">
        <v>1166</v>
      </c>
      <c r="DA418" s="268">
        <v>3500</v>
      </c>
      <c r="DB418" s="269">
        <v>3800</v>
      </c>
      <c r="DC418" s="270">
        <v>2400</v>
      </c>
      <c r="DD418" s="271">
        <v>2400</v>
      </c>
      <c r="DE418" s="1210"/>
      <c r="DF418" s="231" t="s">
        <v>309</v>
      </c>
      <c r="DG418" s="235"/>
      <c r="DH418" s="276"/>
      <c r="DI418" s="1241"/>
      <c r="DJ418" s="1243"/>
      <c r="DK418" s="1210"/>
      <c r="DL418" s="1190"/>
      <c r="DM418" s="1192"/>
      <c r="DN418" s="1194"/>
      <c r="DO418" s="1192"/>
      <c r="DP418" s="1196"/>
      <c r="DQ418" s="1192"/>
      <c r="DR418" s="1247"/>
      <c r="DS418" s="1210"/>
      <c r="DT418" s="231"/>
      <c r="DU418" s="1210"/>
      <c r="DV418" s="1221">
        <v>0.01</v>
      </c>
      <c r="DW418" s="1223">
        <v>0.03</v>
      </c>
      <c r="DX418" s="1223">
        <v>0.04</v>
      </c>
      <c r="DY418" s="1225">
        <v>0.05</v>
      </c>
      <c r="DZ418" s="1210"/>
      <c r="EA418" s="1212"/>
      <c r="EB418" s="1192"/>
      <c r="EC418" s="1199"/>
      <c r="ED418" s="1192"/>
      <c r="EE418" s="1194"/>
      <c r="EF418" s="1192"/>
      <c r="EG418" s="1196"/>
      <c r="EH418" s="1192"/>
      <c r="EI418" s="1205"/>
      <c r="EJ418" s="1208"/>
      <c r="EK418" s="1210"/>
      <c r="EL418" s="1212"/>
      <c r="EM418" s="1192"/>
      <c r="EN418" s="1199"/>
      <c r="EO418" s="1192"/>
      <c r="EP418" s="1194"/>
      <c r="EQ418" s="1192"/>
      <c r="ER418" s="1196"/>
      <c r="ES418" s="1192"/>
      <c r="ET418" s="1205"/>
      <c r="EU418" s="1215"/>
      <c r="EV418" s="1208"/>
      <c r="EW418" s="1210"/>
      <c r="EX418" s="277">
        <v>50</v>
      </c>
      <c r="EY418" s="1210"/>
      <c r="EZ418" s="1261"/>
      <c r="FA418" s="1210"/>
      <c r="FB418" s="1264"/>
      <c r="FC418" s="298"/>
      <c r="FD418" s="1267"/>
      <c r="FE418" s="441"/>
      <c r="FL418" s="422"/>
      <c r="FM418" s="422"/>
      <c r="FN418" s="422"/>
      <c r="FO418" s="422"/>
    </row>
    <row r="419" spans="1:171" ht="15.6" customHeight="1">
      <c r="A419" s="144" t="s">
        <v>1476</v>
      </c>
      <c r="B419" s="144" t="s">
        <v>2113</v>
      </c>
      <c r="C419" s="1256"/>
      <c r="D419" s="1181"/>
      <c r="E419" s="1351"/>
      <c r="F419" s="278" t="s">
        <v>45</v>
      </c>
      <c r="G419" s="205"/>
      <c r="H419" s="279">
        <v>239290</v>
      </c>
      <c r="I419" s="280"/>
      <c r="J419" s="279">
        <v>229350</v>
      </c>
      <c r="K419" s="280"/>
      <c r="L419" s="175" t="s">
        <v>268</v>
      </c>
      <c r="M419" s="223">
        <v>2260</v>
      </c>
      <c r="N419" s="281"/>
      <c r="O419" s="282" t="s">
        <v>269</v>
      </c>
      <c r="P419" s="283" t="s">
        <v>270</v>
      </c>
      <c r="Q419" s="284" t="s">
        <v>274</v>
      </c>
      <c r="R419" s="283" t="s">
        <v>271</v>
      </c>
      <c r="S419" s="284" t="s">
        <v>268</v>
      </c>
      <c r="T419" s="285">
        <v>2.8</v>
      </c>
      <c r="U419" s="286"/>
      <c r="V419" s="223">
        <v>2160</v>
      </c>
      <c r="W419" s="281"/>
      <c r="X419" s="282" t="s">
        <v>269</v>
      </c>
      <c r="Y419" s="283" t="s">
        <v>270</v>
      </c>
      <c r="Z419" s="284" t="s">
        <v>274</v>
      </c>
      <c r="AA419" s="283" t="s">
        <v>271</v>
      </c>
      <c r="AB419" s="284" t="s">
        <v>268</v>
      </c>
      <c r="AC419" s="285">
        <v>2.8</v>
      </c>
      <c r="AD419" s="287"/>
      <c r="AE419" s="55"/>
      <c r="AH419" s="288"/>
      <c r="AP419" s="55"/>
      <c r="AQ419" s="289"/>
      <c r="AR419" s="165"/>
      <c r="AS419" s="288"/>
      <c r="AZ419" s="56"/>
      <c r="BA419" s="56"/>
      <c r="BB419" s="56"/>
      <c r="BC419" s="56"/>
      <c r="BD419" s="56"/>
      <c r="BE419" s="56"/>
      <c r="BF419" s="56"/>
      <c r="BG419" s="56"/>
      <c r="BH419" s="56"/>
      <c r="BI419" s="56"/>
      <c r="BJ419" s="1187"/>
      <c r="BL419" s="231">
        <v>444500</v>
      </c>
      <c r="BM419" s="1210"/>
      <c r="BN419" s="149">
        <v>4440</v>
      </c>
      <c r="BO419" s="138" t="s">
        <v>272</v>
      </c>
      <c r="BP419" s="166" t="s">
        <v>270</v>
      </c>
      <c r="BQ419" s="161" t="s">
        <v>268</v>
      </c>
      <c r="BR419" s="303" t="s">
        <v>271</v>
      </c>
      <c r="BS419" s="182" t="s">
        <v>268</v>
      </c>
      <c r="BT419" s="304">
        <v>2</v>
      </c>
      <c r="BU419" s="307"/>
      <c r="BV419" s="1241"/>
      <c r="BW419" s="302"/>
      <c r="BX419" s="1210"/>
      <c r="BY419" s="1279"/>
      <c r="BZ419" s="290"/>
      <c r="CA419" s="1210"/>
      <c r="CB419" s="1191"/>
      <c r="CC419" s="1193"/>
      <c r="CD419" s="1195"/>
      <c r="CE419" s="1193"/>
      <c r="CF419" s="1197"/>
      <c r="CG419" s="1193"/>
      <c r="CH419" s="1248"/>
      <c r="CI419" s="1241"/>
      <c r="CJ419" s="1219"/>
      <c r="CK419" s="1189"/>
      <c r="CL419" s="1190"/>
      <c r="CM419" s="1192"/>
      <c r="CN419" s="1194"/>
      <c r="CO419" s="1192"/>
      <c r="CP419" s="1196"/>
      <c r="CQ419" s="1192"/>
      <c r="CR419" s="1205"/>
      <c r="CS419" s="1230"/>
      <c r="CT419" s="1232"/>
      <c r="CU419" s="1235"/>
      <c r="CV419" s="1238"/>
      <c r="CW419" s="1235"/>
      <c r="CX419" s="1238"/>
      <c r="CY419" s="1189"/>
      <c r="CZ419" s="291" t="s">
        <v>1167</v>
      </c>
      <c r="DA419" s="292">
        <v>3100</v>
      </c>
      <c r="DB419" s="293">
        <v>3400</v>
      </c>
      <c r="DC419" s="294">
        <v>2100</v>
      </c>
      <c r="DD419" s="290">
        <v>2100</v>
      </c>
      <c r="DE419" s="1210"/>
      <c r="DF419" s="231">
        <v>7500</v>
      </c>
      <c r="DG419" s="235"/>
      <c r="DH419" s="165"/>
      <c r="DI419" s="1241"/>
      <c r="DJ419" s="1244"/>
      <c r="DK419" s="1210"/>
      <c r="DL419" s="1190"/>
      <c r="DM419" s="1193"/>
      <c r="DN419" s="1195"/>
      <c r="DO419" s="1193"/>
      <c r="DP419" s="1197"/>
      <c r="DQ419" s="1193"/>
      <c r="DR419" s="1248"/>
      <c r="DS419" s="1210"/>
      <c r="DT419" s="302"/>
      <c r="DU419" s="1210"/>
      <c r="DV419" s="1222"/>
      <c r="DW419" s="1224"/>
      <c r="DX419" s="1224"/>
      <c r="DY419" s="1226"/>
      <c r="DZ419" s="1210"/>
      <c r="EA419" s="1213"/>
      <c r="EB419" s="1193"/>
      <c r="EC419" s="1200"/>
      <c r="ED419" s="1193"/>
      <c r="EE419" s="1195"/>
      <c r="EF419" s="1193"/>
      <c r="EG419" s="1197"/>
      <c r="EH419" s="1193"/>
      <c r="EI419" s="1206"/>
      <c r="EJ419" s="1209"/>
      <c r="EK419" s="1210"/>
      <c r="EL419" s="1213"/>
      <c r="EM419" s="1193"/>
      <c r="EN419" s="1200"/>
      <c r="EO419" s="1193"/>
      <c r="EP419" s="1195"/>
      <c r="EQ419" s="1193"/>
      <c r="ER419" s="1197"/>
      <c r="ES419" s="1193"/>
      <c r="ET419" s="1206"/>
      <c r="EU419" s="1216"/>
      <c r="EV419" s="1209"/>
      <c r="EW419" s="1210"/>
      <c r="EX419" s="295" t="s">
        <v>1168</v>
      </c>
      <c r="EY419" s="1210"/>
      <c r="EZ419" s="1261"/>
      <c r="FA419" s="1210"/>
      <c r="FB419" s="1264"/>
      <c r="FC419" s="298"/>
      <c r="FD419" s="1267"/>
      <c r="FE419" s="441"/>
      <c r="FL419" s="422"/>
      <c r="FM419" s="422"/>
      <c r="FN419" s="422"/>
      <c r="FO419" s="422"/>
    </row>
    <row r="420" spans="1:171" ht="15.6" customHeight="1">
      <c r="A420" s="144" t="s">
        <v>552</v>
      </c>
      <c r="B420" s="144" t="s">
        <v>2114</v>
      </c>
      <c r="C420" s="1256"/>
      <c r="D420" s="1355" t="s">
        <v>1181</v>
      </c>
      <c r="E420" s="1184" t="s">
        <v>1160</v>
      </c>
      <c r="F420" s="296" t="s">
        <v>42</v>
      </c>
      <c r="G420" s="205"/>
      <c r="H420" s="206">
        <v>63320</v>
      </c>
      <c r="I420" s="207">
        <v>72190</v>
      </c>
      <c r="J420" s="206">
        <v>54800</v>
      </c>
      <c r="K420" s="207">
        <v>63670</v>
      </c>
      <c r="L420" s="175" t="s">
        <v>268</v>
      </c>
      <c r="M420" s="208">
        <v>610</v>
      </c>
      <c r="N420" s="209">
        <v>690</v>
      </c>
      <c r="O420" s="210" t="s">
        <v>269</v>
      </c>
      <c r="P420" s="211" t="s">
        <v>270</v>
      </c>
      <c r="Q420" s="212" t="s">
        <v>268</v>
      </c>
      <c r="R420" s="213" t="s">
        <v>271</v>
      </c>
      <c r="S420" s="212" t="s">
        <v>268</v>
      </c>
      <c r="T420" s="214">
        <v>2.9</v>
      </c>
      <c r="U420" s="215">
        <v>2.9</v>
      </c>
      <c r="V420" s="208">
        <v>520</v>
      </c>
      <c r="W420" s="209">
        <v>600</v>
      </c>
      <c r="X420" s="210" t="s">
        <v>269</v>
      </c>
      <c r="Y420" s="211" t="s">
        <v>270</v>
      </c>
      <c r="Z420" s="212" t="s">
        <v>268</v>
      </c>
      <c r="AA420" s="213" t="s">
        <v>271</v>
      </c>
      <c r="AB420" s="212" t="s">
        <v>268</v>
      </c>
      <c r="AC420" s="214">
        <v>2.9</v>
      </c>
      <c r="AD420" s="216">
        <v>2.9</v>
      </c>
      <c r="AE420" s="175" t="s">
        <v>268</v>
      </c>
      <c r="AF420" s="217">
        <v>8870</v>
      </c>
      <c r="AG420" s="218" t="s">
        <v>274</v>
      </c>
      <c r="AH420" s="219">
        <v>80</v>
      </c>
      <c r="AI420" s="220" t="s">
        <v>269</v>
      </c>
      <c r="AJ420" s="211" t="s">
        <v>270</v>
      </c>
      <c r="AK420" s="212" t="s">
        <v>268</v>
      </c>
      <c r="AL420" s="213" t="s">
        <v>271</v>
      </c>
      <c r="AM420" s="212" t="s">
        <v>268</v>
      </c>
      <c r="AN420" s="221">
        <v>2.8</v>
      </c>
      <c r="AO420" s="222" t="s">
        <v>276</v>
      </c>
      <c r="AP420" s="175" t="s">
        <v>268</v>
      </c>
      <c r="AQ420" s="223">
        <v>3540</v>
      </c>
      <c r="AR420" s="224" t="s">
        <v>274</v>
      </c>
      <c r="AS420" s="225">
        <v>30</v>
      </c>
      <c r="AT420" s="226" t="s">
        <v>269</v>
      </c>
      <c r="AU420" s="227" t="s">
        <v>270</v>
      </c>
      <c r="AV420" s="228" t="s">
        <v>268</v>
      </c>
      <c r="AW420" s="229" t="s">
        <v>271</v>
      </c>
      <c r="AX420" s="228" t="s">
        <v>268</v>
      </c>
      <c r="AY420" s="230">
        <v>3.8</v>
      </c>
      <c r="BA420" s="56"/>
      <c r="BJ420" s="1187"/>
      <c r="BL420" s="302"/>
      <c r="BM420" s="1210"/>
      <c r="BN420" s="309"/>
      <c r="BO420" s="202"/>
      <c r="BP420" s="202"/>
      <c r="BQ420" s="202"/>
      <c r="BR420" s="202"/>
      <c r="BS420" s="202"/>
      <c r="BT420" s="305"/>
      <c r="BU420" s="179"/>
      <c r="BV420" s="1241"/>
      <c r="BW420" s="231"/>
      <c r="BX420" s="1210" t="s">
        <v>268</v>
      </c>
      <c r="BY420" s="1276">
        <v>15400</v>
      </c>
      <c r="BZ420" s="237"/>
      <c r="CA420" s="1210" t="s">
        <v>268</v>
      </c>
      <c r="CB420" s="1245">
        <v>70</v>
      </c>
      <c r="CC420" s="1201" t="s">
        <v>269</v>
      </c>
      <c r="CD420" s="1202" t="s">
        <v>270</v>
      </c>
      <c r="CE420" s="1201" t="s">
        <v>268</v>
      </c>
      <c r="CF420" s="1203" t="s">
        <v>275</v>
      </c>
      <c r="CG420" s="1201" t="s">
        <v>268</v>
      </c>
      <c r="CH420" s="1246">
        <v>5.5</v>
      </c>
      <c r="CI420" s="1241"/>
      <c r="CJ420" s="1188" t="s">
        <v>167</v>
      </c>
      <c r="CK420" s="1189" t="s">
        <v>268</v>
      </c>
      <c r="CL420" s="1190">
        <v>70</v>
      </c>
      <c r="CM420" s="1192" t="s">
        <v>269</v>
      </c>
      <c r="CN420" s="1194" t="s">
        <v>270</v>
      </c>
      <c r="CO420" s="1192" t="s">
        <v>268</v>
      </c>
      <c r="CP420" s="1196" t="s">
        <v>275</v>
      </c>
      <c r="CQ420" s="1192" t="s">
        <v>268</v>
      </c>
      <c r="CR420" s="1205">
        <v>2.4</v>
      </c>
      <c r="CS420" s="1230" t="s">
        <v>277</v>
      </c>
      <c r="CT420" s="1232" t="s">
        <v>268</v>
      </c>
      <c r="CU420" s="1233">
        <v>3800</v>
      </c>
      <c r="CV420" s="1236">
        <v>4200</v>
      </c>
      <c r="CW420" s="1233">
        <v>2600</v>
      </c>
      <c r="CX420" s="1236">
        <v>2600</v>
      </c>
      <c r="CY420" s="1189" t="s">
        <v>268</v>
      </c>
      <c r="CZ420" s="238" t="s">
        <v>1162</v>
      </c>
      <c r="DA420" s="239">
        <v>6300</v>
      </c>
      <c r="DB420" s="240">
        <v>7100</v>
      </c>
      <c r="DC420" s="241">
        <v>4400</v>
      </c>
      <c r="DD420" s="242">
        <v>4400</v>
      </c>
      <c r="DE420" s="1210"/>
      <c r="DF420" s="302"/>
      <c r="DG420" s="1189" t="s">
        <v>268</v>
      </c>
      <c r="DH420" s="1239">
        <v>5100</v>
      </c>
      <c r="DI420" s="1210" t="s">
        <v>268</v>
      </c>
      <c r="DJ420" s="1242">
        <v>3170</v>
      </c>
      <c r="DK420" s="1210" t="s">
        <v>268</v>
      </c>
      <c r="DL420" s="1245">
        <v>30</v>
      </c>
      <c r="DM420" s="1201" t="s">
        <v>269</v>
      </c>
      <c r="DN420" s="1202" t="s">
        <v>270</v>
      </c>
      <c r="DO420" s="1201" t="s">
        <v>268</v>
      </c>
      <c r="DP420" s="1203" t="s">
        <v>275</v>
      </c>
      <c r="DQ420" s="1201" t="s">
        <v>268</v>
      </c>
      <c r="DR420" s="1246">
        <v>6.5</v>
      </c>
      <c r="DS420" s="1210"/>
      <c r="DT420" s="1229" t="s">
        <v>1182</v>
      </c>
      <c r="DU420" s="1210" t="s">
        <v>280</v>
      </c>
      <c r="DV420" s="1249" t="s">
        <v>1129</v>
      </c>
      <c r="DW420" s="1251" t="s">
        <v>1129</v>
      </c>
      <c r="DX420" s="1251" t="s">
        <v>1129</v>
      </c>
      <c r="DY420" s="1253" t="s">
        <v>1129</v>
      </c>
      <c r="DZ420" s="1210" t="s">
        <v>280</v>
      </c>
      <c r="EA420" s="1211">
        <v>2110</v>
      </c>
      <c r="EB420" s="1201" t="s">
        <v>268</v>
      </c>
      <c r="EC420" s="1198">
        <v>20</v>
      </c>
      <c r="ED420" s="1201" t="s">
        <v>269</v>
      </c>
      <c r="EE420" s="1202" t="s">
        <v>270</v>
      </c>
      <c r="EF420" s="1201" t="s">
        <v>268</v>
      </c>
      <c r="EG420" s="1203" t="s">
        <v>275</v>
      </c>
      <c r="EH420" s="1201" t="s">
        <v>268</v>
      </c>
      <c r="EI420" s="1204">
        <v>4.9000000000000004</v>
      </c>
      <c r="EJ420" s="1207" t="s">
        <v>276</v>
      </c>
      <c r="EK420" s="1210" t="s">
        <v>280</v>
      </c>
      <c r="EL420" s="1211">
        <v>7600</v>
      </c>
      <c r="EM420" s="1201" t="s">
        <v>268</v>
      </c>
      <c r="EN420" s="1198">
        <v>70</v>
      </c>
      <c r="EO420" s="1201" t="s">
        <v>269</v>
      </c>
      <c r="EP420" s="1202" t="s">
        <v>270</v>
      </c>
      <c r="EQ420" s="1201" t="s">
        <v>268</v>
      </c>
      <c r="ER420" s="1203" t="s">
        <v>275</v>
      </c>
      <c r="ES420" s="1201" t="s">
        <v>268</v>
      </c>
      <c r="ET420" s="1204">
        <v>2.8</v>
      </c>
      <c r="EU420" s="1214" t="s">
        <v>276</v>
      </c>
      <c r="EV420" s="1207" t="s">
        <v>1168</v>
      </c>
      <c r="EW420" s="1210" t="s">
        <v>280</v>
      </c>
      <c r="EX420" s="244"/>
      <c r="EY420" s="1210" t="s">
        <v>280</v>
      </c>
      <c r="EZ420" s="1261"/>
      <c r="FA420" s="1210"/>
      <c r="FB420" s="1264"/>
      <c r="FC420" s="298"/>
      <c r="FD420" s="1267"/>
      <c r="FE420" s="441"/>
      <c r="FL420" s="422"/>
      <c r="FM420" s="422"/>
      <c r="FN420" s="422"/>
      <c r="FO420" s="422"/>
    </row>
    <row r="421" spans="1:171" ht="15.6" customHeight="1">
      <c r="A421" s="144" t="s">
        <v>553</v>
      </c>
      <c r="B421" s="144" t="s">
        <v>2115</v>
      </c>
      <c r="C421" s="1256"/>
      <c r="D421" s="1349"/>
      <c r="E421" s="1185"/>
      <c r="F421" s="299" t="s">
        <v>43</v>
      </c>
      <c r="G421" s="205"/>
      <c r="H421" s="246">
        <v>72190</v>
      </c>
      <c r="I421" s="247">
        <v>143430</v>
      </c>
      <c r="J421" s="246">
        <v>63670</v>
      </c>
      <c r="K421" s="247">
        <v>134910</v>
      </c>
      <c r="L421" s="175" t="s">
        <v>268</v>
      </c>
      <c r="M421" s="248">
        <v>690</v>
      </c>
      <c r="N421" s="249">
        <v>1300</v>
      </c>
      <c r="O421" s="250" t="s">
        <v>269</v>
      </c>
      <c r="P421" s="251" t="s">
        <v>270</v>
      </c>
      <c r="Q421" s="252" t="s">
        <v>274</v>
      </c>
      <c r="R421" s="251" t="s">
        <v>271</v>
      </c>
      <c r="S421" s="252" t="s">
        <v>268</v>
      </c>
      <c r="T421" s="253">
        <v>2.9</v>
      </c>
      <c r="U421" s="254">
        <v>2.9</v>
      </c>
      <c r="V421" s="248">
        <v>600</v>
      </c>
      <c r="W421" s="249">
        <v>1220</v>
      </c>
      <c r="X421" s="250" t="s">
        <v>269</v>
      </c>
      <c r="Y421" s="251" t="s">
        <v>270</v>
      </c>
      <c r="Z421" s="252" t="s">
        <v>274</v>
      </c>
      <c r="AA421" s="251" t="s">
        <v>271</v>
      </c>
      <c r="AB421" s="252" t="s">
        <v>268</v>
      </c>
      <c r="AC421" s="253">
        <v>2.9</v>
      </c>
      <c r="AD421" s="255">
        <v>2.8</v>
      </c>
      <c r="AE421" s="175" t="s">
        <v>268</v>
      </c>
      <c r="AF421" s="223">
        <v>8870</v>
      </c>
      <c r="AG421" s="224" t="s">
        <v>274</v>
      </c>
      <c r="AH421" s="256">
        <v>80</v>
      </c>
      <c r="AI421" s="257" t="s">
        <v>269</v>
      </c>
      <c r="AJ421" s="197" t="s">
        <v>270</v>
      </c>
      <c r="AK421" s="198" t="s">
        <v>268</v>
      </c>
      <c r="AL421" s="258" t="s">
        <v>271</v>
      </c>
      <c r="AM421" s="259" t="s">
        <v>268</v>
      </c>
      <c r="AN421" s="260">
        <v>2.8</v>
      </c>
      <c r="AO421" s="261"/>
      <c r="AQ421" s="233"/>
      <c r="AR421" s="56"/>
      <c r="AS421" s="233"/>
      <c r="AT421" s="262"/>
      <c r="AU421" s="263"/>
      <c r="AV421" s="262"/>
      <c r="AW421" s="263"/>
      <c r="AX421" s="262"/>
      <c r="AY421" s="263"/>
      <c r="BA421" s="56"/>
      <c r="BB421" s="56"/>
      <c r="BC421" s="264"/>
      <c r="BD421" s="265"/>
      <c r="BE421" s="56"/>
      <c r="BF421" s="265"/>
      <c r="BG421" s="56"/>
      <c r="BH421" s="265"/>
      <c r="BI421" s="56"/>
      <c r="BJ421" s="1187"/>
      <c r="BL421" s="231" t="s">
        <v>1183</v>
      </c>
      <c r="BM421" s="1210"/>
      <c r="BN421" s="1227" t="s">
        <v>1183</v>
      </c>
      <c r="BO421" s="1228"/>
      <c r="BP421" s="1228"/>
      <c r="BT421" s="306"/>
      <c r="BU421" s="235"/>
      <c r="BV421" s="1241"/>
      <c r="BW421" s="231" t="s">
        <v>1184</v>
      </c>
      <c r="BX421" s="1210"/>
      <c r="BY421" s="1277"/>
      <c r="BZ421" s="267">
        <v>13460</v>
      </c>
      <c r="CA421" s="1210"/>
      <c r="CB421" s="1190"/>
      <c r="CC421" s="1192"/>
      <c r="CD421" s="1194"/>
      <c r="CE421" s="1192"/>
      <c r="CF421" s="1196"/>
      <c r="CG421" s="1192"/>
      <c r="CH421" s="1247"/>
      <c r="CI421" s="1241"/>
      <c r="CJ421" s="1188"/>
      <c r="CK421" s="1189"/>
      <c r="CL421" s="1190"/>
      <c r="CM421" s="1192"/>
      <c r="CN421" s="1194"/>
      <c r="CO421" s="1192"/>
      <c r="CP421" s="1196"/>
      <c r="CQ421" s="1192"/>
      <c r="CR421" s="1205"/>
      <c r="CS421" s="1230"/>
      <c r="CT421" s="1232"/>
      <c r="CU421" s="1234"/>
      <c r="CV421" s="1237"/>
      <c r="CW421" s="1234"/>
      <c r="CX421" s="1237"/>
      <c r="CY421" s="1189"/>
      <c r="CZ421" s="167" t="s">
        <v>1164</v>
      </c>
      <c r="DA421" s="268">
        <v>3500</v>
      </c>
      <c r="DB421" s="269">
        <v>3900</v>
      </c>
      <c r="DC421" s="270">
        <v>2400</v>
      </c>
      <c r="DD421" s="271">
        <v>2400</v>
      </c>
      <c r="DE421" s="1210"/>
      <c r="DF421" s="231" t="s">
        <v>311</v>
      </c>
      <c r="DG421" s="1189"/>
      <c r="DH421" s="1240"/>
      <c r="DI421" s="1210"/>
      <c r="DJ421" s="1243"/>
      <c r="DK421" s="1210"/>
      <c r="DL421" s="1190"/>
      <c r="DM421" s="1192"/>
      <c r="DN421" s="1194"/>
      <c r="DO421" s="1192"/>
      <c r="DP421" s="1196"/>
      <c r="DQ421" s="1192"/>
      <c r="DR421" s="1247"/>
      <c r="DS421" s="1210"/>
      <c r="DT421" s="1229"/>
      <c r="DU421" s="1210"/>
      <c r="DV421" s="1250"/>
      <c r="DW421" s="1252"/>
      <c r="DX421" s="1252"/>
      <c r="DY421" s="1254"/>
      <c r="DZ421" s="1210"/>
      <c r="EA421" s="1212"/>
      <c r="EB421" s="1192"/>
      <c r="EC421" s="1199"/>
      <c r="ED421" s="1192"/>
      <c r="EE421" s="1194"/>
      <c r="EF421" s="1192"/>
      <c r="EG421" s="1196"/>
      <c r="EH421" s="1192"/>
      <c r="EI421" s="1205"/>
      <c r="EJ421" s="1208"/>
      <c r="EK421" s="1210"/>
      <c r="EL421" s="1212"/>
      <c r="EM421" s="1192"/>
      <c r="EN421" s="1199"/>
      <c r="EO421" s="1192"/>
      <c r="EP421" s="1194"/>
      <c r="EQ421" s="1192"/>
      <c r="ER421" s="1196"/>
      <c r="ES421" s="1192"/>
      <c r="ET421" s="1205"/>
      <c r="EU421" s="1215"/>
      <c r="EV421" s="1208"/>
      <c r="EW421" s="1210"/>
      <c r="EX421" s="272">
        <v>4970</v>
      </c>
      <c r="EY421" s="1210"/>
      <c r="EZ421" s="1261"/>
      <c r="FA421" s="1210"/>
      <c r="FB421" s="1264"/>
      <c r="FC421" s="298"/>
      <c r="FD421" s="1267"/>
      <c r="FE421" s="441"/>
      <c r="FL421" s="422"/>
      <c r="FM421" s="422"/>
      <c r="FN421" s="422"/>
      <c r="FO421" s="422"/>
    </row>
    <row r="422" spans="1:171" ht="15.6" customHeight="1">
      <c r="A422" s="144" t="s">
        <v>1477</v>
      </c>
      <c r="B422" s="144" t="s">
        <v>2116</v>
      </c>
      <c r="C422" s="1256"/>
      <c r="D422" s="1349"/>
      <c r="E422" s="1217" t="s">
        <v>1165</v>
      </c>
      <c r="F422" s="299" t="s">
        <v>44</v>
      </c>
      <c r="G422" s="205"/>
      <c r="H422" s="246">
        <v>143430</v>
      </c>
      <c r="I422" s="247">
        <v>232150</v>
      </c>
      <c r="J422" s="246">
        <v>134910</v>
      </c>
      <c r="K422" s="247">
        <v>223630</v>
      </c>
      <c r="L422" s="175" t="s">
        <v>268</v>
      </c>
      <c r="M422" s="248">
        <v>1300</v>
      </c>
      <c r="N422" s="249">
        <v>2190</v>
      </c>
      <c r="O422" s="250" t="s">
        <v>269</v>
      </c>
      <c r="P422" s="251" t="s">
        <v>270</v>
      </c>
      <c r="Q422" s="252" t="s">
        <v>274</v>
      </c>
      <c r="R422" s="251" t="s">
        <v>271</v>
      </c>
      <c r="S422" s="252" t="s">
        <v>268</v>
      </c>
      <c r="T422" s="253">
        <v>2.9</v>
      </c>
      <c r="U422" s="254">
        <v>2.8</v>
      </c>
      <c r="V422" s="248">
        <v>1220</v>
      </c>
      <c r="W422" s="249">
        <v>2110</v>
      </c>
      <c r="X422" s="250" t="s">
        <v>269</v>
      </c>
      <c r="Y422" s="251" t="s">
        <v>270</v>
      </c>
      <c r="Z422" s="252" t="s">
        <v>274</v>
      </c>
      <c r="AA422" s="251" t="s">
        <v>271</v>
      </c>
      <c r="AB422" s="252" t="s">
        <v>268</v>
      </c>
      <c r="AC422" s="253">
        <v>2.8</v>
      </c>
      <c r="AD422" s="255">
        <v>2.8</v>
      </c>
      <c r="AE422" s="55"/>
      <c r="AH422" s="273"/>
      <c r="AP422" s="55"/>
      <c r="AZ422" s="175" t="s">
        <v>268</v>
      </c>
      <c r="BA422" s="274">
        <v>17740</v>
      </c>
      <c r="BB422" s="175" t="s">
        <v>268</v>
      </c>
      <c r="BC422" s="225">
        <v>170</v>
      </c>
      <c r="BD422" s="226" t="s">
        <v>269</v>
      </c>
      <c r="BE422" s="227" t="s">
        <v>270</v>
      </c>
      <c r="BF422" s="228" t="s">
        <v>268</v>
      </c>
      <c r="BG422" s="229" t="s">
        <v>271</v>
      </c>
      <c r="BH422" s="226" t="s">
        <v>268</v>
      </c>
      <c r="BI422" s="230">
        <v>2.7</v>
      </c>
      <c r="BJ422" s="1187"/>
      <c r="BL422" s="231">
        <v>487100</v>
      </c>
      <c r="BM422" s="1210"/>
      <c r="BN422" s="149">
        <v>4870</v>
      </c>
      <c r="BO422" s="138" t="s">
        <v>272</v>
      </c>
      <c r="BP422" s="166" t="s">
        <v>270</v>
      </c>
      <c r="BQ422" s="161" t="s">
        <v>268</v>
      </c>
      <c r="BR422" s="303" t="s">
        <v>271</v>
      </c>
      <c r="BS422" s="182" t="s">
        <v>268</v>
      </c>
      <c r="BT422" s="304">
        <v>1.9</v>
      </c>
      <c r="BU422" s="307"/>
      <c r="BV422" s="1241"/>
      <c r="BW422" s="310" t="s">
        <v>1185</v>
      </c>
      <c r="BX422" s="1210" t="s">
        <v>268</v>
      </c>
      <c r="BY422" s="1278">
        <v>13460</v>
      </c>
      <c r="BZ422" s="275"/>
      <c r="CA422" s="1210"/>
      <c r="CB422" s="1190">
        <v>0</v>
      </c>
      <c r="CC422" s="1192"/>
      <c r="CD422" s="1194"/>
      <c r="CE422" s="1192"/>
      <c r="CF422" s="1196"/>
      <c r="CG422" s="1192"/>
      <c r="CH422" s="1247"/>
      <c r="CI422" s="1241"/>
      <c r="CJ422" s="1219">
        <v>7370</v>
      </c>
      <c r="CK422" s="1189"/>
      <c r="CL422" s="1190"/>
      <c r="CM422" s="1192"/>
      <c r="CN422" s="1194"/>
      <c r="CO422" s="1192"/>
      <c r="CP422" s="1196"/>
      <c r="CQ422" s="1192"/>
      <c r="CR422" s="1205"/>
      <c r="CS422" s="1230"/>
      <c r="CT422" s="1232"/>
      <c r="CU422" s="1234"/>
      <c r="CV422" s="1237"/>
      <c r="CW422" s="1234"/>
      <c r="CX422" s="1237"/>
      <c r="CY422" s="1189"/>
      <c r="CZ422" s="167" t="s">
        <v>1166</v>
      </c>
      <c r="DA422" s="268">
        <v>3000</v>
      </c>
      <c r="DB422" s="269">
        <v>3400</v>
      </c>
      <c r="DC422" s="270">
        <v>2100</v>
      </c>
      <c r="DD422" s="271">
        <v>2100</v>
      </c>
      <c r="DE422" s="1210"/>
      <c r="DF422" s="231">
        <v>6130</v>
      </c>
      <c r="DG422" s="235"/>
      <c r="DH422" s="276"/>
      <c r="DI422" s="1241"/>
      <c r="DJ422" s="1243"/>
      <c r="DK422" s="1210"/>
      <c r="DL422" s="1190"/>
      <c r="DM422" s="1192"/>
      <c r="DN422" s="1194"/>
      <c r="DO422" s="1192"/>
      <c r="DP422" s="1196"/>
      <c r="DQ422" s="1192"/>
      <c r="DR422" s="1247"/>
      <c r="DS422" s="1210"/>
      <c r="DT422" s="1275">
        <v>0.1</v>
      </c>
      <c r="DU422" s="1210"/>
      <c r="DV422" s="1221">
        <v>0.01</v>
      </c>
      <c r="DW422" s="1223">
        <v>0.03</v>
      </c>
      <c r="DX422" s="1223">
        <v>0.04</v>
      </c>
      <c r="DY422" s="1225">
        <v>0.06</v>
      </c>
      <c r="DZ422" s="1210"/>
      <c r="EA422" s="1212"/>
      <c r="EB422" s="1192"/>
      <c r="EC422" s="1199"/>
      <c r="ED422" s="1192"/>
      <c r="EE422" s="1194"/>
      <c r="EF422" s="1192"/>
      <c r="EG422" s="1196"/>
      <c r="EH422" s="1192"/>
      <c r="EI422" s="1205"/>
      <c r="EJ422" s="1208"/>
      <c r="EK422" s="1210"/>
      <c r="EL422" s="1212"/>
      <c r="EM422" s="1192"/>
      <c r="EN422" s="1199"/>
      <c r="EO422" s="1192"/>
      <c r="EP422" s="1194"/>
      <c r="EQ422" s="1192"/>
      <c r="ER422" s="1196"/>
      <c r="ES422" s="1192"/>
      <c r="ET422" s="1205"/>
      <c r="EU422" s="1215"/>
      <c r="EV422" s="1208"/>
      <c r="EW422" s="1210"/>
      <c r="EX422" s="277">
        <v>50</v>
      </c>
      <c r="EY422" s="1210"/>
      <c r="EZ422" s="1261"/>
      <c r="FA422" s="1210"/>
      <c r="FB422" s="1264"/>
      <c r="FC422" s="298"/>
      <c r="FD422" s="1267"/>
      <c r="FE422" s="441"/>
      <c r="FL422" s="422"/>
      <c r="FM422" s="422"/>
      <c r="FN422" s="422"/>
      <c r="FO422" s="422"/>
    </row>
    <row r="423" spans="1:171" ht="15.6" customHeight="1">
      <c r="A423" s="144" t="s">
        <v>1478</v>
      </c>
      <c r="B423" s="144" t="s">
        <v>2117</v>
      </c>
      <c r="C423" s="1256"/>
      <c r="D423" s="1349"/>
      <c r="E423" s="1218"/>
      <c r="F423" s="300" t="s">
        <v>45</v>
      </c>
      <c r="G423" s="205"/>
      <c r="H423" s="279">
        <v>232150</v>
      </c>
      <c r="I423" s="280"/>
      <c r="J423" s="279">
        <v>223630</v>
      </c>
      <c r="K423" s="280"/>
      <c r="L423" s="175" t="s">
        <v>268</v>
      </c>
      <c r="M423" s="223">
        <v>2190</v>
      </c>
      <c r="N423" s="281"/>
      <c r="O423" s="282" t="s">
        <v>269</v>
      </c>
      <c r="P423" s="283" t="s">
        <v>270</v>
      </c>
      <c r="Q423" s="284" t="s">
        <v>274</v>
      </c>
      <c r="R423" s="283" t="s">
        <v>271</v>
      </c>
      <c r="S423" s="284" t="s">
        <v>268</v>
      </c>
      <c r="T423" s="285">
        <v>2.8</v>
      </c>
      <c r="U423" s="286"/>
      <c r="V423" s="223">
        <v>2110</v>
      </c>
      <c r="W423" s="281"/>
      <c r="X423" s="282" t="s">
        <v>269</v>
      </c>
      <c r="Y423" s="283" t="s">
        <v>270</v>
      </c>
      <c r="Z423" s="284" t="s">
        <v>274</v>
      </c>
      <c r="AA423" s="283" t="s">
        <v>271</v>
      </c>
      <c r="AB423" s="284" t="s">
        <v>268</v>
      </c>
      <c r="AC423" s="285">
        <v>2.8</v>
      </c>
      <c r="AD423" s="287"/>
      <c r="AE423" s="55"/>
      <c r="AH423" s="288"/>
      <c r="AP423" s="55"/>
      <c r="AQ423" s="289"/>
      <c r="AR423" s="165"/>
      <c r="AS423" s="288"/>
      <c r="AZ423" s="56"/>
      <c r="BA423" s="56"/>
      <c r="BB423" s="56"/>
      <c r="BC423" s="56"/>
      <c r="BD423" s="56"/>
      <c r="BE423" s="56"/>
      <c r="BF423" s="56"/>
      <c r="BG423" s="56"/>
      <c r="BH423" s="56"/>
      <c r="BI423" s="56"/>
      <c r="BJ423" s="1187"/>
      <c r="BL423" s="302"/>
      <c r="BM423" s="1210"/>
      <c r="BN423" s="309"/>
      <c r="BO423" s="202"/>
      <c r="BP423" s="202"/>
      <c r="BQ423" s="202"/>
      <c r="BR423" s="202"/>
      <c r="BS423" s="202"/>
      <c r="BT423" s="305"/>
      <c r="BU423" s="179"/>
      <c r="BV423" s="1241"/>
      <c r="BW423" s="231"/>
      <c r="BX423" s="1210"/>
      <c r="BY423" s="1279"/>
      <c r="BZ423" s="290"/>
      <c r="CA423" s="1210"/>
      <c r="CB423" s="1191"/>
      <c r="CC423" s="1193"/>
      <c r="CD423" s="1195"/>
      <c r="CE423" s="1193"/>
      <c r="CF423" s="1197"/>
      <c r="CG423" s="1193"/>
      <c r="CH423" s="1248"/>
      <c r="CI423" s="1241"/>
      <c r="CJ423" s="1219"/>
      <c r="CK423" s="1189"/>
      <c r="CL423" s="1190"/>
      <c r="CM423" s="1192"/>
      <c r="CN423" s="1194"/>
      <c r="CO423" s="1192"/>
      <c r="CP423" s="1196"/>
      <c r="CQ423" s="1192"/>
      <c r="CR423" s="1205"/>
      <c r="CS423" s="1230"/>
      <c r="CT423" s="1232"/>
      <c r="CU423" s="1235"/>
      <c r="CV423" s="1238"/>
      <c r="CW423" s="1235"/>
      <c r="CX423" s="1238"/>
      <c r="CY423" s="1189"/>
      <c r="CZ423" s="291" t="s">
        <v>1167</v>
      </c>
      <c r="DA423" s="292">
        <v>2700</v>
      </c>
      <c r="DB423" s="293">
        <v>3000</v>
      </c>
      <c r="DC423" s="294">
        <v>1900</v>
      </c>
      <c r="DD423" s="290">
        <v>1900</v>
      </c>
      <c r="DE423" s="1210"/>
      <c r="DF423" s="302"/>
      <c r="DG423" s="235"/>
      <c r="DH423" s="165"/>
      <c r="DI423" s="1241"/>
      <c r="DJ423" s="1244"/>
      <c r="DK423" s="1210"/>
      <c r="DL423" s="1190"/>
      <c r="DM423" s="1193"/>
      <c r="DN423" s="1195"/>
      <c r="DO423" s="1193"/>
      <c r="DP423" s="1197"/>
      <c r="DQ423" s="1193"/>
      <c r="DR423" s="1248"/>
      <c r="DS423" s="1210"/>
      <c r="DT423" s="1275"/>
      <c r="DU423" s="1210"/>
      <c r="DV423" s="1222"/>
      <c r="DW423" s="1224"/>
      <c r="DX423" s="1224"/>
      <c r="DY423" s="1226"/>
      <c r="DZ423" s="1210"/>
      <c r="EA423" s="1213"/>
      <c r="EB423" s="1193"/>
      <c r="EC423" s="1200"/>
      <c r="ED423" s="1193"/>
      <c r="EE423" s="1195"/>
      <c r="EF423" s="1193"/>
      <c r="EG423" s="1197"/>
      <c r="EH423" s="1193"/>
      <c r="EI423" s="1206"/>
      <c r="EJ423" s="1209"/>
      <c r="EK423" s="1210"/>
      <c r="EL423" s="1213"/>
      <c r="EM423" s="1193"/>
      <c r="EN423" s="1200"/>
      <c r="EO423" s="1193"/>
      <c r="EP423" s="1195"/>
      <c r="EQ423" s="1193"/>
      <c r="ER423" s="1197"/>
      <c r="ES423" s="1193"/>
      <c r="ET423" s="1206"/>
      <c r="EU423" s="1216"/>
      <c r="EV423" s="1209"/>
      <c r="EW423" s="1210"/>
      <c r="EX423" s="295" t="s">
        <v>1168</v>
      </c>
      <c r="EY423" s="1210"/>
      <c r="EZ423" s="1261"/>
      <c r="FA423" s="1210"/>
      <c r="FB423" s="1264"/>
      <c r="FC423" s="298"/>
      <c r="FD423" s="1267"/>
      <c r="FE423" s="441"/>
      <c r="FL423" s="422"/>
      <c r="FM423" s="422"/>
      <c r="FN423" s="422"/>
      <c r="FO423" s="422"/>
    </row>
    <row r="424" spans="1:171" ht="15.6" customHeight="1">
      <c r="A424" s="144" t="s">
        <v>1479</v>
      </c>
      <c r="B424" s="144" t="s">
        <v>2118</v>
      </c>
      <c r="C424" s="1256"/>
      <c r="D424" s="1352" t="s">
        <v>1186</v>
      </c>
      <c r="E424" s="1184" t="s">
        <v>1160</v>
      </c>
      <c r="F424" s="296" t="s">
        <v>42</v>
      </c>
      <c r="G424" s="205"/>
      <c r="H424" s="206">
        <v>58030</v>
      </c>
      <c r="I424" s="207">
        <v>66900</v>
      </c>
      <c r="J424" s="206">
        <v>50570</v>
      </c>
      <c r="K424" s="207">
        <v>59440</v>
      </c>
      <c r="L424" s="175" t="s">
        <v>268</v>
      </c>
      <c r="M424" s="208">
        <v>550</v>
      </c>
      <c r="N424" s="209">
        <v>630</v>
      </c>
      <c r="O424" s="210" t="s">
        <v>269</v>
      </c>
      <c r="P424" s="211" t="s">
        <v>270</v>
      </c>
      <c r="Q424" s="212" t="s">
        <v>268</v>
      </c>
      <c r="R424" s="213" t="s">
        <v>271</v>
      </c>
      <c r="S424" s="212" t="s">
        <v>268</v>
      </c>
      <c r="T424" s="214">
        <v>3</v>
      </c>
      <c r="U424" s="215">
        <v>2.9</v>
      </c>
      <c r="V424" s="208">
        <v>480</v>
      </c>
      <c r="W424" s="209">
        <v>560</v>
      </c>
      <c r="X424" s="210" t="s">
        <v>269</v>
      </c>
      <c r="Y424" s="211" t="s">
        <v>270</v>
      </c>
      <c r="Z424" s="212" t="s">
        <v>268</v>
      </c>
      <c r="AA424" s="213" t="s">
        <v>271</v>
      </c>
      <c r="AB424" s="212" t="s">
        <v>268</v>
      </c>
      <c r="AC424" s="214">
        <v>2.9</v>
      </c>
      <c r="AD424" s="216">
        <v>2.9</v>
      </c>
      <c r="AE424" s="175" t="s">
        <v>268</v>
      </c>
      <c r="AF424" s="217">
        <v>8870</v>
      </c>
      <c r="AG424" s="218" t="s">
        <v>274</v>
      </c>
      <c r="AH424" s="219">
        <v>80</v>
      </c>
      <c r="AI424" s="220" t="s">
        <v>269</v>
      </c>
      <c r="AJ424" s="211" t="s">
        <v>270</v>
      </c>
      <c r="AK424" s="212" t="s">
        <v>268</v>
      </c>
      <c r="AL424" s="213" t="s">
        <v>271</v>
      </c>
      <c r="AM424" s="212" t="s">
        <v>268</v>
      </c>
      <c r="AN424" s="221">
        <v>2.8</v>
      </c>
      <c r="AO424" s="222" t="s">
        <v>276</v>
      </c>
      <c r="AP424" s="175" t="s">
        <v>268</v>
      </c>
      <c r="AQ424" s="223">
        <v>3540</v>
      </c>
      <c r="AR424" s="224" t="s">
        <v>274</v>
      </c>
      <c r="AS424" s="225">
        <v>30</v>
      </c>
      <c r="AT424" s="226" t="s">
        <v>269</v>
      </c>
      <c r="AU424" s="227" t="s">
        <v>270</v>
      </c>
      <c r="AV424" s="228" t="s">
        <v>268</v>
      </c>
      <c r="AW424" s="229" t="s">
        <v>271</v>
      </c>
      <c r="AX424" s="228" t="s">
        <v>268</v>
      </c>
      <c r="AY424" s="230">
        <v>3.8</v>
      </c>
      <c r="BA424" s="56"/>
      <c r="BJ424" s="1187"/>
      <c r="BL424" s="231" t="s">
        <v>1187</v>
      </c>
      <c r="BM424" s="1210"/>
      <c r="BN424" s="1227" t="s">
        <v>1187</v>
      </c>
      <c r="BO424" s="1228"/>
      <c r="BP424" s="1228"/>
      <c r="BT424" s="306"/>
      <c r="BU424" s="235"/>
      <c r="BV424" s="1241"/>
      <c r="BW424" s="266"/>
      <c r="BX424" s="1210" t="s">
        <v>268</v>
      </c>
      <c r="BY424" s="1276">
        <v>14440</v>
      </c>
      <c r="BZ424" s="237"/>
      <c r="CA424" s="1210" t="s">
        <v>268</v>
      </c>
      <c r="CB424" s="1245">
        <v>60</v>
      </c>
      <c r="CC424" s="1201" t="s">
        <v>269</v>
      </c>
      <c r="CD424" s="1202" t="s">
        <v>270</v>
      </c>
      <c r="CE424" s="1201" t="s">
        <v>268</v>
      </c>
      <c r="CF424" s="1203" t="s">
        <v>275</v>
      </c>
      <c r="CG424" s="1201" t="s">
        <v>268</v>
      </c>
      <c r="CH424" s="1246">
        <v>6.4</v>
      </c>
      <c r="CI424" s="1241"/>
      <c r="CJ424" s="1188" t="s">
        <v>168</v>
      </c>
      <c r="CK424" s="1189" t="s">
        <v>268</v>
      </c>
      <c r="CL424" s="1190">
        <v>60</v>
      </c>
      <c r="CM424" s="1192" t="s">
        <v>269</v>
      </c>
      <c r="CN424" s="1194" t="s">
        <v>270</v>
      </c>
      <c r="CO424" s="1192" t="s">
        <v>268</v>
      </c>
      <c r="CP424" s="1196" t="s">
        <v>275</v>
      </c>
      <c r="CQ424" s="1192" t="s">
        <v>268</v>
      </c>
      <c r="CR424" s="1205">
        <v>2.4</v>
      </c>
      <c r="CS424" s="1230" t="s">
        <v>277</v>
      </c>
      <c r="CT424" s="1232" t="s">
        <v>268</v>
      </c>
      <c r="CU424" s="1233">
        <v>4300</v>
      </c>
      <c r="CV424" s="1236">
        <v>4700</v>
      </c>
      <c r="CW424" s="1233">
        <v>3000</v>
      </c>
      <c r="CX424" s="1236">
        <v>3000</v>
      </c>
      <c r="CY424" s="1189" t="s">
        <v>268</v>
      </c>
      <c r="CZ424" s="238" t="s">
        <v>1162</v>
      </c>
      <c r="DA424" s="239">
        <v>7100</v>
      </c>
      <c r="DB424" s="240">
        <v>7900</v>
      </c>
      <c r="DC424" s="241">
        <v>4900</v>
      </c>
      <c r="DD424" s="242">
        <v>4900</v>
      </c>
      <c r="DE424" s="1210"/>
      <c r="DF424" s="231" t="s">
        <v>313</v>
      </c>
      <c r="DG424" s="1189" t="s">
        <v>268</v>
      </c>
      <c r="DH424" s="1239">
        <v>5100</v>
      </c>
      <c r="DI424" s="1210" t="s">
        <v>268</v>
      </c>
      <c r="DJ424" s="1242">
        <v>2780</v>
      </c>
      <c r="DK424" s="1210" t="s">
        <v>268</v>
      </c>
      <c r="DL424" s="1245">
        <v>20</v>
      </c>
      <c r="DM424" s="1201" t="s">
        <v>269</v>
      </c>
      <c r="DN424" s="1202" t="s">
        <v>270</v>
      </c>
      <c r="DO424" s="1201" t="s">
        <v>268</v>
      </c>
      <c r="DP424" s="1203" t="s">
        <v>275</v>
      </c>
      <c r="DQ424" s="1201" t="s">
        <v>268</v>
      </c>
      <c r="DR424" s="1246">
        <v>8.5</v>
      </c>
      <c r="DS424" s="1210"/>
      <c r="DT424" s="231"/>
      <c r="DU424" s="1210" t="s">
        <v>280</v>
      </c>
      <c r="DV424" s="1249" t="s">
        <v>1129</v>
      </c>
      <c r="DW424" s="1251" t="s">
        <v>1129</v>
      </c>
      <c r="DX424" s="1251" t="s">
        <v>1129</v>
      </c>
      <c r="DY424" s="1253" t="s">
        <v>1129</v>
      </c>
      <c r="DZ424" s="1210" t="s">
        <v>280</v>
      </c>
      <c r="EA424" s="1211">
        <v>1840</v>
      </c>
      <c r="EB424" s="1201" t="s">
        <v>268</v>
      </c>
      <c r="EC424" s="1198">
        <v>10</v>
      </c>
      <c r="ED424" s="1201" t="s">
        <v>269</v>
      </c>
      <c r="EE424" s="1202" t="s">
        <v>270</v>
      </c>
      <c r="EF424" s="1201" t="s">
        <v>268</v>
      </c>
      <c r="EG424" s="1203" t="s">
        <v>275</v>
      </c>
      <c r="EH424" s="1201" t="s">
        <v>268</v>
      </c>
      <c r="EI424" s="1204">
        <v>8.5</v>
      </c>
      <c r="EJ424" s="1207" t="s">
        <v>276</v>
      </c>
      <c r="EK424" s="1210" t="s">
        <v>280</v>
      </c>
      <c r="EL424" s="1211">
        <v>6650</v>
      </c>
      <c r="EM424" s="1201" t="s">
        <v>268</v>
      </c>
      <c r="EN424" s="1198">
        <v>60</v>
      </c>
      <c r="EO424" s="1201" t="s">
        <v>269</v>
      </c>
      <c r="EP424" s="1202" t="s">
        <v>270</v>
      </c>
      <c r="EQ424" s="1201" t="s">
        <v>268</v>
      </c>
      <c r="ER424" s="1203" t="s">
        <v>275</v>
      </c>
      <c r="ES424" s="1201" t="s">
        <v>268</v>
      </c>
      <c r="ET424" s="1204">
        <v>2.8</v>
      </c>
      <c r="EU424" s="1214" t="s">
        <v>276</v>
      </c>
      <c r="EV424" s="1207" t="s">
        <v>1168</v>
      </c>
      <c r="EW424" s="1210" t="s">
        <v>280</v>
      </c>
      <c r="EX424" s="244"/>
      <c r="EY424" s="1210" t="s">
        <v>280</v>
      </c>
      <c r="EZ424" s="1261"/>
      <c r="FA424" s="1210"/>
      <c r="FB424" s="1264"/>
      <c r="FC424" s="298"/>
      <c r="FD424" s="1267"/>
      <c r="FE424" s="441"/>
      <c r="FL424" s="422"/>
      <c r="FM424" s="422"/>
      <c r="FN424" s="422"/>
      <c r="FO424" s="422"/>
    </row>
    <row r="425" spans="1:171" ht="15.6" customHeight="1">
      <c r="A425" s="144" t="s">
        <v>1480</v>
      </c>
      <c r="B425" s="144" t="s">
        <v>2119</v>
      </c>
      <c r="C425" s="1256"/>
      <c r="D425" s="1182"/>
      <c r="E425" s="1185"/>
      <c r="F425" s="299" t="s">
        <v>43</v>
      </c>
      <c r="G425" s="205"/>
      <c r="H425" s="246">
        <v>66900</v>
      </c>
      <c r="I425" s="247">
        <v>138140</v>
      </c>
      <c r="J425" s="246">
        <v>59440</v>
      </c>
      <c r="K425" s="247">
        <v>130680</v>
      </c>
      <c r="L425" s="175" t="s">
        <v>268</v>
      </c>
      <c r="M425" s="248">
        <v>630</v>
      </c>
      <c r="N425" s="249">
        <v>1250</v>
      </c>
      <c r="O425" s="250" t="s">
        <v>269</v>
      </c>
      <c r="P425" s="251" t="s">
        <v>270</v>
      </c>
      <c r="Q425" s="252" t="s">
        <v>274</v>
      </c>
      <c r="R425" s="251" t="s">
        <v>271</v>
      </c>
      <c r="S425" s="252" t="s">
        <v>268</v>
      </c>
      <c r="T425" s="253">
        <v>2.9</v>
      </c>
      <c r="U425" s="254">
        <v>2.8</v>
      </c>
      <c r="V425" s="248">
        <v>560</v>
      </c>
      <c r="W425" s="249">
        <v>1170</v>
      </c>
      <c r="X425" s="250" t="s">
        <v>269</v>
      </c>
      <c r="Y425" s="251" t="s">
        <v>270</v>
      </c>
      <c r="Z425" s="252" t="s">
        <v>274</v>
      </c>
      <c r="AA425" s="251" t="s">
        <v>271</v>
      </c>
      <c r="AB425" s="252" t="s">
        <v>268</v>
      </c>
      <c r="AC425" s="253">
        <v>2.9</v>
      </c>
      <c r="AD425" s="255">
        <v>2.8</v>
      </c>
      <c r="AE425" s="175" t="s">
        <v>268</v>
      </c>
      <c r="AF425" s="223">
        <v>8870</v>
      </c>
      <c r="AG425" s="224" t="s">
        <v>274</v>
      </c>
      <c r="AH425" s="256">
        <v>80</v>
      </c>
      <c r="AI425" s="257" t="s">
        <v>269</v>
      </c>
      <c r="AJ425" s="197" t="s">
        <v>270</v>
      </c>
      <c r="AK425" s="198" t="s">
        <v>268</v>
      </c>
      <c r="AL425" s="258" t="s">
        <v>271</v>
      </c>
      <c r="AM425" s="259" t="s">
        <v>268</v>
      </c>
      <c r="AN425" s="260">
        <v>2.8</v>
      </c>
      <c r="AO425" s="261"/>
      <c r="AQ425" s="233"/>
      <c r="AR425" s="56"/>
      <c r="AS425" s="233"/>
      <c r="AT425" s="262"/>
      <c r="AU425" s="263"/>
      <c r="AV425" s="262"/>
      <c r="AW425" s="263"/>
      <c r="AX425" s="262"/>
      <c r="AY425" s="263"/>
      <c r="BA425" s="56"/>
      <c r="BB425" s="56"/>
      <c r="BC425" s="264"/>
      <c r="BD425" s="265"/>
      <c r="BE425" s="56"/>
      <c r="BF425" s="265"/>
      <c r="BG425" s="56"/>
      <c r="BH425" s="265"/>
      <c r="BI425" s="56"/>
      <c r="BJ425" s="1187"/>
      <c r="BL425" s="231">
        <v>529700</v>
      </c>
      <c r="BM425" s="1210"/>
      <c r="BN425" s="149">
        <v>5290</v>
      </c>
      <c r="BO425" s="138" t="s">
        <v>272</v>
      </c>
      <c r="BP425" s="166" t="s">
        <v>270</v>
      </c>
      <c r="BQ425" s="161" t="s">
        <v>268</v>
      </c>
      <c r="BR425" s="303" t="s">
        <v>271</v>
      </c>
      <c r="BS425" s="182" t="s">
        <v>268</v>
      </c>
      <c r="BT425" s="304">
        <v>1.9</v>
      </c>
      <c r="BU425" s="307"/>
      <c r="BV425" s="1241"/>
      <c r="BW425" s="302"/>
      <c r="BX425" s="1210"/>
      <c r="BY425" s="1277"/>
      <c r="BZ425" s="267">
        <v>12500</v>
      </c>
      <c r="CA425" s="1210"/>
      <c r="CB425" s="1190"/>
      <c r="CC425" s="1192"/>
      <c r="CD425" s="1194"/>
      <c r="CE425" s="1192"/>
      <c r="CF425" s="1196"/>
      <c r="CG425" s="1192"/>
      <c r="CH425" s="1247"/>
      <c r="CI425" s="1241"/>
      <c r="CJ425" s="1188"/>
      <c r="CK425" s="1189"/>
      <c r="CL425" s="1190"/>
      <c r="CM425" s="1192"/>
      <c r="CN425" s="1194"/>
      <c r="CO425" s="1192"/>
      <c r="CP425" s="1196"/>
      <c r="CQ425" s="1192"/>
      <c r="CR425" s="1205"/>
      <c r="CS425" s="1230"/>
      <c r="CT425" s="1232"/>
      <c r="CU425" s="1234"/>
      <c r="CV425" s="1237"/>
      <c r="CW425" s="1234"/>
      <c r="CX425" s="1237"/>
      <c r="CY425" s="1189"/>
      <c r="CZ425" s="167" t="s">
        <v>1164</v>
      </c>
      <c r="DA425" s="268">
        <v>3900</v>
      </c>
      <c r="DB425" s="269">
        <v>4300</v>
      </c>
      <c r="DC425" s="270">
        <v>2700</v>
      </c>
      <c r="DD425" s="271">
        <v>2700</v>
      </c>
      <c r="DE425" s="1210"/>
      <c r="DF425" s="231">
        <v>5220</v>
      </c>
      <c r="DG425" s="1189"/>
      <c r="DH425" s="1240"/>
      <c r="DI425" s="1210"/>
      <c r="DJ425" s="1243"/>
      <c r="DK425" s="1210"/>
      <c r="DL425" s="1190"/>
      <c r="DM425" s="1192"/>
      <c r="DN425" s="1194"/>
      <c r="DO425" s="1192"/>
      <c r="DP425" s="1196"/>
      <c r="DQ425" s="1192"/>
      <c r="DR425" s="1247"/>
      <c r="DS425" s="1210"/>
      <c r="DT425" s="302"/>
      <c r="DU425" s="1210"/>
      <c r="DV425" s="1250"/>
      <c r="DW425" s="1252"/>
      <c r="DX425" s="1252"/>
      <c r="DY425" s="1254"/>
      <c r="DZ425" s="1210"/>
      <c r="EA425" s="1212"/>
      <c r="EB425" s="1192"/>
      <c r="EC425" s="1199"/>
      <c r="ED425" s="1192"/>
      <c r="EE425" s="1194"/>
      <c r="EF425" s="1192"/>
      <c r="EG425" s="1196"/>
      <c r="EH425" s="1192"/>
      <c r="EI425" s="1205"/>
      <c r="EJ425" s="1208"/>
      <c r="EK425" s="1210"/>
      <c r="EL425" s="1212"/>
      <c r="EM425" s="1192"/>
      <c r="EN425" s="1199"/>
      <c r="EO425" s="1192"/>
      <c r="EP425" s="1194"/>
      <c r="EQ425" s="1192"/>
      <c r="ER425" s="1196"/>
      <c r="ES425" s="1192"/>
      <c r="ET425" s="1205"/>
      <c r="EU425" s="1215"/>
      <c r="EV425" s="1208"/>
      <c r="EW425" s="1210"/>
      <c r="EX425" s="272">
        <v>4350</v>
      </c>
      <c r="EY425" s="1210"/>
      <c r="EZ425" s="1261"/>
      <c r="FA425" s="1210"/>
      <c r="FB425" s="1264"/>
      <c r="FC425" s="298"/>
      <c r="FD425" s="1267"/>
      <c r="FE425" s="441"/>
      <c r="FL425" s="422"/>
      <c r="FM425" s="422"/>
      <c r="FN425" s="422"/>
      <c r="FO425" s="422"/>
    </row>
    <row r="426" spans="1:171" ht="15.6" customHeight="1">
      <c r="A426" s="144" t="s">
        <v>1481</v>
      </c>
      <c r="B426" s="144" t="s">
        <v>2120</v>
      </c>
      <c r="C426" s="1256"/>
      <c r="D426" s="1182"/>
      <c r="E426" s="1217" t="s">
        <v>1165</v>
      </c>
      <c r="F426" s="299" t="s">
        <v>44</v>
      </c>
      <c r="G426" s="205"/>
      <c r="H426" s="246">
        <v>138140</v>
      </c>
      <c r="I426" s="247">
        <v>226860</v>
      </c>
      <c r="J426" s="246">
        <v>130680</v>
      </c>
      <c r="K426" s="247">
        <v>219400</v>
      </c>
      <c r="L426" s="175" t="s">
        <v>268</v>
      </c>
      <c r="M426" s="248">
        <v>1250</v>
      </c>
      <c r="N426" s="249">
        <v>2140</v>
      </c>
      <c r="O426" s="250" t="s">
        <v>269</v>
      </c>
      <c r="P426" s="251" t="s">
        <v>270</v>
      </c>
      <c r="Q426" s="252" t="s">
        <v>274</v>
      </c>
      <c r="R426" s="251" t="s">
        <v>271</v>
      </c>
      <c r="S426" s="252" t="s">
        <v>268</v>
      </c>
      <c r="T426" s="253">
        <v>2.8</v>
      </c>
      <c r="U426" s="254">
        <v>2.8</v>
      </c>
      <c r="V426" s="248">
        <v>1170</v>
      </c>
      <c r="W426" s="249">
        <v>2060</v>
      </c>
      <c r="X426" s="250" t="s">
        <v>269</v>
      </c>
      <c r="Y426" s="251" t="s">
        <v>270</v>
      </c>
      <c r="Z426" s="252" t="s">
        <v>274</v>
      </c>
      <c r="AA426" s="251" t="s">
        <v>271</v>
      </c>
      <c r="AB426" s="252" t="s">
        <v>268</v>
      </c>
      <c r="AC426" s="253">
        <v>2.8</v>
      </c>
      <c r="AD426" s="255">
        <v>2.8</v>
      </c>
      <c r="AE426" s="55"/>
      <c r="AH426" s="273"/>
      <c r="AP426" s="55"/>
      <c r="AZ426" s="175" t="s">
        <v>268</v>
      </c>
      <c r="BA426" s="274">
        <v>17740</v>
      </c>
      <c r="BB426" s="175" t="s">
        <v>268</v>
      </c>
      <c r="BC426" s="225">
        <v>170</v>
      </c>
      <c r="BD426" s="226" t="s">
        <v>269</v>
      </c>
      <c r="BE426" s="227" t="s">
        <v>270</v>
      </c>
      <c r="BF426" s="228" t="s">
        <v>268</v>
      </c>
      <c r="BG426" s="229" t="s">
        <v>271</v>
      </c>
      <c r="BH426" s="226" t="s">
        <v>268</v>
      </c>
      <c r="BI426" s="230">
        <v>2.7</v>
      </c>
      <c r="BJ426" s="1187"/>
      <c r="BL426" s="302"/>
      <c r="BM426" s="1210"/>
      <c r="BN426" s="309"/>
      <c r="BO426" s="202"/>
      <c r="BP426" s="202"/>
      <c r="BQ426" s="202"/>
      <c r="BR426" s="202"/>
      <c r="BS426" s="202"/>
      <c r="BT426" s="305"/>
      <c r="BU426" s="179"/>
      <c r="BV426" s="1241"/>
      <c r="BW426" s="231"/>
      <c r="BX426" s="1210" t="s">
        <v>268</v>
      </c>
      <c r="BY426" s="1278">
        <v>12500</v>
      </c>
      <c r="BZ426" s="275"/>
      <c r="CA426" s="1210"/>
      <c r="CB426" s="1190">
        <v>0</v>
      </c>
      <c r="CC426" s="1192"/>
      <c r="CD426" s="1194"/>
      <c r="CE426" s="1192"/>
      <c r="CF426" s="1196"/>
      <c r="CG426" s="1192"/>
      <c r="CH426" s="1247"/>
      <c r="CI426" s="1241"/>
      <c r="CJ426" s="1219">
        <v>6140</v>
      </c>
      <c r="CK426" s="1189"/>
      <c r="CL426" s="1190"/>
      <c r="CM426" s="1192"/>
      <c r="CN426" s="1194"/>
      <c r="CO426" s="1192"/>
      <c r="CP426" s="1196"/>
      <c r="CQ426" s="1192"/>
      <c r="CR426" s="1205"/>
      <c r="CS426" s="1230"/>
      <c r="CT426" s="1232"/>
      <c r="CU426" s="1234"/>
      <c r="CV426" s="1237"/>
      <c r="CW426" s="1234"/>
      <c r="CX426" s="1237"/>
      <c r="CY426" s="1189"/>
      <c r="CZ426" s="167" t="s">
        <v>1166</v>
      </c>
      <c r="DA426" s="268">
        <v>3400</v>
      </c>
      <c r="DB426" s="269">
        <v>3800</v>
      </c>
      <c r="DC426" s="270">
        <v>2300</v>
      </c>
      <c r="DD426" s="271">
        <v>2300</v>
      </c>
      <c r="DE426" s="1210"/>
      <c r="DF426" s="302"/>
      <c r="DG426" s="235"/>
      <c r="DH426" s="276"/>
      <c r="DI426" s="1241"/>
      <c r="DJ426" s="1243"/>
      <c r="DK426" s="1210"/>
      <c r="DL426" s="1190"/>
      <c r="DM426" s="1192"/>
      <c r="DN426" s="1194"/>
      <c r="DO426" s="1192"/>
      <c r="DP426" s="1196"/>
      <c r="DQ426" s="1192"/>
      <c r="DR426" s="1247"/>
      <c r="DS426" s="1210"/>
      <c r="DT426" s="231"/>
      <c r="DU426" s="1210"/>
      <c r="DV426" s="1221">
        <v>0.01</v>
      </c>
      <c r="DW426" s="1223">
        <v>0.03</v>
      </c>
      <c r="DX426" s="1223">
        <v>0.04</v>
      </c>
      <c r="DY426" s="1225">
        <v>0.06</v>
      </c>
      <c r="DZ426" s="1210"/>
      <c r="EA426" s="1212"/>
      <c r="EB426" s="1192"/>
      <c r="EC426" s="1199"/>
      <c r="ED426" s="1192"/>
      <c r="EE426" s="1194"/>
      <c r="EF426" s="1192"/>
      <c r="EG426" s="1196"/>
      <c r="EH426" s="1192"/>
      <c r="EI426" s="1205"/>
      <c r="EJ426" s="1208"/>
      <c r="EK426" s="1210"/>
      <c r="EL426" s="1212"/>
      <c r="EM426" s="1192"/>
      <c r="EN426" s="1199"/>
      <c r="EO426" s="1192"/>
      <c r="EP426" s="1194"/>
      <c r="EQ426" s="1192"/>
      <c r="ER426" s="1196"/>
      <c r="ES426" s="1192"/>
      <c r="ET426" s="1205"/>
      <c r="EU426" s="1215"/>
      <c r="EV426" s="1208"/>
      <c r="EW426" s="1210"/>
      <c r="EX426" s="277">
        <v>40</v>
      </c>
      <c r="EY426" s="1210"/>
      <c r="EZ426" s="1261"/>
      <c r="FA426" s="1210"/>
      <c r="FB426" s="1264"/>
      <c r="FC426" s="298"/>
      <c r="FD426" s="1267"/>
      <c r="FE426" s="441"/>
      <c r="FL426" s="422"/>
      <c r="FM426" s="422"/>
      <c r="FN426" s="422"/>
      <c r="FO426" s="422"/>
    </row>
    <row r="427" spans="1:171" ht="15.6" customHeight="1">
      <c r="A427" s="144" t="s">
        <v>1482</v>
      </c>
      <c r="B427" s="144" t="s">
        <v>2121</v>
      </c>
      <c r="C427" s="1256"/>
      <c r="D427" s="1182"/>
      <c r="E427" s="1218"/>
      <c r="F427" s="300" t="s">
        <v>45</v>
      </c>
      <c r="G427" s="205"/>
      <c r="H427" s="279">
        <v>226860</v>
      </c>
      <c r="I427" s="280"/>
      <c r="J427" s="279">
        <v>219400</v>
      </c>
      <c r="K427" s="280"/>
      <c r="L427" s="175" t="s">
        <v>268</v>
      </c>
      <c r="M427" s="223">
        <v>2140</v>
      </c>
      <c r="N427" s="281"/>
      <c r="O427" s="282" t="s">
        <v>269</v>
      </c>
      <c r="P427" s="283" t="s">
        <v>270</v>
      </c>
      <c r="Q427" s="284" t="s">
        <v>274</v>
      </c>
      <c r="R427" s="283" t="s">
        <v>271</v>
      </c>
      <c r="S427" s="284" t="s">
        <v>268</v>
      </c>
      <c r="T427" s="285">
        <v>2.8</v>
      </c>
      <c r="U427" s="286"/>
      <c r="V427" s="223">
        <v>2060</v>
      </c>
      <c r="W427" s="281"/>
      <c r="X427" s="282" t="s">
        <v>269</v>
      </c>
      <c r="Y427" s="283" t="s">
        <v>270</v>
      </c>
      <c r="Z427" s="284" t="s">
        <v>274</v>
      </c>
      <c r="AA427" s="283" t="s">
        <v>271</v>
      </c>
      <c r="AB427" s="284" t="s">
        <v>268</v>
      </c>
      <c r="AC427" s="285">
        <v>2.8</v>
      </c>
      <c r="AD427" s="287"/>
      <c r="AE427" s="55"/>
      <c r="AH427" s="288"/>
      <c r="AP427" s="55"/>
      <c r="AQ427" s="289"/>
      <c r="AR427" s="165"/>
      <c r="AS427" s="288"/>
      <c r="AZ427" s="56"/>
      <c r="BA427" s="56"/>
      <c r="BB427" s="56"/>
      <c r="BC427" s="56"/>
      <c r="BD427" s="56"/>
      <c r="BE427" s="56"/>
      <c r="BF427" s="56"/>
      <c r="BG427" s="56"/>
      <c r="BH427" s="56"/>
      <c r="BI427" s="56"/>
      <c r="BJ427" s="1187"/>
      <c r="BL427" s="231" t="s">
        <v>1188</v>
      </c>
      <c r="BM427" s="1210"/>
      <c r="BN427" s="1227" t="s">
        <v>1188</v>
      </c>
      <c r="BO427" s="1228"/>
      <c r="BP427" s="1228"/>
      <c r="BT427" s="306"/>
      <c r="BU427" s="235"/>
      <c r="BV427" s="1241"/>
      <c r="BW427" s="266"/>
      <c r="BX427" s="1210"/>
      <c r="BY427" s="1279"/>
      <c r="BZ427" s="290"/>
      <c r="CA427" s="1210"/>
      <c r="CB427" s="1191"/>
      <c r="CC427" s="1193"/>
      <c r="CD427" s="1195"/>
      <c r="CE427" s="1193"/>
      <c r="CF427" s="1197"/>
      <c r="CG427" s="1193"/>
      <c r="CH427" s="1248"/>
      <c r="CI427" s="1241"/>
      <c r="CJ427" s="1219"/>
      <c r="CK427" s="1189"/>
      <c r="CL427" s="1190"/>
      <c r="CM427" s="1192"/>
      <c r="CN427" s="1194"/>
      <c r="CO427" s="1192"/>
      <c r="CP427" s="1196"/>
      <c r="CQ427" s="1192"/>
      <c r="CR427" s="1205"/>
      <c r="CS427" s="1230"/>
      <c r="CT427" s="1232"/>
      <c r="CU427" s="1235"/>
      <c r="CV427" s="1238"/>
      <c r="CW427" s="1235"/>
      <c r="CX427" s="1238"/>
      <c r="CY427" s="1189"/>
      <c r="CZ427" s="291" t="s">
        <v>1167</v>
      </c>
      <c r="DA427" s="292">
        <v>3000</v>
      </c>
      <c r="DB427" s="293">
        <v>3400</v>
      </c>
      <c r="DC427" s="294">
        <v>2100</v>
      </c>
      <c r="DD427" s="290">
        <v>2100</v>
      </c>
      <c r="DE427" s="1210"/>
      <c r="DF427" s="231" t="s">
        <v>315</v>
      </c>
      <c r="DG427" s="235"/>
      <c r="DH427" s="165"/>
      <c r="DI427" s="1241"/>
      <c r="DJ427" s="1244"/>
      <c r="DK427" s="1210"/>
      <c r="DL427" s="1190"/>
      <c r="DM427" s="1193"/>
      <c r="DN427" s="1195"/>
      <c r="DO427" s="1193"/>
      <c r="DP427" s="1197"/>
      <c r="DQ427" s="1193"/>
      <c r="DR427" s="1248"/>
      <c r="DS427" s="1210"/>
      <c r="DT427" s="231"/>
      <c r="DU427" s="1210"/>
      <c r="DV427" s="1222"/>
      <c r="DW427" s="1224"/>
      <c r="DX427" s="1224"/>
      <c r="DY427" s="1226"/>
      <c r="DZ427" s="1210"/>
      <c r="EA427" s="1213"/>
      <c r="EB427" s="1193"/>
      <c r="EC427" s="1200"/>
      <c r="ED427" s="1193"/>
      <c r="EE427" s="1195"/>
      <c r="EF427" s="1193"/>
      <c r="EG427" s="1197"/>
      <c r="EH427" s="1193"/>
      <c r="EI427" s="1206"/>
      <c r="EJ427" s="1209"/>
      <c r="EK427" s="1210"/>
      <c r="EL427" s="1213"/>
      <c r="EM427" s="1193"/>
      <c r="EN427" s="1200"/>
      <c r="EO427" s="1193"/>
      <c r="EP427" s="1195"/>
      <c r="EQ427" s="1193"/>
      <c r="ER427" s="1197"/>
      <c r="ES427" s="1193"/>
      <c r="ET427" s="1206"/>
      <c r="EU427" s="1216"/>
      <c r="EV427" s="1209"/>
      <c r="EW427" s="1210"/>
      <c r="EX427" s="295" t="s">
        <v>1168</v>
      </c>
      <c r="EY427" s="1210"/>
      <c r="EZ427" s="1261"/>
      <c r="FA427" s="1210"/>
      <c r="FB427" s="1264"/>
      <c r="FC427" s="298"/>
      <c r="FD427" s="1267"/>
      <c r="FE427" s="441"/>
      <c r="FL427" s="422"/>
      <c r="FM427" s="422"/>
      <c r="FN427" s="422"/>
      <c r="FO427" s="422"/>
    </row>
    <row r="428" spans="1:171" ht="15.6" customHeight="1">
      <c r="A428" s="144" t="s">
        <v>1483</v>
      </c>
      <c r="B428" s="144" t="s">
        <v>2122</v>
      </c>
      <c r="C428" s="1256"/>
      <c r="D428" s="1352" t="s">
        <v>1189</v>
      </c>
      <c r="E428" s="1184" t="s">
        <v>1160</v>
      </c>
      <c r="F428" s="296" t="s">
        <v>42</v>
      </c>
      <c r="G428" s="205"/>
      <c r="H428" s="206">
        <v>53850</v>
      </c>
      <c r="I428" s="207">
        <v>62720</v>
      </c>
      <c r="J428" s="206">
        <v>47230</v>
      </c>
      <c r="K428" s="207">
        <v>56100</v>
      </c>
      <c r="L428" s="175" t="s">
        <v>268</v>
      </c>
      <c r="M428" s="208">
        <v>510</v>
      </c>
      <c r="N428" s="209">
        <v>590</v>
      </c>
      <c r="O428" s="210" t="s">
        <v>269</v>
      </c>
      <c r="P428" s="211" t="s">
        <v>270</v>
      </c>
      <c r="Q428" s="212" t="s">
        <v>268</v>
      </c>
      <c r="R428" s="213" t="s">
        <v>271</v>
      </c>
      <c r="S428" s="212" t="s">
        <v>268</v>
      </c>
      <c r="T428" s="214">
        <v>2.9</v>
      </c>
      <c r="U428" s="215">
        <v>2.9</v>
      </c>
      <c r="V428" s="208">
        <v>450</v>
      </c>
      <c r="W428" s="209">
        <v>530</v>
      </c>
      <c r="X428" s="210" t="s">
        <v>269</v>
      </c>
      <c r="Y428" s="211" t="s">
        <v>270</v>
      </c>
      <c r="Z428" s="212" t="s">
        <v>268</v>
      </c>
      <c r="AA428" s="213" t="s">
        <v>271</v>
      </c>
      <c r="AB428" s="212" t="s">
        <v>268</v>
      </c>
      <c r="AC428" s="214">
        <v>2.9</v>
      </c>
      <c r="AD428" s="216">
        <v>2.9</v>
      </c>
      <c r="AE428" s="175" t="s">
        <v>268</v>
      </c>
      <c r="AF428" s="217">
        <v>8870</v>
      </c>
      <c r="AG428" s="218" t="s">
        <v>274</v>
      </c>
      <c r="AH428" s="219">
        <v>80</v>
      </c>
      <c r="AI428" s="220" t="s">
        <v>269</v>
      </c>
      <c r="AJ428" s="211" t="s">
        <v>270</v>
      </c>
      <c r="AK428" s="212" t="s">
        <v>268</v>
      </c>
      <c r="AL428" s="213" t="s">
        <v>271</v>
      </c>
      <c r="AM428" s="212" t="s">
        <v>268</v>
      </c>
      <c r="AN428" s="221">
        <v>2.8</v>
      </c>
      <c r="AO428" s="222" t="s">
        <v>276</v>
      </c>
      <c r="AP428" s="175" t="s">
        <v>268</v>
      </c>
      <c r="AQ428" s="223">
        <v>3540</v>
      </c>
      <c r="AR428" s="224" t="s">
        <v>274</v>
      </c>
      <c r="AS428" s="225">
        <v>30</v>
      </c>
      <c r="AT428" s="226" t="s">
        <v>269</v>
      </c>
      <c r="AU428" s="227" t="s">
        <v>270</v>
      </c>
      <c r="AV428" s="228" t="s">
        <v>268</v>
      </c>
      <c r="AW428" s="229" t="s">
        <v>271</v>
      </c>
      <c r="AX428" s="228" t="s">
        <v>268</v>
      </c>
      <c r="AY428" s="230">
        <v>3.8</v>
      </c>
      <c r="BA428" s="56"/>
      <c r="BJ428" s="1187"/>
      <c r="BL428" s="231">
        <v>572200</v>
      </c>
      <c r="BM428" s="1210"/>
      <c r="BN428" s="149">
        <v>5720</v>
      </c>
      <c r="BO428" s="138" t="s">
        <v>272</v>
      </c>
      <c r="BP428" s="166" t="s">
        <v>270</v>
      </c>
      <c r="BQ428" s="161" t="s">
        <v>268</v>
      </c>
      <c r="BR428" s="303" t="s">
        <v>271</v>
      </c>
      <c r="BS428" s="182" t="s">
        <v>268</v>
      </c>
      <c r="BT428" s="304">
        <v>2</v>
      </c>
      <c r="BU428" s="307"/>
      <c r="BV428" s="1241"/>
      <c r="BW428" s="302"/>
      <c r="BX428" s="1210" t="s">
        <v>268</v>
      </c>
      <c r="BY428" s="1276">
        <v>13700</v>
      </c>
      <c r="BZ428" s="237"/>
      <c r="CA428" s="1210" t="s">
        <v>268</v>
      </c>
      <c r="CB428" s="1245">
        <v>50</v>
      </c>
      <c r="CC428" s="1201" t="s">
        <v>269</v>
      </c>
      <c r="CD428" s="1202" t="s">
        <v>270</v>
      </c>
      <c r="CE428" s="1201" t="s">
        <v>268</v>
      </c>
      <c r="CF428" s="1203" t="s">
        <v>275</v>
      </c>
      <c r="CG428" s="1201" t="s">
        <v>268</v>
      </c>
      <c r="CH428" s="1246">
        <v>6.8</v>
      </c>
      <c r="CI428" s="1241"/>
      <c r="CJ428" s="1188" t="s">
        <v>169</v>
      </c>
      <c r="CK428" s="1189" t="s">
        <v>268</v>
      </c>
      <c r="CL428" s="1190">
        <v>50</v>
      </c>
      <c r="CM428" s="1192" t="s">
        <v>269</v>
      </c>
      <c r="CN428" s="1194" t="s">
        <v>270</v>
      </c>
      <c r="CO428" s="1192" t="s">
        <v>268</v>
      </c>
      <c r="CP428" s="1196" t="s">
        <v>275</v>
      </c>
      <c r="CQ428" s="1192" t="s">
        <v>268</v>
      </c>
      <c r="CR428" s="1205">
        <v>2.4</v>
      </c>
      <c r="CS428" s="1230" t="s">
        <v>277</v>
      </c>
      <c r="CT428" s="1232" t="s">
        <v>268</v>
      </c>
      <c r="CU428" s="1233">
        <v>3800</v>
      </c>
      <c r="CV428" s="1236">
        <v>4200</v>
      </c>
      <c r="CW428" s="1233">
        <v>2700</v>
      </c>
      <c r="CX428" s="1236">
        <v>2700</v>
      </c>
      <c r="CY428" s="1189" t="s">
        <v>268</v>
      </c>
      <c r="CZ428" s="238" t="s">
        <v>1162</v>
      </c>
      <c r="DA428" s="239">
        <v>6300</v>
      </c>
      <c r="DB428" s="240">
        <v>7100</v>
      </c>
      <c r="DC428" s="241">
        <v>4400</v>
      </c>
      <c r="DD428" s="242">
        <v>4400</v>
      </c>
      <c r="DE428" s="1210"/>
      <c r="DF428" s="231">
        <v>4660</v>
      </c>
      <c r="DG428" s="1189" t="s">
        <v>268</v>
      </c>
      <c r="DH428" s="1239">
        <v>5100</v>
      </c>
      <c r="DI428" s="1210" t="s">
        <v>268</v>
      </c>
      <c r="DJ428" s="1242">
        <v>2470</v>
      </c>
      <c r="DK428" s="1210" t="s">
        <v>268</v>
      </c>
      <c r="DL428" s="1245">
        <v>20</v>
      </c>
      <c r="DM428" s="1201" t="s">
        <v>269</v>
      </c>
      <c r="DN428" s="1202" t="s">
        <v>270</v>
      </c>
      <c r="DO428" s="1201" t="s">
        <v>268</v>
      </c>
      <c r="DP428" s="1203" t="s">
        <v>275</v>
      </c>
      <c r="DQ428" s="1201" t="s">
        <v>268</v>
      </c>
      <c r="DR428" s="1246">
        <v>7.6</v>
      </c>
      <c r="DS428" s="1210"/>
      <c r="DT428" s="302"/>
      <c r="DU428" s="1210" t="s">
        <v>280</v>
      </c>
      <c r="DV428" s="1249" t="s">
        <v>1129</v>
      </c>
      <c r="DW428" s="1251" t="s">
        <v>1129</v>
      </c>
      <c r="DX428" s="1251" t="s">
        <v>1129</v>
      </c>
      <c r="DY428" s="1253" t="s">
        <v>1129</v>
      </c>
      <c r="DZ428" s="1210" t="s">
        <v>280</v>
      </c>
      <c r="EA428" s="1211">
        <v>1640</v>
      </c>
      <c r="EB428" s="1201" t="s">
        <v>268</v>
      </c>
      <c r="EC428" s="1198">
        <v>10</v>
      </c>
      <c r="ED428" s="1201" t="s">
        <v>269</v>
      </c>
      <c r="EE428" s="1202" t="s">
        <v>270</v>
      </c>
      <c r="EF428" s="1201" t="s">
        <v>268</v>
      </c>
      <c r="EG428" s="1203" t="s">
        <v>275</v>
      </c>
      <c r="EH428" s="1201" t="s">
        <v>268</v>
      </c>
      <c r="EI428" s="1204">
        <v>7.6</v>
      </c>
      <c r="EJ428" s="1207" t="s">
        <v>276</v>
      </c>
      <c r="EK428" s="1210" t="s">
        <v>280</v>
      </c>
      <c r="EL428" s="1211">
        <v>5910</v>
      </c>
      <c r="EM428" s="1201" t="s">
        <v>268</v>
      </c>
      <c r="EN428" s="1198">
        <v>50</v>
      </c>
      <c r="EO428" s="1201" t="s">
        <v>269</v>
      </c>
      <c r="EP428" s="1202" t="s">
        <v>270</v>
      </c>
      <c r="EQ428" s="1201" t="s">
        <v>268</v>
      </c>
      <c r="ER428" s="1203" t="s">
        <v>275</v>
      </c>
      <c r="ES428" s="1201" t="s">
        <v>268</v>
      </c>
      <c r="ET428" s="1204">
        <v>3</v>
      </c>
      <c r="EU428" s="1214" t="s">
        <v>276</v>
      </c>
      <c r="EV428" s="1207" t="s">
        <v>1168</v>
      </c>
      <c r="EW428" s="1210" t="s">
        <v>280</v>
      </c>
      <c r="EX428" s="244"/>
      <c r="EY428" s="1210" t="s">
        <v>280</v>
      </c>
      <c r="EZ428" s="1261"/>
      <c r="FA428" s="1210"/>
      <c r="FB428" s="1264"/>
      <c r="FC428" s="298"/>
      <c r="FD428" s="1267"/>
      <c r="FE428" s="441"/>
      <c r="FL428" s="422"/>
      <c r="FM428" s="422"/>
      <c r="FN428" s="422"/>
      <c r="FO428" s="422"/>
    </row>
    <row r="429" spans="1:171" ht="15.6" customHeight="1">
      <c r="A429" s="144" t="s">
        <v>1484</v>
      </c>
      <c r="B429" s="144" t="s">
        <v>2123</v>
      </c>
      <c r="C429" s="1256"/>
      <c r="D429" s="1182"/>
      <c r="E429" s="1185"/>
      <c r="F429" s="299" t="s">
        <v>43</v>
      </c>
      <c r="G429" s="205"/>
      <c r="H429" s="246">
        <v>62720</v>
      </c>
      <c r="I429" s="247">
        <v>133960</v>
      </c>
      <c r="J429" s="246">
        <v>56100</v>
      </c>
      <c r="K429" s="247">
        <v>127340</v>
      </c>
      <c r="L429" s="175" t="s">
        <v>268</v>
      </c>
      <c r="M429" s="248">
        <v>590</v>
      </c>
      <c r="N429" s="249">
        <v>1210</v>
      </c>
      <c r="O429" s="250" t="s">
        <v>269</v>
      </c>
      <c r="P429" s="251" t="s">
        <v>270</v>
      </c>
      <c r="Q429" s="252" t="s">
        <v>274</v>
      </c>
      <c r="R429" s="251" t="s">
        <v>271</v>
      </c>
      <c r="S429" s="252" t="s">
        <v>268</v>
      </c>
      <c r="T429" s="253">
        <v>2.9</v>
      </c>
      <c r="U429" s="254">
        <v>2.8</v>
      </c>
      <c r="V429" s="248">
        <v>530</v>
      </c>
      <c r="W429" s="249">
        <v>1140</v>
      </c>
      <c r="X429" s="250" t="s">
        <v>269</v>
      </c>
      <c r="Y429" s="251" t="s">
        <v>270</v>
      </c>
      <c r="Z429" s="252" t="s">
        <v>274</v>
      </c>
      <c r="AA429" s="251" t="s">
        <v>271</v>
      </c>
      <c r="AB429" s="252" t="s">
        <v>268</v>
      </c>
      <c r="AC429" s="253">
        <v>2.9</v>
      </c>
      <c r="AD429" s="255">
        <v>2.8</v>
      </c>
      <c r="AE429" s="175" t="s">
        <v>268</v>
      </c>
      <c r="AF429" s="223">
        <v>8870</v>
      </c>
      <c r="AG429" s="224" t="s">
        <v>274</v>
      </c>
      <c r="AH429" s="256">
        <v>80</v>
      </c>
      <c r="AI429" s="257" t="s">
        <v>269</v>
      </c>
      <c r="AJ429" s="197" t="s">
        <v>270</v>
      </c>
      <c r="AK429" s="198" t="s">
        <v>268</v>
      </c>
      <c r="AL429" s="258" t="s">
        <v>271</v>
      </c>
      <c r="AM429" s="259" t="s">
        <v>268</v>
      </c>
      <c r="AN429" s="260">
        <v>2.8</v>
      </c>
      <c r="AO429" s="261"/>
      <c r="AQ429" s="233"/>
      <c r="AR429" s="56"/>
      <c r="AS429" s="233"/>
      <c r="AT429" s="262"/>
      <c r="AU429" s="263"/>
      <c r="AV429" s="262"/>
      <c r="AW429" s="263"/>
      <c r="AX429" s="262"/>
      <c r="AY429" s="263"/>
      <c r="BA429" s="56"/>
      <c r="BB429" s="56"/>
      <c r="BC429" s="264"/>
      <c r="BD429" s="265"/>
      <c r="BE429" s="56"/>
      <c r="BF429" s="265"/>
      <c r="BG429" s="56"/>
      <c r="BH429" s="265"/>
      <c r="BI429" s="56"/>
      <c r="BJ429" s="1187"/>
      <c r="BL429" s="302"/>
      <c r="BM429" s="1210"/>
      <c r="BN429" s="309"/>
      <c r="BO429" s="202"/>
      <c r="BP429" s="202"/>
      <c r="BQ429" s="202"/>
      <c r="BR429" s="202"/>
      <c r="BS429" s="202"/>
      <c r="BT429" s="305"/>
      <c r="BU429" s="179"/>
      <c r="BV429" s="1241"/>
      <c r="BW429" s="302"/>
      <c r="BX429" s="1210"/>
      <c r="BY429" s="1277"/>
      <c r="BZ429" s="267">
        <v>11760</v>
      </c>
      <c r="CA429" s="1210"/>
      <c r="CB429" s="1190"/>
      <c r="CC429" s="1192"/>
      <c r="CD429" s="1194"/>
      <c r="CE429" s="1192"/>
      <c r="CF429" s="1196"/>
      <c r="CG429" s="1192"/>
      <c r="CH429" s="1247"/>
      <c r="CI429" s="1241"/>
      <c r="CJ429" s="1188"/>
      <c r="CK429" s="1189"/>
      <c r="CL429" s="1190"/>
      <c r="CM429" s="1192"/>
      <c r="CN429" s="1194"/>
      <c r="CO429" s="1192"/>
      <c r="CP429" s="1196"/>
      <c r="CQ429" s="1192"/>
      <c r="CR429" s="1205"/>
      <c r="CS429" s="1230"/>
      <c r="CT429" s="1232"/>
      <c r="CU429" s="1234"/>
      <c r="CV429" s="1237"/>
      <c r="CW429" s="1234"/>
      <c r="CX429" s="1237"/>
      <c r="CY429" s="1189"/>
      <c r="CZ429" s="167" t="s">
        <v>1164</v>
      </c>
      <c r="DA429" s="268">
        <v>3500</v>
      </c>
      <c r="DB429" s="269">
        <v>3900</v>
      </c>
      <c r="DC429" s="270">
        <v>2400</v>
      </c>
      <c r="DD429" s="271">
        <v>2400</v>
      </c>
      <c r="DE429" s="1210"/>
      <c r="DF429" s="302"/>
      <c r="DG429" s="1189"/>
      <c r="DH429" s="1240"/>
      <c r="DI429" s="1210"/>
      <c r="DJ429" s="1243"/>
      <c r="DK429" s="1210"/>
      <c r="DL429" s="1190"/>
      <c r="DM429" s="1192"/>
      <c r="DN429" s="1194"/>
      <c r="DO429" s="1192"/>
      <c r="DP429" s="1196"/>
      <c r="DQ429" s="1192"/>
      <c r="DR429" s="1247"/>
      <c r="DS429" s="1210"/>
      <c r="DT429" s="231"/>
      <c r="DU429" s="1210"/>
      <c r="DV429" s="1250"/>
      <c r="DW429" s="1252"/>
      <c r="DX429" s="1252"/>
      <c r="DY429" s="1254"/>
      <c r="DZ429" s="1210"/>
      <c r="EA429" s="1212"/>
      <c r="EB429" s="1192"/>
      <c r="EC429" s="1199"/>
      <c r="ED429" s="1192"/>
      <c r="EE429" s="1194"/>
      <c r="EF429" s="1192"/>
      <c r="EG429" s="1196"/>
      <c r="EH429" s="1192"/>
      <c r="EI429" s="1205"/>
      <c r="EJ429" s="1208"/>
      <c r="EK429" s="1210"/>
      <c r="EL429" s="1212"/>
      <c r="EM429" s="1192"/>
      <c r="EN429" s="1199"/>
      <c r="EO429" s="1192"/>
      <c r="EP429" s="1194"/>
      <c r="EQ429" s="1192"/>
      <c r="ER429" s="1196"/>
      <c r="ES429" s="1192"/>
      <c r="ET429" s="1205"/>
      <c r="EU429" s="1215"/>
      <c r="EV429" s="1208"/>
      <c r="EW429" s="1210"/>
      <c r="EX429" s="272">
        <v>3860</v>
      </c>
      <c r="EY429" s="1210"/>
      <c r="EZ429" s="1261"/>
      <c r="FA429" s="1210"/>
      <c r="FB429" s="1264"/>
      <c r="FC429" s="298"/>
      <c r="FD429" s="1267"/>
      <c r="FE429" s="441"/>
      <c r="FL429" s="422"/>
      <c r="FM429" s="422"/>
      <c r="FN429" s="422"/>
      <c r="FO429" s="422"/>
    </row>
    <row r="430" spans="1:171" ht="15.6" customHeight="1">
      <c r="A430" s="144" t="s">
        <v>1485</v>
      </c>
      <c r="B430" s="144" t="s">
        <v>2124</v>
      </c>
      <c r="C430" s="1256"/>
      <c r="D430" s="1182"/>
      <c r="E430" s="1217" t="s">
        <v>1165</v>
      </c>
      <c r="F430" s="299" t="s">
        <v>44</v>
      </c>
      <c r="G430" s="205"/>
      <c r="H430" s="246">
        <v>133960</v>
      </c>
      <c r="I430" s="247">
        <v>222680</v>
      </c>
      <c r="J430" s="246">
        <v>127340</v>
      </c>
      <c r="K430" s="247">
        <v>216060</v>
      </c>
      <c r="L430" s="175" t="s">
        <v>268</v>
      </c>
      <c r="M430" s="248">
        <v>1210</v>
      </c>
      <c r="N430" s="249">
        <v>2100</v>
      </c>
      <c r="O430" s="250" t="s">
        <v>269</v>
      </c>
      <c r="P430" s="251" t="s">
        <v>270</v>
      </c>
      <c r="Q430" s="252" t="s">
        <v>274</v>
      </c>
      <c r="R430" s="251" t="s">
        <v>271</v>
      </c>
      <c r="S430" s="252" t="s">
        <v>268</v>
      </c>
      <c r="T430" s="253">
        <v>2.8</v>
      </c>
      <c r="U430" s="254">
        <v>2.8</v>
      </c>
      <c r="V430" s="248">
        <v>1140</v>
      </c>
      <c r="W430" s="249">
        <v>2030</v>
      </c>
      <c r="X430" s="250" t="s">
        <v>269</v>
      </c>
      <c r="Y430" s="251" t="s">
        <v>270</v>
      </c>
      <c r="Z430" s="252" t="s">
        <v>274</v>
      </c>
      <c r="AA430" s="251" t="s">
        <v>271</v>
      </c>
      <c r="AB430" s="252" t="s">
        <v>268</v>
      </c>
      <c r="AC430" s="253">
        <v>2.8</v>
      </c>
      <c r="AD430" s="255">
        <v>2.8</v>
      </c>
      <c r="AE430" s="55"/>
      <c r="AH430" s="273"/>
      <c r="AP430" s="55"/>
      <c r="AZ430" s="175" t="s">
        <v>268</v>
      </c>
      <c r="BA430" s="274">
        <v>17740</v>
      </c>
      <c r="BB430" s="175" t="s">
        <v>268</v>
      </c>
      <c r="BC430" s="225">
        <v>170</v>
      </c>
      <c r="BD430" s="226" t="s">
        <v>269</v>
      </c>
      <c r="BE430" s="227" t="s">
        <v>270</v>
      </c>
      <c r="BF430" s="228" t="s">
        <v>268</v>
      </c>
      <c r="BG430" s="229" t="s">
        <v>271</v>
      </c>
      <c r="BH430" s="226" t="s">
        <v>268</v>
      </c>
      <c r="BI430" s="230">
        <v>2.7</v>
      </c>
      <c r="BJ430" s="1187"/>
      <c r="BL430" s="231" t="s">
        <v>1190</v>
      </c>
      <c r="BM430" s="1210"/>
      <c r="BN430" s="1227" t="s">
        <v>1190</v>
      </c>
      <c r="BO430" s="1228"/>
      <c r="BP430" s="1228"/>
      <c r="BT430" s="306"/>
      <c r="BU430" s="235"/>
      <c r="BV430" s="1241"/>
      <c r="BW430" s="302"/>
      <c r="BX430" s="1210" t="s">
        <v>268</v>
      </c>
      <c r="BY430" s="1278">
        <v>11760</v>
      </c>
      <c r="BZ430" s="275"/>
      <c r="CA430" s="1210"/>
      <c r="CB430" s="1190">
        <v>0</v>
      </c>
      <c r="CC430" s="1192"/>
      <c r="CD430" s="1194"/>
      <c r="CE430" s="1192"/>
      <c r="CF430" s="1196"/>
      <c r="CG430" s="1192"/>
      <c r="CH430" s="1247"/>
      <c r="CI430" s="1241"/>
      <c r="CJ430" s="1219">
        <v>5260</v>
      </c>
      <c r="CK430" s="1189"/>
      <c r="CL430" s="1190"/>
      <c r="CM430" s="1192"/>
      <c r="CN430" s="1194"/>
      <c r="CO430" s="1192"/>
      <c r="CP430" s="1196"/>
      <c r="CQ430" s="1192"/>
      <c r="CR430" s="1205"/>
      <c r="CS430" s="1230"/>
      <c r="CT430" s="1232"/>
      <c r="CU430" s="1234"/>
      <c r="CV430" s="1237"/>
      <c r="CW430" s="1234"/>
      <c r="CX430" s="1237"/>
      <c r="CY430" s="1189"/>
      <c r="CZ430" s="167" t="s">
        <v>1166</v>
      </c>
      <c r="DA430" s="268">
        <v>3000</v>
      </c>
      <c r="DB430" s="269">
        <v>3400</v>
      </c>
      <c r="DC430" s="270">
        <v>2100</v>
      </c>
      <c r="DD430" s="271">
        <v>2100</v>
      </c>
      <c r="DE430" s="1210"/>
      <c r="DF430" s="231" t="s">
        <v>317</v>
      </c>
      <c r="DG430" s="235"/>
      <c r="DH430" s="276"/>
      <c r="DI430" s="1241"/>
      <c r="DJ430" s="1243"/>
      <c r="DK430" s="1210"/>
      <c r="DL430" s="1190"/>
      <c r="DM430" s="1192"/>
      <c r="DN430" s="1194"/>
      <c r="DO430" s="1192"/>
      <c r="DP430" s="1196"/>
      <c r="DQ430" s="1192"/>
      <c r="DR430" s="1247"/>
      <c r="DS430" s="1210"/>
      <c r="DT430" s="302"/>
      <c r="DU430" s="1210"/>
      <c r="DV430" s="1221">
        <v>0.01</v>
      </c>
      <c r="DW430" s="1223">
        <v>0.03</v>
      </c>
      <c r="DX430" s="1223">
        <v>0.04</v>
      </c>
      <c r="DY430" s="1225">
        <v>0.06</v>
      </c>
      <c r="DZ430" s="1210"/>
      <c r="EA430" s="1212"/>
      <c r="EB430" s="1192"/>
      <c r="EC430" s="1199"/>
      <c r="ED430" s="1192"/>
      <c r="EE430" s="1194"/>
      <c r="EF430" s="1192"/>
      <c r="EG430" s="1196"/>
      <c r="EH430" s="1192"/>
      <c r="EI430" s="1205"/>
      <c r="EJ430" s="1208"/>
      <c r="EK430" s="1210"/>
      <c r="EL430" s="1212"/>
      <c r="EM430" s="1192"/>
      <c r="EN430" s="1199"/>
      <c r="EO430" s="1192"/>
      <c r="EP430" s="1194"/>
      <c r="EQ430" s="1192"/>
      <c r="ER430" s="1196"/>
      <c r="ES430" s="1192"/>
      <c r="ET430" s="1205"/>
      <c r="EU430" s="1215"/>
      <c r="EV430" s="1208"/>
      <c r="EW430" s="1210"/>
      <c r="EX430" s="277">
        <v>30</v>
      </c>
      <c r="EY430" s="1210"/>
      <c r="EZ430" s="1261"/>
      <c r="FA430" s="1210"/>
      <c r="FB430" s="1264"/>
      <c r="FC430" s="298"/>
      <c r="FD430" s="1267"/>
      <c r="FE430" s="441"/>
      <c r="FL430" s="422"/>
      <c r="FM430" s="422"/>
      <c r="FN430" s="422"/>
      <c r="FO430" s="422"/>
    </row>
    <row r="431" spans="1:171" ht="15.6" customHeight="1">
      <c r="A431" s="144" t="s">
        <v>1486</v>
      </c>
      <c r="B431" s="144" t="s">
        <v>2125</v>
      </c>
      <c r="C431" s="1256"/>
      <c r="D431" s="1182"/>
      <c r="E431" s="1218"/>
      <c r="F431" s="300" t="s">
        <v>45</v>
      </c>
      <c r="G431" s="205"/>
      <c r="H431" s="279">
        <v>222680</v>
      </c>
      <c r="I431" s="280"/>
      <c r="J431" s="279">
        <v>216060</v>
      </c>
      <c r="K431" s="280"/>
      <c r="L431" s="175" t="s">
        <v>268</v>
      </c>
      <c r="M431" s="223">
        <v>2100</v>
      </c>
      <c r="N431" s="281"/>
      <c r="O431" s="282" t="s">
        <v>269</v>
      </c>
      <c r="P431" s="283" t="s">
        <v>270</v>
      </c>
      <c r="Q431" s="284" t="s">
        <v>274</v>
      </c>
      <c r="R431" s="283" t="s">
        <v>271</v>
      </c>
      <c r="S431" s="284" t="s">
        <v>268</v>
      </c>
      <c r="T431" s="285">
        <v>2.8</v>
      </c>
      <c r="U431" s="286"/>
      <c r="V431" s="223">
        <v>2030</v>
      </c>
      <c r="W431" s="281"/>
      <c r="X431" s="282" t="s">
        <v>269</v>
      </c>
      <c r="Y431" s="283" t="s">
        <v>270</v>
      </c>
      <c r="Z431" s="284" t="s">
        <v>274</v>
      </c>
      <c r="AA431" s="283" t="s">
        <v>271</v>
      </c>
      <c r="AB431" s="284" t="s">
        <v>268</v>
      </c>
      <c r="AC431" s="285">
        <v>2.8</v>
      </c>
      <c r="AD431" s="287"/>
      <c r="AE431" s="55"/>
      <c r="AH431" s="288"/>
      <c r="AP431" s="55"/>
      <c r="AQ431" s="289"/>
      <c r="AR431" s="165"/>
      <c r="AS431" s="288"/>
      <c r="AZ431" s="56"/>
      <c r="BA431" s="56"/>
      <c r="BB431" s="56"/>
      <c r="BC431" s="56"/>
      <c r="BD431" s="56"/>
      <c r="BE431" s="56"/>
      <c r="BF431" s="56"/>
      <c r="BG431" s="56"/>
      <c r="BH431" s="56"/>
      <c r="BI431" s="56"/>
      <c r="BJ431" s="1187"/>
      <c r="BL431" s="231">
        <v>614800</v>
      </c>
      <c r="BM431" s="1210"/>
      <c r="BN431" s="149">
        <v>6140</v>
      </c>
      <c r="BO431" s="138" t="s">
        <v>272</v>
      </c>
      <c r="BP431" s="166" t="s">
        <v>270</v>
      </c>
      <c r="BQ431" s="161" t="s">
        <v>268</v>
      </c>
      <c r="BR431" s="303" t="s">
        <v>271</v>
      </c>
      <c r="BS431" s="182" t="s">
        <v>268</v>
      </c>
      <c r="BT431" s="304">
        <v>2</v>
      </c>
      <c r="BU431" s="307"/>
      <c r="BV431" s="1241"/>
      <c r="BW431" s="302"/>
      <c r="BX431" s="1210"/>
      <c r="BY431" s="1279"/>
      <c r="BZ431" s="290"/>
      <c r="CA431" s="1210"/>
      <c r="CB431" s="1191"/>
      <c r="CC431" s="1193"/>
      <c r="CD431" s="1195"/>
      <c r="CE431" s="1193"/>
      <c r="CF431" s="1197"/>
      <c r="CG431" s="1193"/>
      <c r="CH431" s="1248"/>
      <c r="CI431" s="1241"/>
      <c r="CJ431" s="1219"/>
      <c r="CK431" s="1189"/>
      <c r="CL431" s="1190"/>
      <c r="CM431" s="1192"/>
      <c r="CN431" s="1194"/>
      <c r="CO431" s="1192"/>
      <c r="CP431" s="1196"/>
      <c r="CQ431" s="1192"/>
      <c r="CR431" s="1205"/>
      <c r="CS431" s="1230"/>
      <c r="CT431" s="1232"/>
      <c r="CU431" s="1235"/>
      <c r="CV431" s="1238"/>
      <c r="CW431" s="1235"/>
      <c r="CX431" s="1238"/>
      <c r="CY431" s="1189"/>
      <c r="CZ431" s="291" t="s">
        <v>1167</v>
      </c>
      <c r="DA431" s="292">
        <v>2700</v>
      </c>
      <c r="DB431" s="293">
        <v>3000</v>
      </c>
      <c r="DC431" s="294">
        <v>1900</v>
      </c>
      <c r="DD431" s="290">
        <v>1900</v>
      </c>
      <c r="DE431" s="1210"/>
      <c r="DF431" s="231">
        <v>4250</v>
      </c>
      <c r="DG431" s="235"/>
      <c r="DH431" s="165"/>
      <c r="DI431" s="1241"/>
      <c r="DJ431" s="1244"/>
      <c r="DK431" s="1210"/>
      <c r="DL431" s="1190"/>
      <c r="DM431" s="1193"/>
      <c r="DN431" s="1195"/>
      <c r="DO431" s="1193"/>
      <c r="DP431" s="1197"/>
      <c r="DQ431" s="1193"/>
      <c r="DR431" s="1248"/>
      <c r="DS431" s="1210"/>
      <c r="DT431" s="302"/>
      <c r="DU431" s="1210"/>
      <c r="DV431" s="1222"/>
      <c r="DW431" s="1224"/>
      <c r="DX431" s="1224"/>
      <c r="DY431" s="1226"/>
      <c r="DZ431" s="1210"/>
      <c r="EA431" s="1213"/>
      <c r="EB431" s="1193"/>
      <c r="EC431" s="1200"/>
      <c r="ED431" s="1193"/>
      <c r="EE431" s="1195"/>
      <c r="EF431" s="1193"/>
      <c r="EG431" s="1197"/>
      <c r="EH431" s="1193"/>
      <c r="EI431" s="1206"/>
      <c r="EJ431" s="1209"/>
      <c r="EK431" s="1210"/>
      <c r="EL431" s="1213"/>
      <c r="EM431" s="1193"/>
      <c r="EN431" s="1200"/>
      <c r="EO431" s="1193"/>
      <c r="EP431" s="1195"/>
      <c r="EQ431" s="1193"/>
      <c r="ER431" s="1197"/>
      <c r="ES431" s="1193"/>
      <c r="ET431" s="1206"/>
      <c r="EU431" s="1216"/>
      <c r="EV431" s="1209"/>
      <c r="EW431" s="1210"/>
      <c r="EX431" s="295" t="s">
        <v>1168</v>
      </c>
      <c r="EY431" s="1210"/>
      <c r="EZ431" s="1261"/>
      <c r="FA431" s="1210"/>
      <c r="FB431" s="1264"/>
      <c r="FC431" s="298"/>
      <c r="FD431" s="1267"/>
      <c r="FE431" s="441"/>
      <c r="FL431" s="422"/>
      <c r="FM431" s="422"/>
      <c r="FN431" s="422"/>
      <c r="FO431" s="422"/>
    </row>
    <row r="432" spans="1:171" ht="15.6" customHeight="1">
      <c r="A432" s="144" t="s">
        <v>556</v>
      </c>
      <c r="B432" s="144" t="s">
        <v>2126</v>
      </c>
      <c r="C432" s="1256"/>
      <c r="D432" s="1352" t="s">
        <v>1191</v>
      </c>
      <c r="E432" s="1184" t="s">
        <v>1160</v>
      </c>
      <c r="F432" s="296" t="s">
        <v>42</v>
      </c>
      <c r="G432" s="205"/>
      <c r="H432" s="206">
        <v>46550</v>
      </c>
      <c r="I432" s="207">
        <v>55420</v>
      </c>
      <c r="J432" s="206">
        <v>40580</v>
      </c>
      <c r="K432" s="207">
        <v>49450</v>
      </c>
      <c r="L432" s="175" t="s">
        <v>268</v>
      </c>
      <c r="M432" s="208">
        <v>440</v>
      </c>
      <c r="N432" s="209">
        <v>520</v>
      </c>
      <c r="O432" s="210" t="s">
        <v>269</v>
      </c>
      <c r="P432" s="211" t="s">
        <v>270</v>
      </c>
      <c r="Q432" s="212" t="s">
        <v>268</v>
      </c>
      <c r="R432" s="213" t="s">
        <v>271</v>
      </c>
      <c r="S432" s="212" t="s">
        <v>268</v>
      </c>
      <c r="T432" s="214">
        <v>3.1</v>
      </c>
      <c r="U432" s="215">
        <v>3</v>
      </c>
      <c r="V432" s="208">
        <v>380</v>
      </c>
      <c r="W432" s="209">
        <v>460</v>
      </c>
      <c r="X432" s="210" t="s">
        <v>269</v>
      </c>
      <c r="Y432" s="211" t="s">
        <v>270</v>
      </c>
      <c r="Z432" s="212" t="s">
        <v>268</v>
      </c>
      <c r="AA432" s="213" t="s">
        <v>271</v>
      </c>
      <c r="AB432" s="212" t="s">
        <v>268</v>
      </c>
      <c r="AC432" s="214">
        <v>3.1</v>
      </c>
      <c r="AD432" s="216">
        <v>3</v>
      </c>
      <c r="AE432" s="175" t="s">
        <v>268</v>
      </c>
      <c r="AF432" s="217">
        <v>8870</v>
      </c>
      <c r="AG432" s="218" t="s">
        <v>274</v>
      </c>
      <c r="AH432" s="219">
        <v>80</v>
      </c>
      <c r="AI432" s="220" t="s">
        <v>269</v>
      </c>
      <c r="AJ432" s="211" t="s">
        <v>270</v>
      </c>
      <c r="AK432" s="212" t="s">
        <v>268</v>
      </c>
      <c r="AL432" s="213" t="s">
        <v>271</v>
      </c>
      <c r="AM432" s="212" t="s">
        <v>268</v>
      </c>
      <c r="AN432" s="221">
        <v>2.8</v>
      </c>
      <c r="AO432" s="222" t="s">
        <v>276</v>
      </c>
      <c r="AP432" s="175" t="s">
        <v>268</v>
      </c>
      <c r="AQ432" s="223">
        <v>3540</v>
      </c>
      <c r="AR432" s="224" t="s">
        <v>274</v>
      </c>
      <c r="AS432" s="225">
        <v>30</v>
      </c>
      <c r="AT432" s="226" t="s">
        <v>269</v>
      </c>
      <c r="AU432" s="227" t="s">
        <v>270</v>
      </c>
      <c r="AV432" s="228" t="s">
        <v>268</v>
      </c>
      <c r="AW432" s="229" t="s">
        <v>271</v>
      </c>
      <c r="AX432" s="228" t="s">
        <v>268</v>
      </c>
      <c r="AY432" s="230">
        <v>3.8</v>
      </c>
      <c r="BA432" s="56"/>
      <c r="BJ432" s="1187"/>
      <c r="BL432" s="302"/>
      <c r="BM432" s="1210"/>
      <c r="BN432" s="309"/>
      <c r="BO432" s="202"/>
      <c r="BP432" s="202"/>
      <c r="BQ432" s="202"/>
      <c r="BR432" s="202"/>
      <c r="BS432" s="202"/>
      <c r="BT432" s="305"/>
      <c r="BU432" s="179"/>
      <c r="BV432" s="1241"/>
      <c r="BW432" s="231"/>
      <c r="BX432" s="1186"/>
      <c r="BY432" s="133"/>
      <c r="BZ432" s="133"/>
      <c r="CA432" s="1187"/>
      <c r="CB432" s="311"/>
      <c r="CC432" s="312"/>
      <c r="CD432" s="311"/>
      <c r="CE432" s="312"/>
      <c r="CF432" s="311"/>
      <c r="CG432" s="312"/>
      <c r="CH432" s="311"/>
      <c r="CI432" s="1241"/>
      <c r="CJ432" s="1188" t="s">
        <v>170</v>
      </c>
      <c r="CK432" s="1189" t="s">
        <v>268</v>
      </c>
      <c r="CL432" s="1190">
        <v>40</v>
      </c>
      <c r="CM432" s="1192" t="s">
        <v>269</v>
      </c>
      <c r="CN432" s="1194" t="s">
        <v>270</v>
      </c>
      <c r="CO432" s="1192" t="s">
        <v>268</v>
      </c>
      <c r="CP432" s="1196" t="s">
        <v>275</v>
      </c>
      <c r="CQ432" s="1192" t="s">
        <v>268</v>
      </c>
      <c r="CR432" s="1205">
        <v>2.7</v>
      </c>
      <c r="CS432" s="1230" t="s">
        <v>277</v>
      </c>
      <c r="CT432" s="1232" t="s">
        <v>268</v>
      </c>
      <c r="CU432" s="1233">
        <v>3400</v>
      </c>
      <c r="CV432" s="1236">
        <v>3800</v>
      </c>
      <c r="CW432" s="1233">
        <v>2400</v>
      </c>
      <c r="CX432" s="1236">
        <v>2400</v>
      </c>
      <c r="CY432" s="1189" t="s">
        <v>268</v>
      </c>
      <c r="CZ432" s="238" t="s">
        <v>1162</v>
      </c>
      <c r="DA432" s="239">
        <v>5500</v>
      </c>
      <c r="DB432" s="240">
        <v>6200</v>
      </c>
      <c r="DC432" s="241">
        <v>3900</v>
      </c>
      <c r="DD432" s="242">
        <v>3900</v>
      </c>
      <c r="DE432" s="1210"/>
      <c r="DF432" s="302"/>
      <c r="DG432" s="1189" t="s">
        <v>268</v>
      </c>
      <c r="DH432" s="1239">
        <v>5100</v>
      </c>
      <c r="DI432" s="1210" t="s">
        <v>268</v>
      </c>
      <c r="DJ432" s="1242">
        <v>2220</v>
      </c>
      <c r="DK432" s="1210" t="s">
        <v>268</v>
      </c>
      <c r="DL432" s="1245">
        <v>20</v>
      </c>
      <c r="DM432" s="1201" t="s">
        <v>269</v>
      </c>
      <c r="DN432" s="1202" t="s">
        <v>270</v>
      </c>
      <c r="DO432" s="1201" t="s">
        <v>268</v>
      </c>
      <c r="DP432" s="1203" t="s">
        <v>275</v>
      </c>
      <c r="DQ432" s="1201" t="s">
        <v>268</v>
      </c>
      <c r="DR432" s="1246">
        <v>6.8</v>
      </c>
      <c r="DS432" s="1210"/>
      <c r="DT432" s="302"/>
      <c r="DU432" s="1210" t="s">
        <v>280</v>
      </c>
      <c r="DV432" s="1249" t="s">
        <v>1129</v>
      </c>
      <c r="DW432" s="1251" t="s">
        <v>1129</v>
      </c>
      <c r="DX432" s="1251" t="s">
        <v>1129</v>
      </c>
      <c r="DY432" s="1253" t="s">
        <v>1129</v>
      </c>
      <c r="DZ432" s="1210" t="s">
        <v>280</v>
      </c>
      <c r="EA432" s="1211">
        <v>1470</v>
      </c>
      <c r="EB432" s="1201" t="s">
        <v>268</v>
      </c>
      <c r="EC432" s="1198">
        <v>10</v>
      </c>
      <c r="ED432" s="1201" t="s">
        <v>269</v>
      </c>
      <c r="EE432" s="1202" t="s">
        <v>270</v>
      </c>
      <c r="EF432" s="1201" t="s">
        <v>268</v>
      </c>
      <c r="EG432" s="1203" t="s">
        <v>275</v>
      </c>
      <c r="EH432" s="1201" t="s">
        <v>268</v>
      </c>
      <c r="EI432" s="1204">
        <v>6.8</v>
      </c>
      <c r="EJ432" s="1207" t="s">
        <v>276</v>
      </c>
      <c r="EK432" s="1210" t="s">
        <v>280</v>
      </c>
      <c r="EL432" s="1211">
        <v>5320</v>
      </c>
      <c r="EM432" s="1201" t="s">
        <v>268</v>
      </c>
      <c r="EN432" s="1198">
        <v>50</v>
      </c>
      <c r="EO432" s="1201" t="s">
        <v>269</v>
      </c>
      <c r="EP432" s="1202" t="s">
        <v>270</v>
      </c>
      <c r="EQ432" s="1201" t="s">
        <v>268</v>
      </c>
      <c r="ER432" s="1203" t="s">
        <v>275</v>
      </c>
      <c r="ES432" s="1201" t="s">
        <v>268</v>
      </c>
      <c r="ET432" s="1204">
        <v>2.7</v>
      </c>
      <c r="EU432" s="1214" t="s">
        <v>276</v>
      </c>
      <c r="EV432" s="1207" t="s">
        <v>1168</v>
      </c>
      <c r="EW432" s="1210" t="s">
        <v>280</v>
      </c>
      <c r="EX432" s="244"/>
      <c r="EY432" s="1210" t="s">
        <v>280</v>
      </c>
      <c r="EZ432" s="1261"/>
      <c r="FA432" s="1210"/>
      <c r="FB432" s="1264"/>
      <c r="FC432" s="298"/>
      <c r="FD432" s="1267"/>
      <c r="FE432" s="441"/>
      <c r="FL432" s="422"/>
      <c r="FM432" s="422"/>
      <c r="FN432" s="422"/>
      <c r="FO432" s="422"/>
    </row>
    <row r="433" spans="1:171" ht="15.6" customHeight="1">
      <c r="A433" s="144" t="s">
        <v>557</v>
      </c>
      <c r="B433" s="144" t="s">
        <v>2127</v>
      </c>
      <c r="C433" s="1256"/>
      <c r="D433" s="1182"/>
      <c r="E433" s="1185"/>
      <c r="F433" s="299" t="s">
        <v>43</v>
      </c>
      <c r="G433" s="205"/>
      <c r="H433" s="246">
        <v>55420</v>
      </c>
      <c r="I433" s="247">
        <v>126660</v>
      </c>
      <c r="J433" s="246">
        <v>49450</v>
      </c>
      <c r="K433" s="247">
        <v>120690</v>
      </c>
      <c r="L433" s="175" t="s">
        <v>268</v>
      </c>
      <c r="M433" s="248">
        <v>520</v>
      </c>
      <c r="N433" s="249">
        <v>1130</v>
      </c>
      <c r="O433" s="250" t="s">
        <v>269</v>
      </c>
      <c r="P433" s="251" t="s">
        <v>270</v>
      </c>
      <c r="Q433" s="252" t="s">
        <v>274</v>
      </c>
      <c r="R433" s="251" t="s">
        <v>271</v>
      </c>
      <c r="S433" s="252" t="s">
        <v>268</v>
      </c>
      <c r="T433" s="253">
        <v>3</v>
      </c>
      <c r="U433" s="254">
        <v>2.9</v>
      </c>
      <c r="V433" s="248">
        <v>460</v>
      </c>
      <c r="W433" s="249">
        <v>1070</v>
      </c>
      <c r="X433" s="250" t="s">
        <v>269</v>
      </c>
      <c r="Y433" s="251" t="s">
        <v>270</v>
      </c>
      <c r="Z433" s="252" t="s">
        <v>274</v>
      </c>
      <c r="AA433" s="251" t="s">
        <v>271</v>
      </c>
      <c r="AB433" s="252" t="s">
        <v>268</v>
      </c>
      <c r="AC433" s="253">
        <v>3</v>
      </c>
      <c r="AD433" s="255">
        <v>2.9</v>
      </c>
      <c r="AE433" s="175" t="s">
        <v>268</v>
      </c>
      <c r="AF433" s="223">
        <v>8870</v>
      </c>
      <c r="AG433" s="224" t="s">
        <v>274</v>
      </c>
      <c r="AH433" s="256">
        <v>80</v>
      </c>
      <c r="AI433" s="257" t="s">
        <v>269</v>
      </c>
      <c r="AJ433" s="197" t="s">
        <v>270</v>
      </c>
      <c r="AK433" s="198" t="s">
        <v>268</v>
      </c>
      <c r="AL433" s="258" t="s">
        <v>271</v>
      </c>
      <c r="AM433" s="259" t="s">
        <v>268</v>
      </c>
      <c r="AN433" s="260">
        <v>2.8</v>
      </c>
      <c r="AO433" s="261"/>
      <c r="AQ433" s="233"/>
      <c r="AR433" s="56"/>
      <c r="AS433" s="233"/>
      <c r="AT433" s="262"/>
      <c r="AU433" s="263"/>
      <c r="AV433" s="262"/>
      <c r="AW433" s="263"/>
      <c r="AX433" s="262"/>
      <c r="AY433" s="263"/>
      <c r="BA433" s="56"/>
      <c r="BB433" s="56"/>
      <c r="BC433" s="264"/>
      <c r="BD433" s="265"/>
      <c r="BE433" s="56"/>
      <c r="BF433" s="265"/>
      <c r="BG433" s="56"/>
      <c r="BH433" s="265"/>
      <c r="BI433" s="56"/>
      <c r="BJ433" s="1187"/>
      <c r="BL433" s="231" t="s">
        <v>1192</v>
      </c>
      <c r="BM433" s="1210"/>
      <c r="BN433" s="1227" t="s">
        <v>1192</v>
      </c>
      <c r="BO433" s="1228"/>
      <c r="BP433" s="1228"/>
      <c r="BT433" s="306"/>
      <c r="BU433" s="235"/>
      <c r="BV433" s="1241"/>
      <c r="BW433" s="266"/>
      <c r="BX433" s="1186"/>
      <c r="BY433" s="133"/>
      <c r="BZ433" s="133"/>
      <c r="CA433" s="1187"/>
      <c r="CB433" s="311"/>
      <c r="CC433" s="312"/>
      <c r="CD433" s="311"/>
      <c r="CE433" s="312"/>
      <c r="CF433" s="311"/>
      <c r="CG433" s="312"/>
      <c r="CH433" s="311"/>
      <c r="CI433" s="1241"/>
      <c r="CJ433" s="1188"/>
      <c r="CK433" s="1189"/>
      <c r="CL433" s="1190"/>
      <c r="CM433" s="1192"/>
      <c r="CN433" s="1194"/>
      <c r="CO433" s="1192"/>
      <c r="CP433" s="1196"/>
      <c r="CQ433" s="1192"/>
      <c r="CR433" s="1205"/>
      <c r="CS433" s="1230"/>
      <c r="CT433" s="1232"/>
      <c r="CU433" s="1234"/>
      <c r="CV433" s="1237"/>
      <c r="CW433" s="1234"/>
      <c r="CX433" s="1237"/>
      <c r="CY433" s="1189"/>
      <c r="CZ433" s="167" t="s">
        <v>1164</v>
      </c>
      <c r="DA433" s="268">
        <v>3000</v>
      </c>
      <c r="DB433" s="269">
        <v>3400</v>
      </c>
      <c r="DC433" s="270">
        <v>2100</v>
      </c>
      <c r="DD433" s="271">
        <v>2100</v>
      </c>
      <c r="DE433" s="1210"/>
      <c r="DF433" s="231" t="s">
        <v>319</v>
      </c>
      <c r="DG433" s="1189"/>
      <c r="DH433" s="1240"/>
      <c r="DI433" s="1210"/>
      <c r="DJ433" s="1243"/>
      <c r="DK433" s="1210"/>
      <c r="DL433" s="1190"/>
      <c r="DM433" s="1192"/>
      <c r="DN433" s="1194"/>
      <c r="DO433" s="1192"/>
      <c r="DP433" s="1196"/>
      <c r="DQ433" s="1192"/>
      <c r="DR433" s="1247"/>
      <c r="DS433" s="1210"/>
      <c r="DT433" s="302"/>
      <c r="DU433" s="1210"/>
      <c r="DV433" s="1250"/>
      <c r="DW433" s="1252"/>
      <c r="DX433" s="1252"/>
      <c r="DY433" s="1254"/>
      <c r="DZ433" s="1210"/>
      <c r="EA433" s="1212"/>
      <c r="EB433" s="1192"/>
      <c r="EC433" s="1199"/>
      <c r="ED433" s="1192"/>
      <c r="EE433" s="1194"/>
      <c r="EF433" s="1192"/>
      <c r="EG433" s="1196"/>
      <c r="EH433" s="1192"/>
      <c r="EI433" s="1205"/>
      <c r="EJ433" s="1208"/>
      <c r="EK433" s="1210"/>
      <c r="EL433" s="1212"/>
      <c r="EM433" s="1192"/>
      <c r="EN433" s="1199"/>
      <c r="EO433" s="1192"/>
      <c r="EP433" s="1194"/>
      <c r="EQ433" s="1192"/>
      <c r="ER433" s="1196"/>
      <c r="ES433" s="1192"/>
      <c r="ET433" s="1205"/>
      <c r="EU433" s="1215"/>
      <c r="EV433" s="1208"/>
      <c r="EW433" s="1210"/>
      <c r="EX433" s="272">
        <v>3480</v>
      </c>
      <c r="EY433" s="1210"/>
      <c r="EZ433" s="1261"/>
      <c r="FA433" s="1210"/>
      <c r="FB433" s="1264"/>
      <c r="FC433" s="298"/>
      <c r="FD433" s="1267"/>
      <c r="FE433" s="441"/>
      <c r="FL433" s="422"/>
      <c r="FM433" s="422"/>
      <c r="FN433" s="422"/>
      <c r="FO433" s="422"/>
    </row>
    <row r="434" spans="1:171" ht="15.6" customHeight="1">
      <c r="A434" s="144" t="s">
        <v>1487</v>
      </c>
      <c r="B434" s="144" t="s">
        <v>2128</v>
      </c>
      <c r="C434" s="1256"/>
      <c r="D434" s="1182"/>
      <c r="E434" s="1217" t="s">
        <v>1165</v>
      </c>
      <c r="F434" s="299" t="s">
        <v>44</v>
      </c>
      <c r="G434" s="205"/>
      <c r="H434" s="246">
        <v>126660</v>
      </c>
      <c r="I434" s="247">
        <v>215380</v>
      </c>
      <c r="J434" s="246">
        <v>120690</v>
      </c>
      <c r="K434" s="247">
        <v>209410</v>
      </c>
      <c r="L434" s="175" t="s">
        <v>268</v>
      </c>
      <c r="M434" s="248">
        <v>1130</v>
      </c>
      <c r="N434" s="249">
        <v>2020</v>
      </c>
      <c r="O434" s="250" t="s">
        <v>269</v>
      </c>
      <c r="P434" s="251" t="s">
        <v>270</v>
      </c>
      <c r="Q434" s="252" t="s">
        <v>274</v>
      </c>
      <c r="R434" s="251" t="s">
        <v>271</v>
      </c>
      <c r="S434" s="252" t="s">
        <v>268</v>
      </c>
      <c r="T434" s="253">
        <v>2.9</v>
      </c>
      <c r="U434" s="254">
        <v>2.9</v>
      </c>
      <c r="V434" s="248">
        <v>1070</v>
      </c>
      <c r="W434" s="249">
        <v>1960</v>
      </c>
      <c r="X434" s="250" t="s">
        <v>269</v>
      </c>
      <c r="Y434" s="251" t="s">
        <v>270</v>
      </c>
      <c r="Z434" s="252" t="s">
        <v>274</v>
      </c>
      <c r="AA434" s="251" t="s">
        <v>271</v>
      </c>
      <c r="AB434" s="252" t="s">
        <v>268</v>
      </c>
      <c r="AC434" s="253">
        <v>2.9</v>
      </c>
      <c r="AD434" s="255">
        <v>2.8</v>
      </c>
      <c r="AE434" s="55"/>
      <c r="AH434" s="273"/>
      <c r="AP434" s="55"/>
      <c r="AZ434" s="175" t="s">
        <v>268</v>
      </c>
      <c r="BA434" s="274">
        <v>17740</v>
      </c>
      <c r="BB434" s="175" t="s">
        <v>268</v>
      </c>
      <c r="BC434" s="225">
        <v>170</v>
      </c>
      <c r="BD434" s="226" t="s">
        <v>269</v>
      </c>
      <c r="BE434" s="227" t="s">
        <v>270</v>
      </c>
      <c r="BF434" s="228" t="s">
        <v>268</v>
      </c>
      <c r="BG434" s="229" t="s">
        <v>271</v>
      </c>
      <c r="BH434" s="226" t="s">
        <v>268</v>
      </c>
      <c r="BI434" s="230">
        <v>2.7</v>
      </c>
      <c r="BJ434" s="1187"/>
      <c r="BL434" s="231">
        <v>657400</v>
      </c>
      <c r="BM434" s="1210"/>
      <c r="BN434" s="149">
        <v>6570</v>
      </c>
      <c r="BO434" s="138" t="s">
        <v>272</v>
      </c>
      <c r="BP434" s="166" t="s">
        <v>270</v>
      </c>
      <c r="BQ434" s="161" t="s">
        <v>268</v>
      </c>
      <c r="BR434" s="303" t="s">
        <v>271</v>
      </c>
      <c r="BS434" s="182" t="s">
        <v>268</v>
      </c>
      <c r="BT434" s="304">
        <v>1.9</v>
      </c>
      <c r="BU434" s="307"/>
      <c r="BV434" s="1241"/>
      <c r="BW434" s="302"/>
      <c r="BX434" s="1186"/>
      <c r="BY434" s="133"/>
      <c r="BZ434" s="133"/>
      <c r="CA434" s="1187"/>
      <c r="CB434" s="311"/>
      <c r="CC434" s="312"/>
      <c r="CD434" s="311"/>
      <c r="CE434" s="312"/>
      <c r="CF434" s="311"/>
      <c r="CG434" s="312"/>
      <c r="CH434" s="311"/>
      <c r="CI434" s="1241"/>
      <c r="CJ434" s="1219">
        <v>4600</v>
      </c>
      <c r="CK434" s="1189"/>
      <c r="CL434" s="1190"/>
      <c r="CM434" s="1192"/>
      <c r="CN434" s="1194"/>
      <c r="CO434" s="1192"/>
      <c r="CP434" s="1196"/>
      <c r="CQ434" s="1192"/>
      <c r="CR434" s="1205"/>
      <c r="CS434" s="1230"/>
      <c r="CT434" s="1232"/>
      <c r="CU434" s="1234"/>
      <c r="CV434" s="1237"/>
      <c r="CW434" s="1234"/>
      <c r="CX434" s="1237"/>
      <c r="CY434" s="1189"/>
      <c r="CZ434" s="167" t="s">
        <v>1166</v>
      </c>
      <c r="DA434" s="268">
        <v>2600</v>
      </c>
      <c r="DB434" s="269">
        <v>2900</v>
      </c>
      <c r="DC434" s="270">
        <v>1800</v>
      </c>
      <c r="DD434" s="271">
        <v>1800</v>
      </c>
      <c r="DE434" s="1210"/>
      <c r="DF434" s="231">
        <v>3920</v>
      </c>
      <c r="DG434" s="235"/>
      <c r="DH434" s="276"/>
      <c r="DI434" s="1241"/>
      <c r="DJ434" s="1243"/>
      <c r="DK434" s="1210"/>
      <c r="DL434" s="1190"/>
      <c r="DM434" s="1192"/>
      <c r="DN434" s="1194"/>
      <c r="DO434" s="1192"/>
      <c r="DP434" s="1196"/>
      <c r="DQ434" s="1192"/>
      <c r="DR434" s="1247"/>
      <c r="DS434" s="1210"/>
      <c r="DT434" s="302"/>
      <c r="DU434" s="1210"/>
      <c r="DV434" s="1221">
        <v>0.01</v>
      </c>
      <c r="DW434" s="1223">
        <v>0.03</v>
      </c>
      <c r="DX434" s="1223">
        <v>0.04</v>
      </c>
      <c r="DY434" s="1225">
        <v>0.06</v>
      </c>
      <c r="DZ434" s="1210"/>
      <c r="EA434" s="1212"/>
      <c r="EB434" s="1192"/>
      <c r="EC434" s="1199"/>
      <c r="ED434" s="1192"/>
      <c r="EE434" s="1194"/>
      <c r="EF434" s="1192"/>
      <c r="EG434" s="1196"/>
      <c r="EH434" s="1192"/>
      <c r="EI434" s="1205"/>
      <c r="EJ434" s="1208"/>
      <c r="EK434" s="1210"/>
      <c r="EL434" s="1212"/>
      <c r="EM434" s="1192"/>
      <c r="EN434" s="1199"/>
      <c r="EO434" s="1192"/>
      <c r="EP434" s="1194"/>
      <c r="EQ434" s="1192"/>
      <c r="ER434" s="1196"/>
      <c r="ES434" s="1192"/>
      <c r="ET434" s="1205"/>
      <c r="EU434" s="1215"/>
      <c r="EV434" s="1208"/>
      <c r="EW434" s="1210"/>
      <c r="EX434" s="277">
        <v>30</v>
      </c>
      <c r="EY434" s="1210"/>
      <c r="EZ434" s="1261"/>
      <c r="FA434" s="1210"/>
      <c r="FB434" s="1264"/>
      <c r="FC434" s="298"/>
      <c r="FD434" s="1267"/>
      <c r="FE434" s="441"/>
      <c r="FL434" s="422"/>
      <c r="FM434" s="422"/>
      <c r="FN434" s="422"/>
      <c r="FO434" s="422"/>
    </row>
    <row r="435" spans="1:171" ht="15.6" customHeight="1">
      <c r="A435" s="144" t="s">
        <v>1488</v>
      </c>
      <c r="B435" s="144" t="s">
        <v>2129</v>
      </c>
      <c r="C435" s="1256"/>
      <c r="D435" s="1182"/>
      <c r="E435" s="1218"/>
      <c r="F435" s="300" t="s">
        <v>45</v>
      </c>
      <c r="G435" s="205"/>
      <c r="H435" s="279">
        <v>215380</v>
      </c>
      <c r="I435" s="280"/>
      <c r="J435" s="279">
        <v>209410</v>
      </c>
      <c r="K435" s="280"/>
      <c r="L435" s="175" t="s">
        <v>268</v>
      </c>
      <c r="M435" s="223">
        <v>2020</v>
      </c>
      <c r="N435" s="281"/>
      <c r="O435" s="282" t="s">
        <v>269</v>
      </c>
      <c r="P435" s="283" t="s">
        <v>270</v>
      </c>
      <c r="Q435" s="284" t="s">
        <v>274</v>
      </c>
      <c r="R435" s="283" t="s">
        <v>271</v>
      </c>
      <c r="S435" s="284" t="s">
        <v>268</v>
      </c>
      <c r="T435" s="285">
        <v>2.9</v>
      </c>
      <c r="U435" s="286"/>
      <c r="V435" s="223">
        <v>1960</v>
      </c>
      <c r="W435" s="281"/>
      <c r="X435" s="282" t="s">
        <v>269</v>
      </c>
      <c r="Y435" s="283" t="s">
        <v>270</v>
      </c>
      <c r="Z435" s="284" t="s">
        <v>274</v>
      </c>
      <c r="AA435" s="283" t="s">
        <v>271</v>
      </c>
      <c r="AB435" s="284" t="s">
        <v>268</v>
      </c>
      <c r="AC435" s="285">
        <v>2.8</v>
      </c>
      <c r="AD435" s="287"/>
      <c r="AE435" s="55"/>
      <c r="AH435" s="288"/>
      <c r="AP435" s="55"/>
      <c r="AQ435" s="289"/>
      <c r="AR435" s="165"/>
      <c r="AS435" s="288"/>
      <c r="AZ435" s="56"/>
      <c r="BA435" s="56"/>
      <c r="BB435" s="56"/>
      <c r="BC435" s="56"/>
      <c r="BD435" s="56"/>
      <c r="BE435" s="56"/>
      <c r="BF435" s="56"/>
      <c r="BG435" s="56"/>
      <c r="BH435" s="56"/>
      <c r="BI435" s="56"/>
      <c r="BJ435" s="1187"/>
      <c r="BL435" s="302"/>
      <c r="BM435" s="1210"/>
      <c r="BN435" s="309"/>
      <c r="BO435" s="202"/>
      <c r="BP435" s="202"/>
      <c r="BQ435" s="202"/>
      <c r="BR435" s="202"/>
      <c r="BS435" s="202"/>
      <c r="BT435" s="305"/>
      <c r="BU435" s="179"/>
      <c r="BV435" s="1241"/>
      <c r="BW435" s="231"/>
      <c r="BX435" s="1186"/>
      <c r="BY435" s="133"/>
      <c r="BZ435" s="133"/>
      <c r="CA435" s="1187"/>
      <c r="CB435" s="311"/>
      <c r="CC435" s="312"/>
      <c r="CD435" s="311"/>
      <c r="CE435" s="312"/>
      <c r="CF435" s="311"/>
      <c r="CG435" s="312"/>
      <c r="CH435" s="311"/>
      <c r="CI435" s="1241"/>
      <c r="CJ435" s="1219"/>
      <c r="CK435" s="1189"/>
      <c r="CL435" s="1190"/>
      <c r="CM435" s="1192"/>
      <c r="CN435" s="1194"/>
      <c r="CO435" s="1192"/>
      <c r="CP435" s="1196"/>
      <c r="CQ435" s="1192"/>
      <c r="CR435" s="1205"/>
      <c r="CS435" s="1230"/>
      <c r="CT435" s="1232"/>
      <c r="CU435" s="1235"/>
      <c r="CV435" s="1238"/>
      <c r="CW435" s="1235"/>
      <c r="CX435" s="1238"/>
      <c r="CY435" s="1189"/>
      <c r="CZ435" s="291" t="s">
        <v>1167</v>
      </c>
      <c r="DA435" s="292">
        <v>2400</v>
      </c>
      <c r="DB435" s="293">
        <v>2600</v>
      </c>
      <c r="DC435" s="294">
        <v>1600</v>
      </c>
      <c r="DD435" s="290">
        <v>1600</v>
      </c>
      <c r="DE435" s="1210"/>
      <c r="DF435" s="302"/>
      <c r="DG435" s="235"/>
      <c r="DH435" s="165"/>
      <c r="DI435" s="1241"/>
      <c r="DJ435" s="1244"/>
      <c r="DK435" s="1210"/>
      <c r="DL435" s="1190"/>
      <c r="DM435" s="1193"/>
      <c r="DN435" s="1195"/>
      <c r="DO435" s="1193"/>
      <c r="DP435" s="1197"/>
      <c r="DQ435" s="1193"/>
      <c r="DR435" s="1248"/>
      <c r="DS435" s="1210"/>
      <c r="DT435" s="231"/>
      <c r="DU435" s="1210"/>
      <c r="DV435" s="1222"/>
      <c r="DW435" s="1224"/>
      <c r="DX435" s="1224"/>
      <c r="DY435" s="1226"/>
      <c r="DZ435" s="1210"/>
      <c r="EA435" s="1213"/>
      <c r="EB435" s="1193"/>
      <c r="EC435" s="1200"/>
      <c r="ED435" s="1193"/>
      <c r="EE435" s="1195"/>
      <c r="EF435" s="1193"/>
      <c r="EG435" s="1197"/>
      <c r="EH435" s="1193"/>
      <c r="EI435" s="1206"/>
      <c r="EJ435" s="1209"/>
      <c r="EK435" s="1210"/>
      <c r="EL435" s="1213"/>
      <c r="EM435" s="1193"/>
      <c r="EN435" s="1200"/>
      <c r="EO435" s="1193"/>
      <c r="EP435" s="1195"/>
      <c r="EQ435" s="1193"/>
      <c r="ER435" s="1197"/>
      <c r="ES435" s="1193"/>
      <c r="ET435" s="1206"/>
      <c r="EU435" s="1216"/>
      <c r="EV435" s="1209"/>
      <c r="EW435" s="1210"/>
      <c r="EX435" s="295" t="s">
        <v>1168</v>
      </c>
      <c r="EY435" s="1210"/>
      <c r="EZ435" s="1261"/>
      <c r="FA435" s="1210"/>
      <c r="FB435" s="1264"/>
      <c r="FC435" s="298"/>
      <c r="FD435" s="1267"/>
      <c r="FE435" s="441"/>
      <c r="FL435" s="422"/>
      <c r="FM435" s="422"/>
      <c r="FN435" s="422"/>
      <c r="FO435" s="422"/>
    </row>
    <row r="436" spans="1:171" ht="15.6" customHeight="1">
      <c r="A436" s="144" t="s">
        <v>1489</v>
      </c>
      <c r="B436" s="144" t="s">
        <v>2130</v>
      </c>
      <c r="C436" s="1256"/>
      <c r="D436" s="1352" t="s">
        <v>1193</v>
      </c>
      <c r="E436" s="1184" t="s">
        <v>1160</v>
      </c>
      <c r="F436" s="296" t="s">
        <v>42</v>
      </c>
      <c r="G436" s="205"/>
      <c r="H436" s="206">
        <v>44220</v>
      </c>
      <c r="I436" s="207">
        <v>53090</v>
      </c>
      <c r="J436" s="206">
        <v>38800</v>
      </c>
      <c r="K436" s="207">
        <v>47670</v>
      </c>
      <c r="L436" s="175" t="s">
        <v>268</v>
      </c>
      <c r="M436" s="208">
        <v>420</v>
      </c>
      <c r="N436" s="209">
        <v>500</v>
      </c>
      <c r="O436" s="210" t="s">
        <v>269</v>
      </c>
      <c r="P436" s="211" t="s">
        <v>270</v>
      </c>
      <c r="Q436" s="212" t="s">
        <v>268</v>
      </c>
      <c r="R436" s="213" t="s">
        <v>271</v>
      </c>
      <c r="S436" s="212" t="s">
        <v>268</v>
      </c>
      <c r="T436" s="214">
        <v>3</v>
      </c>
      <c r="U436" s="215">
        <v>3</v>
      </c>
      <c r="V436" s="208">
        <v>360</v>
      </c>
      <c r="W436" s="209">
        <v>440</v>
      </c>
      <c r="X436" s="210" t="s">
        <v>269</v>
      </c>
      <c r="Y436" s="211" t="s">
        <v>270</v>
      </c>
      <c r="Z436" s="212" t="s">
        <v>268</v>
      </c>
      <c r="AA436" s="213" t="s">
        <v>271</v>
      </c>
      <c r="AB436" s="212" t="s">
        <v>268</v>
      </c>
      <c r="AC436" s="214">
        <v>3.1</v>
      </c>
      <c r="AD436" s="216">
        <v>3</v>
      </c>
      <c r="AE436" s="175" t="s">
        <v>268</v>
      </c>
      <c r="AF436" s="217">
        <v>8870</v>
      </c>
      <c r="AG436" s="218" t="s">
        <v>274</v>
      </c>
      <c r="AH436" s="219">
        <v>80</v>
      </c>
      <c r="AI436" s="220" t="s">
        <v>269</v>
      </c>
      <c r="AJ436" s="211" t="s">
        <v>270</v>
      </c>
      <c r="AK436" s="212" t="s">
        <v>268</v>
      </c>
      <c r="AL436" s="213" t="s">
        <v>271</v>
      </c>
      <c r="AM436" s="212" t="s">
        <v>268</v>
      </c>
      <c r="AN436" s="221">
        <v>2.8</v>
      </c>
      <c r="AO436" s="222" t="s">
        <v>276</v>
      </c>
      <c r="AP436" s="175" t="s">
        <v>268</v>
      </c>
      <c r="AQ436" s="223">
        <v>3540</v>
      </c>
      <c r="AR436" s="224" t="s">
        <v>274</v>
      </c>
      <c r="AS436" s="225">
        <v>30</v>
      </c>
      <c r="AT436" s="226" t="s">
        <v>269</v>
      </c>
      <c r="AU436" s="227" t="s">
        <v>270</v>
      </c>
      <c r="AV436" s="228" t="s">
        <v>268</v>
      </c>
      <c r="AW436" s="229" t="s">
        <v>271</v>
      </c>
      <c r="AX436" s="228" t="s">
        <v>268</v>
      </c>
      <c r="AY436" s="230">
        <v>3.8</v>
      </c>
      <c r="BA436" s="56"/>
      <c r="BJ436" s="1187"/>
      <c r="BL436" s="231" t="s">
        <v>1194</v>
      </c>
      <c r="BM436" s="1210"/>
      <c r="BN436" s="1227" t="s">
        <v>1194</v>
      </c>
      <c r="BO436" s="1228"/>
      <c r="BP436" s="1228"/>
      <c r="BT436" s="306"/>
      <c r="BU436" s="235"/>
      <c r="BV436" s="1241"/>
      <c r="BW436" s="266"/>
      <c r="BX436" s="1186"/>
      <c r="BY436" s="133"/>
      <c r="BZ436" s="133"/>
      <c r="CA436" s="1187"/>
      <c r="CB436" s="311"/>
      <c r="CC436" s="312"/>
      <c r="CD436" s="311"/>
      <c r="CE436" s="312"/>
      <c r="CF436" s="311"/>
      <c r="CG436" s="312"/>
      <c r="CH436" s="311"/>
      <c r="CI436" s="1241"/>
      <c r="CJ436" s="1188" t="s">
        <v>171</v>
      </c>
      <c r="CK436" s="1189" t="s">
        <v>268</v>
      </c>
      <c r="CL436" s="1190">
        <v>40</v>
      </c>
      <c r="CM436" s="1192" t="s">
        <v>269</v>
      </c>
      <c r="CN436" s="1194" t="s">
        <v>270</v>
      </c>
      <c r="CO436" s="1192" t="s">
        <v>268</v>
      </c>
      <c r="CP436" s="1196" t="s">
        <v>275</v>
      </c>
      <c r="CQ436" s="1192" t="s">
        <v>268</v>
      </c>
      <c r="CR436" s="1205">
        <v>2.4</v>
      </c>
      <c r="CS436" s="1230" t="s">
        <v>277</v>
      </c>
      <c r="CT436" s="1232" t="s">
        <v>268</v>
      </c>
      <c r="CU436" s="1233">
        <v>3800</v>
      </c>
      <c r="CV436" s="1236">
        <v>4100</v>
      </c>
      <c r="CW436" s="1233">
        <v>2600</v>
      </c>
      <c r="CX436" s="1236">
        <v>2600</v>
      </c>
      <c r="CY436" s="1189" t="s">
        <v>268</v>
      </c>
      <c r="CZ436" s="238" t="s">
        <v>1162</v>
      </c>
      <c r="DA436" s="239">
        <v>6100</v>
      </c>
      <c r="DB436" s="240">
        <v>6800</v>
      </c>
      <c r="DC436" s="241">
        <v>4200</v>
      </c>
      <c r="DD436" s="242">
        <v>4200</v>
      </c>
      <c r="DE436" s="1210"/>
      <c r="DF436" s="231" t="s">
        <v>321</v>
      </c>
      <c r="DG436" s="1189" t="s">
        <v>268</v>
      </c>
      <c r="DH436" s="1239">
        <v>5100</v>
      </c>
      <c r="DI436" s="1210" t="s">
        <v>268</v>
      </c>
      <c r="DJ436" s="1242">
        <v>2020</v>
      </c>
      <c r="DK436" s="1210" t="s">
        <v>268</v>
      </c>
      <c r="DL436" s="1245">
        <v>20</v>
      </c>
      <c r="DM436" s="1201" t="s">
        <v>269</v>
      </c>
      <c r="DN436" s="1202" t="s">
        <v>270</v>
      </c>
      <c r="DO436" s="1201" t="s">
        <v>268</v>
      </c>
      <c r="DP436" s="1203" t="s">
        <v>275</v>
      </c>
      <c r="DQ436" s="1201" t="s">
        <v>268</v>
      </c>
      <c r="DR436" s="1246">
        <v>6.2</v>
      </c>
      <c r="DS436" s="1210"/>
      <c r="DT436" s="231"/>
      <c r="DU436" s="1210" t="s">
        <v>280</v>
      </c>
      <c r="DV436" s="1249" t="s">
        <v>1129</v>
      </c>
      <c r="DW436" s="1251" t="s">
        <v>1129</v>
      </c>
      <c r="DX436" s="1251" t="s">
        <v>1129</v>
      </c>
      <c r="DY436" s="1253" t="s">
        <v>1129</v>
      </c>
      <c r="DZ436" s="1210" t="s">
        <v>280</v>
      </c>
      <c r="EA436" s="1211">
        <v>1340</v>
      </c>
      <c r="EB436" s="1201" t="s">
        <v>268</v>
      </c>
      <c r="EC436" s="1198">
        <v>10</v>
      </c>
      <c r="ED436" s="1201" t="s">
        <v>269</v>
      </c>
      <c r="EE436" s="1202" t="s">
        <v>270</v>
      </c>
      <c r="EF436" s="1201" t="s">
        <v>268</v>
      </c>
      <c r="EG436" s="1203" t="s">
        <v>275</v>
      </c>
      <c r="EH436" s="1201" t="s">
        <v>268</v>
      </c>
      <c r="EI436" s="1204">
        <v>6.2</v>
      </c>
      <c r="EJ436" s="1207" t="s">
        <v>276</v>
      </c>
      <c r="EK436" s="1210" t="s">
        <v>280</v>
      </c>
      <c r="EL436" s="1211">
        <v>4830</v>
      </c>
      <c r="EM436" s="1201" t="s">
        <v>268</v>
      </c>
      <c r="EN436" s="1198">
        <v>40</v>
      </c>
      <c r="EO436" s="1201" t="s">
        <v>269</v>
      </c>
      <c r="EP436" s="1202" t="s">
        <v>270</v>
      </c>
      <c r="EQ436" s="1201" t="s">
        <v>268</v>
      </c>
      <c r="ER436" s="1203" t="s">
        <v>275</v>
      </c>
      <c r="ES436" s="1201" t="s">
        <v>268</v>
      </c>
      <c r="ET436" s="1204">
        <v>3.1</v>
      </c>
      <c r="EU436" s="1214" t="s">
        <v>276</v>
      </c>
      <c r="EV436" s="1207" t="s">
        <v>1168</v>
      </c>
      <c r="EW436" s="1210" t="s">
        <v>280</v>
      </c>
      <c r="EX436" s="244"/>
      <c r="EY436" s="1210" t="s">
        <v>280</v>
      </c>
      <c r="EZ436" s="1261"/>
      <c r="FA436" s="1210"/>
      <c r="FB436" s="1264"/>
      <c r="FC436" s="298"/>
      <c r="FD436" s="1267"/>
      <c r="FE436" s="441"/>
      <c r="FL436" s="422"/>
      <c r="FM436" s="422"/>
      <c r="FN436" s="422"/>
      <c r="FO436" s="422"/>
    </row>
    <row r="437" spans="1:171" ht="15.6" customHeight="1">
      <c r="A437" s="144" t="s">
        <v>1490</v>
      </c>
      <c r="B437" s="144" t="s">
        <v>2131</v>
      </c>
      <c r="C437" s="1256"/>
      <c r="D437" s="1182"/>
      <c r="E437" s="1185"/>
      <c r="F437" s="299" t="s">
        <v>43</v>
      </c>
      <c r="G437" s="205"/>
      <c r="H437" s="246">
        <v>53090</v>
      </c>
      <c r="I437" s="247">
        <v>124330</v>
      </c>
      <c r="J437" s="246">
        <v>47670</v>
      </c>
      <c r="K437" s="247">
        <v>118910</v>
      </c>
      <c r="L437" s="175" t="s">
        <v>268</v>
      </c>
      <c r="M437" s="248">
        <v>500</v>
      </c>
      <c r="N437" s="249">
        <v>1110</v>
      </c>
      <c r="O437" s="250" t="s">
        <v>269</v>
      </c>
      <c r="P437" s="251" t="s">
        <v>270</v>
      </c>
      <c r="Q437" s="252" t="s">
        <v>274</v>
      </c>
      <c r="R437" s="251" t="s">
        <v>271</v>
      </c>
      <c r="S437" s="252" t="s">
        <v>268</v>
      </c>
      <c r="T437" s="253">
        <v>3</v>
      </c>
      <c r="U437" s="254">
        <v>2.9</v>
      </c>
      <c r="V437" s="248">
        <v>440</v>
      </c>
      <c r="W437" s="249">
        <v>1060</v>
      </c>
      <c r="X437" s="250" t="s">
        <v>269</v>
      </c>
      <c r="Y437" s="251" t="s">
        <v>270</v>
      </c>
      <c r="Z437" s="252" t="s">
        <v>274</v>
      </c>
      <c r="AA437" s="251" t="s">
        <v>271</v>
      </c>
      <c r="AB437" s="252" t="s">
        <v>268</v>
      </c>
      <c r="AC437" s="253">
        <v>3</v>
      </c>
      <c r="AD437" s="255">
        <v>2.9</v>
      </c>
      <c r="AE437" s="175" t="s">
        <v>268</v>
      </c>
      <c r="AF437" s="223">
        <v>8870</v>
      </c>
      <c r="AG437" s="224" t="s">
        <v>274</v>
      </c>
      <c r="AH437" s="256">
        <v>80</v>
      </c>
      <c r="AI437" s="257" t="s">
        <v>269</v>
      </c>
      <c r="AJ437" s="197" t="s">
        <v>270</v>
      </c>
      <c r="AK437" s="198" t="s">
        <v>268</v>
      </c>
      <c r="AL437" s="258" t="s">
        <v>271</v>
      </c>
      <c r="AM437" s="259" t="s">
        <v>268</v>
      </c>
      <c r="AN437" s="260">
        <v>2.8</v>
      </c>
      <c r="AO437" s="261"/>
      <c r="AQ437" s="233"/>
      <c r="AR437" s="56"/>
      <c r="AS437" s="233"/>
      <c r="AT437" s="262"/>
      <c r="AU437" s="263"/>
      <c r="AV437" s="262"/>
      <c r="AW437" s="263"/>
      <c r="AX437" s="262"/>
      <c r="AY437" s="263"/>
      <c r="BA437" s="56"/>
      <c r="BB437" s="56"/>
      <c r="BC437" s="264"/>
      <c r="BD437" s="265"/>
      <c r="BE437" s="56"/>
      <c r="BF437" s="265"/>
      <c r="BG437" s="56"/>
      <c r="BH437" s="265"/>
      <c r="BI437" s="56"/>
      <c r="BJ437" s="1187"/>
      <c r="BL437" s="231">
        <v>700000</v>
      </c>
      <c r="BM437" s="1210"/>
      <c r="BN437" s="149">
        <v>7000</v>
      </c>
      <c r="BO437" s="138" t="s">
        <v>272</v>
      </c>
      <c r="BP437" s="166" t="s">
        <v>270</v>
      </c>
      <c r="BQ437" s="161" t="s">
        <v>268</v>
      </c>
      <c r="BR437" s="303" t="s">
        <v>271</v>
      </c>
      <c r="BS437" s="182" t="s">
        <v>268</v>
      </c>
      <c r="BT437" s="304">
        <v>1.9</v>
      </c>
      <c r="BU437" s="307"/>
      <c r="BV437" s="1241"/>
      <c r="BW437" s="302"/>
      <c r="BX437" s="1186"/>
      <c r="BY437" s="133"/>
      <c r="BZ437" s="133"/>
      <c r="CA437" s="1187"/>
      <c r="CB437" s="311"/>
      <c r="CC437" s="312"/>
      <c r="CD437" s="311"/>
      <c r="CE437" s="312"/>
      <c r="CF437" s="311"/>
      <c r="CG437" s="312"/>
      <c r="CH437" s="311"/>
      <c r="CI437" s="1241"/>
      <c r="CJ437" s="1188"/>
      <c r="CK437" s="1189"/>
      <c r="CL437" s="1190"/>
      <c r="CM437" s="1192"/>
      <c r="CN437" s="1194"/>
      <c r="CO437" s="1192"/>
      <c r="CP437" s="1196"/>
      <c r="CQ437" s="1192"/>
      <c r="CR437" s="1205"/>
      <c r="CS437" s="1230"/>
      <c r="CT437" s="1232"/>
      <c r="CU437" s="1234"/>
      <c r="CV437" s="1237"/>
      <c r="CW437" s="1234"/>
      <c r="CX437" s="1237"/>
      <c r="CY437" s="1189"/>
      <c r="CZ437" s="167" t="s">
        <v>1164</v>
      </c>
      <c r="DA437" s="268">
        <v>3300</v>
      </c>
      <c r="DB437" s="269">
        <v>3700</v>
      </c>
      <c r="DC437" s="270">
        <v>2300</v>
      </c>
      <c r="DD437" s="271">
        <v>2300</v>
      </c>
      <c r="DE437" s="1210"/>
      <c r="DF437" s="231">
        <v>3660</v>
      </c>
      <c r="DG437" s="1189"/>
      <c r="DH437" s="1240"/>
      <c r="DI437" s="1210"/>
      <c r="DJ437" s="1243"/>
      <c r="DK437" s="1210"/>
      <c r="DL437" s="1190"/>
      <c r="DM437" s="1192"/>
      <c r="DN437" s="1194"/>
      <c r="DO437" s="1192"/>
      <c r="DP437" s="1196"/>
      <c r="DQ437" s="1192"/>
      <c r="DR437" s="1247"/>
      <c r="DS437" s="1210"/>
      <c r="DT437" s="302"/>
      <c r="DU437" s="1210"/>
      <c r="DV437" s="1250"/>
      <c r="DW437" s="1252"/>
      <c r="DX437" s="1252"/>
      <c r="DY437" s="1254"/>
      <c r="DZ437" s="1210"/>
      <c r="EA437" s="1212"/>
      <c r="EB437" s="1192"/>
      <c r="EC437" s="1199"/>
      <c r="ED437" s="1192"/>
      <c r="EE437" s="1194"/>
      <c r="EF437" s="1192"/>
      <c r="EG437" s="1196"/>
      <c r="EH437" s="1192"/>
      <c r="EI437" s="1205"/>
      <c r="EJ437" s="1208"/>
      <c r="EK437" s="1210"/>
      <c r="EL437" s="1212"/>
      <c r="EM437" s="1192"/>
      <c r="EN437" s="1199"/>
      <c r="EO437" s="1192"/>
      <c r="EP437" s="1194"/>
      <c r="EQ437" s="1192"/>
      <c r="ER437" s="1196"/>
      <c r="ES437" s="1192"/>
      <c r="ET437" s="1205"/>
      <c r="EU437" s="1215"/>
      <c r="EV437" s="1208"/>
      <c r="EW437" s="1210"/>
      <c r="EX437" s="272">
        <v>3160</v>
      </c>
      <c r="EY437" s="1210"/>
      <c r="EZ437" s="1261"/>
      <c r="FA437" s="1210"/>
      <c r="FB437" s="1264"/>
      <c r="FC437" s="298"/>
      <c r="FD437" s="1267"/>
      <c r="FE437" s="441"/>
      <c r="FL437" s="422"/>
      <c r="FM437" s="422"/>
      <c r="FN437" s="422"/>
      <c r="FO437" s="422"/>
    </row>
    <row r="438" spans="1:171" ht="15.6" customHeight="1">
      <c r="A438" s="144" t="s">
        <v>1491</v>
      </c>
      <c r="B438" s="144" t="s">
        <v>2132</v>
      </c>
      <c r="C438" s="1256"/>
      <c r="D438" s="1182"/>
      <c r="E438" s="1217" t="s">
        <v>1165</v>
      </c>
      <c r="F438" s="299" t="s">
        <v>44</v>
      </c>
      <c r="G438" s="205"/>
      <c r="H438" s="246">
        <v>124330</v>
      </c>
      <c r="I438" s="247">
        <v>213050</v>
      </c>
      <c r="J438" s="246">
        <v>118910</v>
      </c>
      <c r="K438" s="247">
        <v>207630</v>
      </c>
      <c r="L438" s="175" t="s">
        <v>268</v>
      </c>
      <c r="M438" s="248">
        <v>1110</v>
      </c>
      <c r="N438" s="249">
        <v>2000</v>
      </c>
      <c r="O438" s="250" t="s">
        <v>269</v>
      </c>
      <c r="P438" s="251" t="s">
        <v>270</v>
      </c>
      <c r="Q438" s="252" t="s">
        <v>274</v>
      </c>
      <c r="R438" s="251" t="s">
        <v>271</v>
      </c>
      <c r="S438" s="252" t="s">
        <v>268</v>
      </c>
      <c r="T438" s="253">
        <v>2.9</v>
      </c>
      <c r="U438" s="254">
        <v>2.8</v>
      </c>
      <c r="V438" s="248">
        <v>1060</v>
      </c>
      <c r="W438" s="249">
        <v>1950</v>
      </c>
      <c r="X438" s="250" t="s">
        <v>269</v>
      </c>
      <c r="Y438" s="251" t="s">
        <v>270</v>
      </c>
      <c r="Z438" s="252" t="s">
        <v>274</v>
      </c>
      <c r="AA438" s="251" t="s">
        <v>271</v>
      </c>
      <c r="AB438" s="252" t="s">
        <v>268</v>
      </c>
      <c r="AC438" s="253">
        <v>2.9</v>
      </c>
      <c r="AD438" s="255">
        <v>2.8</v>
      </c>
      <c r="AE438" s="55"/>
      <c r="AH438" s="273"/>
      <c r="AP438" s="55"/>
      <c r="AZ438" s="175" t="s">
        <v>268</v>
      </c>
      <c r="BA438" s="274">
        <v>17740</v>
      </c>
      <c r="BB438" s="175" t="s">
        <v>268</v>
      </c>
      <c r="BC438" s="225">
        <v>170</v>
      </c>
      <c r="BD438" s="226" t="s">
        <v>269</v>
      </c>
      <c r="BE438" s="227" t="s">
        <v>270</v>
      </c>
      <c r="BF438" s="228" t="s">
        <v>268</v>
      </c>
      <c r="BG438" s="229" t="s">
        <v>271</v>
      </c>
      <c r="BH438" s="226" t="s">
        <v>268</v>
      </c>
      <c r="BI438" s="230">
        <v>2.7</v>
      </c>
      <c r="BJ438" s="1187"/>
      <c r="BL438" s="302"/>
      <c r="BM438" s="1210"/>
      <c r="BN438" s="309"/>
      <c r="BO438" s="202"/>
      <c r="BP438" s="202"/>
      <c r="BQ438" s="202"/>
      <c r="BR438" s="202"/>
      <c r="BS438" s="202"/>
      <c r="BT438" s="305"/>
      <c r="BU438" s="179"/>
      <c r="BV438" s="1241"/>
      <c r="BW438" s="231"/>
      <c r="BX438" s="1186"/>
      <c r="BY438" s="133"/>
      <c r="BZ438" s="133"/>
      <c r="CA438" s="1187"/>
      <c r="CB438" s="311"/>
      <c r="CC438" s="312"/>
      <c r="CD438" s="311"/>
      <c r="CE438" s="312"/>
      <c r="CF438" s="311"/>
      <c r="CG438" s="312"/>
      <c r="CH438" s="311"/>
      <c r="CI438" s="1241"/>
      <c r="CJ438" s="1219">
        <v>4090</v>
      </c>
      <c r="CK438" s="1189"/>
      <c r="CL438" s="1190"/>
      <c r="CM438" s="1192"/>
      <c r="CN438" s="1194"/>
      <c r="CO438" s="1192"/>
      <c r="CP438" s="1196"/>
      <c r="CQ438" s="1192"/>
      <c r="CR438" s="1205"/>
      <c r="CS438" s="1230"/>
      <c r="CT438" s="1232"/>
      <c r="CU438" s="1234"/>
      <c r="CV438" s="1237"/>
      <c r="CW438" s="1234"/>
      <c r="CX438" s="1237"/>
      <c r="CY438" s="1189"/>
      <c r="CZ438" s="167" t="s">
        <v>1166</v>
      </c>
      <c r="DA438" s="268">
        <v>2900</v>
      </c>
      <c r="DB438" s="269">
        <v>3200</v>
      </c>
      <c r="DC438" s="270">
        <v>2000</v>
      </c>
      <c r="DD438" s="271">
        <v>2000</v>
      </c>
      <c r="DE438" s="1210"/>
      <c r="DF438" s="302"/>
      <c r="DG438" s="235"/>
      <c r="DH438" s="276"/>
      <c r="DI438" s="1241"/>
      <c r="DJ438" s="1243"/>
      <c r="DK438" s="1210"/>
      <c r="DL438" s="1190"/>
      <c r="DM438" s="1192"/>
      <c r="DN438" s="1194"/>
      <c r="DO438" s="1192"/>
      <c r="DP438" s="1196"/>
      <c r="DQ438" s="1192"/>
      <c r="DR438" s="1247"/>
      <c r="DS438" s="1210"/>
      <c r="DT438" s="231"/>
      <c r="DU438" s="1210"/>
      <c r="DV438" s="1221">
        <v>0.01</v>
      </c>
      <c r="DW438" s="1223">
        <v>0.03</v>
      </c>
      <c r="DX438" s="1223">
        <v>0.04</v>
      </c>
      <c r="DY438" s="1225">
        <v>0.06</v>
      </c>
      <c r="DZ438" s="1210"/>
      <c r="EA438" s="1212"/>
      <c r="EB438" s="1192"/>
      <c r="EC438" s="1199"/>
      <c r="ED438" s="1192"/>
      <c r="EE438" s="1194"/>
      <c r="EF438" s="1192"/>
      <c r="EG438" s="1196"/>
      <c r="EH438" s="1192"/>
      <c r="EI438" s="1205"/>
      <c r="EJ438" s="1208"/>
      <c r="EK438" s="1210"/>
      <c r="EL438" s="1212"/>
      <c r="EM438" s="1192"/>
      <c r="EN438" s="1199"/>
      <c r="EO438" s="1192"/>
      <c r="EP438" s="1194"/>
      <c r="EQ438" s="1192"/>
      <c r="ER438" s="1196"/>
      <c r="ES438" s="1192"/>
      <c r="ET438" s="1205"/>
      <c r="EU438" s="1215"/>
      <c r="EV438" s="1208"/>
      <c r="EW438" s="1210"/>
      <c r="EX438" s="277">
        <v>30</v>
      </c>
      <c r="EY438" s="1210"/>
      <c r="EZ438" s="1261"/>
      <c r="FA438" s="1210"/>
      <c r="FB438" s="1264"/>
      <c r="FC438" s="298"/>
      <c r="FD438" s="1267"/>
      <c r="FE438" s="441"/>
      <c r="FL438" s="422"/>
      <c r="FM438" s="422"/>
      <c r="FN438" s="422"/>
      <c r="FO438" s="422"/>
    </row>
    <row r="439" spans="1:171" ht="15.6" customHeight="1">
      <c r="A439" s="144" t="s">
        <v>1492</v>
      </c>
      <c r="B439" s="144" t="s">
        <v>2133</v>
      </c>
      <c r="C439" s="1256"/>
      <c r="D439" s="1182"/>
      <c r="E439" s="1218"/>
      <c r="F439" s="300" t="s">
        <v>45</v>
      </c>
      <c r="G439" s="205"/>
      <c r="H439" s="279">
        <v>213050</v>
      </c>
      <c r="I439" s="280"/>
      <c r="J439" s="279">
        <v>207630</v>
      </c>
      <c r="K439" s="280"/>
      <c r="L439" s="175" t="s">
        <v>268</v>
      </c>
      <c r="M439" s="223">
        <v>2000</v>
      </c>
      <c r="N439" s="281"/>
      <c r="O439" s="282" t="s">
        <v>269</v>
      </c>
      <c r="P439" s="283" t="s">
        <v>270</v>
      </c>
      <c r="Q439" s="284" t="s">
        <v>274</v>
      </c>
      <c r="R439" s="283" t="s">
        <v>271</v>
      </c>
      <c r="S439" s="284" t="s">
        <v>268</v>
      </c>
      <c r="T439" s="285">
        <v>2.8</v>
      </c>
      <c r="U439" s="286"/>
      <c r="V439" s="223">
        <v>1950</v>
      </c>
      <c r="W439" s="281"/>
      <c r="X439" s="282" t="s">
        <v>269</v>
      </c>
      <c r="Y439" s="283" t="s">
        <v>270</v>
      </c>
      <c r="Z439" s="284" t="s">
        <v>274</v>
      </c>
      <c r="AA439" s="283" t="s">
        <v>271</v>
      </c>
      <c r="AB439" s="284" t="s">
        <v>268</v>
      </c>
      <c r="AC439" s="285">
        <v>2.8</v>
      </c>
      <c r="AD439" s="287"/>
      <c r="AE439" s="55"/>
      <c r="AH439" s="288"/>
      <c r="AP439" s="55"/>
      <c r="AQ439" s="289"/>
      <c r="AR439" s="165"/>
      <c r="AS439" s="288"/>
      <c r="AZ439" s="56"/>
      <c r="BA439" s="56"/>
      <c r="BB439" s="56"/>
      <c r="BC439" s="56"/>
      <c r="BD439" s="56"/>
      <c r="BE439" s="56"/>
      <c r="BF439" s="56"/>
      <c r="BG439" s="56"/>
      <c r="BH439" s="56"/>
      <c r="BI439" s="56"/>
      <c r="BJ439" s="1187"/>
      <c r="BL439" s="231" t="s">
        <v>1195</v>
      </c>
      <c r="BM439" s="1210"/>
      <c r="BN439" s="1227" t="s">
        <v>1195</v>
      </c>
      <c r="BO439" s="1228"/>
      <c r="BP439" s="1228"/>
      <c r="BT439" s="306"/>
      <c r="BU439" s="235"/>
      <c r="BV439" s="1241"/>
      <c r="BW439" s="266"/>
      <c r="BX439" s="1186"/>
      <c r="BY439" s="133"/>
      <c r="BZ439" s="133"/>
      <c r="CA439" s="1187"/>
      <c r="CB439" s="311"/>
      <c r="CC439" s="312"/>
      <c r="CD439" s="311"/>
      <c r="CE439" s="312"/>
      <c r="CF439" s="311"/>
      <c r="CG439" s="312"/>
      <c r="CH439" s="311"/>
      <c r="CI439" s="1241"/>
      <c r="CJ439" s="1219"/>
      <c r="CK439" s="1189"/>
      <c r="CL439" s="1190"/>
      <c r="CM439" s="1192"/>
      <c r="CN439" s="1194"/>
      <c r="CO439" s="1192"/>
      <c r="CP439" s="1196"/>
      <c r="CQ439" s="1192"/>
      <c r="CR439" s="1205"/>
      <c r="CS439" s="1230"/>
      <c r="CT439" s="1232"/>
      <c r="CU439" s="1235"/>
      <c r="CV439" s="1238"/>
      <c r="CW439" s="1235"/>
      <c r="CX439" s="1238"/>
      <c r="CY439" s="1189"/>
      <c r="CZ439" s="291" t="s">
        <v>1167</v>
      </c>
      <c r="DA439" s="292">
        <v>2600</v>
      </c>
      <c r="DB439" s="293">
        <v>2900</v>
      </c>
      <c r="DC439" s="294">
        <v>1800</v>
      </c>
      <c r="DD439" s="290">
        <v>1800</v>
      </c>
      <c r="DE439" s="1210"/>
      <c r="DF439" s="231" t="s">
        <v>323</v>
      </c>
      <c r="DG439" s="235"/>
      <c r="DH439" s="165"/>
      <c r="DI439" s="1241"/>
      <c r="DJ439" s="1244"/>
      <c r="DK439" s="1210"/>
      <c r="DL439" s="1190"/>
      <c r="DM439" s="1193"/>
      <c r="DN439" s="1195"/>
      <c r="DO439" s="1193"/>
      <c r="DP439" s="1197"/>
      <c r="DQ439" s="1193"/>
      <c r="DR439" s="1248"/>
      <c r="DS439" s="1210"/>
      <c r="DT439" s="231"/>
      <c r="DU439" s="1210"/>
      <c r="DV439" s="1222"/>
      <c r="DW439" s="1224"/>
      <c r="DX439" s="1224"/>
      <c r="DY439" s="1226"/>
      <c r="DZ439" s="1210"/>
      <c r="EA439" s="1213"/>
      <c r="EB439" s="1193"/>
      <c r="EC439" s="1200"/>
      <c r="ED439" s="1193"/>
      <c r="EE439" s="1195"/>
      <c r="EF439" s="1193"/>
      <c r="EG439" s="1197"/>
      <c r="EH439" s="1193"/>
      <c r="EI439" s="1206"/>
      <c r="EJ439" s="1209"/>
      <c r="EK439" s="1210"/>
      <c r="EL439" s="1213"/>
      <c r="EM439" s="1193"/>
      <c r="EN439" s="1200"/>
      <c r="EO439" s="1193"/>
      <c r="EP439" s="1195"/>
      <c r="EQ439" s="1193"/>
      <c r="ER439" s="1197"/>
      <c r="ES439" s="1193"/>
      <c r="ET439" s="1206"/>
      <c r="EU439" s="1216"/>
      <c r="EV439" s="1209"/>
      <c r="EW439" s="1210"/>
      <c r="EX439" s="295" t="s">
        <v>1168</v>
      </c>
      <c r="EY439" s="1210"/>
      <c r="EZ439" s="1261"/>
      <c r="FA439" s="1210"/>
      <c r="FB439" s="1264"/>
      <c r="FC439" s="298"/>
      <c r="FD439" s="1267"/>
      <c r="FE439" s="441"/>
      <c r="FL439" s="422"/>
      <c r="FM439" s="422"/>
      <c r="FN439" s="422"/>
      <c r="FO439" s="422"/>
    </row>
    <row r="440" spans="1:171" ht="15.6" customHeight="1">
      <c r="A440" s="144" t="s">
        <v>1493</v>
      </c>
      <c r="B440" s="144" t="s">
        <v>2134</v>
      </c>
      <c r="C440" s="1256"/>
      <c r="D440" s="1356" t="s">
        <v>1196</v>
      </c>
      <c r="E440" s="1184" t="s">
        <v>1160</v>
      </c>
      <c r="F440" s="296" t="s">
        <v>42</v>
      </c>
      <c r="G440" s="205"/>
      <c r="H440" s="206">
        <v>42240</v>
      </c>
      <c r="I440" s="207">
        <v>51110</v>
      </c>
      <c r="J440" s="206">
        <v>37270</v>
      </c>
      <c r="K440" s="207">
        <v>46140</v>
      </c>
      <c r="L440" s="175" t="s">
        <v>268</v>
      </c>
      <c r="M440" s="208">
        <v>400</v>
      </c>
      <c r="N440" s="209">
        <v>480</v>
      </c>
      <c r="O440" s="210" t="s">
        <v>269</v>
      </c>
      <c r="P440" s="211" t="s">
        <v>270</v>
      </c>
      <c r="Q440" s="212" t="s">
        <v>268</v>
      </c>
      <c r="R440" s="213" t="s">
        <v>271</v>
      </c>
      <c r="S440" s="212" t="s">
        <v>268</v>
      </c>
      <c r="T440" s="214">
        <v>3</v>
      </c>
      <c r="U440" s="215">
        <v>3</v>
      </c>
      <c r="V440" s="208">
        <v>350</v>
      </c>
      <c r="W440" s="209">
        <v>430</v>
      </c>
      <c r="X440" s="210" t="s">
        <v>269</v>
      </c>
      <c r="Y440" s="211" t="s">
        <v>270</v>
      </c>
      <c r="Z440" s="212" t="s">
        <v>268</v>
      </c>
      <c r="AA440" s="213" t="s">
        <v>271</v>
      </c>
      <c r="AB440" s="212" t="s">
        <v>268</v>
      </c>
      <c r="AC440" s="214">
        <v>3</v>
      </c>
      <c r="AD440" s="216">
        <v>3</v>
      </c>
      <c r="AE440" s="175" t="s">
        <v>268</v>
      </c>
      <c r="AF440" s="217">
        <v>8870</v>
      </c>
      <c r="AG440" s="218" t="s">
        <v>274</v>
      </c>
      <c r="AH440" s="219">
        <v>80</v>
      </c>
      <c r="AI440" s="220" t="s">
        <v>269</v>
      </c>
      <c r="AJ440" s="211" t="s">
        <v>270</v>
      </c>
      <c r="AK440" s="212" t="s">
        <v>268</v>
      </c>
      <c r="AL440" s="213" t="s">
        <v>271</v>
      </c>
      <c r="AM440" s="212" t="s">
        <v>268</v>
      </c>
      <c r="AN440" s="221">
        <v>2.8</v>
      </c>
      <c r="AO440" s="222" t="s">
        <v>276</v>
      </c>
      <c r="AP440" s="175" t="s">
        <v>268</v>
      </c>
      <c r="AQ440" s="223">
        <v>3540</v>
      </c>
      <c r="AR440" s="224" t="s">
        <v>274</v>
      </c>
      <c r="AS440" s="225">
        <v>30</v>
      </c>
      <c r="AT440" s="226" t="s">
        <v>269</v>
      </c>
      <c r="AU440" s="227" t="s">
        <v>270</v>
      </c>
      <c r="AV440" s="228" t="s">
        <v>268</v>
      </c>
      <c r="AW440" s="229" t="s">
        <v>271</v>
      </c>
      <c r="AX440" s="228" t="s">
        <v>268</v>
      </c>
      <c r="AY440" s="230">
        <v>3.8</v>
      </c>
      <c r="BA440" s="56"/>
      <c r="BJ440" s="1187"/>
      <c r="BL440" s="231">
        <v>742600</v>
      </c>
      <c r="BM440" s="1210"/>
      <c r="BN440" s="149">
        <v>7420</v>
      </c>
      <c r="BO440" s="138" t="s">
        <v>272</v>
      </c>
      <c r="BP440" s="166" t="s">
        <v>270</v>
      </c>
      <c r="BQ440" s="161" t="s">
        <v>268</v>
      </c>
      <c r="BR440" s="303" t="s">
        <v>271</v>
      </c>
      <c r="BS440" s="182" t="s">
        <v>268</v>
      </c>
      <c r="BT440" s="304">
        <v>2</v>
      </c>
      <c r="BU440" s="307"/>
      <c r="BV440" s="1241"/>
      <c r="BW440" s="302"/>
      <c r="BX440" s="1186"/>
      <c r="BY440" s="133"/>
      <c r="BZ440" s="133"/>
      <c r="CA440" s="1187"/>
      <c r="CB440" s="311"/>
      <c r="CC440" s="312"/>
      <c r="CD440" s="311"/>
      <c r="CE440" s="312"/>
      <c r="CF440" s="311"/>
      <c r="CG440" s="312"/>
      <c r="CH440" s="311"/>
      <c r="CI440" s="1241"/>
      <c r="CJ440" s="1188" t="s">
        <v>172</v>
      </c>
      <c r="CK440" s="1189" t="s">
        <v>268</v>
      </c>
      <c r="CL440" s="1190">
        <v>30</v>
      </c>
      <c r="CM440" s="1192" t="s">
        <v>269</v>
      </c>
      <c r="CN440" s="1194" t="s">
        <v>270</v>
      </c>
      <c r="CO440" s="1192" t="s">
        <v>268</v>
      </c>
      <c r="CP440" s="1196" t="s">
        <v>275</v>
      </c>
      <c r="CQ440" s="1192" t="s">
        <v>268</v>
      </c>
      <c r="CR440" s="1205">
        <v>2.8</v>
      </c>
      <c r="CS440" s="1230" t="s">
        <v>277</v>
      </c>
      <c r="CT440" s="1232" t="s">
        <v>268</v>
      </c>
      <c r="CU440" s="1233">
        <v>3400</v>
      </c>
      <c r="CV440" s="1236">
        <v>3800</v>
      </c>
      <c r="CW440" s="1233">
        <v>2400</v>
      </c>
      <c r="CX440" s="1236">
        <v>2400</v>
      </c>
      <c r="CY440" s="1189" t="s">
        <v>268</v>
      </c>
      <c r="CZ440" s="238" t="s">
        <v>1162</v>
      </c>
      <c r="DA440" s="239">
        <v>5500</v>
      </c>
      <c r="DB440" s="240">
        <v>6200</v>
      </c>
      <c r="DC440" s="241">
        <v>3900</v>
      </c>
      <c r="DD440" s="242">
        <v>3900</v>
      </c>
      <c r="DE440" s="1210"/>
      <c r="DF440" s="231">
        <v>3160</v>
      </c>
      <c r="DG440" s="1189" t="s">
        <v>268</v>
      </c>
      <c r="DH440" s="1239">
        <v>5100</v>
      </c>
      <c r="DI440" s="1210" t="s">
        <v>268</v>
      </c>
      <c r="DJ440" s="1242">
        <v>1850</v>
      </c>
      <c r="DK440" s="1210" t="s">
        <v>268</v>
      </c>
      <c r="DL440" s="1245">
        <v>10</v>
      </c>
      <c r="DM440" s="1201" t="s">
        <v>269</v>
      </c>
      <c r="DN440" s="1202" t="s">
        <v>270</v>
      </c>
      <c r="DO440" s="1201" t="s">
        <v>268</v>
      </c>
      <c r="DP440" s="1203" t="s">
        <v>275</v>
      </c>
      <c r="DQ440" s="1201" t="s">
        <v>268</v>
      </c>
      <c r="DR440" s="1246">
        <v>11.3</v>
      </c>
      <c r="DS440" s="1210"/>
      <c r="DT440" s="302"/>
      <c r="DU440" s="1210" t="s">
        <v>280</v>
      </c>
      <c r="DV440" s="1249" t="s">
        <v>1129</v>
      </c>
      <c r="DW440" s="1251" t="s">
        <v>1129</v>
      </c>
      <c r="DX440" s="1251" t="s">
        <v>1129</v>
      </c>
      <c r="DY440" s="1253" t="s">
        <v>1129</v>
      </c>
      <c r="DZ440" s="1210" t="s">
        <v>280</v>
      </c>
      <c r="EA440" s="1211">
        <v>1230</v>
      </c>
      <c r="EB440" s="1201" t="s">
        <v>268</v>
      </c>
      <c r="EC440" s="1198">
        <v>10</v>
      </c>
      <c r="ED440" s="1201" t="s">
        <v>269</v>
      </c>
      <c r="EE440" s="1202" t="s">
        <v>270</v>
      </c>
      <c r="EF440" s="1201" t="s">
        <v>268</v>
      </c>
      <c r="EG440" s="1203" t="s">
        <v>275</v>
      </c>
      <c r="EH440" s="1201" t="s">
        <v>268</v>
      </c>
      <c r="EI440" s="1204">
        <v>5.7</v>
      </c>
      <c r="EJ440" s="1207" t="s">
        <v>276</v>
      </c>
      <c r="EK440" s="1210" t="s">
        <v>280</v>
      </c>
      <c r="EL440" s="1211">
        <v>4430</v>
      </c>
      <c r="EM440" s="1201" t="s">
        <v>268</v>
      </c>
      <c r="EN440" s="1198">
        <v>40</v>
      </c>
      <c r="EO440" s="1201" t="s">
        <v>269</v>
      </c>
      <c r="EP440" s="1202" t="s">
        <v>270</v>
      </c>
      <c r="EQ440" s="1201" t="s">
        <v>268</v>
      </c>
      <c r="ER440" s="1203" t="s">
        <v>275</v>
      </c>
      <c r="ES440" s="1201" t="s">
        <v>268</v>
      </c>
      <c r="ET440" s="1204">
        <v>2.8</v>
      </c>
      <c r="EU440" s="1214" t="s">
        <v>276</v>
      </c>
      <c r="EV440" s="1207" t="s">
        <v>1168</v>
      </c>
      <c r="EW440" s="1210" t="s">
        <v>280</v>
      </c>
      <c r="EX440" s="244"/>
      <c r="EY440" s="1210" t="s">
        <v>280</v>
      </c>
      <c r="EZ440" s="1261"/>
      <c r="FA440" s="1210"/>
      <c r="FB440" s="1264"/>
      <c r="FC440" s="298"/>
      <c r="FD440" s="1267"/>
      <c r="FE440" s="441"/>
      <c r="FL440" s="422"/>
      <c r="FM440" s="422"/>
      <c r="FN440" s="422"/>
      <c r="FO440" s="422"/>
    </row>
    <row r="441" spans="1:171" ht="15.6" customHeight="1">
      <c r="A441" s="144" t="s">
        <v>1494</v>
      </c>
      <c r="B441" s="144" t="s">
        <v>2135</v>
      </c>
      <c r="C441" s="1256"/>
      <c r="D441" s="1357"/>
      <c r="E441" s="1185"/>
      <c r="F441" s="299" t="s">
        <v>43</v>
      </c>
      <c r="G441" s="205"/>
      <c r="H441" s="246">
        <v>51110</v>
      </c>
      <c r="I441" s="247">
        <v>122350</v>
      </c>
      <c r="J441" s="246">
        <v>46140</v>
      </c>
      <c r="K441" s="247">
        <v>117380</v>
      </c>
      <c r="L441" s="175" t="s">
        <v>268</v>
      </c>
      <c r="M441" s="248">
        <v>480</v>
      </c>
      <c r="N441" s="249">
        <v>1090</v>
      </c>
      <c r="O441" s="250" t="s">
        <v>269</v>
      </c>
      <c r="P441" s="251" t="s">
        <v>270</v>
      </c>
      <c r="Q441" s="252" t="s">
        <v>274</v>
      </c>
      <c r="R441" s="251" t="s">
        <v>271</v>
      </c>
      <c r="S441" s="252" t="s">
        <v>268</v>
      </c>
      <c r="T441" s="253">
        <v>3</v>
      </c>
      <c r="U441" s="254">
        <v>2.9</v>
      </c>
      <c r="V441" s="248">
        <v>430</v>
      </c>
      <c r="W441" s="249">
        <v>1040</v>
      </c>
      <c r="X441" s="250" t="s">
        <v>269</v>
      </c>
      <c r="Y441" s="251" t="s">
        <v>270</v>
      </c>
      <c r="Z441" s="252" t="s">
        <v>274</v>
      </c>
      <c r="AA441" s="251" t="s">
        <v>271</v>
      </c>
      <c r="AB441" s="252" t="s">
        <v>268</v>
      </c>
      <c r="AC441" s="253">
        <v>3</v>
      </c>
      <c r="AD441" s="255">
        <v>2.9</v>
      </c>
      <c r="AE441" s="175" t="s">
        <v>268</v>
      </c>
      <c r="AF441" s="223">
        <v>8870</v>
      </c>
      <c r="AG441" s="224" t="s">
        <v>274</v>
      </c>
      <c r="AH441" s="256">
        <v>80</v>
      </c>
      <c r="AI441" s="257" t="s">
        <v>269</v>
      </c>
      <c r="AJ441" s="197" t="s">
        <v>270</v>
      </c>
      <c r="AK441" s="198" t="s">
        <v>268</v>
      </c>
      <c r="AL441" s="258" t="s">
        <v>271</v>
      </c>
      <c r="AM441" s="259" t="s">
        <v>268</v>
      </c>
      <c r="AN441" s="260">
        <v>2.8</v>
      </c>
      <c r="AO441" s="261"/>
      <c r="AQ441" s="233"/>
      <c r="AR441" s="56"/>
      <c r="AS441" s="233"/>
      <c r="AT441" s="262"/>
      <c r="AU441" s="263"/>
      <c r="AV441" s="262"/>
      <c r="AW441" s="263"/>
      <c r="AX441" s="262"/>
      <c r="AY441" s="263"/>
      <c r="BA441" s="56"/>
      <c r="BB441" s="56"/>
      <c r="BC441" s="264"/>
      <c r="BD441" s="265"/>
      <c r="BE441" s="56"/>
      <c r="BF441" s="265"/>
      <c r="BG441" s="56"/>
      <c r="BH441" s="265"/>
      <c r="BI441" s="56"/>
      <c r="BJ441" s="1187"/>
      <c r="BL441" s="302"/>
      <c r="BM441" s="1210"/>
      <c r="BN441" s="309"/>
      <c r="BO441" s="202"/>
      <c r="BP441" s="202"/>
      <c r="BQ441" s="202"/>
      <c r="BR441" s="202"/>
      <c r="BS441" s="202"/>
      <c r="BT441" s="305"/>
      <c r="BU441" s="179"/>
      <c r="BV441" s="1241"/>
      <c r="BW441" s="231"/>
      <c r="BX441" s="1186"/>
      <c r="BY441" s="133"/>
      <c r="BZ441" s="133"/>
      <c r="CA441" s="1187"/>
      <c r="CB441" s="311"/>
      <c r="CC441" s="312"/>
      <c r="CD441" s="311"/>
      <c r="CE441" s="312"/>
      <c r="CF441" s="311"/>
      <c r="CG441" s="312"/>
      <c r="CH441" s="311"/>
      <c r="CI441" s="1241"/>
      <c r="CJ441" s="1188"/>
      <c r="CK441" s="1189"/>
      <c r="CL441" s="1190"/>
      <c r="CM441" s="1192"/>
      <c r="CN441" s="1194"/>
      <c r="CO441" s="1192"/>
      <c r="CP441" s="1196"/>
      <c r="CQ441" s="1192"/>
      <c r="CR441" s="1205"/>
      <c r="CS441" s="1230"/>
      <c r="CT441" s="1232"/>
      <c r="CU441" s="1234"/>
      <c r="CV441" s="1237"/>
      <c r="CW441" s="1234"/>
      <c r="CX441" s="1237"/>
      <c r="CY441" s="1189"/>
      <c r="CZ441" s="167" t="s">
        <v>1164</v>
      </c>
      <c r="DA441" s="268">
        <v>3000</v>
      </c>
      <c r="DB441" s="269">
        <v>3400</v>
      </c>
      <c r="DC441" s="270">
        <v>2100</v>
      </c>
      <c r="DD441" s="271">
        <v>2100</v>
      </c>
      <c r="DE441" s="1210"/>
      <c r="DF441" s="302"/>
      <c r="DG441" s="1189"/>
      <c r="DH441" s="1240"/>
      <c r="DI441" s="1210"/>
      <c r="DJ441" s="1243"/>
      <c r="DK441" s="1210"/>
      <c r="DL441" s="1190"/>
      <c r="DM441" s="1192"/>
      <c r="DN441" s="1194"/>
      <c r="DO441" s="1192"/>
      <c r="DP441" s="1196"/>
      <c r="DQ441" s="1192"/>
      <c r="DR441" s="1247"/>
      <c r="DS441" s="1210"/>
      <c r="DT441" s="231"/>
      <c r="DU441" s="1210"/>
      <c r="DV441" s="1250"/>
      <c r="DW441" s="1252"/>
      <c r="DX441" s="1252"/>
      <c r="DY441" s="1254"/>
      <c r="DZ441" s="1210"/>
      <c r="EA441" s="1212"/>
      <c r="EB441" s="1192"/>
      <c r="EC441" s="1199"/>
      <c r="ED441" s="1192"/>
      <c r="EE441" s="1194"/>
      <c r="EF441" s="1192"/>
      <c r="EG441" s="1196"/>
      <c r="EH441" s="1192"/>
      <c r="EI441" s="1205"/>
      <c r="EJ441" s="1208"/>
      <c r="EK441" s="1210"/>
      <c r="EL441" s="1212"/>
      <c r="EM441" s="1192"/>
      <c r="EN441" s="1199"/>
      <c r="EO441" s="1192"/>
      <c r="EP441" s="1194"/>
      <c r="EQ441" s="1192"/>
      <c r="ER441" s="1196"/>
      <c r="ES441" s="1192"/>
      <c r="ET441" s="1205"/>
      <c r="EU441" s="1215"/>
      <c r="EV441" s="1208"/>
      <c r="EW441" s="1210"/>
      <c r="EX441" s="272">
        <v>2900</v>
      </c>
      <c r="EY441" s="1210"/>
      <c r="EZ441" s="1261"/>
      <c r="FA441" s="1210"/>
      <c r="FB441" s="1264"/>
      <c r="FC441" s="298"/>
      <c r="FD441" s="1267"/>
      <c r="FE441" s="441"/>
      <c r="FL441" s="422"/>
      <c r="FM441" s="422"/>
      <c r="FN441" s="422"/>
      <c r="FO441" s="422"/>
    </row>
    <row r="442" spans="1:171" ht="15.6" customHeight="1">
      <c r="A442" s="144" t="s">
        <v>1495</v>
      </c>
      <c r="B442" s="144" t="s">
        <v>2136</v>
      </c>
      <c r="C442" s="1256"/>
      <c r="D442" s="1357"/>
      <c r="E442" s="1217" t="s">
        <v>1165</v>
      </c>
      <c r="F442" s="299" t="s">
        <v>44</v>
      </c>
      <c r="G442" s="205"/>
      <c r="H442" s="246">
        <v>122350</v>
      </c>
      <c r="I442" s="247">
        <v>211070</v>
      </c>
      <c r="J442" s="246">
        <v>117380</v>
      </c>
      <c r="K442" s="247">
        <v>206100</v>
      </c>
      <c r="L442" s="175" t="s">
        <v>268</v>
      </c>
      <c r="M442" s="248">
        <v>1090</v>
      </c>
      <c r="N442" s="249">
        <v>1980</v>
      </c>
      <c r="O442" s="250" t="s">
        <v>269</v>
      </c>
      <c r="P442" s="251" t="s">
        <v>270</v>
      </c>
      <c r="Q442" s="252" t="s">
        <v>274</v>
      </c>
      <c r="R442" s="251" t="s">
        <v>271</v>
      </c>
      <c r="S442" s="252" t="s">
        <v>268</v>
      </c>
      <c r="T442" s="253">
        <v>2.9</v>
      </c>
      <c r="U442" s="254">
        <v>2.8</v>
      </c>
      <c r="V442" s="248">
        <v>1040</v>
      </c>
      <c r="W442" s="249">
        <v>1930</v>
      </c>
      <c r="X442" s="250" t="s">
        <v>269</v>
      </c>
      <c r="Y442" s="251" t="s">
        <v>270</v>
      </c>
      <c r="Z442" s="252" t="s">
        <v>274</v>
      </c>
      <c r="AA442" s="251" t="s">
        <v>271</v>
      </c>
      <c r="AB442" s="252" t="s">
        <v>268</v>
      </c>
      <c r="AC442" s="253">
        <v>2.9</v>
      </c>
      <c r="AD442" s="255">
        <v>2.8</v>
      </c>
      <c r="AE442" s="55"/>
      <c r="AH442" s="273"/>
      <c r="AP442" s="55"/>
      <c r="AZ442" s="175" t="s">
        <v>268</v>
      </c>
      <c r="BA442" s="274">
        <v>17740</v>
      </c>
      <c r="BB442" s="175" t="s">
        <v>268</v>
      </c>
      <c r="BC442" s="225">
        <v>170</v>
      </c>
      <c r="BD442" s="226" t="s">
        <v>269</v>
      </c>
      <c r="BE442" s="227" t="s">
        <v>270</v>
      </c>
      <c r="BF442" s="228" t="s">
        <v>268</v>
      </c>
      <c r="BG442" s="229" t="s">
        <v>271</v>
      </c>
      <c r="BH442" s="226" t="s">
        <v>268</v>
      </c>
      <c r="BI442" s="230">
        <v>2.7</v>
      </c>
      <c r="BJ442" s="1187"/>
      <c r="BL442" s="231" t="s">
        <v>1197</v>
      </c>
      <c r="BM442" s="1210"/>
      <c r="BN442" s="1227" t="s">
        <v>1197</v>
      </c>
      <c r="BO442" s="1228"/>
      <c r="BP442" s="1228"/>
      <c r="BT442" s="306"/>
      <c r="BU442" s="235"/>
      <c r="BV442" s="1241"/>
      <c r="BW442" s="266"/>
      <c r="BX442" s="1186"/>
      <c r="BY442" s="133"/>
      <c r="BZ442" s="133"/>
      <c r="CA442" s="1187"/>
      <c r="CB442" s="311"/>
      <c r="CC442" s="312"/>
      <c r="CD442" s="311"/>
      <c r="CE442" s="312"/>
      <c r="CF442" s="311"/>
      <c r="CG442" s="312"/>
      <c r="CH442" s="311"/>
      <c r="CI442" s="1241"/>
      <c r="CJ442" s="1219">
        <v>3680</v>
      </c>
      <c r="CK442" s="1189"/>
      <c r="CL442" s="1190"/>
      <c r="CM442" s="1192"/>
      <c r="CN442" s="1194"/>
      <c r="CO442" s="1192"/>
      <c r="CP442" s="1196"/>
      <c r="CQ442" s="1192"/>
      <c r="CR442" s="1205"/>
      <c r="CS442" s="1230"/>
      <c r="CT442" s="1232"/>
      <c r="CU442" s="1234"/>
      <c r="CV442" s="1237"/>
      <c r="CW442" s="1234"/>
      <c r="CX442" s="1237"/>
      <c r="CY442" s="1189"/>
      <c r="CZ442" s="167" t="s">
        <v>1166</v>
      </c>
      <c r="DA442" s="268">
        <v>2600</v>
      </c>
      <c r="DB442" s="269">
        <v>2900</v>
      </c>
      <c r="DC442" s="270">
        <v>1800</v>
      </c>
      <c r="DD442" s="271">
        <v>1800</v>
      </c>
      <c r="DE442" s="1210"/>
      <c r="DF442" s="231" t="s">
        <v>325</v>
      </c>
      <c r="DG442" s="235"/>
      <c r="DH442" s="276"/>
      <c r="DI442" s="1241"/>
      <c r="DJ442" s="1243"/>
      <c r="DK442" s="1210"/>
      <c r="DL442" s="1190"/>
      <c r="DM442" s="1192"/>
      <c r="DN442" s="1194"/>
      <c r="DO442" s="1192"/>
      <c r="DP442" s="1196"/>
      <c r="DQ442" s="1192"/>
      <c r="DR442" s="1247"/>
      <c r="DS442" s="1210"/>
      <c r="DT442" s="231"/>
      <c r="DU442" s="1210"/>
      <c r="DV442" s="1221">
        <v>0.01</v>
      </c>
      <c r="DW442" s="1223">
        <v>0.03</v>
      </c>
      <c r="DX442" s="1223">
        <v>0.04</v>
      </c>
      <c r="DY442" s="1225">
        <v>0.06</v>
      </c>
      <c r="DZ442" s="1210"/>
      <c r="EA442" s="1212"/>
      <c r="EB442" s="1192"/>
      <c r="EC442" s="1199"/>
      <c r="ED442" s="1192"/>
      <c r="EE442" s="1194"/>
      <c r="EF442" s="1192"/>
      <c r="EG442" s="1196"/>
      <c r="EH442" s="1192"/>
      <c r="EI442" s="1205"/>
      <c r="EJ442" s="1208"/>
      <c r="EK442" s="1210"/>
      <c r="EL442" s="1212"/>
      <c r="EM442" s="1192"/>
      <c r="EN442" s="1199"/>
      <c r="EO442" s="1192"/>
      <c r="EP442" s="1194"/>
      <c r="EQ442" s="1192"/>
      <c r="ER442" s="1196"/>
      <c r="ES442" s="1192"/>
      <c r="ET442" s="1205"/>
      <c r="EU442" s="1215"/>
      <c r="EV442" s="1208"/>
      <c r="EW442" s="1210"/>
      <c r="EX442" s="277">
        <v>20</v>
      </c>
      <c r="EY442" s="1210"/>
      <c r="EZ442" s="1261"/>
      <c r="FA442" s="1210"/>
      <c r="FB442" s="1264"/>
      <c r="FC442" s="298"/>
      <c r="FD442" s="1267"/>
      <c r="FE442" s="441"/>
      <c r="FL442" s="422"/>
      <c r="FM442" s="422"/>
      <c r="FN442" s="422"/>
      <c r="FO442" s="422"/>
    </row>
    <row r="443" spans="1:171" ht="15.6" customHeight="1">
      <c r="A443" s="144" t="s">
        <v>1496</v>
      </c>
      <c r="B443" s="144" t="s">
        <v>2137</v>
      </c>
      <c r="C443" s="1256"/>
      <c r="D443" s="1358"/>
      <c r="E443" s="1218"/>
      <c r="F443" s="300" t="s">
        <v>45</v>
      </c>
      <c r="G443" s="205"/>
      <c r="H443" s="279">
        <v>211070</v>
      </c>
      <c r="I443" s="280"/>
      <c r="J443" s="279">
        <v>206100</v>
      </c>
      <c r="K443" s="280"/>
      <c r="L443" s="175" t="s">
        <v>268</v>
      </c>
      <c r="M443" s="223">
        <v>1980</v>
      </c>
      <c r="N443" s="281"/>
      <c r="O443" s="282" t="s">
        <v>269</v>
      </c>
      <c r="P443" s="283" t="s">
        <v>270</v>
      </c>
      <c r="Q443" s="284" t="s">
        <v>274</v>
      </c>
      <c r="R443" s="283" t="s">
        <v>271</v>
      </c>
      <c r="S443" s="284" t="s">
        <v>268</v>
      </c>
      <c r="T443" s="285">
        <v>2.8</v>
      </c>
      <c r="U443" s="286"/>
      <c r="V443" s="223">
        <v>1930</v>
      </c>
      <c r="W443" s="281"/>
      <c r="X443" s="282" t="s">
        <v>269</v>
      </c>
      <c r="Y443" s="283" t="s">
        <v>270</v>
      </c>
      <c r="Z443" s="284" t="s">
        <v>274</v>
      </c>
      <c r="AA443" s="283" t="s">
        <v>271</v>
      </c>
      <c r="AB443" s="284" t="s">
        <v>268</v>
      </c>
      <c r="AC443" s="285">
        <v>2.8</v>
      </c>
      <c r="AD443" s="287"/>
      <c r="AE443" s="55"/>
      <c r="AH443" s="288"/>
      <c r="AP443" s="55"/>
      <c r="AQ443" s="289"/>
      <c r="AR443" s="165"/>
      <c r="AS443" s="288"/>
      <c r="AZ443" s="56"/>
      <c r="BA443" s="56"/>
      <c r="BB443" s="56"/>
      <c r="BC443" s="56"/>
      <c r="BD443" s="56"/>
      <c r="BE443" s="56"/>
      <c r="BF443" s="56"/>
      <c r="BG443" s="56"/>
      <c r="BH443" s="56"/>
      <c r="BI443" s="56"/>
      <c r="BJ443" s="1187"/>
      <c r="BL443" s="231">
        <v>785200</v>
      </c>
      <c r="BM443" s="1210"/>
      <c r="BN443" s="149">
        <v>7850</v>
      </c>
      <c r="BO443" s="138" t="s">
        <v>272</v>
      </c>
      <c r="BP443" s="166" t="s">
        <v>270</v>
      </c>
      <c r="BQ443" s="161" t="s">
        <v>268</v>
      </c>
      <c r="BR443" s="303" t="s">
        <v>271</v>
      </c>
      <c r="BS443" s="182" t="s">
        <v>268</v>
      </c>
      <c r="BT443" s="304">
        <v>2</v>
      </c>
      <c r="BU443" s="307"/>
      <c r="BV443" s="1241"/>
      <c r="BW443" s="302"/>
      <c r="BX443" s="1186"/>
      <c r="BY443" s="133"/>
      <c r="BZ443" s="133"/>
      <c r="CA443" s="1187"/>
      <c r="CB443" s="311"/>
      <c r="CC443" s="312"/>
      <c r="CD443" s="311"/>
      <c r="CE443" s="312"/>
      <c r="CF443" s="311"/>
      <c r="CG443" s="312"/>
      <c r="CH443" s="311"/>
      <c r="CI443" s="1241"/>
      <c r="CJ443" s="1219"/>
      <c r="CK443" s="1189"/>
      <c r="CL443" s="1190"/>
      <c r="CM443" s="1192"/>
      <c r="CN443" s="1194"/>
      <c r="CO443" s="1192"/>
      <c r="CP443" s="1196"/>
      <c r="CQ443" s="1192"/>
      <c r="CR443" s="1205"/>
      <c r="CS443" s="1230"/>
      <c r="CT443" s="1232"/>
      <c r="CU443" s="1235"/>
      <c r="CV443" s="1238"/>
      <c r="CW443" s="1235"/>
      <c r="CX443" s="1238"/>
      <c r="CY443" s="1189"/>
      <c r="CZ443" s="291" t="s">
        <v>1167</v>
      </c>
      <c r="DA443" s="292">
        <v>2400</v>
      </c>
      <c r="DB443" s="293">
        <v>2600</v>
      </c>
      <c r="DC443" s="294">
        <v>1600</v>
      </c>
      <c r="DD443" s="290">
        <v>1600</v>
      </c>
      <c r="DE443" s="1210"/>
      <c r="DF443" s="231">
        <v>2810</v>
      </c>
      <c r="DG443" s="235"/>
      <c r="DH443" s="165"/>
      <c r="DI443" s="1241"/>
      <c r="DJ443" s="1244"/>
      <c r="DK443" s="1210"/>
      <c r="DL443" s="1190"/>
      <c r="DM443" s="1193"/>
      <c r="DN443" s="1195"/>
      <c r="DO443" s="1193"/>
      <c r="DP443" s="1197"/>
      <c r="DQ443" s="1193"/>
      <c r="DR443" s="1248"/>
      <c r="DS443" s="1210"/>
      <c r="DT443" s="302"/>
      <c r="DU443" s="1210"/>
      <c r="DV443" s="1222"/>
      <c r="DW443" s="1224"/>
      <c r="DX443" s="1224"/>
      <c r="DY443" s="1226"/>
      <c r="DZ443" s="1210"/>
      <c r="EA443" s="1213"/>
      <c r="EB443" s="1193"/>
      <c r="EC443" s="1200"/>
      <c r="ED443" s="1193"/>
      <c r="EE443" s="1195"/>
      <c r="EF443" s="1193"/>
      <c r="EG443" s="1197"/>
      <c r="EH443" s="1193"/>
      <c r="EI443" s="1206"/>
      <c r="EJ443" s="1209"/>
      <c r="EK443" s="1210"/>
      <c r="EL443" s="1213"/>
      <c r="EM443" s="1193"/>
      <c r="EN443" s="1200"/>
      <c r="EO443" s="1193"/>
      <c r="EP443" s="1195"/>
      <c r="EQ443" s="1193"/>
      <c r="ER443" s="1197"/>
      <c r="ES443" s="1193"/>
      <c r="ET443" s="1206"/>
      <c r="EU443" s="1216"/>
      <c r="EV443" s="1209"/>
      <c r="EW443" s="1210"/>
      <c r="EX443" s="295" t="s">
        <v>1168</v>
      </c>
      <c r="EY443" s="1210"/>
      <c r="EZ443" s="1261"/>
      <c r="FA443" s="1210"/>
      <c r="FB443" s="1264"/>
      <c r="FC443" s="298"/>
      <c r="FD443" s="1267"/>
      <c r="FE443" s="441"/>
      <c r="FL443" s="422"/>
      <c r="FM443" s="422"/>
      <c r="FN443" s="422"/>
      <c r="FO443" s="422"/>
    </row>
    <row r="444" spans="1:171" ht="15.6" customHeight="1">
      <c r="A444" s="144" t="s">
        <v>560</v>
      </c>
      <c r="B444" s="144" t="s">
        <v>2138</v>
      </c>
      <c r="C444" s="1256"/>
      <c r="D444" s="1181" t="s">
        <v>1198</v>
      </c>
      <c r="E444" s="1184" t="s">
        <v>1160</v>
      </c>
      <c r="F444" s="296" t="s">
        <v>42</v>
      </c>
      <c r="G444" s="205"/>
      <c r="H444" s="206">
        <v>40570</v>
      </c>
      <c r="I444" s="207">
        <v>49440</v>
      </c>
      <c r="J444" s="206">
        <v>35980</v>
      </c>
      <c r="K444" s="207">
        <v>44850</v>
      </c>
      <c r="L444" s="175" t="s">
        <v>268</v>
      </c>
      <c r="M444" s="208">
        <v>380</v>
      </c>
      <c r="N444" s="209">
        <v>460</v>
      </c>
      <c r="O444" s="210" t="s">
        <v>269</v>
      </c>
      <c r="P444" s="211" t="s">
        <v>270</v>
      </c>
      <c r="Q444" s="212" t="s">
        <v>268</v>
      </c>
      <c r="R444" s="213" t="s">
        <v>271</v>
      </c>
      <c r="S444" s="212" t="s">
        <v>268</v>
      </c>
      <c r="T444" s="214">
        <v>3</v>
      </c>
      <c r="U444" s="215">
        <v>3</v>
      </c>
      <c r="V444" s="208">
        <v>330</v>
      </c>
      <c r="W444" s="209">
        <v>410</v>
      </c>
      <c r="X444" s="210" t="s">
        <v>269</v>
      </c>
      <c r="Y444" s="211" t="s">
        <v>270</v>
      </c>
      <c r="Z444" s="212" t="s">
        <v>268</v>
      </c>
      <c r="AA444" s="213" t="s">
        <v>271</v>
      </c>
      <c r="AB444" s="212" t="s">
        <v>268</v>
      </c>
      <c r="AC444" s="214">
        <v>3</v>
      </c>
      <c r="AD444" s="216">
        <v>3</v>
      </c>
      <c r="AE444" s="175" t="s">
        <v>268</v>
      </c>
      <c r="AF444" s="217">
        <v>8870</v>
      </c>
      <c r="AG444" s="218" t="s">
        <v>274</v>
      </c>
      <c r="AH444" s="219">
        <v>80</v>
      </c>
      <c r="AI444" s="220" t="s">
        <v>269</v>
      </c>
      <c r="AJ444" s="211" t="s">
        <v>270</v>
      </c>
      <c r="AK444" s="212" t="s">
        <v>268</v>
      </c>
      <c r="AL444" s="213" t="s">
        <v>271</v>
      </c>
      <c r="AM444" s="212" t="s">
        <v>268</v>
      </c>
      <c r="AN444" s="221">
        <v>2.8</v>
      </c>
      <c r="AO444" s="222" t="s">
        <v>276</v>
      </c>
      <c r="AP444" s="175" t="s">
        <v>268</v>
      </c>
      <c r="AQ444" s="223">
        <v>3540</v>
      </c>
      <c r="AR444" s="224" t="s">
        <v>274</v>
      </c>
      <c r="AS444" s="225">
        <v>30</v>
      </c>
      <c r="AT444" s="226" t="s">
        <v>269</v>
      </c>
      <c r="AU444" s="227" t="s">
        <v>270</v>
      </c>
      <c r="AV444" s="228" t="s">
        <v>268</v>
      </c>
      <c r="AW444" s="229" t="s">
        <v>271</v>
      </c>
      <c r="AX444" s="228" t="s">
        <v>268</v>
      </c>
      <c r="AY444" s="230">
        <v>3.8</v>
      </c>
      <c r="BA444" s="56"/>
      <c r="BJ444" s="1187"/>
      <c r="BL444" s="302"/>
      <c r="BM444" s="1210"/>
      <c r="BN444" s="309"/>
      <c r="BO444" s="202"/>
      <c r="BP444" s="202"/>
      <c r="BQ444" s="202"/>
      <c r="BR444" s="202"/>
      <c r="BS444" s="202"/>
      <c r="BT444" s="305"/>
      <c r="BU444" s="179"/>
      <c r="BV444" s="1241"/>
      <c r="BW444" s="231"/>
      <c r="BX444" s="1186"/>
      <c r="BY444" s="133"/>
      <c r="BZ444" s="133"/>
      <c r="CA444" s="1187"/>
      <c r="CB444" s="311"/>
      <c r="CC444" s="312"/>
      <c r="CD444" s="311"/>
      <c r="CE444" s="312"/>
      <c r="CF444" s="311"/>
      <c r="CG444" s="312"/>
      <c r="CH444" s="311"/>
      <c r="CI444" s="1241"/>
      <c r="CJ444" s="1188" t="s">
        <v>173</v>
      </c>
      <c r="CK444" s="1189" t="s">
        <v>268</v>
      </c>
      <c r="CL444" s="1190">
        <v>30</v>
      </c>
      <c r="CM444" s="1192" t="s">
        <v>269</v>
      </c>
      <c r="CN444" s="1194" t="s">
        <v>270</v>
      </c>
      <c r="CO444" s="1192" t="s">
        <v>268</v>
      </c>
      <c r="CP444" s="1196" t="s">
        <v>275</v>
      </c>
      <c r="CQ444" s="1192" t="s">
        <v>268</v>
      </c>
      <c r="CR444" s="1205">
        <v>2.4</v>
      </c>
      <c r="CS444" s="1230" t="s">
        <v>277</v>
      </c>
      <c r="CT444" s="1232" t="s">
        <v>268</v>
      </c>
      <c r="CU444" s="1233">
        <v>3200</v>
      </c>
      <c r="CV444" s="1236">
        <v>3500</v>
      </c>
      <c r="CW444" s="1233">
        <v>2200</v>
      </c>
      <c r="CX444" s="1236">
        <v>2200</v>
      </c>
      <c r="CY444" s="1189" t="s">
        <v>268</v>
      </c>
      <c r="CZ444" s="238" t="s">
        <v>1162</v>
      </c>
      <c r="DA444" s="239">
        <v>5100</v>
      </c>
      <c r="DB444" s="240">
        <v>5700</v>
      </c>
      <c r="DC444" s="241">
        <v>3500</v>
      </c>
      <c r="DD444" s="242">
        <v>3500</v>
      </c>
      <c r="DE444" s="1210"/>
      <c r="DF444" s="302"/>
      <c r="DG444" s="1189" t="s">
        <v>268</v>
      </c>
      <c r="DH444" s="1239">
        <v>5100</v>
      </c>
      <c r="DI444" s="1210" t="s">
        <v>268</v>
      </c>
      <c r="DJ444" s="1242">
        <v>1710</v>
      </c>
      <c r="DK444" s="1210" t="s">
        <v>268</v>
      </c>
      <c r="DL444" s="1245">
        <v>10</v>
      </c>
      <c r="DM444" s="1201" t="s">
        <v>269</v>
      </c>
      <c r="DN444" s="1202" t="s">
        <v>270</v>
      </c>
      <c r="DO444" s="1201" t="s">
        <v>268</v>
      </c>
      <c r="DP444" s="1203" t="s">
        <v>275</v>
      </c>
      <c r="DQ444" s="1201" t="s">
        <v>268</v>
      </c>
      <c r="DR444" s="1246">
        <v>10.5</v>
      </c>
      <c r="DS444" s="1210"/>
      <c r="DT444" s="231"/>
      <c r="DU444" s="1210" t="s">
        <v>280</v>
      </c>
      <c r="DV444" s="1249" t="s">
        <v>1129</v>
      </c>
      <c r="DW444" s="1251" t="s">
        <v>1129</v>
      </c>
      <c r="DX444" s="1251" t="s">
        <v>1129</v>
      </c>
      <c r="DY444" s="1253" t="s">
        <v>1129</v>
      </c>
      <c r="DZ444" s="1210" t="s">
        <v>280</v>
      </c>
      <c r="EA444" s="1211">
        <v>1130</v>
      </c>
      <c r="EB444" s="1201" t="s">
        <v>268</v>
      </c>
      <c r="EC444" s="1198">
        <v>10</v>
      </c>
      <c r="ED444" s="1201" t="s">
        <v>269</v>
      </c>
      <c r="EE444" s="1202" t="s">
        <v>270</v>
      </c>
      <c r="EF444" s="1201" t="s">
        <v>268</v>
      </c>
      <c r="EG444" s="1203" t="s">
        <v>275</v>
      </c>
      <c r="EH444" s="1201" t="s">
        <v>268</v>
      </c>
      <c r="EI444" s="1204">
        <v>5.2</v>
      </c>
      <c r="EJ444" s="1207" t="s">
        <v>276</v>
      </c>
      <c r="EK444" s="1210" t="s">
        <v>280</v>
      </c>
      <c r="EL444" s="1211">
        <v>4090</v>
      </c>
      <c r="EM444" s="1201" t="s">
        <v>268</v>
      </c>
      <c r="EN444" s="1198">
        <v>40</v>
      </c>
      <c r="EO444" s="1201" t="s">
        <v>269</v>
      </c>
      <c r="EP444" s="1202" t="s">
        <v>270</v>
      </c>
      <c r="EQ444" s="1201" t="s">
        <v>268</v>
      </c>
      <c r="ER444" s="1203" t="s">
        <v>275</v>
      </c>
      <c r="ES444" s="1201" t="s">
        <v>268</v>
      </c>
      <c r="ET444" s="1204">
        <v>2.6</v>
      </c>
      <c r="EU444" s="1214" t="s">
        <v>276</v>
      </c>
      <c r="EV444" s="1207" t="s">
        <v>1168</v>
      </c>
      <c r="EW444" s="1210" t="s">
        <v>280</v>
      </c>
      <c r="EX444" s="244"/>
      <c r="EY444" s="1210" t="s">
        <v>280</v>
      </c>
      <c r="EZ444" s="1261"/>
      <c r="FA444" s="1210"/>
      <c r="FB444" s="1264"/>
      <c r="FC444" s="298"/>
      <c r="FD444" s="1267"/>
      <c r="FE444" s="441"/>
      <c r="FL444" s="422"/>
      <c r="FM444" s="422"/>
      <c r="FN444" s="422"/>
      <c r="FO444" s="422"/>
    </row>
    <row r="445" spans="1:171" ht="15.6" customHeight="1">
      <c r="A445" s="144" t="s">
        <v>561</v>
      </c>
      <c r="B445" s="144" t="s">
        <v>2139</v>
      </c>
      <c r="C445" s="1256"/>
      <c r="D445" s="1182"/>
      <c r="E445" s="1185"/>
      <c r="F445" s="299" t="s">
        <v>43</v>
      </c>
      <c r="G445" s="205"/>
      <c r="H445" s="246">
        <v>49440</v>
      </c>
      <c r="I445" s="247">
        <v>120680</v>
      </c>
      <c r="J445" s="246">
        <v>44850</v>
      </c>
      <c r="K445" s="247">
        <v>116090</v>
      </c>
      <c r="L445" s="175" t="s">
        <v>268</v>
      </c>
      <c r="M445" s="248">
        <v>460</v>
      </c>
      <c r="N445" s="249">
        <v>1070</v>
      </c>
      <c r="O445" s="250" t="s">
        <v>269</v>
      </c>
      <c r="P445" s="251" t="s">
        <v>270</v>
      </c>
      <c r="Q445" s="252" t="s">
        <v>274</v>
      </c>
      <c r="R445" s="251" t="s">
        <v>271</v>
      </c>
      <c r="S445" s="252" t="s">
        <v>268</v>
      </c>
      <c r="T445" s="253">
        <v>3</v>
      </c>
      <c r="U445" s="254">
        <v>2.9</v>
      </c>
      <c r="V445" s="248">
        <v>410</v>
      </c>
      <c r="W445" s="249">
        <v>1030</v>
      </c>
      <c r="X445" s="250" t="s">
        <v>269</v>
      </c>
      <c r="Y445" s="251" t="s">
        <v>270</v>
      </c>
      <c r="Z445" s="252" t="s">
        <v>274</v>
      </c>
      <c r="AA445" s="251" t="s">
        <v>271</v>
      </c>
      <c r="AB445" s="252" t="s">
        <v>268</v>
      </c>
      <c r="AC445" s="253">
        <v>3</v>
      </c>
      <c r="AD445" s="255">
        <v>2.8</v>
      </c>
      <c r="AE445" s="175" t="s">
        <v>268</v>
      </c>
      <c r="AF445" s="223">
        <v>8870</v>
      </c>
      <c r="AG445" s="224" t="s">
        <v>274</v>
      </c>
      <c r="AH445" s="256">
        <v>80</v>
      </c>
      <c r="AI445" s="257" t="s">
        <v>269</v>
      </c>
      <c r="AJ445" s="197" t="s">
        <v>270</v>
      </c>
      <c r="AK445" s="198" t="s">
        <v>268</v>
      </c>
      <c r="AL445" s="258" t="s">
        <v>271</v>
      </c>
      <c r="AM445" s="259" t="s">
        <v>268</v>
      </c>
      <c r="AN445" s="260">
        <v>2.8</v>
      </c>
      <c r="AO445" s="261"/>
      <c r="AQ445" s="233"/>
      <c r="AR445" s="56"/>
      <c r="AS445" s="233"/>
      <c r="AT445" s="262"/>
      <c r="AU445" s="263"/>
      <c r="AV445" s="262"/>
      <c r="AW445" s="263"/>
      <c r="AX445" s="262"/>
      <c r="AY445" s="263"/>
      <c r="BA445" s="56"/>
      <c r="BB445" s="56"/>
      <c r="BC445" s="264"/>
      <c r="BD445" s="265"/>
      <c r="BE445" s="56"/>
      <c r="BF445" s="265"/>
      <c r="BG445" s="56"/>
      <c r="BH445" s="265"/>
      <c r="BI445" s="56"/>
      <c r="BJ445" s="1187"/>
      <c r="BL445" s="231" t="s">
        <v>1199</v>
      </c>
      <c r="BM445" s="1210"/>
      <c r="BN445" s="1227" t="s">
        <v>1199</v>
      </c>
      <c r="BO445" s="1228"/>
      <c r="BP445" s="1228"/>
      <c r="BT445" s="306"/>
      <c r="BU445" s="235"/>
      <c r="BV445" s="1241"/>
      <c r="BW445" s="266"/>
      <c r="BX445" s="1186"/>
      <c r="BY445" s="133"/>
      <c r="BZ445" s="133"/>
      <c r="CA445" s="1187"/>
      <c r="CB445" s="311"/>
      <c r="CC445" s="312"/>
      <c r="CD445" s="311"/>
      <c r="CE445" s="312"/>
      <c r="CF445" s="311"/>
      <c r="CG445" s="312"/>
      <c r="CH445" s="311"/>
      <c r="CI445" s="1241"/>
      <c r="CJ445" s="1188"/>
      <c r="CK445" s="1189"/>
      <c r="CL445" s="1190"/>
      <c r="CM445" s="1192"/>
      <c r="CN445" s="1194"/>
      <c r="CO445" s="1192"/>
      <c r="CP445" s="1196"/>
      <c r="CQ445" s="1192"/>
      <c r="CR445" s="1205"/>
      <c r="CS445" s="1230"/>
      <c r="CT445" s="1232"/>
      <c r="CU445" s="1234"/>
      <c r="CV445" s="1237"/>
      <c r="CW445" s="1234"/>
      <c r="CX445" s="1237"/>
      <c r="CY445" s="1189"/>
      <c r="CZ445" s="167" t="s">
        <v>1164</v>
      </c>
      <c r="DA445" s="268">
        <v>2800</v>
      </c>
      <c r="DB445" s="269">
        <v>3100</v>
      </c>
      <c r="DC445" s="270">
        <v>1900</v>
      </c>
      <c r="DD445" s="271">
        <v>1900</v>
      </c>
      <c r="DE445" s="1210"/>
      <c r="DF445" s="231" t="s">
        <v>327</v>
      </c>
      <c r="DG445" s="1189"/>
      <c r="DH445" s="1240"/>
      <c r="DI445" s="1210"/>
      <c r="DJ445" s="1243"/>
      <c r="DK445" s="1210"/>
      <c r="DL445" s="1190"/>
      <c r="DM445" s="1192"/>
      <c r="DN445" s="1194"/>
      <c r="DO445" s="1192"/>
      <c r="DP445" s="1196"/>
      <c r="DQ445" s="1192"/>
      <c r="DR445" s="1247"/>
      <c r="DS445" s="1210"/>
      <c r="DT445" s="231"/>
      <c r="DU445" s="1210"/>
      <c r="DV445" s="1250"/>
      <c r="DW445" s="1252"/>
      <c r="DX445" s="1252"/>
      <c r="DY445" s="1254"/>
      <c r="DZ445" s="1210"/>
      <c r="EA445" s="1212"/>
      <c r="EB445" s="1192"/>
      <c r="EC445" s="1199"/>
      <c r="ED445" s="1192"/>
      <c r="EE445" s="1194"/>
      <c r="EF445" s="1192"/>
      <c r="EG445" s="1196"/>
      <c r="EH445" s="1192"/>
      <c r="EI445" s="1205"/>
      <c r="EJ445" s="1208"/>
      <c r="EK445" s="1210"/>
      <c r="EL445" s="1212"/>
      <c r="EM445" s="1192"/>
      <c r="EN445" s="1199"/>
      <c r="EO445" s="1192"/>
      <c r="EP445" s="1194"/>
      <c r="EQ445" s="1192"/>
      <c r="ER445" s="1196"/>
      <c r="ES445" s="1192"/>
      <c r="ET445" s="1205"/>
      <c r="EU445" s="1215"/>
      <c r="EV445" s="1208"/>
      <c r="EW445" s="1210"/>
      <c r="EX445" s="272">
        <v>2670</v>
      </c>
      <c r="EY445" s="1210"/>
      <c r="EZ445" s="1261"/>
      <c r="FA445" s="1210"/>
      <c r="FB445" s="1264"/>
      <c r="FC445" s="298"/>
      <c r="FD445" s="1267"/>
      <c r="FE445" s="441"/>
      <c r="FL445" s="422"/>
      <c r="FM445" s="422"/>
      <c r="FN445" s="422"/>
      <c r="FO445" s="422"/>
    </row>
    <row r="446" spans="1:171" ht="15.6" customHeight="1">
      <c r="A446" s="144" t="s">
        <v>1497</v>
      </c>
      <c r="B446" s="144" t="s">
        <v>2140</v>
      </c>
      <c r="C446" s="1256"/>
      <c r="D446" s="1182"/>
      <c r="E446" s="1217" t="s">
        <v>1165</v>
      </c>
      <c r="F446" s="299" t="s">
        <v>44</v>
      </c>
      <c r="G446" s="205"/>
      <c r="H446" s="246">
        <v>120680</v>
      </c>
      <c r="I446" s="247">
        <v>209400</v>
      </c>
      <c r="J446" s="246">
        <v>116090</v>
      </c>
      <c r="K446" s="247">
        <v>204810</v>
      </c>
      <c r="L446" s="175" t="s">
        <v>268</v>
      </c>
      <c r="M446" s="248">
        <v>1070</v>
      </c>
      <c r="N446" s="249">
        <v>1960</v>
      </c>
      <c r="O446" s="250" t="s">
        <v>269</v>
      </c>
      <c r="P446" s="251" t="s">
        <v>270</v>
      </c>
      <c r="Q446" s="252" t="s">
        <v>274</v>
      </c>
      <c r="R446" s="251" t="s">
        <v>271</v>
      </c>
      <c r="S446" s="252" t="s">
        <v>268</v>
      </c>
      <c r="T446" s="253">
        <v>2.9</v>
      </c>
      <c r="U446" s="254">
        <v>2.8</v>
      </c>
      <c r="V446" s="248">
        <v>1030</v>
      </c>
      <c r="W446" s="249">
        <v>1920</v>
      </c>
      <c r="X446" s="250" t="s">
        <v>269</v>
      </c>
      <c r="Y446" s="251" t="s">
        <v>270</v>
      </c>
      <c r="Z446" s="252" t="s">
        <v>274</v>
      </c>
      <c r="AA446" s="251" t="s">
        <v>271</v>
      </c>
      <c r="AB446" s="252" t="s">
        <v>268</v>
      </c>
      <c r="AC446" s="253">
        <v>2.8</v>
      </c>
      <c r="AD446" s="255">
        <v>2.8</v>
      </c>
      <c r="AE446" s="55"/>
      <c r="AH446" s="273"/>
      <c r="AP446" s="55"/>
      <c r="AZ446" s="175" t="s">
        <v>268</v>
      </c>
      <c r="BA446" s="274">
        <v>17740</v>
      </c>
      <c r="BB446" s="175" t="s">
        <v>268</v>
      </c>
      <c r="BC446" s="225">
        <v>170</v>
      </c>
      <c r="BD446" s="226" t="s">
        <v>269</v>
      </c>
      <c r="BE446" s="227" t="s">
        <v>270</v>
      </c>
      <c r="BF446" s="228" t="s">
        <v>268</v>
      </c>
      <c r="BG446" s="229" t="s">
        <v>271</v>
      </c>
      <c r="BH446" s="226" t="s">
        <v>268</v>
      </c>
      <c r="BI446" s="230">
        <v>2.7</v>
      </c>
      <c r="BJ446" s="1187"/>
      <c r="BL446" s="231">
        <v>827700</v>
      </c>
      <c r="BM446" s="1210"/>
      <c r="BN446" s="149">
        <v>8270</v>
      </c>
      <c r="BO446" s="138" t="s">
        <v>272</v>
      </c>
      <c r="BP446" s="166" t="s">
        <v>270</v>
      </c>
      <c r="BQ446" s="161" t="s">
        <v>268</v>
      </c>
      <c r="BR446" s="303" t="s">
        <v>271</v>
      </c>
      <c r="BS446" s="182" t="s">
        <v>268</v>
      </c>
      <c r="BT446" s="304">
        <v>2.1</v>
      </c>
      <c r="BU446" s="307"/>
      <c r="BV446" s="1241"/>
      <c r="BW446" s="302"/>
      <c r="BX446" s="1186"/>
      <c r="BY446" s="133"/>
      <c r="BZ446" s="133"/>
      <c r="CA446" s="1187"/>
      <c r="CB446" s="311"/>
      <c r="CC446" s="312"/>
      <c r="CD446" s="311"/>
      <c r="CE446" s="312"/>
      <c r="CF446" s="311"/>
      <c r="CG446" s="312"/>
      <c r="CH446" s="311"/>
      <c r="CI446" s="1241"/>
      <c r="CJ446" s="1219">
        <v>3070</v>
      </c>
      <c r="CK446" s="1189"/>
      <c r="CL446" s="1190"/>
      <c r="CM446" s="1192"/>
      <c r="CN446" s="1194"/>
      <c r="CO446" s="1192"/>
      <c r="CP446" s="1196"/>
      <c r="CQ446" s="1192"/>
      <c r="CR446" s="1205"/>
      <c r="CS446" s="1230"/>
      <c r="CT446" s="1232"/>
      <c r="CU446" s="1234"/>
      <c r="CV446" s="1237"/>
      <c r="CW446" s="1234"/>
      <c r="CX446" s="1237"/>
      <c r="CY446" s="1189"/>
      <c r="CZ446" s="167" t="s">
        <v>1166</v>
      </c>
      <c r="DA446" s="268">
        <v>2400</v>
      </c>
      <c r="DB446" s="269">
        <v>2700</v>
      </c>
      <c r="DC446" s="270">
        <v>1700</v>
      </c>
      <c r="DD446" s="271">
        <v>1700</v>
      </c>
      <c r="DE446" s="1210"/>
      <c r="DF446" s="231">
        <v>2540</v>
      </c>
      <c r="DG446" s="235"/>
      <c r="DH446" s="276"/>
      <c r="DI446" s="1241"/>
      <c r="DJ446" s="1243"/>
      <c r="DK446" s="1210"/>
      <c r="DL446" s="1190"/>
      <c r="DM446" s="1192"/>
      <c r="DN446" s="1194"/>
      <c r="DO446" s="1192"/>
      <c r="DP446" s="1196"/>
      <c r="DQ446" s="1192"/>
      <c r="DR446" s="1247"/>
      <c r="DS446" s="1210"/>
      <c r="DT446" s="302"/>
      <c r="DU446" s="1210"/>
      <c r="DV446" s="1221">
        <v>0.01</v>
      </c>
      <c r="DW446" s="1223">
        <v>0.03</v>
      </c>
      <c r="DX446" s="1223">
        <v>0.04</v>
      </c>
      <c r="DY446" s="1225">
        <v>0.06</v>
      </c>
      <c r="DZ446" s="1210"/>
      <c r="EA446" s="1212"/>
      <c r="EB446" s="1192"/>
      <c r="EC446" s="1199"/>
      <c r="ED446" s="1192"/>
      <c r="EE446" s="1194"/>
      <c r="EF446" s="1192"/>
      <c r="EG446" s="1196"/>
      <c r="EH446" s="1192"/>
      <c r="EI446" s="1205"/>
      <c r="EJ446" s="1208"/>
      <c r="EK446" s="1210"/>
      <c r="EL446" s="1212"/>
      <c r="EM446" s="1192"/>
      <c r="EN446" s="1199"/>
      <c r="EO446" s="1192"/>
      <c r="EP446" s="1194"/>
      <c r="EQ446" s="1192"/>
      <c r="ER446" s="1196"/>
      <c r="ES446" s="1192"/>
      <c r="ET446" s="1205"/>
      <c r="EU446" s="1215"/>
      <c r="EV446" s="1208"/>
      <c r="EW446" s="1210"/>
      <c r="EX446" s="277">
        <v>20</v>
      </c>
      <c r="EY446" s="1210"/>
      <c r="EZ446" s="1261"/>
      <c r="FA446" s="1210"/>
      <c r="FB446" s="1264"/>
      <c r="FC446" s="298"/>
      <c r="FD446" s="1267"/>
      <c r="FE446" s="441"/>
      <c r="FL446" s="422"/>
      <c r="FM446" s="422"/>
      <c r="FN446" s="422"/>
      <c r="FO446" s="422"/>
    </row>
    <row r="447" spans="1:171" ht="15.6" customHeight="1">
      <c r="A447" s="144" t="s">
        <v>1498</v>
      </c>
      <c r="B447" s="144" t="s">
        <v>2141</v>
      </c>
      <c r="C447" s="1256"/>
      <c r="D447" s="1182"/>
      <c r="E447" s="1218"/>
      <c r="F447" s="300" t="s">
        <v>45</v>
      </c>
      <c r="G447" s="205"/>
      <c r="H447" s="279">
        <v>209400</v>
      </c>
      <c r="I447" s="280"/>
      <c r="J447" s="279">
        <v>204810</v>
      </c>
      <c r="K447" s="280"/>
      <c r="L447" s="175" t="s">
        <v>268</v>
      </c>
      <c r="M447" s="223">
        <v>1960</v>
      </c>
      <c r="N447" s="281"/>
      <c r="O447" s="282" t="s">
        <v>269</v>
      </c>
      <c r="P447" s="283" t="s">
        <v>270</v>
      </c>
      <c r="Q447" s="284" t="s">
        <v>274</v>
      </c>
      <c r="R447" s="283" t="s">
        <v>271</v>
      </c>
      <c r="S447" s="284" t="s">
        <v>268</v>
      </c>
      <c r="T447" s="285">
        <v>2.8</v>
      </c>
      <c r="U447" s="286"/>
      <c r="V447" s="223">
        <v>1920</v>
      </c>
      <c r="W447" s="281"/>
      <c r="X447" s="282" t="s">
        <v>269</v>
      </c>
      <c r="Y447" s="283" t="s">
        <v>270</v>
      </c>
      <c r="Z447" s="284" t="s">
        <v>274</v>
      </c>
      <c r="AA447" s="283" t="s">
        <v>271</v>
      </c>
      <c r="AB447" s="284" t="s">
        <v>268</v>
      </c>
      <c r="AC447" s="285">
        <v>2.8</v>
      </c>
      <c r="AD447" s="287"/>
      <c r="AE447" s="55"/>
      <c r="AH447" s="288"/>
      <c r="AP447" s="55"/>
      <c r="AQ447" s="289"/>
      <c r="AR447" s="165"/>
      <c r="AS447" s="288"/>
      <c r="AZ447" s="56"/>
      <c r="BA447" s="56"/>
      <c r="BB447" s="56"/>
      <c r="BC447" s="56"/>
      <c r="BD447" s="56"/>
      <c r="BE447" s="56"/>
      <c r="BF447" s="56"/>
      <c r="BG447" s="56"/>
      <c r="BH447" s="56"/>
      <c r="BI447" s="56"/>
      <c r="BJ447" s="1187"/>
      <c r="BL447" s="301"/>
      <c r="BM447" s="1210"/>
      <c r="BN447" s="144"/>
      <c r="BT447" s="306"/>
      <c r="BU447" s="179"/>
      <c r="BV447" s="1241"/>
      <c r="BW447" s="231"/>
      <c r="BX447" s="1186"/>
      <c r="BY447" s="133"/>
      <c r="BZ447" s="133"/>
      <c r="CA447" s="1187"/>
      <c r="CB447" s="311"/>
      <c r="CC447" s="312"/>
      <c r="CD447" s="311"/>
      <c r="CE447" s="312"/>
      <c r="CF447" s="311"/>
      <c r="CG447" s="312"/>
      <c r="CH447" s="311"/>
      <c r="CI447" s="1241"/>
      <c r="CJ447" s="1219"/>
      <c r="CK447" s="1189"/>
      <c r="CL447" s="1190"/>
      <c r="CM447" s="1192"/>
      <c r="CN447" s="1194"/>
      <c r="CO447" s="1192"/>
      <c r="CP447" s="1196"/>
      <c r="CQ447" s="1192"/>
      <c r="CR447" s="1205"/>
      <c r="CS447" s="1230"/>
      <c r="CT447" s="1232"/>
      <c r="CU447" s="1235"/>
      <c r="CV447" s="1238"/>
      <c r="CW447" s="1235"/>
      <c r="CX447" s="1238"/>
      <c r="CY447" s="1189"/>
      <c r="CZ447" s="291" t="s">
        <v>1167</v>
      </c>
      <c r="DA447" s="292">
        <v>2200</v>
      </c>
      <c r="DB447" s="293">
        <v>2400</v>
      </c>
      <c r="DC447" s="294">
        <v>1500</v>
      </c>
      <c r="DD447" s="290">
        <v>1500</v>
      </c>
      <c r="DE447" s="1210"/>
      <c r="DF447" s="302"/>
      <c r="DG447" s="235"/>
      <c r="DH447" s="165"/>
      <c r="DI447" s="1241"/>
      <c r="DJ447" s="1244"/>
      <c r="DK447" s="1210"/>
      <c r="DL447" s="1190"/>
      <c r="DM447" s="1193"/>
      <c r="DN447" s="1195"/>
      <c r="DO447" s="1193"/>
      <c r="DP447" s="1197"/>
      <c r="DQ447" s="1193"/>
      <c r="DR447" s="1248"/>
      <c r="DS447" s="1210"/>
      <c r="DT447" s="231"/>
      <c r="DU447" s="1210"/>
      <c r="DV447" s="1222"/>
      <c r="DW447" s="1224"/>
      <c r="DX447" s="1224"/>
      <c r="DY447" s="1226"/>
      <c r="DZ447" s="1210"/>
      <c r="EA447" s="1213"/>
      <c r="EB447" s="1193"/>
      <c r="EC447" s="1200"/>
      <c r="ED447" s="1193"/>
      <c r="EE447" s="1195"/>
      <c r="EF447" s="1193"/>
      <c r="EG447" s="1197"/>
      <c r="EH447" s="1193"/>
      <c r="EI447" s="1206"/>
      <c r="EJ447" s="1209"/>
      <c r="EK447" s="1210"/>
      <c r="EL447" s="1213"/>
      <c r="EM447" s="1193"/>
      <c r="EN447" s="1200"/>
      <c r="EO447" s="1193"/>
      <c r="EP447" s="1195"/>
      <c r="EQ447" s="1193"/>
      <c r="ER447" s="1197"/>
      <c r="ES447" s="1193"/>
      <c r="ET447" s="1206"/>
      <c r="EU447" s="1216"/>
      <c r="EV447" s="1209"/>
      <c r="EW447" s="1210"/>
      <c r="EX447" s="295" t="s">
        <v>1168</v>
      </c>
      <c r="EY447" s="1210"/>
      <c r="EZ447" s="1261"/>
      <c r="FA447" s="1210"/>
      <c r="FB447" s="1264"/>
      <c r="FC447" s="298"/>
      <c r="FD447" s="1267"/>
      <c r="FE447" s="441"/>
      <c r="FL447" s="422"/>
      <c r="FM447" s="422"/>
      <c r="FN447" s="422"/>
      <c r="FO447" s="422"/>
    </row>
    <row r="448" spans="1:171" ht="15.6" customHeight="1">
      <c r="A448" s="144" t="s">
        <v>1499</v>
      </c>
      <c r="B448" s="144" t="s">
        <v>2142</v>
      </c>
      <c r="C448" s="1256"/>
      <c r="D448" s="1352" t="s">
        <v>1200</v>
      </c>
      <c r="E448" s="1184" t="s">
        <v>1160</v>
      </c>
      <c r="F448" s="296" t="s">
        <v>42</v>
      </c>
      <c r="G448" s="205"/>
      <c r="H448" s="206">
        <v>39170</v>
      </c>
      <c r="I448" s="207">
        <v>48040</v>
      </c>
      <c r="J448" s="206">
        <v>34910</v>
      </c>
      <c r="K448" s="207">
        <v>43780</v>
      </c>
      <c r="L448" s="175" t="s">
        <v>268</v>
      </c>
      <c r="M448" s="208">
        <v>370</v>
      </c>
      <c r="N448" s="209">
        <v>450</v>
      </c>
      <c r="O448" s="210" t="s">
        <v>269</v>
      </c>
      <c r="P448" s="211" t="s">
        <v>270</v>
      </c>
      <c r="Q448" s="212" t="s">
        <v>268</v>
      </c>
      <c r="R448" s="213" t="s">
        <v>271</v>
      </c>
      <c r="S448" s="212" t="s">
        <v>268</v>
      </c>
      <c r="T448" s="214">
        <v>3</v>
      </c>
      <c r="U448" s="215">
        <v>3</v>
      </c>
      <c r="V448" s="208">
        <v>320</v>
      </c>
      <c r="W448" s="209">
        <v>400</v>
      </c>
      <c r="X448" s="210" t="s">
        <v>269</v>
      </c>
      <c r="Y448" s="211" t="s">
        <v>270</v>
      </c>
      <c r="Z448" s="212" t="s">
        <v>268</v>
      </c>
      <c r="AA448" s="213" t="s">
        <v>271</v>
      </c>
      <c r="AB448" s="212" t="s">
        <v>268</v>
      </c>
      <c r="AC448" s="214">
        <v>3</v>
      </c>
      <c r="AD448" s="216">
        <v>3</v>
      </c>
      <c r="AE448" s="175" t="s">
        <v>268</v>
      </c>
      <c r="AF448" s="217">
        <v>8870</v>
      </c>
      <c r="AG448" s="218" t="s">
        <v>274</v>
      </c>
      <c r="AH448" s="219">
        <v>80</v>
      </c>
      <c r="AI448" s="220" t="s">
        <v>269</v>
      </c>
      <c r="AJ448" s="211" t="s">
        <v>270</v>
      </c>
      <c r="AK448" s="212" t="s">
        <v>268</v>
      </c>
      <c r="AL448" s="213" t="s">
        <v>271</v>
      </c>
      <c r="AM448" s="212" t="s">
        <v>268</v>
      </c>
      <c r="AN448" s="221">
        <v>2.8</v>
      </c>
      <c r="AO448" s="222" t="s">
        <v>276</v>
      </c>
      <c r="AP448" s="175" t="s">
        <v>268</v>
      </c>
      <c r="AQ448" s="223">
        <v>3540</v>
      </c>
      <c r="AR448" s="224" t="s">
        <v>274</v>
      </c>
      <c r="AS448" s="225">
        <v>30</v>
      </c>
      <c r="AT448" s="226" t="s">
        <v>269</v>
      </c>
      <c r="AU448" s="227" t="s">
        <v>270</v>
      </c>
      <c r="AV448" s="228" t="s">
        <v>268</v>
      </c>
      <c r="AW448" s="229" t="s">
        <v>271</v>
      </c>
      <c r="AX448" s="228" t="s">
        <v>268</v>
      </c>
      <c r="AY448" s="230">
        <v>3.8</v>
      </c>
      <c r="BA448" s="56"/>
      <c r="BJ448" s="1187"/>
      <c r="BL448" s="301"/>
      <c r="BM448" s="1210"/>
      <c r="BN448" s="144"/>
      <c r="BT448" s="306"/>
      <c r="BU448" s="235"/>
      <c r="BV448" s="1241"/>
      <c r="BW448" s="266"/>
      <c r="BX448" s="1186"/>
      <c r="BY448" s="133"/>
      <c r="BZ448" s="133"/>
      <c r="CA448" s="1187"/>
      <c r="CB448" s="311"/>
      <c r="CC448" s="312"/>
      <c r="CD448" s="311"/>
      <c r="CE448" s="312"/>
      <c r="CF448" s="311"/>
      <c r="CG448" s="312"/>
      <c r="CH448" s="311"/>
      <c r="CI448" s="1241"/>
      <c r="CJ448" s="1188" t="s">
        <v>174</v>
      </c>
      <c r="CK448" s="1189" t="s">
        <v>268</v>
      </c>
      <c r="CL448" s="1190">
        <v>20</v>
      </c>
      <c r="CM448" s="1192" t="s">
        <v>269</v>
      </c>
      <c r="CN448" s="1194" t="s">
        <v>270</v>
      </c>
      <c r="CO448" s="1192" t="s">
        <v>268</v>
      </c>
      <c r="CP448" s="1196" t="s">
        <v>275</v>
      </c>
      <c r="CQ448" s="1192" t="s">
        <v>268</v>
      </c>
      <c r="CR448" s="1205">
        <v>3.1</v>
      </c>
      <c r="CS448" s="1230" t="s">
        <v>277</v>
      </c>
      <c r="CT448" s="1232" t="s">
        <v>268</v>
      </c>
      <c r="CU448" s="1233">
        <v>3400</v>
      </c>
      <c r="CV448" s="1236">
        <v>3800</v>
      </c>
      <c r="CW448" s="1233">
        <v>2400</v>
      </c>
      <c r="CX448" s="1236">
        <v>2400</v>
      </c>
      <c r="CY448" s="1189" t="s">
        <v>268</v>
      </c>
      <c r="CZ448" s="238" t="s">
        <v>1162</v>
      </c>
      <c r="DA448" s="239">
        <v>5500</v>
      </c>
      <c r="DB448" s="240">
        <v>6200</v>
      </c>
      <c r="DC448" s="241">
        <v>3900</v>
      </c>
      <c r="DD448" s="242">
        <v>3900</v>
      </c>
      <c r="DE448" s="1210"/>
      <c r="DF448" s="231" t="s">
        <v>329</v>
      </c>
      <c r="DG448" s="1189" t="s">
        <v>268</v>
      </c>
      <c r="DH448" s="1239">
        <v>5100</v>
      </c>
      <c r="DI448" s="1210" t="s">
        <v>268</v>
      </c>
      <c r="DJ448" s="1242">
        <v>1590</v>
      </c>
      <c r="DK448" s="1210" t="s">
        <v>268</v>
      </c>
      <c r="DL448" s="1245">
        <v>10</v>
      </c>
      <c r="DM448" s="1201" t="s">
        <v>269</v>
      </c>
      <c r="DN448" s="1202" t="s">
        <v>270</v>
      </c>
      <c r="DO448" s="1201" t="s">
        <v>268</v>
      </c>
      <c r="DP448" s="1203" t="s">
        <v>275</v>
      </c>
      <c r="DQ448" s="1201" t="s">
        <v>268</v>
      </c>
      <c r="DR448" s="1246">
        <v>9.6999999999999993</v>
      </c>
      <c r="DS448" s="1210"/>
      <c r="DT448" s="231"/>
      <c r="DU448" s="1210" t="s">
        <v>280</v>
      </c>
      <c r="DV448" s="1249" t="s">
        <v>1129</v>
      </c>
      <c r="DW448" s="1251" t="s">
        <v>1129</v>
      </c>
      <c r="DX448" s="1251" t="s">
        <v>1129</v>
      </c>
      <c r="DY448" s="1253" t="s">
        <v>1129</v>
      </c>
      <c r="DZ448" s="1210" t="s">
        <v>280</v>
      </c>
      <c r="EA448" s="1211">
        <v>1050</v>
      </c>
      <c r="EB448" s="1201" t="s">
        <v>268</v>
      </c>
      <c r="EC448" s="1198">
        <v>11</v>
      </c>
      <c r="ED448" s="1201" t="s">
        <v>269</v>
      </c>
      <c r="EE448" s="1202" t="s">
        <v>270</v>
      </c>
      <c r="EF448" s="1201" t="s">
        <v>268</v>
      </c>
      <c r="EG448" s="1203" t="s">
        <v>275</v>
      </c>
      <c r="EH448" s="1201" t="s">
        <v>268</v>
      </c>
      <c r="EI448" s="1204">
        <v>4.4000000000000004</v>
      </c>
      <c r="EJ448" s="1207" t="s">
        <v>276</v>
      </c>
      <c r="EK448" s="1210" t="s">
        <v>280</v>
      </c>
      <c r="EL448" s="1211">
        <v>3800</v>
      </c>
      <c r="EM448" s="1201" t="s">
        <v>268</v>
      </c>
      <c r="EN448" s="1198">
        <v>30</v>
      </c>
      <c r="EO448" s="1201" t="s">
        <v>269</v>
      </c>
      <c r="EP448" s="1202" t="s">
        <v>270</v>
      </c>
      <c r="EQ448" s="1201" t="s">
        <v>268</v>
      </c>
      <c r="ER448" s="1203" t="s">
        <v>275</v>
      </c>
      <c r="ES448" s="1201" t="s">
        <v>268</v>
      </c>
      <c r="ET448" s="1204">
        <v>3.2</v>
      </c>
      <c r="EU448" s="1214" t="s">
        <v>276</v>
      </c>
      <c r="EV448" s="1207" t="s">
        <v>1168</v>
      </c>
      <c r="EW448" s="1210" t="s">
        <v>280</v>
      </c>
      <c r="EX448" s="244"/>
      <c r="EY448" s="1210" t="s">
        <v>280</v>
      </c>
      <c r="EZ448" s="1261"/>
      <c r="FA448" s="1210"/>
      <c r="FB448" s="1264"/>
      <c r="FC448" s="298"/>
      <c r="FD448" s="1267"/>
      <c r="FE448" s="441"/>
      <c r="FL448" s="422"/>
      <c r="FM448" s="422"/>
      <c r="FN448" s="422"/>
      <c r="FO448" s="422"/>
    </row>
    <row r="449" spans="1:171" ht="15.6" customHeight="1">
      <c r="A449" s="144" t="s">
        <v>1500</v>
      </c>
      <c r="B449" s="144" t="s">
        <v>2143</v>
      </c>
      <c r="C449" s="1256"/>
      <c r="D449" s="1182"/>
      <c r="E449" s="1185"/>
      <c r="F449" s="299" t="s">
        <v>43</v>
      </c>
      <c r="G449" s="205"/>
      <c r="H449" s="246">
        <v>48040</v>
      </c>
      <c r="I449" s="247">
        <v>119280</v>
      </c>
      <c r="J449" s="246">
        <v>43780</v>
      </c>
      <c r="K449" s="247">
        <v>115020</v>
      </c>
      <c r="L449" s="175" t="s">
        <v>268</v>
      </c>
      <c r="M449" s="248">
        <v>450</v>
      </c>
      <c r="N449" s="249">
        <v>1060</v>
      </c>
      <c r="O449" s="250" t="s">
        <v>269</v>
      </c>
      <c r="P449" s="251" t="s">
        <v>270</v>
      </c>
      <c r="Q449" s="252" t="s">
        <v>274</v>
      </c>
      <c r="R449" s="251" t="s">
        <v>271</v>
      </c>
      <c r="S449" s="252" t="s">
        <v>268</v>
      </c>
      <c r="T449" s="253">
        <v>3</v>
      </c>
      <c r="U449" s="254">
        <v>2.9</v>
      </c>
      <c r="V449" s="248">
        <v>400</v>
      </c>
      <c r="W449" s="249">
        <v>1020</v>
      </c>
      <c r="X449" s="250" t="s">
        <v>269</v>
      </c>
      <c r="Y449" s="251" t="s">
        <v>270</v>
      </c>
      <c r="Z449" s="252" t="s">
        <v>274</v>
      </c>
      <c r="AA449" s="251" t="s">
        <v>271</v>
      </c>
      <c r="AB449" s="252" t="s">
        <v>268</v>
      </c>
      <c r="AC449" s="253">
        <v>3</v>
      </c>
      <c r="AD449" s="255">
        <v>2.8</v>
      </c>
      <c r="AE449" s="175" t="s">
        <v>268</v>
      </c>
      <c r="AF449" s="223">
        <v>8870</v>
      </c>
      <c r="AG449" s="224" t="s">
        <v>274</v>
      </c>
      <c r="AH449" s="256">
        <v>80</v>
      </c>
      <c r="AI449" s="257" t="s">
        <v>269</v>
      </c>
      <c r="AJ449" s="197" t="s">
        <v>270</v>
      </c>
      <c r="AK449" s="198" t="s">
        <v>268</v>
      </c>
      <c r="AL449" s="258" t="s">
        <v>271</v>
      </c>
      <c r="AM449" s="259" t="s">
        <v>268</v>
      </c>
      <c r="AN449" s="260">
        <v>2.8</v>
      </c>
      <c r="AO449" s="261"/>
      <c r="AQ449" s="233"/>
      <c r="AR449" s="56"/>
      <c r="AS449" s="233"/>
      <c r="AT449" s="262"/>
      <c r="AU449" s="263"/>
      <c r="AV449" s="262"/>
      <c r="AW449" s="263"/>
      <c r="AX449" s="262"/>
      <c r="AY449" s="263"/>
      <c r="BA449" s="56"/>
      <c r="BB449" s="56"/>
      <c r="BC449" s="264"/>
      <c r="BD449" s="265"/>
      <c r="BE449" s="56"/>
      <c r="BF449" s="265"/>
      <c r="BG449" s="56"/>
      <c r="BH449" s="265"/>
      <c r="BI449" s="56"/>
      <c r="BJ449" s="1187"/>
      <c r="BL449" s="301"/>
      <c r="BM449" s="1210"/>
      <c r="BN449" s="144"/>
      <c r="BT449" s="306"/>
      <c r="BU449" s="307"/>
      <c r="BV449" s="1241"/>
      <c r="BW449" s="302"/>
      <c r="BX449" s="1186"/>
      <c r="BY449" s="133"/>
      <c r="BZ449" s="133"/>
      <c r="CA449" s="1187"/>
      <c r="CB449" s="311"/>
      <c r="CC449" s="312"/>
      <c r="CD449" s="311"/>
      <c r="CE449" s="312"/>
      <c r="CF449" s="311"/>
      <c r="CG449" s="312"/>
      <c r="CH449" s="311"/>
      <c r="CI449" s="1241"/>
      <c r="CJ449" s="1188"/>
      <c r="CK449" s="1189"/>
      <c r="CL449" s="1190"/>
      <c r="CM449" s="1192"/>
      <c r="CN449" s="1194"/>
      <c r="CO449" s="1192"/>
      <c r="CP449" s="1196"/>
      <c r="CQ449" s="1192"/>
      <c r="CR449" s="1205"/>
      <c r="CS449" s="1230"/>
      <c r="CT449" s="1232"/>
      <c r="CU449" s="1234"/>
      <c r="CV449" s="1237"/>
      <c r="CW449" s="1234"/>
      <c r="CX449" s="1237"/>
      <c r="CY449" s="1189"/>
      <c r="CZ449" s="167" t="s">
        <v>1164</v>
      </c>
      <c r="DA449" s="268">
        <v>3000</v>
      </c>
      <c r="DB449" s="269">
        <v>3400</v>
      </c>
      <c r="DC449" s="270">
        <v>2100</v>
      </c>
      <c r="DD449" s="271">
        <v>2100</v>
      </c>
      <c r="DE449" s="1210"/>
      <c r="DF449" s="231">
        <v>2440</v>
      </c>
      <c r="DG449" s="1189"/>
      <c r="DH449" s="1240"/>
      <c r="DI449" s="1210"/>
      <c r="DJ449" s="1243"/>
      <c r="DK449" s="1210"/>
      <c r="DL449" s="1190"/>
      <c r="DM449" s="1192"/>
      <c r="DN449" s="1194"/>
      <c r="DO449" s="1192"/>
      <c r="DP449" s="1196"/>
      <c r="DQ449" s="1192"/>
      <c r="DR449" s="1247"/>
      <c r="DS449" s="1210"/>
      <c r="DT449" s="302"/>
      <c r="DU449" s="1210"/>
      <c r="DV449" s="1250"/>
      <c r="DW449" s="1252"/>
      <c r="DX449" s="1252"/>
      <c r="DY449" s="1254"/>
      <c r="DZ449" s="1210"/>
      <c r="EA449" s="1212"/>
      <c r="EB449" s="1192"/>
      <c r="EC449" s="1199"/>
      <c r="ED449" s="1192"/>
      <c r="EE449" s="1194"/>
      <c r="EF449" s="1192"/>
      <c r="EG449" s="1196"/>
      <c r="EH449" s="1192"/>
      <c r="EI449" s="1205"/>
      <c r="EJ449" s="1208"/>
      <c r="EK449" s="1210"/>
      <c r="EL449" s="1212"/>
      <c r="EM449" s="1192"/>
      <c r="EN449" s="1199"/>
      <c r="EO449" s="1192"/>
      <c r="EP449" s="1194"/>
      <c r="EQ449" s="1192"/>
      <c r="ER449" s="1196"/>
      <c r="ES449" s="1192"/>
      <c r="ET449" s="1205"/>
      <c r="EU449" s="1215"/>
      <c r="EV449" s="1208"/>
      <c r="EW449" s="1210"/>
      <c r="EX449" s="272">
        <v>2480</v>
      </c>
      <c r="EY449" s="1210"/>
      <c r="EZ449" s="1261"/>
      <c r="FA449" s="1210"/>
      <c r="FB449" s="1264"/>
      <c r="FC449" s="298"/>
      <c r="FD449" s="1267"/>
      <c r="FE449" s="441"/>
      <c r="FL449" s="422"/>
      <c r="FM449" s="422"/>
      <c r="FN449" s="422"/>
      <c r="FO449" s="422"/>
    </row>
    <row r="450" spans="1:171" ht="15.6" customHeight="1">
      <c r="A450" s="144" t="s">
        <v>1501</v>
      </c>
      <c r="B450" s="144" t="s">
        <v>2144</v>
      </c>
      <c r="C450" s="1256"/>
      <c r="D450" s="1182"/>
      <c r="E450" s="1217" t="s">
        <v>1165</v>
      </c>
      <c r="F450" s="299" t="s">
        <v>44</v>
      </c>
      <c r="G450" s="205"/>
      <c r="H450" s="246">
        <v>119280</v>
      </c>
      <c r="I450" s="247">
        <v>208000</v>
      </c>
      <c r="J450" s="246">
        <v>115020</v>
      </c>
      <c r="K450" s="247">
        <v>203740</v>
      </c>
      <c r="L450" s="175" t="s">
        <v>268</v>
      </c>
      <c r="M450" s="248">
        <v>1060</v>
      </c>
      <c r="N450" s="249">
        <v>1950</v>
      </c>
      <c r="O450" s="250" t="s">
        <v>269</v>
      </c>
      <c r="P450" s="251" t="s">
        <v>270</v>
      </c>
      <c r="Q450" s="252" t="s">
        <v>274</v>
      </c>
      <c r="R450" s="251" t="s">
        <v>271</v>
      </c>
      <c r="S450" s="252" t="s">
        <v>268</v>
      </c>
      <c r="T450" s="253">
        <v>2.9</v>
      </c>
      <c r="U450" s="254">
        <v>2.8</v>
      </c>
      <c r="V450" s="248">
        <v>1020</v>
      </c>
      <c r="W450" s="249">
        <v>1910</v>
      </c>
      <c r="X450" s="250" t="s">
        <v>269</v>
      </c>
      <c r="Y450" s="251" t="s">
        <v>270</v>
      </c>
      <c r="Z450" s="252" t="s">
        <v>274</v>
      </c>
      <c r="AA450" s="251" t="s">
        <v>271</v>
      </c>
      <c r="AB450" s="252" t="s">
        <v>268</v>
      </c>
      <c r="AC450" s="253">
        <v>2.8</v>
      </c>
      <c r="AD450" s="255">
        <v>2.8</v>
      </c>
      <c r="AE450" s="55"/>
      <c r="AH450" s="273"/>
      <c r="AP450" s="55"/>
      <c r="AZ450" s="175" t="s">
        <v>268</v>
      </c>
      <c r="BA450" s="274">
        <v>17740</v>
      </c>
      <c r="BB450" s="175" t="s">
        <v>268</v>
      </c>
      <c r="BC450" s="225">
        <v>170</v>
      </c>
      <c r="BD450" s="226" t="s">
        <v>269</v>
      </c>
      <c r="BE450" s="227" t="s">
        <v>270</v>
      </c>
      <c r="BF450" s="228" t="s">
        <v>268</v>
      </c>
      <c r="BG450" s="229" t="s">
        <v>271</v>
      </c>
      <c r="BH450" s="226" t="s">
        <v>268</v>
      </c>
      <c r="BI450" s="230">
        <v>2.7</v>
      </c>
      <c r="BJ450" s="1187"/>
      <c r="BL450" s="301"/>
      <c r="BM450" s="1210"/>
      <c r="BN450" s="144"/>
      <c r="BT450" s="306"/>
      <c r="BU450" s="179"/>
      <c r="BV450" s="1241"/>
      <c r="BW450" s="231"/>
      <c r="BX450" s="1186"/>
      <c r="BY450" s="133"/>
      <c r="BZ450" s="133"/>
      <c r="CA450" s="1187"/>
      <c r="CB450" s="311"/>
      <c r="CC450" s="312"/>
      <c r="CD450" s="311"/>
      <c r="CE450" s="312"/>
      <c r="CF450" s="311"/>
      <c r="CG450" s="312"/>
      <c r="CH450" s="311"/>
      <c r="CI450" s="1241"/>
      <c r="CJ450" s="1219">
        <v>2630</v>
      </c>
      <c r="CK450" s="1189"/>
      <c r="CL450" s="1190"/>
      <c r="CM450" s="1192"/>
      <c r="CN450" s="1194"/>
      <c r="CO450" s="1192"/>
      <c r="CP450" s="1196"/>
      <c r="CQ450" s="1192"/>
      <c r="CR450" s="1205"/>
      <c r="CS450" s="1230"/>
      <c r="CT450" s="1232"/>
      <c r="CU450" s="1234"/>
      <c r="CV450" s="1237"/>
      <c r="CW450" s="1234"/>
      <c r="CX450" s="1237"/>
      <c r="CY450" s="1189"/>
      <c r="CZ450" s="167" t="s">
        <v>1166</v>
      </c>
      <c r="DA450" s="268">
        <v>2600</v>
      </c>
      <c r="DB450" s="269">
        <v>2900</v>
      </c>
      <c r="DC450" s="270">
        <v>1800</v>
      </c>
      <c r="DD450" s="271">
        <v>1800</v>
      </c>
      <c r="DE450" s="1210"/>
      <c r="DF450" s="231"/>
      <c r="DG450" s="235"/>
      <c r="DH450" s="276"/>
      <c r="DI450" s="1241"/>
      <c r="DJ450" s="1243"/>
      <c r="DK450" s="1210"/>
      <c r="DL450" s="1190"/>
      <c r="DM450" s="1192"/>
      <c r="DN450" s="1194"/>
      <c r="DO450" s="1192"/>
      <c r="DP450" s="1196"/>
      <c r="DQ450" s="1192"/>
      <c r="DR450" s="1247"/>
      <c r="DS450" s="1210"/>
      <c r="DT450" s="231"/>
      <c r="DU450" s="1210"/>
      <c r="DV450" s="1221">
        <v>0.01</v>
      </c>
      <c r="DW450" s="1223">
        <v>0.03</v>
      </c>
      <c r="DX450" s="1223">
        <v>0.04</v>
      </c>
      <c r="DY450" s="1225">
        <v>0.06</v>
      </c>
      <c r="DZ450" s="1210"/>
      <c r="EA450" s="1212"/>
      <c r="EB450" s="1192"/>
      <c r="EC450" s="1199"/>
      <c r="ED450" s="1192"/>
      <c r="EE450" s="1194"/>
      <c r="EF450" s="1192"/>
      <c r="EG450" s="1196"/>
      <c r="EH450" s="1192"/>
      <c r="EI450" s="1205"/>
      <c r="EJ450" s="1208"/>
      <c r="EK450" s="1210"/>
      <c r="EL450" s="1212"/>
      <c r="EM450" s="1192"/>
      <c r="EN450" s="1199"/>
      <c r="EO450" s="1192"/>
      <c r="EP450" s="1194"/>
      <c r="EQ450" s="1192"/>
      <c r="ER450" s="1196"/>
      <c r="ES450" s="1192"/>
      <c r="ET450" s="1205"/>
      <c r="EU450" s="1215"/>
      <c r="EV450" s="1208"/>
      <c r="EW450" s="1210"/>
      <c r="EX450" s="277">
        <v>20</v>
      </c>
      <c r="EY450" s="1210"/>
      <c r="EZ450" s="1261"/>
      <c r="FA450" s="1210"/>
      <c r="FB450" s="1264"/>
      <c r="FC450" s="298"/>
      <c r="FD450" s="1267"/>
      <c r="FE450" s="441"/>
      <c r="FL450" s="422"/>
      <c r="FM450" s="422"/>
      <c r="FN450" s="422"/>
      <c r="FO450" s="422"/>
    </row>
    <row r="451" spans="1:171" ht="15.6" customHeight="1">
      <c r="A451" s="144" t="s">
        <v>1502</v>
      </c>
      <c r="B451" s="144" t="s">
        <v>2145</v>
      </c>
      <c r="C451" s="1256"/>
      <c r="D451" s="1182"/>
      <c r="E451" s="1218"/>
      <c r="F451" s="300" t="s">
        <v>45</v>
      </c>
      <c r="G451" s="205"/>
      <c r="H451" s="279">
        <v>208000</v>
      </c>
      <c r="I451" s="280"/>
      <c r="J451" s="279">
        <v>203740</v>
      </c>
      <c r="K451" s="280"/>
      <c r="L451" s="175" t="s">
        <v>268</v>
      </c>
      <c r="M451" s="223">
        <v>1950</v>
      </c>
      <c r="N451" s="281"/>
      <c r="O451" s="282" t="s">
        <v>269</v>
      </c>
      <c r="P451" s="283" t="s">
        <v>270</v>
      </c>
      <c r="Q451" s="284" t="s">
        <v>274</v>
      </c>
      <c r="R451" s="283" t="s">
        <v>271</v>
      </c>
      <c r="S451" s="284" t="s">
        <v>268</v>
      </c>
      <c r="T451" s="285">
        <v>2.8</v>
      </c>
      <c r="U451" s="286"/>
      <c r="V451" s="223">
        <v>1910</v>
      </c>
      <c r="W451" s="281"/>
      <c r="X451" s="282" t="s">
        <v>269</v>
      </c>
      <c r="Y451" s="283" t="s">
        <v>270</v>
      </c>
      <c r="Z451" s="284" t="s">
        <v>274</v>
      </c>
      <c r="AA451" s="283" t="s">
        <v>271</v>
      </c>
      <c r="AB451" s="284" t="s">
        <v>268</v>
      </c>
      <c r="AC451" s="285">
        <v>2.8</v>
      </c>
      <c r="AD451" s="287"/>
      <c r="AE451" s="55"/>
      <c r="AH451" s="288"/>
      <c r="AP451" s="55"/>
      <c r="AQ451" s="289"/>
      <c r="AR451" s="165"/>
      <c r="AS451" s="288"/>
      <c r="AZ451" s="56"/>
      <c r="BA451" s="56"/>
      <c r="BB451" s="56"/>
      <c r="BC451" s="56"/>
      <c r="BD451" s="56"/>
      <c r="BE451" s="56"/>
      <c r="BF451" s="56"/>
      <c r="BG451" s="56"/>
      <c r="BH451" s="56"/>
      <c r="BI451" s="56"/>
      <c r="BJ451" s="1187"/>
      <c r="BL451" s="301"/>
      <c r="BM451" s="1210"/>
      <c r="BN451" s="144"/>
      <c r="BT451" s="306"/>
      <c r="BU451" s="235"/>
      <c r="BV451" s="1241"/>
      <c r="BW451" s="266"/>
      <c r="BX451" s="1186"/>
      <c r="BY451" s="133"/>
      <c r="BZ451" s="133"/>
      <c r="CA451" s="1187"/>
      <c r="CB451" s="311"/>
      <c r="CC451" s="312"/>
      <c r="CD451" s="311"/>
      <c r="CE451" s="312"/>
      <c r="CF451" s="311"/>
      <c r="CG451" s="312"/>
      <c r="CH451" s="311"/>
      <c r="CI451" s="1241"/>
      <c r="CJ451" s="1219"/>
      <c r="CK451" s="1189"/>
      <c r="CL451" s="1190"/>
      <c r="CM451" s="1192"/>
      <c r="CN451" s="1194"/>
      <c r="CO451" s="1192"/>
      <c r="CP451" s="1196"/>
      <c r="CQ451" s="1192"/>
      <c r="CR451" s="1205"/>
      <c r="CS451" s="1230"/>
      <c r="CT451" s="1232"/>
      <c r="CU451" s="1235"/>
      <c r="CV451" s="1238"/>
      <c r="CW451" s="1235"/>
      <c r="CX451" s="1238"/>
      <c r="CY451" s="1189"/>
      <c r="CZ451" s="291" t="s">
        <v>1167</v>
      </c>
      <c r="DA451" s="292">
        <v>2400</v>
      </c>
      <c r="DB451" s="293">
        <v>2600</v>
      </c>
      <c r="DC451" s="294">
        <v>1600</v>
      </c>
      <c r="DD451" s="290">
        <v>1600</v>
      </c>
      <c r="DE451" s="1210"/>
      <c r="DF451" s="231" t="s">
        <v>331</v>
      </c>
      <c r="DG451" s="235"/>
      <c r="DH451" s="165"/>
      <c r="DI451" s="1241"/>
      <c r="DJ451" s="1244"/>
      <c r="DK451" s="1210"/>
      <c r="DL451" s="1190"/>
      <c r="DM451" s="1193"/>
      <c r="DN451" s="1195"/>
      <c r="DO451" s="1193"/>
      <c r="DP451" s="1197"/>
      <c r="DQ451" s="1193"/>
      <c r="DR451" s="1248"/>
      <c r="DS451" s="1210"/>
      <c r="DT451" s="231"/>
      <c r="DU451" s="1210"/>
      <c r="DV451" s="1222"/>
      <c r="DW451" s="1224"/>
      <c r="DX451" s="1224"/>
      <c r="DY451" s="1226"/>
      <c r="DZ451" s="1210"/>
      <c r="EA451" s="1213"/>
      <c r="EB451" s="1193"/>
      <c r="EC451" s="1200"/>
      <c r="ED451" s="1193"/>
      <c r="EE451" s="1195"/>
      <c r="EF451" s="1193"/>
      <c r="EG451" s="1197"/>
      <c r="EH451" s="1193"/>
      <c r="EI451" s="1206"/>
      <c r="EJ451" s="1209"/>
      <c r="EK451" s="1210"/>
      <c r="EL451" s="1213"/>
      <c r="EM451" s="1193"/>
      <c r="EN451" s="1200"/>
      <c r="EO451" s="1193"/>
      <c r="EP451" s="1195"/>
      <c r="EQ451" s="1193"/>
      <c r="ER451" s="1197"/>
      <c r="ES451" s="1193"/>
      <c r="ET451" s="1206"/>
      <c r="EU451" s="1216"/>
      <c r="EV451" s="1209"/>
      <c r="EW451" s="1210"/>
      <c r="EX451" s="295" t="s">
        <v>1168</v>
      </c>
      <c r="EY451" s="1210"/>
      <c r="EZ451" s="1261"/>
      <c r="FA451" s="1210"/>
      <c r="FB451" s="1264"/>
      <c r="FC451" s="298"/>
      <c r="FD451" s="1267"/>
      <c r="FE451" s="441"/>
      <c r="FL451" s="422"/>
      <c r="FM451" s="422"/>
      <c r="FN451" s="422"/>
      <c r="FO451" s="422"/>
    </row>
    <row r="452" spans="1:171" ht="15.6" customHeight="1">
      <c r="A452" s="144" t="s">
        <v>1503</v>
      </c>
      <c r="B452" s="144" t="s">
        <v>2146</v>
      </c>
      <c r="C452" s="1256"/>
      <c r="D452" s="1352" t="s">
        <v>1201</v>
      </c>
      <c r="E452" s="1184" t="s">
        <v>1160</v>
      </c>
      <c r="F452" s="296" t="s">
        <v>42</v>
      </c>
      <c r="G452" s="205"/>
      <c r="H452" s="206">
        <v>37930</v>
      </c>
      <c r="I452" s="207">
        <v>46800</v>
      </c>
      <c r="J452" s="206">
        <v>33950</v>
      </c>
      <c r="K452" s="207">
        <v>42820</v>
      </c>
      <c r="L452" s="175" t="s">
        <v>268</v>
      </c>
      <c r="M452" s="208">
        <v>350</v>
      </c>
      <c r="N452" s="209">
        <v>430</v>
      </c>
      <c r="O452" s="210" t="s">
        <v>269</v>
      </c>
      <c r="P452" s="211" t="s">
        <v>270</v>
      </c>
      <c r="Q452" s="212" t="s">
        <v>268</v>
      </c>
      <c r="R452" s="213" t="s">
        <v>271</v>
      </c>
      <c r="S452" s="212" t="s">
        <v>268</v>
      </c>
      <c r="T452" s="214">
        <v>3</v>
      </c>
      <c r="U452" s="215">
        <v>3</v>
      </c>
      <c r="V452" s="208">
        <v>310</v>
      </c>
      <c r="W452" s="209">
        <v>390</v>
      </c>
      <c r="X452" s="210" t="s">
        <v>269</v>
      </c>
      <c r="Y452" s="211" t="s">
        <v>270</v>
      </c>
      <c r="Z452" s="212" t="s">
        <v>268</v>
      </c>
      <c r="AA452" s="213" t="s">
        <v>271</v>
      </c>
      <c r="AB452" s="212" t="s">
        <v>268</v>
      </c>
      <c r="AC452" s="214">
        <v>3</v>
      </c>
      <c r="AD452" s="216">
        <v>3</v>
      </c>
      <c r="AE452" s="175" t="s">
        <v>268</v>
      </c>
      <c r="AF452" s="217">
        <v>8870</v>
      </c>
      <c r="AG452" s="218" t="s">
        <v>274</v>
      </c>
      <c r="AH452" s="219">
        <v>80</v>
      </c>
      <c r="AI452" s="220" t="s">
        <v>269</v>
      </c>
      <c r="AJ452" s="211" t="s">
        <v>270</v>
      </c>
      <c r="AK452" s="212" t="s">
        <v>268</v>
      </c>
      <c r="AL452" s="213" t="s">
        <v>271</v>
      </c>
      <c r="AM452" s="212" t="s">
        <v>268</v>
      </c>
      <c r="AN452" s="221">
        <v>2.8</v>
      </c>
      <c r="AO452" s="222" t="s">
        <v>276</v>
      </c>
      <c r="AP452" s="175" t="s">
        <v>268</v>
      </c>
      <c r="AQ452" s="223">
        <v>3540</v>
      </c>
      <c r="AR452" s="224" t="s">
        <v>274</v>
      </c>
      <c r="AS452" s="225">
        <v>30</v>
      </c>
      <c r="AT452" s="226" t="s">
        <v>269</v>
      </c>
      <c r="AU452" s="227" t="s">
        <v>270</v>
      </c>
      <c r="AV452" s="228" t="s">
        <v>268</v>
      </c>
      <c r="AW452" s="229" t="s">
        <v>271</v>
      </c>
      <c r="AX452" s="228" t="s">
        <v>268</v>
      </c>
      <c r="AY452" s="230">
        <v>3.8</v>
      </c>
      <c r="BA452" s="56"/>
      <c r="BJ452" s="1187"/>
      <c r="BL452" s="301"/>
      <c r="BM452" s="1210"/>
      <c r="BN452" s="307"/>
      <c r="BT452" s="306"/>
      <c r="BU452" s="235"/>
      <c r="BV452" s="1241"/>
      <c r="BW452" s="266"/>
      <c r="BX452" s="1186"/>
      <c r="BY452" s="133"/>
      <c r="BZ452" s="133"/>
      <c r="CA452" s="1187"/>
      <c r="CB452" s="311"/>
      <c r="CC452" s="312"/>
      <c r="CD452" s="311"/>
      <c r="CE452" s="312"/>
      <c r="CF452" s="311"/>
      <c r="CG452" s="312"/>
      <c r="CH452" s="311"/>
      <c r="CI452" s="1241"/>
      <c r="CJ452" s="1188" t="s">
        <v>175</v>
      </c>
      <c r="CK452" s="1189" t="s">
        <v>268</v>
      </c>
      <c r="CL452" s="1190">
        <v>20</v>
      </c>
      <c r="CM452" s="1192" t="s">
        <v>269</v>
      </c>
      <c r="CN452" s="1194" t="s">
        <v>270</v>
      </c>
      <c r="CO452" s="1192" t="s">
        <v>268</v>
      </c>
      <c r="CP452" s="1196" t="s">
        <v>275</v>
      </c>
      <c r="CQ452" s="1192" t="s">
        <v>268</v>
      </c>
      <c r="CR452" s="1205">
        <v>2.7</v>
      </c>
      <c r="CS452" s="1230" t="s">
        <v>277</v>
      </c>
      <c r="CT452" s="1232" t="s">
        <v>268</v>
      </c>
      <c r="CU452" s="1233">
        <v>3200</v>
      </c>
      <c r="CV452" s="1236">
        <v>3500</v>
      </c>
      <c r="CW452" s="1233">
        <v>2200</v>
      </c>
      <c r="CX452" s="1236">
        <v>2200</v>
      </c>
      <c r="CY452" s="1189" t="s">
        <v>268</v>
      </c>
      <c r="CZ452" s="238" t="s">
        <v>1162</v>
      </c>
      <c r="DA452" s="239">
        <v>5400</v>
      </c>
      <c r="DB452" s="240">
        <v>6000</v>
      </c>
      <c r="DC452" s="241">
        <v>3700</v>
      </c>
      <c r="DD452" s="242">
        <v>3700</v>
      </c>
      <c r="DE452" s="1210"/>
      <c r="DF452" s="231">
        <v>2360</v>
      </c>
      <c r="DG452" s="1189" t="s">
        <v>268</v>
      </c>
      <c r="DH452" s="1239">
        <v>5100</v>
      </c>
      <c r="DI452" s="1210" t="s">
        <v>268</v>
      </c>
      <c r="DJ452" s="1242">
        <v>1480</v>
      </c>
      <c r="DK452" s="1210" t="s">
        <v>268</v>
      </c>
      <c r="DL452" s="1245">
        <v>10</v>
      </c>
      <c r="DM452" s="1201" t="s">
        <v>269</v>
      </c>
      <c r="DN452" s="1202" t="s">
        <v>270</v>
      </c>
      <c r="DO452" s="1201" t="s">
        <v>268</v>
      </c>
      <c r="DP452" s="1203" t="s">
        <v>275</v>
      </c>
      <c r="DQ452" s="1201" t="s">
        <v>268</v>
      </c>
      <c r="DR452" s="1246">
        <v>9.1</v>
      </c>
      <c r="DS452" s="1210"/>
      <c r="DT452" s="231"/>
      <c r="DU452" s="1210" t="s">
        <v>280</v>
      </c>
      <c r="DV452" s="1249" t="s">
        <v>1129</v>
      </c>
      <c r="DW452" s="1251" t="s">
        <v>1129</v>
      </c>
      <c r="DX452" s="1251" t="s">
        <v>1129</v>
      </c>
      <c r="DY452" s="1253" t="s">
        <v>1129</v>
      </c>
      <c r="DZ452" s="1210" t="s">
        <v>280</v>
      </c>
      <c r="EA452" s="1211">
        <v>980</v>
      </c>
      <c r="EB452" s="1201" t="s">
        <v>268</v>
      </c>
      <c r="EC452" s="1198">
        <v>10</v>
      </c>
      <c r="ED452" s="1201" t="s">
        <v>269</v>
      </c>
      <c r="EE452" s="1202" t="s">
        <v>270</v>
      </c>
      <c r="EF452" s="1201" t="s">
        <v>268</v>
      </c>
      <c r="EG452" s="1203" t="s">
        <v>275</v>
      </c>
      <c r="EH452" s="1201" t="s">
        <v>268</v>
      </c>
      <c r="EI452" s="1204">
        <v>4.5</v>
      </c>
      <c r="EJ452" s="1207" t="s">
        <v>276</v>
      </c>
      <c r="EK452" s="1210" t="s">
        <v>280</v>
      </c>
      <c r="EL452" s="1211">
        <v>3540</v>
      </c>
      <c r="EM452" s="1201" t="s">
        <v>268</v>
      </c>
      <c r="EN452" s="1198">
        <v>30</v>
      </c>
      <c r="EO452" s="1201" t="s">
        <v>269</v>
      </c>
      <c r="EP452" s="1202" t="s">
        <v>270</v>
      </c>
      <c r="EQ452" s="1201" t="s">
        <v>268</v>
      </c>
      <c r="ER452" s="1203" t="s">
        <v>275</v>
      </c>
      <c r="ES452" s="1201" t="s">
        <v>268</v>
      </c>
      <c r="ET452" s="1204">
        <v>3</v>
      </c>
      <c r="EU452" s="1214" t="s">
        <v>276</v>
      </c>
      <c r="EV452" s="1207" t="s">
        <v>1168</v>
      </c>
      <c r="EW452" s="1210" t="s">
        <v>280</v>
      </c>
      <c r="EX452" s="244"/>
      <c r="EY452" s="1210" t="s">
        <v>280</v>
      </c>
      <c r="EZ452" s="1261"/>
      <c r="FA452" s="1210"/>
      <c r="FB452" s="1264"/>
      <c r="FC452" s="298"/>
      <c r="FD452" s="1267"/>
      <c r="FE452" s="441"/>
      <c r="FL452" s="422"/>
      <c r="FM452" s="422"/>
      <c r="FN452" s="422"/>
      <c r="FO452" s="422"/>
    </row>
    <row r="453" spans="1:171" ht="15.6" customHeight="1">
      <c r="A453" s="144" t="s">
        <v>1504</v>
      </c>
      <c r="B453" s="144" t="s">
        <v>2147</v>
      </c>
      <c r="C453" s="1256"/>
      <c r="D453" s="1182"/>
      <c r="E453" s="1185"/>
      <c r="F453" s="299" t="s">
        <v>43</v>
      </c>
      <c r="G453" s="205"/>
      <c r="H453" s="246">
        <v>46800</v>
      </c>
      <c r="I453" s="247">
        <v>118040</v>
      </c>
      <c r="J453" s="246">
        <v>42820</v>
      </c>
      <c r="K453" s="247">
        <v>114060</v>
      </c>
      <c r="L453" s="175" t="s">
        <v>268</v>
      </c>
      <c r="M453" s="248">
        <v>430</v>
      </c>
      <c r="N453" s="249">
        <v>1050</v>
      </c>
      <c r="O453" s="250" t="s">
        <v>269</v>
      </c>
      <c r="P453" s="251" t="s">
        <v>270</v>
      </c>
      <c r="Q453" s="252" t="s">
        <v>274</v>
      </c>
      <c r="R453" s="251" t="s">
        <v>271</v>
      </c>
      <c r="S453" s="252" t="s">
        <v>268</v>
      </c>
      <c r="T453" s="253">
        <v>3</v>
      </c>
      <c r="U453" s="254">
        <v>2.9</v>
      </c>
      <c r="V453" s="248">
        <v>390</v>
      </c>
      <c r="W453" s="249">
        <v>1010</v>
      </c>
      <c r="X453" s="250" t="s">
        <v>269</v>
      </c>
      <c r="Y453" s="251" t="s">
        <v>270</v>
      </c>
      <c r="Z453" s="252" t="s">
        <v>274</v>
      </c>
      <c r="AA453" s="251" t="s">
        <v>271</v>
      </c>
      <c r="AB453" s="252" t="s">
        <v>268</v>
      </c>
      <c r="AC453" s="253">
        <v>3</v>
      </c>
      <c r="AD453" s="255">
        <v>2.8</v>
      </c>
      <c r="AE453" s="175" t="s">
        <v>268</v>
      </c>
      <c r="AF453" s="223">
        <v>8870</v>
      </c>
      <c r="AG453" s="224" t="s">
        <v>274</v>
      </c>
      <c r="AH453" s="256">
        <v>80</v>
      </c>
      <c r="AI453" s="257" t="s">
        <v>269</v>
      </c>
      <c r="AJ453" s="197" t="s">
        <v>270</v>
      </c>
      <c r="AK453" s="198" t="s">
        <v>268</v>
      </c>
      <c r="AL453" s="258" t="s">
        <v>271</v>
      </c>
      <c r="AM453" s="259" t="s">
        <v>268</v>
      </c>
      <c r="AN453" s="260">
        <v>2.8</v>
      </c>
      <c r="AO453" s="261"/>
      <c r="AQ453" s="233"/>
      <c r="AR453" s="56"/>
      <c r="AS453" s="233"/>
      <c r="AT453" s="262"/>
      <c r="AU453" s="263"/>
      <c r="AV453" s="262"/>
      <c r="AW453" s="263"/>
      <c r="AX453" s="262"/>
      <c r="AY453" s="263"/>
      <c r="BA453" s="56"/>
      <c r="BB453" s="56"/>
      <c r="BC453" s="264"/>
      <c r="BD453" s="265"/>
      <c r="BE453" s="56"/>
      <c r="BF453" s="265"/>
      <c r="BG453" s="56"/>
      <c r="BH453" s="265"/>
      <c r="BI453" s="56"/>
      <c r="BJ453" s="1187"/>
      <c r="BL453" s="302"/>
      <c r="BM453" s="1210"/>
      <c r="BN453" s="307"/>
      <c r="BT453" s="306"/>
      <c r="BU453" s="235"/>
      <c r="BV453" s="1241"/>
      <c r="BW453" s="266"/>
      <c r="BX453" s="1186"/>
      <c r="BY453" s="133"/>
      <c r="BZ453" s="133"/>
      <c r="CA453" s="1187"/>
      <c r="CB453" s="311"/>
      <c r="CC453" s="312"/>
      <c r="CD453" s="311"/>
      <c r="CE453" s="312"/>
      <c r="CF453" s="311"/>
      <c r="CG453" s="312"/>
      <c r="CH453" s="311"/>
      <c r="CI453" s="1241"/>
      <c r="CJ453" s="1188"/>
      <c r="CK453" s="1189"/>
      <c r="CL453" s="1190"/>
      <c r="CM453" s="1192"/>
      <c r="CN453" s="1194"/>
      <c r="CO453" s="1192"/>
      <c r="CP453" s="1196"/>
      <c r="CQ453" s="1192"/>
      <c r="CR453" s="1205"/>
      <c r="CS453" s="1230"/>
      <c r="CT453" s="1232"/>
      <c r="CU453" s="1234"/>
      <c r="CV453" s="1237"/>
      <c r="CW453" s="1234"/>
      <c r="CX453" s="1237"/>
      <c r="CY453" s="1189"/>
      <c r="CZ453" s="167" t="s">
        <v>1164</v>
      </c>
      <c r="DA453" s="268">
        <v>2900</v>
      </c>
      <c r="DB453" s="269">
        <v>3300</v>
      </c>
      <c r="DC453" s="270">
        <v>2000</v>
      </c>
      <c r="DD453" s="271">
        <v>2000</v>
      </c>
      <c r="DE453" s="1210"/>
      <c r="DF453" s="231"/>
      <c r="DG453" s="1189"/>
      <c r="DH453" s="1240"/>
      <c r="DI453" s="1210"/>
      <c r="DJ453" s="1243"/>
      <c r="DK453" s="1210"/>
      <c r="DL453" s="1190"/>
      <c r="DM453" s="1192"/>
      <c r="DN453" s="1194"/>
      <c r="DO453" s="1192"/>
      <c r="DP453" s="1196"/>
      <c r="DQ453" s="1192"/>
      <c r="DR453" s="1247"/>
      <c r="DS453" s="1210"/>
      <c r="DT453" s="231"/>
      <c r="DU453" s="1210"/>
      <c r="DV453" s="1250"/>
      <c r="DW453" s="1252"/>
      <c r="DX453" s="1252"/>
      <c r="DY453" s="1254"/>
      <c r="DZ453" s="1210"/>
      <c r="EA453" s="1212"/>
      <c r="EB453" s="1192"/>
      <c r="EC453" s="1199"/>
      <c r="ED453" s="1192"/>
      <c r="EE453" s="1194"/>
      <c r="EF453" s="1192"/>
      <c r="EG453" s="1196"/>
      <c r="EH453" s="1192"/>
      <c r="EI453" s="1205"/>
      <c r="EJ453" s="1208"/>
      <c r="EK453" s="1210"/>
      <c r="EL453" s="1212"/>
      <c r="EM453" s="1192"/>
      <c r="EN453" s="1199"/>
      <c r="EO453" s="1192"/>
      <c r="EP453" s="1194"/>
      <c r="EQ453" s="1192"/>
      <c r="ER453" s="1196"/>
      <c r="ES453" s="1192"/>
      <c r="ET453" s="1205"/>
      <c r="EU453" s="1215"/>
      <c r="EV453" s="1208"/>
      <c r="EW453" s="1210"/>
      <c r="EX453" s="272">
        <v>2320</v>
      </c>
      <c r="EY453" s="1210"/>
      <c r="EZ453" s="1261"/>
      <c r="FA453" s="1210"/>
      <c r="FB453" s="1264"/>
      <c r="FC453" s="298"/>
      <c r="FD453" s="1267"/>
      <c r="FE453" s="441"/>
      <c r="FL453" s="422"/>
      <c r="FM453" s="422"/>
      <c r="FN453" s="422"/>
      <c r="FO453" s="422"/>
    </row>
    <row r="454" spans="1:171" ht="15.6" customHeight="1">
      <c r="A454" s="144" t="s">
        <v>1505</v>
      </c>
      <c r="B454" s="144" t="s">
        <v>2148</v>
      </c>
      <c r="C454" s="1256"/>
      <c r="D454" s="1182"/>
      <c r="E454" s="1217" t="s">
        <v>1165</v>
      </c>
      <c r="F454" s="299" t="s">
        <v>44</v>
      </c>
      <c r="G454" s="205"/>
      <c r="H454" s="246">
        <v>118040</v>
      </c>
      <c r="I454" s="247">
        <v>206760</v>
      </c>
      <c r="J454" s="246">
        <v>114060</v>
      </c>
      <c r="K454" s="247">
        <v>202780</v>
      </c>
      <c r="L454" s="175" t="s">
        <v>268</v>
      </c>
      <c r="M454" s="248">
        <v>1050</v>
      </c>
      <c r="N454" s="249">
        <v>1940</v>
      </c>
      <c r="O454" s="250" t="s">
        <v>269</v>
      </c>
      <c r="P454" s="251" t="s">
        <v>270</v>
      </c>
      <c r="Q454" s="252" t="s">
        <v>274</v>
      </c>
      <c r="R454" s="251" t="s">
        <v>271</v>
      </c>
      <c r="S454" s="252" t="s">
        <v>268</v>
      </c>
      <c r="T454" s="253">
        <v>2.9</v>
      </c>
      <c r="U454" s="254">
        <v>2.8</v>
      </c>
      <c r="V454" s="248">
        <v>1010</v>
      </c>
      <c r="W454" s="249">
        <v>1900</v>
      </c>
      <c r="X454" s="250" t="s">
        <v>269</v>
      </c>
      <c r="Y454" s="251" t="s">
        <v>270</v>
      </c>
      <c r="Z454" s="252" t="s">
        <v>274</v>
      </c>
      <c r="AA454" s="251" t="s">
        <v>271</v>
      </c>
      <c r="AB454" s="252" t="s">
        <v>268</v>
      </c>
      <c r="AC454" s="253">
        <v>2.8</v>
      </c>
      <c r="AD454" s="255">
        <v>2.8</v>
      </c>
      <c r="AE454" s="55"/>
      <c r="AH454" s="273"/>
      <c r="AP454" s="55"/>
      <c r="AZ454" s="175" t="s">
        <v>268</v>
      </c>
      <c r="BA454" s="274">
        <v>17740</v>
      </c>
      <c r="BB454" s="175" t="s">
        <v>268</v>
      </c>
      <c r="BC454" s="225">
        <v>170</v>
      </c>
      <c r="BD454" s="226" t="s">
        <v>269</v>
      </c>
      <c r="BE454" s="227" t="s">
        <v>270</v>
      </c>
      <c r="BF454" s="228" t="s">
        <v>268</v>
      </c>
      <c r="BG454" s="229" t="s">
        <v>271</v>
      </c>
      <c r="BH454" s="226" t="s">
        <v>268</v>
      </c>
      <c r="BI454" s="230">
        <v>2.7</v>
      </c>
      <c r="BJ454" s="1187"/>
      <c r="BL454" s="302"/>
      <c r="BM454" s="1210"/>
      <c r="BN454" s="307"/>
      <c r="BT454" s="306"/>
      <c r="BU454" s="235"/>
      <c r="BV454" s="1241"/>
      <c r="BW454" s="266"/>
      <c r="BX454" s="1186"/>
      <c r="BY454" s="133"/>
      <c r="BZ454" s="133"/>
      <c r="CA454" s="1187"/>
      <c r="CB454" s="311"/>
      <c r="CC454" s="312"/>
      <c r="CD454" s="311"/>
      <c r="CE454" s="312"/>
      <c r="CF454" s="311"/>
      <c r="CG454" s="312"/>
      <c r="CH454" s="311"/>
      <c r="CI454" s="1241"/>
      <c r="CJ454" s="1219">
        <v>2300</v>
      </c>
      <c r="CK454" s="1189"/>
      <c r="CL454" s="1190"/>
      <c r="CM454" s="1192"/>
      <c r="CN454" s="1194"/>
      <c r="CO454" s="1192"/>
      <c r="CP454" s="1196"/>
      <c r="CQ454" s="1192"/>
      <c r="CR454" s="1205"/>
      <c r="CS454" s="1230"/>
      <c r="CT454" s="1232"/>
      <c r="CU454" s="1234"/>
      <c r="CV454" s="1237"/>
      <c r="CW454" s="1234"/>
      <c r="CX454" s="1237"/>
      <c r="CY454" s="1189"/>
      <c r="CZ454" s="167" t="s">
        <v>1166</v>
      </c>
      <c r="DA454" s="268">
        <v>2500</v>
      </c>
      <c r="DB454" s="269">
        <v>2800</v>
      </c>
      <c r="DC454" s="270">
        <v>1800</v>
      </c>
      <c r="DD454" s="271">
        <v>1800</v>
      </c>
      <c r="DE454" s="1210"/>
      <c r="DF454" s="231" t="s">
        <v>333</v>
      </c>
      <c r="DG454" s="235"/>
      <c r="DH454" s="276"/>
      <c r="DI454" s="1241"/>
      <c r="DJ454" s="1243"/>
      <c r="DK454" s="1210"/>
      <c r="DL454" s="1190"/>
      <c r="DM454" s="1192"/>
      <c r="DN454" s="1194"/>
      <c r="DO454" s="1192"/>
      <c r="DP454" s="1196"/>
      <c r="DQ454" s="1192"/>
      <c r="DR454" s="1247"/>
      <c r="DS454" s="1210"/>
      <c r="DT454" s="231"/>
      <c r="DU454" s="1210"/>
      <c r="DV454" s="1221">
        <v>0.01</v>
      </c>
      <c r="DW454" s="1223">
        <v>0.03</v>
      </c>
      <c r="DX454" s="1223">
        <v>0.04</v>
      </c>
      <c r="DY454" s="1225">
        <v>0.06</v>
      </c>
      <c r="DZ454" s="1210"/>
      <c r="EA454" s="1212"/>
      <c r="EB454" s="1192"/>
      <c r="EC454" s="1199"/>
      <c r="ED454" s="1192"/>
      <c r="EE454" s="1194"/>
      <c r="EF454" s="1192"/>
      <c r="EG454" s="1196"/>
      <c r="EH454" s="1192"/>
      <c r="EI454" s="1205"/>
      <c r="EJ454" s="1208"/>
      <c r="EK454" s="1210"/>
      <c r="EL454" s="1212"/>
      <c r="EM454" s="1192"/>
      <c r="EN454" s="1199"/>
      <c r="EO454" s="1192"/>
      <c r="EP454" s="1194"/>
      <c r="EQ454" s="1192"/>
      <c r="ER454" s="1196"/>
      <c r="ES454" s="1192"/>
      <c r="ET454" s="1205"/>
      <c r="EU454" s="1215"/>
      <c r="EV454" s="1208"/>
      <c r="EW454" s="1210"/>
      <c r="EX454" s="277">
        <v>20</v>
      </c>
      <c r="EY454" s="1210"/>
      <c r="EZ454" s="1261"/>
      <c r="FA454" s="1210"/>
      <c r="FB454" s="1264"/>
      <c r="FC454" s="298"/>
      <c r="FD454" s="1267"/>
      <c r="FE454" s="441"/>
      <c r="FL454" s="422"/>
      <c r="FM454" s="422"/>
      <c r="FN454" s="422"/>
      <c r="FO454" s="422"/>
    </row>
    <row r="455" spans="1:171" ht="15.6" customHeight="1">
      <c r="A455" s="144" t="s">
        <v>1506</v>
      </c>
      <c r="B455" s="144" t="s">
        <v>2149</v>
      </c>
      <c r="C455" s="1256"/>
      <c r="D455" s="1182"/>
      <c r="E455" s="1218"/>
      <c r="F455" s="300" t="s">
        <v>45</v>
      </c>
      <c r="G455" s="205"/>
      <c r="H455" s="279">
        <v>206760</v>
      </c>
      <c r="I455" s="280"/>
      <c r="J455" s="279">
        <v>202780</v>
      </c>
      <c r="K455" s="280"/>
      <c r="L455" s="175" t="s">
        <v>268</v>
      </c>
      <c r="M455" s="223">
        <v>1940</v>
      </c>
      <c r="N455" s="281"/>
      <c r="O455" s="282" t="s">
        <v>269</v>
      </c>
      <c r="P455" s="283" t="s">
        <v>270</v>
      </c>
      <c r="Q455" s="284" t="s">
        <v>274</v>
      </c>
      <c r="R455" s="283" t="s">
        <v>271</v>
      </c>
      <c r="S455" s="284" t="s">
        <v>268</v>
      </c>
      <c r="T455" s="285">
        <v>2.8</v>
      </c>
      <c r="U455" s="286"/>
      <c r="V455" s="223">
        <v>1900</v>
      </c>
      <c r="W455" s="281"/>
      <c r="X455" s="282" t="s">
        <v>269</v>
      </c>
      <c r="Y455" s="283" t="s">
        <v>270</v>
      </c>
      <c r="Z455" s="284" t="s">
        <v>274</v>
      </c>
      <c r="AA455" s="283" t="s">
        <v>271</v>
      </c>
      <c r="AB455" s="284" t="s">
        <v>268</v>
      </c>
      <c r="AC455" s="285">
        <v>2.8</v>
      </c>
      <c r="AD455" s="287"/>
      <c r="AE455" s="55"/>
      <c r="AH455" s="288"/>
      <c r="AP455" s="55"/>
      <c r="AQ455" s="289"/>
      <c r="AR455" s="165"/>
      <c r="AS455" s="288"/>
      <c r="AZ455" s="56"/>
      <c r="BA455" s="56"/>
      <c r="BB455" s="56"/>
      <c r="BC455" s="56"/>
      <c r="BD455" s="56"/>
      <c r="BE455" s="56"/>
      <c r="BF455" s="56"/>
      <c r="BG455" s="56"/>
      <c r="BH455" s="56"/>
      <c r="BI455" s="56"/>
      <c r="BJ455" s="1187"/>
      <c r="BL455" s="302"/>
      <c r="BM455" s="1210"/>
      <c r="BN455" s="307"/>
      <c r="BT455" s="306"/>
      <c r="BU455" s="235"/>
      <c r="BV455" s="1241"/>
      <c r="BW455" s="266"/>
      <c r="BX455" s="1186"/>
      <c r="BY455" s="133"/>
      <c r="BZ455" s="133"/>
      <c r="CA455" s="1187"/>
      <c r="CB455" s="311"/>
      <c r="CC455" s="312"/>
      <c r="CD455" s="311"/>
      <c r="CE455" s="312"/>
      <c r="CF455" s="311"/>
      <c r="CG455" s="312"/>
      <c r="CH455" s="311"/>
      <c r="CI455" s="1241"/>
      <c r="CJ455" s="1219"/>
      <c r="CK455" s="1189"/>
      <c r="CL455" s="1190"/>
      <c r="CM455" s="1192"/>
      <c r="CN455" s="1194"/>
      <c r="CO455" s="1192"/>
      <c r="CP455" s="1196"/>
      <c r="CQ455" s="1192"/>
      <c r="CR455" s="1205"/>
      <c r="CS455" s="1230"/>
      <c r="CT455" s="1232"/>
      <c r="CU455" s="1235"/>
      <c r="CV455" s="1238"/>
      <c r="CW455" s="1235"/>
      <c r="CX455" s="1238"/>
      <c r="CY455" s="1189"/>
      <c r="CZ455" s="291" t="s">
        <v>1167</v>
      </c>
      <c r="DA455" s="292">
        <v>2300</v>
      </c>
      <c r="DB455" s="293">
        <v>2500</v>
      </c>
      <c r="DC455" s="294">
        <v>1600</v>
      </c>
      <c r="DD455" s="290">
        <v>1600</v>
      </c>
      <c r="DE455" s="1210"/>
      <c r="DF455" s="231">
        <v>2150</v>
      </c>
      <c r="DG455" s="235"/>
      <c r="DH455" s="165"/>
      <c r="DI455" s="1241"/>
      <c r="DJ455" s="1244"/>
      <c r="DK455" s="1210"/>
      <c r="DL455" s="1190"/>
      <c r="DM455" s="1193"/>
      <c r="DN455" s="1195"/>
      <c r="DO455" s="1193"/>
      <c r="DP455" s="1197"/>
      <c r="DQ455" s="1193"/>
      <c r="DR455" s="1248"/>
      <c r="DS455" s="1210"/>
      <c r="DT455" s="231"/>
      <c r="DU455" s="1210"/>
      <c r="DV455" s="1222"/>
      <c r="DW455" s="1224"/>
      <c r="DX455" s="1224"/>
      <c r="DY455" s="1226"/>
      <c r="DZ455" s="1210"/>
      <c r="EA455" s="1213"/>
      <c r="EB455" s="1193"/>
      <c r="EC455" s="1200"/>
      <c r="ED455" s="1193"/>
      <c r="EE455" s="1195"/>
      <c r="EF455" s="1193"/>
      <c r="EG455" s="1197"/>
      <c r="EH455" s="1193"/>
      <c r="EI455" s="1206"/>
      <c r="EJ455" s="1209"/>
      <c r="EK455" s="1210"/>
      <c r="EL455" s="1213"/>
      <c r="EM455" s="1193"/>
      <c r="EN455" s="1200"/>
      <c r="EO455" s="1193"/>
      <c r="EP455" s="1195"/>
      <c r="EQ455" s="1193"/>
      <c r="ER455" s="1197"/>
      <c r="ES455" s="1193"/>
      <c r="ET455" s="1206"/>
      <c r="EU455" s="1216"/>
      <c r="EV455" s="1209"/>
      <c r="EW455" s="1210"/>
      <c r="EX455" s="295" t="s">
        <v>1168</v>
      </c>
      <c r="EY455" s="1210"/>
      <c r="EZ455" s="1261"/>
      <c r="FA455" s="1210"/>
      <c r="FB455" s="1264"/>
      <c r="FC455" s="298"/>
      <c r="FD455" s="1267"/>
      <c r="FE455" s="441"/>
      <c r="FL455" s="422"/>
      <c r="FM455" s="422"/>
      <c r="FN455" s="422"/>
      <c r="FO455" s="422"/>
    </row>
    <row r="456" spans="1:171" ht="15.6" customHeight="1">
      <c r="A456" s="144" t="s">
        <v>564</v>
      </c>
      <c r="B456" s="144" t="s">
        <v>2150</v>
      </c>
      <c r="C456" s="1256"/>
      <c r="D456" s="1352" t="s">
        <v>1202</v>
      </c>
      <c r="E456" s="1184" t="s">
        <v>1160</v>
      </c>
      <c r="F456" s="296" t="s">
        <v>42</v>
      </c>
      <c r="G456" s="205"/>
      <c r="H456" s="206">
        <v>37780</v>
      </c>
      <c r="I456" s="207">
        <v>46650</v>
      </c>
      <c r="J456" s="206">
        <v>34050</v>
      </c>
      <c r="K456" s="207">
        <v>42920</v>
      </c>
      <c r="L456" s="175" t="s">
        <v>268</v>
      </c>
      <c r="M456" s="208">
        <v>350</v>
      </c>
      <c r="N456" s="209">
        <v>430</v>
      </c>
      <c r="O456" s="210" t="s">
        <v>269</v>
      </c>
      <c r="P456" s="211" t="s">
        <v>270</v>
      </c>
      <c r="Q456" s="212" t="s">
        <v>268</v>
      </c>
      <c r="R456" s="213" t="s">
        <v>271</v>
      </c>
      <c r="S456" s="212" t="s">
        <v>268</v>
      </c>
      <c r="T456" s="214">
        <v>3.2</v>
      </c>
      <c r="U456" s="215">
        <v>3.1</v>
      </c>
      <c r="V456" s="208">
        <v>320</v>
      </c>
      <c r="W456" s="209">
        <v>400</v>
      </c>
      <c r="X456" s="210" t="s">
        <v>269</v>
      </c>
      <c r="Y456" s="211" t="s">
        <v>270</v>
      </c>
      <c r="Z456" s="212" t="s">
        <v>268</v>
      </c>
      <c r="AA456" s="213" t="s">
        <v>271</v>
      </c>
      <c r="AB456" s="212" t="s">
        <v>268</v>
      </c>
      <c r="AC456" s="214">
        <v>3.1</v>
      </c>
      <c r="AD456" s="216">
        <v>3.1</v>
      </c>
      <c r="AE456" s="175" t="s">
        <v>268</v>
      </c>
      <c r="AF456" s="217">
        <v>8870</v>
      </c>
      <c r="AG456" s="218" t="s">
        <v>274</v>
      </c>
      <c r="AH456" s="219">
        <v>80</v>
      </c>
      <c r="AI456" s="220" t="s">
        <v>269</v>
      </c>
      <c r="AJ456" s="211" t="s">
        <v>270</v>
      </c>
      <c r="AK456" s="212" t="s">
        <v>268</v>
      </c>
      <c r="AL456" s="213" t="s">
        <v>271</v>
      </c>
      <c r="AM456" s="212" t="s">
        <v>268</v>
      </c>
      <c r="AN456" s="221">
        <v>2.8</v>
      </c>
      <c r="AO456" s="222" t="s">
        <v>276</v>
      </c>
      <c r="AP456" s="175" t="s">
        <v>268</v>
      </c>
      <c r="AQ456" s="223">
        <v>3540</v>
      </c>
      <c r="AR456" s="224" t="s">
        <v>274</v>
      </c>
      <c r="AS456" s="225">
        <v>30</v>
      </c>
      <c r="AT456" s="226" t="s">
        <v>269</v>
      </c>
      <c r="AU456" s="227" t="s">
        <v>270</v>
      </c>
      <c r="AV456" s="228" t="s">
        <v>268</v>
      </c>
      <c r="AW456" s="229" t="s">
        <v>271</v>
      </c>
      <c r="AX456" s="228" t="s">
        <v>268</v>
      </c>
      <c r="AY456" s="230">
        <v>3.8</v>
      </c>
      <c r="BA456" s="56"/>
      <c r="BJ456" s="1187"/>
      <c r="BL456" s="302"/>
      <c r="BM456" s="1210"/>
      <c r="BN456" s="307"/>
      <c r="BT456" s="306"/>
      <c r="BU456" s="235"/>
      <c r="BV456" s="1241"/>
      <c r="BW456" s="266"/>
      <c r="BX456" s="1186"/>
      <c r="BY456" s="133"/>
      <c r="BZ456" s="133"/>
      <c r="CA456" s="1187"/>
      <c r="CB456" s="311"/>
      <c r="CC456" s="312"/>
      <c r="CD456" s="311"/>
      <c r="CE456" s="312"/>
      <c r="CF456" s="311"/>
      <c r="CG456" s="312"/>
      <c r="CH456" s="311"/>
      <c r="CI456" s="1241"/>
      <c r="CJ456" s="1188" t="s">
        <v>176</v>
      </c>
      <c r="CK456" s="1189" t="s">
        <v>268</v>
      </c>
      <c r="CL456" s="1190">
        <v>20</v>
      </c>
      <c r="CM456" s="1192" t="s">
        <v>269</v>
      </c>
      <c r="CN456" s="1194" t="s">
        <v>270</v>
      </c>
      <c r="CO456" s="1192" t="s">
        <v>268</v>
      </c>
      <c r="CP456" s="1196" t="s">
        <v>275</v>
      </c>
      <c r="CQ456" s="1192" t="s">
        <v>268</v>
      </c>
      <c r="CR456" s="1205">
        <v>2.4</v>
      </c>
      <c r="CS456" s="1230" t="s">
        <v>277</v>
      </c>
      <c r="CT456" s="1232" t="s">
        <v>268</v>
      </c>
      <c r="CU456" s="1233">
        <v>3000</v>
      </c>
      <c r="CV456" s="1236">
        <v>3300</v>
      </c>
      <c r="CW456" s="1233">
        <v>2100</v>
      </c>
      <c r="CX456" s="1236">
        <v>2100</v>
      </c>
      <c r="CY456" s="1189" t="s">
        <v>268</v>
      </c>
      <c r="CZ456" s="238" t="s">
        <v>1162</v>
      </c>
      <c r="DA456" s="239">
        <v>4800</v>
      </c>
      <c r="DB456" s="240">
        <v>5400</v>
      </c>
      <c r="DC456" s="241">
        <v>3400</v>
      </c>
      <c r="DD456" s="242">
        <v>3400</v>
      </c>
      <c r="DE456" s="1210"/>
      <c r="DF456" s="231"/>
      <c r="DG456" s="1189" t="s">
        <v>268</v>
      </c>
      <c r="DH456" s="1239">
        <v>5100</v>
      </c>
      <c r="DI456" s="1210" t="s">
        <v>268</v>
      </c>
      <c r="DJ456" s="1242">
        <v>1390</v>
      </c>
      <c r="DK456" s="1210" t="s">
        <v>268</v>
      </c>
      <c r="DL456" s="1245">
        <v>10</v>
      </c>
      <c r="DM456" s="1201" t="s">
        <v>269</v>
      </c>
      <c r="DN456" s="1202" t="s">
        <v>270</v>
      </c>
      <c r="DO456" s="1201" t="s">
        <v>268</v>
      </c>
      <c r="DP456" s="1203" t="s">
        <v>275</v>
      </c>
      <c r="DQ456" s="1201" t="s">
        <v>268</v>
      </c>
      <c r="DR456" s="1246">
        <v>8.5</v>
      </c>
      <c r="DS456" s="1210"/>
      <c r="DT456" s="231"/>
      <c r="DU456" s="1210" t="s">
        <v>280</v>
      </c>
      <c r="DV456" s="1249" t="s">
        <v>1129</v>
      </c>
      <c r="DW456" s="1251" t="s">
        <v>1129</v>
      </c>
      <c r="DX456" s="1251" t="s">
        <v>1129</v>
      </c>
      <c r="DY456" s="1253" t="s">
        <v>1129</v>
      </c>
      <c r="DZ456" s="1210" t="s">
        <v>280</v>
      </c>
      <c r="EA456" s="1211">
        <v>920</v>
      </c>
      <c r="EB456" s="1201" t="s">
        <v>268</v>
      </c>
      <c r="EC456" s="1198">
        <v>9</v>
      </c>
      <c r="ED456" s="1201" t="s">
        <v>269</v>
      </c>
      <c r="EE456" s="1202" t="s">
        <v>270</v>
      </c>
      <c r="EF456" s="1201" t="s">
        <v>268</v>
      </c>
      <c r="EG456" s="1203" t="s">
        <v>275</v>
      </c>
      <c r="EH456" s="1201" t="s">
        <v>268</v>
      </c>
      <c r="EI456" s="1204">
        <v>4.7</v>
      </c>
      <c r="EJ456" s="1207" t="s">
        <v>276</v>
      </c>
      <c r="EK456" s="1210" t="s">
        <v>280</v>
      </c>
      <c r="EL456" s="1211">
        <v>3320</v>
      </c>
      <c r="EM456" s="1201" t="s">
        <v>268</v>
      </c>
      <c r="EN456" s="1198">
        <v>30</v>
      </c>
      <c r="EO456" s="1201" t="s">
        <v>269</v>
      </c>
      <c r="EP456" s="1202" t="s">
        <v>270</v>
      </c>
      <c r="EQ456" s="1201" t="s">
        <v>268</v>
      </c>
      <c r="ER456" s="1203" t="s">
        <v>275</v>
      </c>
      <c r="ES456" s="1201" t="s">
        <v>268</v>
      </c>
      <c r="ET456" s="1204">
        <v>2.8</v>
      </c>
      <c r="EU456" s="1214" t="s">
        <v>276</v>
      </c>
      <c r="EV456" s="1207" t="s">
        <v>1168</v>
      </c>
      <c r="EW456" s="1210" t="s">
        <v>280</v>
      </c>
      <c r="EX456" s="244"/>
      <c r="EY456" s="1210" t="s">
        <v>280</v>
      </c>
      <c r="EZ456" s="1261"/>
      <c r="FA456" s="1210"/>
      <c r="FB456" s="1264"/>
      <c r="FC456" s="298"/>
      <c r="FD456" s="1267"/>
      <c r="FE456" s="441"/>
      <c r="FL456" s="422"/>
      <c r="FM456" s="422"/>
      <c r="FN456" s="422"/>
      <c r="FO456" s="422"/>
    </row>
    <row r="457" spans="1:171" ht="15.6" customHeight="1">
      <c r="A457" s="144" t="s">
        <v>565</v>
      </c>
      <c r="B457" s="144" t="s">
        <v>2151</v>
      </c>
      <c r="C457" s="1256"/>
      <c r="D457" s="1182"/>
      <c r="E457" s="1185"/>
      <c r="F457" s="299" t="s">
        <v>43</v>
      </c>
      <c r="G457" s="205"/>
      <c r="H457" s="246">
        <v>46650</v>
      </c>
      <c r="I457" s="247">
        <v>117890</v>
      </c>
      <c r="J457" s="246">
        <v>42920</v>
      </c>
      <c r="K457" s="247">
        <v>114160</v>
      </c>
      <c r="L457" s="175" t="s">
        <v>268</v>
      </c>
      <c r="M457" s="248">
        <v>430</v>
      </c>
      <c r="N457" s="249">
        <v>1050</v>
      </c>
      <c r="O457" s="250" t="s">
        <v>269</v>
      </c>
      <c r="P457" s="251" t="s">
        <v>270</v>
      </c>
      <c r="Q457" s="252" t="s">
        <v>274</v>
      </c>
      <c r="R457" s="251" t="s">
        <v>271</v>
      </c>
      <c r="S457" s="252" t="s">
        <v>268</v>
      </c>
      <c r="T457" s="253">
        <v>3.1</v>
      </c>
      <c r="U457" s="254">
        <v>2.9</v>
      </c>
      <c r="V457" s="248">
        <v>400</v>
      </c>
      <c r="W457" s="249">
        <v>1010</v>
      </c>
      <c r="X457" s="250" t="s">
        <v>269</v>
      </c>
      <c r="Y457" s="251" t="s">
        <v>270</v>
      </c>
      <c r="Z457" s="252" t="s">
        <v>274</v>
      </c>
      <c r="AA457" s="251" t="s">
        <v>271</v>
      </c>
      <c r="AB457" s="252" t="s">
        <v>268</v>
      </c>
      <c r="AC457" s="253">
        <v>3.1</v>
      </c>
      <c r="AD457" s="255">
        <v>2.9</v>
      </c>
      <c r="AE457" s="175" t="s">
        <v>268</v>
      </c>
      <c r="AF457" s="223">
        <v>8870</v>
      </c>
      <c r="AG457" s="224" t="s">
        <v>274</v>
      </c>
      <c r="AH457" s="256">
        <v>80</v>
      </c>
      <c r="AI457" s="257" t="s">
        <v>269</v>
      </c>
      <c r="AJ457" s="197" t="s">
        <v>270</v>
      </c>
      <c r="AK457" s="198" t="s">
        <v>268</v>
      </c>
      <c r="AL457" s="258" t="s">
        <v>271</v>
      </c>
      <c r="AM457" s="259" t="s">
        <v>268</v>
      </c>
      <c r="AN457" s="260">
        <v>2.8</v>
      </c>
      <c r="AO457" s="261"/>
      <c r="AQ457" s="233"/>
      <c r="AR457" s="56"/>
      <c r="AS457" s="233"/>
      <c r="AT457" s="262"/>
      <c r="AU457" s="263"/>
      <c r="AV457" s="262"/>
      <c r="AW457" s="263"/>
      <c r="AX457" s="262"/>
      <c r="AY457" s="263"/>
      <c r="BA457" s="56"/>
      <c r="BB457" s="56"/>
      <c r="BC457" s="264"/>
      <c r="BD457" s="265"/>
      <c r="BE457" s="56"/>
      <c r="BF457" s="265"/>
      <c r="BG457" s="56"/>
      <c r="BH457" s="265"/>
      <c r="BI457" s="56"/>
      <c r="BJ457" s="1187"/>
      <c r="BL457" s="302"/>
      <c r="BM457" s="1210"/>
      <c r="BN457" s="307"/>
      <c r="BT457" s="306"/>
      <c r="BU457" s="235"/>
      <c r="BV457" s="1241"/>
      <c r="BW457" s="266"/>
      <c r="BX457" s="1186"/>
      <c r="BY457" s="133"/>
      <c r="BZ457" s="133"/>
      <c r="CA457" s="1187"/>
      <c r="CB457" s="311"/>
      <c r="CC457" s="312"/>
      <c r="CD457" s="311"/>
      <c r="CE457" s="312"/>
      <c r="CF457" s="311"/>
      <c r="CG457" s="312"/>
      <c r="CH457" s="311"/>
      <c r="CI457" s="1241"/>
      <c r="CJ457" s="1188"/>
      <c r="CK457" s="1189"/>
      <c r="CL457" s="1190"/>
      <c r="CM457" s="1192"/>
      <c r="CN457" s="1194"/>
      <c r="CO457" s="1192"/>
      <c r="CP457" s="1196"/>
      <c r="CQ457" s="1192"/>
      <c r="CR457" s="1205"/>
      <c r="CS457" s="1230"/>
      <c r="CT457" s="1232"/>
      <c r="CU457" s="1234"/>
      <c r="CV457" s="1237"/>
      <c r="CW457" s="1234"/>
      <c r="CX457" s="1237"/>
      <c r="CY457" s="1189"/>
      <c r="CZ457" s="167" t="s">
        <v>1164</v>
      </c>
      <c r="DA457" s="268">
        <v>2600</v>
      </c>
      <c r="DB457" s="269">
        <v>2900</v>
      </c>
      <c r="DC457" s="270">
        <v>1800</v>
      </c>
      <c r="DD457" s="271">
        <v>1800</v>
      </c>
      <c r="DE457" s="1210"/>
      <c r="DF457" s="231"/>
      <c r="DG457" s="1189"/>
      <c r="DH457" s="1240"/>
      <c r="DI457" s="1210"/>
      <c r="DJ457" s="1243"/>
      <c r="DK457" s="1210"/>
      <c r="DL457" s="1190"/>
      <c r="DM457" s="1192"/>
      <c r="DN457" s="1194"/>
      <c r="DO457" s="1192"/>
      <c r="DP457" s="1196"/>
      <c r="DQ457" s="1192"/>
      <c r="DR457" s="1247"/>
      <c r="DS457" s="1210"/>
      <c r="DT457" s="231"/>
      <c r="DU457" s="1210"/>
      <c r="DV457" s="1250"/>
      <c r="DW457" s="1252"/>
      <c r="DX457" s="1252"/>
      <c r="DY457" s="1254"/>
      <c r="DZ457" s="1210"/>
      <c r="EA457" s="1212"/>
      <c r="EB457" s="1192"/>
      <c r="EC457" s="1199"/>
      <c r="ED457" s="1192"/>
      <c r="EE457" s="1194"/>
      <c r="EF457" s="1192"/>
      <c r="EG457" s="1196"/>
      <c r="EH457" s="1192"/>
      <c r="EI457" s="1205"/>
      <c r="EJ457" s="1208"/>
      <c r="EK457" s="1210"/>
      <c r="EL457" s="1212"/>
      <c r="EM457" s="1192"/>
      <c r="EN457" s="1199"/>
      <c r="EO457" s="1192"/>
      <c r="EP457" s="1194"/>
      <c r="EQ457" s="1192"/>
      <c r="ER457" s="1196"/>
      <c r="ES457" s="1192"/>
      <c r="ET457" s="1205"/>
      <c r="EU457" s="1215"/>
      <c r="EV457" s="1208"/>
      <c r="EW457" s="1210"/>
      <c r="EX457" s="272">
        <v>2170</v>
      </c>
      <c r="EY457" s="1210"/>
      <c r="EZ457" s="1261"/>
      <c r="FA457" s="1210"/>
      <c r="FB457" s="1264"/>
      <c r="FC457" s="298"/>
      <c r="FD457" s="1267"/>
      <c r="FE457" s="441"/>
      <c r="FL457" s="422"/>
      <c r="FM457" s="422"/>
      <c r="FN457" s="422"/>
      <c r="FO457" s="422"/>
    </row>
    <row r="458" spans="1:171" ht="15.6" customHeight="1">
      <c r="A458" s="144" t="s">
        <v>1507</v>
      </c>
      <c r="B458" s="144" t="s">
        <v>2152</v>
      </c>
      <c r="C458" s="1256"/>
      <c r="D458" s="1182"/>
      <c r="E458" s="1217" t="s">
        <v>1165</v>
      </c>
      <c r="F458" s="299" t="s">
        <v>44</v>
      </c>
      <c r="G458" s="205"/>
      <c r="H458" s="246">
        <v>117890</v>
      </c>
      <c r="I458" s="247">
        <v>206610</v>
      </c>
      <c r="J458" s="246">
        <v>114160</v>
      </c>
      <c r="K458" s="247">
        <v>202880</v>
      </c>
      <c r="L458" s="175" t="s">
        <v>268</v>
      </c>
      <c r="M458" s="248">
        <v>1050</v>
      </c>
      <c r="N458" s="249">
        <v>1940</v>
      </c>
      <c r="O458" s="250" t="s">
        <v>269</v>
      </c>
      <c r="P458" s="251" t="s">
        <v>270</v>
      </c>
      <c r="Q458" s="252" t="s">
        <v>274</v>
      </c>
      <c r="R458" s="251" t="s">
        <v>271</v>
      </c>
      <c r="S458" s="252" t="s">
        <v>268</v>
      </c>
      <c r="T458" s="253">
        <v>2.9</v>
      </c>
      <c r="U458" s="254">
        <v>2.9</v>
      </c>
      <c r="V458" s="248">
        <v>1010</v>
      </c>
      <c r="W458" s="249">
        <v>1900</v>
      </c>
      <c r="X458" s="250" t="s">
        <v>269</v>
      </c>
      <c r="Y458" s="251" t="s">
        <v>270</v>
      </c>
      <c r="Z458" s="252" t="s">
        <v>274</v>
      </c>
      <c r="AA458" s="251" t="s">
        <v>271</v>
      </c>
      <c r="AB458" s="252" t="s">
        <v>268</v>
      </c>
      <c r="AC458" s="253">
        <v>2.9</v>
      </c>
      <c r="AD458" s="255">
        <v>2.9</v>
      </c>
      <c r="AE458" s="55"/>
      <c r="AH458" s="273"/>
      <c r="AP458" s="55"/>
      <c r="AZ458" s="175" t="s">
        <v>268</v>
      </c>
      <c r="BA458" s="274">
        <v>17740</v>
      </c>
      <c r="BB458" s="175" t="s">
        <v>268</v>
      </c>
      <c r="BC458" s="225">
        <v>170</v>
      </c>
      <c r="BD458" s="226" t="s">
        <v>269</v>
      </c>
      <c r="BE458" s="227" t="s">
        <v>270</v>
      </c>
      <c r="BF458" s="228" t="s">
        <v>268</v>
      </c>
      <c r="BG458" s="229" t="s">
        <v>271</v>
      </c>
      <c r="BH458" s="226" t="s">
        <v>268</v>
      </c>
      <c r="BI458" s="230">
        <v>2.7</v>
      </c>
      <c r="BJ458" s="1187"/>
      <c r="BL458" s="231"/>
      <c r="BM458" s="1210"/>
      <c r="BN458" s="307"/>
      <c r="BT458" s="306"/>
      <c r="BU458" s="235"/>
      <c r="BV458" s="1241"/>
      <c r="BW458" s="266"/>
      <c r="BX458" s="1186"/>
      <c r="BY458" s="133"/>
      <c r="BZ458" s="133"/>
      <c r="CA458" s="1187"/>
      <c r="CB458" s="311"/>
      <c r="CC458" s="312"/>
      <c r="CD458" s="311"/>
      <c r="CE458" s="312"/>
      <c r="CF458" s="311"/>
      <c r="CG458" s="312"/>
      <c r="CH458" s="311"/>
      <c r="CI458" s="1241"/>
      <c r="CJ458" s="1219">
        <v>2040</v>
      </c>
      <c r="CK458" s="1189"/>
      <c r="CL458" s="1190"/>
      <c r="CM458" s="1192"/>
      <c r="CN458" s="1194"/>
      <c r="CO458" s="1192"/>
      <c r="CP458" s="1196"/>
      <c r="CQ458" s="1192"/>
      <c r="CR458" s="1205"/>
      <c r="CS458" s="1230"/>
      <c r="CT458" s="1232"/>
      <c r="CU458" s="1234"/>
      <c r="CV458" s="1237"/>
      <c r="CW458" s="1234"/>
      <c r="CX458" s="1237"/>
      <c r="CY458" s="1189"/>
      <c r="CZ458" s="167" t="s">
        <v>1166</v>
      </c>
      <c r="DA458" s="268">
        <v>2300</v>
      </c>
      <c r="DB458" s="269">
        <v>2500</v>
      </c>
      <c r="DC458" s="270">
        <v>1600</v>
      </c>
      <c r="DD458" s="271">
        <v>1600</v>
      </c>
      <c r="DE458" s="1210"/>
      <c r="DF458" s="1229" t="s">
        <v>1203</v>
      </c>
      <c r="DG458" s="235"/>
      <c r="DH458" s="276"/>
      <c r="DI458" s="1241"/>
      <c r="DJ458" s="1243"/>
      <c r="DK458" s="1210"/>
      <c r="DL458" s="1190"/>
      <c r="DM458" s="1192"/>
      <c r="DN458" s="1194"/>
      <c r="DO458" s="1192"/>
      <c r="DP458" s="1196"/>
      <c r="DQ458" s="1192"/>
      <c r="DR458" s="1247"/>
      <c r="DS458" s="1210"/>
      <c r="DT458" s="231"/>
      <c r="DU458" s="1210"/>
      <c r="DV458" s="1221">
        <v>0.01</v>
      </c>
      <c r="DW458" s="1223">
        <v>0.03</v>
      </c>
      <c r="DX458" s="1223">
        <v>0.04</v>
      </c>
      <c r="DY458" s="1225">
        <v>0.06</v>
      </c>
      <c r="DZ458" s="1210"/>
      <c r="EA458" s="1212"/>
      <c r="EB458" s="1192"/>
      <c r="EC458" s="1199"/>
      <c r="ED458" s="1192"/>
      <c r="EE458" s="1194"/>
      <c r="EF458" s="1192"/>
      <c r="EG458" s="1196"/>
      <c r="EH458" s="1192"/>
      <c r="EI458" s="1205"/>
      <c r="EJ458" s="1208"/>
      <c r="EK458" s="1210"/>
      <c r="EL458" s="1212"/>
      <c r="EM458" s="1192"/>
      <c r="EN458" s="1199"/>
      <c r="EO458" s="1192"/>
      <c r="EP458" s="1194"/>
      <c r="EQ458" s="1192"/>
      <c r="ER458" s="1196"/>
      <c r="ES458" s="1192"/>
      <c r="ET458" s="1205"/>
      <c r="EU458" s="1215"/>
      <c r="EV458" s="1208"/>
      <c r="EW458" s="1210"/>
      <c r="EX458" s="277">
        <v>20</v>
      </c>
      <c r="EY458" s="1210"/>
      <c r="EZ458" s="1261"/>
      <c r="FA458" s="1210"/>
      <c r="FB458" s="1264"/>
      <c r="FC458" s="298"/>
      <c r="FD458" s="1267"/>
      <c r="FE458" s="441"/>
      <c r="FL458" s="422"/>
      <c r="FM458" s="422"/>
      <c r="FN458" s="422"/>
      <c r="FO458" s="422"/>
    </row>
    <row r="459" spans="1:171" ht="15.6" customHeight="1">
      <c r="A459" s="144" t="s">
        <v>1508</v>
      </c>
      <c r="B459" s="144" t="s">
        <v>2153</v>
      </c>
      <c r="C459" s="1256"/>
      <c r="D459" s="1182"/>
      <c r="E459" s="1218"/>
      <c r="F459" s="300" t="s">
        <v>45</v>
      </c>
      <c r="G459" s="205"/>
      <c r="H459" s="279">
        <v>206610</v>
      </c>
      <c r="I459" s="280"/>
      <c r="J459" s="279">
        <v>202880</v>
      </c>
      <c r="K459" s="280"/>
      <c r="L459" s="175" t="s">
        <v>268</v>
      </c>
      <c r="M459" s="223">
        <v>1940</v>
      </c>
      <c r="N459" s="281"/>
      <c r="O459" s="282" t="s">
        <v>269</v>
      </c>
      <c r="P459" s="283" t="s">
        <v>270</v>
      </c>
      <c r="Q459" s="284" t="s">
        <v>274</v>
      </c>
      <c r="R459" s="283" t="s">
        <v>271</v>
      </c>
      <c r="S459" s="284" t="s">
        <v>268</v>
      </c>
      <c r="T459" s="285">
        <v>2.9</v>
      </c>
      <c r="U459" s="286"/>
      <c r="V459" s="223">
        <v>1900</v>
      </c>
      <c r="W459" s="281"/>
      <c r="X459" s="282" t="s">
        <v>269</v>
      </c>
      <c r="Y459" s="283" t="s">
        <v>270</v>
      </c>
      <c r="Z459" s="284" t="s">
        <v>274</v>
      </c>
      <c r="AA459" s="283" t="s">
        <v>271</v>
      </c>
      <c r="AB459" s="284" t="s">
        <v>268</v>
      </c>
      <c r="AC459" s="285">
        <v>2.9</v>
      </c>
      <c r="AD459" s="287"/>
      <c r="AE459" s="55"/>
      <c r="AH459" s="288"/>
      <c r="AP459" s="55"/>
      <c r="AQ459" s="289"/>
      <c r="AR459" s="165"/>
      <c r="AS459" s="288"/>
      <c r="AZ459" s="56"/>
      <c r="BA459" s="56"/>
      <c r="BB459" s="56"/>
      <c r="BC459" s="56"/>
      <c r="BD459" s="56"/>
      <c r="BE459" s="56"/>
      <c r="BF459" s="56"/>
      <c r="BG459" s="56"/>
      <c r="BH459" s="56"/>
      <c r="BI459" s="56"/>
      <c r="BJ459" s="1187"/>
      <c r="BL459" s="231"/>
      <c r="BM459" s="1210"/>
      <c r="BN459" s="307"/>
      <c r="BT459" s="306"/>
      <c r="BU459" s="235"/>
      <c r="BV459" s="1241"/>
      <c r="BW459" s="266"/>
      <c r="BX459" s="1186"/>
      <c r="BY459" s="133"/>
      <c r="BZ459" s="133"/>
      <c r="CA459" s="1187"/>
      <c r="CB459" s="311"/>
      <c r="CC459" s="312"/>
      <c r="CD459" s="311"/>
      <c r="CE459" s="312"/>
      <c r="CF459" s="311"/>
      <c r="CG459" s="312"/>
      <c r="CH459" s="311"/>
      <c r="CI459" s="1241"/>
      <c r="CJ459" s="1219"/>
      <c r="CK459" s="1189"/>
      <c r="CL459" s="1190"/>
      <c r="CM459" s="1192"/>
      <c r="CN459" s="1194"/>
      <c r="CO459" s="1192"/>
      <c r="CP459" s="1196"/>
      <c r="CQ459" s="1192"/>
      <c r="CR459" s="1205"/>
      <c r="CS459" s="1230"/>
      <c r="CT459" s="1232"/>
      <c r="CU459" s="1235"/>
      <c r="CV459" s="1238"/>
      <c r="CW459" s="1235"/>
      <c r="CX459" s="1238"/>
      <c r="CY459" s="1189"/>
      <c r="CZ459" s="291" t="s">
        <v>1167</v>
      </c>
      <c r="DA459" s="292">
        <v>2000</v>
      </c>
      <c r="DB459" s="293">
        <v>2300</v>
      </c>
      <c r="DC459" s="294">
        <v>1400</v>
      </c>
      <c r="DD459" s="290">
        <v>1400</v>
      </c>
      <c r="DE459" s="1210"/>
      <c r="DF459" s="1229"/>
      <c r="DG459" s="235"/>
      <c r="DH459" s="165"/>
      <c r="DI459" s="1241"/>
      <c r="DJ459" s="1244"/>
      <c r="DK459" s="1210"/>
      <c r="DL459" s="1190"/>
      <c r="DM459" s="1193"/>
      <c r="DN459" s="1195"/>
      <c r="DO459" s="1193"/>
      <c r="DP459" s="1197"/>
      <c r="DQ459" s="1193"/>
      <c r="DR459" s="1248"/>
      <c r="DS459" s="1210"/>
      <c r="DT459" s="231"/>
      <c r="DU459" s="1210"/>
      <c r="DV459" s="1222"/>
      <c r="DW459" s="1224"/>
      <c r="DX459" s="1224"/>
      <c r="DY459" s="1226"/>
      <c r="DZ459" s="1210"/>
      <c r="EA459" s="1213"/>
      <c r="EB459" s="1193"/>
      <c r="EC459" s="1200"/>
      <c r="ED459" s="1193"/>
      <c r="EE459" s="1195"/>
      <c r="EF459" s="1193"/>
      <c r="EG459" s="1197"/>
      <c r="EH459" s="1193"/>
      <c r="EI459" s="1206"/>
      <c r="EJ459" s="1209"/>
      <c r="EK459" s="1210"/>
      <c r="EL459" s="1213"/>
      <c r="EM459" s="1193"/>
      <c r="EN459" s="1200"/>
      <c r="EO459" s="1193"/>
      <c r="EP459" s="1195"/>
      <c r="EQ459" s="1193"/>
      <c r="ER459" s="1197"/>
      <c r="ES459" s="1193"/>
      <c r="ET459" s="1206"/>
      <c r="EU459" s="1216"/>
      <c r="EV459" s="1209"/>
      <c r="EW459" s="1210"/>
      <c r="EX459" s="295" t="s">
        <v>1168</v>
      </c>
      <c r="EY459" s="1210"/>
      <c r="EZ459" s="1261"/>
      <c r="FA459" s="1210"/>
      <c r="FB459" s="1264"/>
      <c r="FC459" s="298"/>
      <c r="FD459" s="1267"/>
      <c r="FE459" s="441"/>
      <c r="FL459" s="422"/>
      <c r="FM459" s="422"/>
      <c r="FN459" s="422"/>
      <c r="FO459" s="422"/>
    </row>
    <row r="460" spans="1:171" ht="15.6" customHeight="1">
      <c r="A460" s="144" t="s">
        <v>1509</v>
      </c>
      <c r="B460" s="144" t="s">
        <v>2154</v>
      </c>
      <c r="C460" s="1256"/>
      <c r="D460" s="1356" t="s">
        <v>1204</v>
      </c>
      <c r="E460" s="1184" t="s">
        <v>1160</v>
      </c>
      <c r="F460" s="296" t="s">
        <v>42</v>
      </c>
      <c r="G460" s="205"/>
      <c r="H460" s="206">
        <v>36790</v>
      </c>
      <c r="I460" s="207">
        <v>45660</v>
      </c>
      <c r="J460" s="206">
        <v>33280</v>
      </c>
      <c r="K460" s="207">
        <v>42150</v>
      </c>
      <c r="L460" s="175" t="s">
        <v>268</v>
      </c>
      <c r="M460" s="208">
        <v>340</v>
      </c>
      <c r="N460" s="209">
        <v>420</v>
      </c>
      <c r="O460" s="210" t="s">
        <v>269</v>
      </c>
      <c r="P460" s="211" t="s">
        <v>270</v>
      </c>
      <c r="Q460" s="212" t="s">
        <v>268</v>
      </c>
      <c r="R460" s="213" t="s">
        <v>271</v>
      </c>
      <c r="S460" s="212" t="s">
        <v>268</v>
      </c>
      <c r="T460" s="214">
        <v>3.2</v>
      </c>
      <c r="U460" s="215">
        <v>3.1</v>
      </c>
      <c r="V460" s="208">
        <v>310</v>
      </c>
      <c r="W460" s="209">
        <v>390</v>
      </c>
      <c r="X460" s="210" t="s">
        <v>269</v>
      </c>
      <c r="Y460" s="211" t="s">
        <v>270</v>
      </c>
      <c r="Z460" s="212" t="s">
        <v>268</v>
      </c>
      <c r="AA460" s="213" t="s">
        <v>271</v>
      </c>
      <c r="AB460" s="212" t="s">
        <v>268</v>
      </c>
      <c r="AC460" s="214">
        <v>3.1</v>
      </c>
      <c r="AD460" s="216">
        <v>3.1</v>
      </c>
      <c r="AE460" s="175" t="s">
        <v>268</v>
      </c>
      <c r="AF460" s="217">
        <v>8870</v>
      </c>
      <c r="AG460" s="218" t="s">
        <v>274</v>
      </c>
      <c r="AH460" s="219">
        <v>80</v>
      </c>
      <c r="AI460" s="220" t="s">
        <v>269</v>
      </c>
      <c r="AJ460" s="211" t="s">
        <v>270</v>
      </c>
      <c r="AK460" s="212" t="s">
        <v>268</v>
      </c>
      <c r="AL460" s="213" t="s">
        <v>271</v>
      </c>
      <c r="AM460" s="212" t="s">
        <v>268</v>
      </c>
      <c r="AN460" s="221">
        <v>2.8</v>
      </c>
      <c r="AO460" s="222" t="s">
        <v>276</v>
      </c>
      <c r="AP460" s="175" t="s">
        <v>268</v>
      </c>
      <c r="AQ460" s="223">
        <v>3540</v>
      </c>
      <c r="AR460" s="224" t="s">
        <v>274</v>
      </c>
      <c r="AS460" s="225">
        <v>30</v>
      </c>
      <c r="AT460" s="226" t="s">
        <v>269</v>
      </c>
      <c r="AU460" s="227" t="s">
        <v>270</v>
      </c>
      <c r="AV460" s="228" t="s">
        <v>268</v>
      </c>
      <c r="AW460" s="229" t="s">
        <v>271</v>
      </c>
      <c r="AX460" s="228" t="s">
        <v>268</v>
      </c>
      <c r="AY460" s="230">
        <v>3.8</v>
      </c>
      <c r="BA460" s="56"/>
      <c r="BJ460" s="1187"/>
      <c r="BL460" s="191"/>
      <c r="BM460" s="1210"/>
      <c r="BN460" s="307"/>
      <c r="BT460" s="306"/>
      <c r="BU460" s="235"/>
      <c r="BV460" s="1241"/>
      <c r="BW460" s="266"/>
      <c r="BX460" s="1186"/>
      <c r="BY460" s="133"/>
      <c r="BZ460" s="133"/>
      <c r="CA460" s="1187"/>
      <c r="CB460" s="263"/>
      <c r="CC460" s="263"/>
      <c r="CD460" s="263"/>
      <c r="CE460" s="263"/>
      <c r="CF460" s="263"/>
      <c r="CG460" s="263"/>
      <c r="CH460" s="263"/>
      <c r="CI460" s="1241"/>
      <c r="CJ460" s="1188" t="s">
        <v>177</v>
      </c>
      <c r="CK460" s="1189" t="s">
        <v>268</v>
      </c>
      <c r="CL460" s="1190">
        <v>10</v>
      </c>
      <c r="CM460" s="1192" t="s">
        <v>269</v>
      </c>
      <c r="CN460" s="1194" t="s">
        <v>270</v>
      </c>
      <c r="CO460" s="1192" t="s">
        <v>268</v>
      </c>
      <c r="CP460" s="1196" t="s">
        <v>275</v>
      </c>
      <c r="CQ460" s="1192" t="s">
        <v>268</v>
      </c>
      <c r="CR460" s="1205">
        <v>4.3</v>
      </c>
      <c r="CS460" s="1230" t="s">
        <v>277</v>
      </c>
      <c r="CT460" s="1232" t="s">
        <v>268</v>
      </c>
      <c r="CU460" s="1233">
        <v>3200</v>
      </c>
      <c r="CV460" s="1236">
        <v>3500</v>
      </c>
      <c r="CW460" s="1233">
        <v>2200</v>
      </c>
      <c r="CX460" s="1236">
        <v>2200</v>
      </c>
      <c r="CY460" s="1189" t="s">
        <v>268</v>
      </c>
      <c r="CZ460" s="238" t="s">
        <v>1162</v>
      </c>
      <c r="DA460" s="239">
        <v>5400</v>
      </c>
      <c r="DB460" s="240">
        <v>6000</v>
      </c>
      <c r="DC460" s="241">
        <v>3700</v>
      </c>
      <c r="DD460" s="242">
        <v>3700</v>
      </c>
      <c r="DE460" s="1210"/>
      <c r="DF460" s="144"/>
      <c r="DG460" s="1189" t="s">
        <v>268</v>
      </c>
      <c r="DH460" s="1239">
        <v>5100</v>
      </c>
      <c r="DI460" s="1210" t="s">
        <v>268</v>
      </c>
      <c r="DJ460" s="1242">
        <v>1310</v>
      </c>
      <c r="DK460" s="1210" t="s">
        <v>268</v>
      </c>
      <c r="DL460" s="1245">
        <v>10</v>
      </c>
      <c r="DM460" s="1201" t="s">
        <v>269</v>
      </c>
      <c r="DN460" s="1202" t="s">
        <v>270</v>
      </c>
      <c r="DO460" s="1201" t="s">
        <v>268</v>
      </c>
      <c r="DP460" s="1203" t="s">
        <v>275</v>
      </c>
      <c r="DQ460" s="1201" t="s">
        <v>268</v>
      </c>
      <c r="DR460" s="1246">
        <v>8</v>
      </c>
      <c r="DS460" s="1210"/>
      <c r="DT460" s="1229"/>
      <c r="DU460" s="1210" t="s">
        <v>280</v>
      </c>
      <c r="DV460" s="1249" t="s">
        <v>1129</v>
      </c>
      <c r="DW460" s="1251" t="s">
        <v>1129</v>
      </c>
      <c r="DX460" s="1251" t="s">
        <v>1129</v>
      </c>
      <c r="DY460" s="1253" t="s">
        <v>1129</v>
      </c>
      <c r="DZ460" s="1210" t="s">
        <v>280</v>
      </c>
      <c r="EA460" s="1211">
        <v>870</v>
      </c>
      <c r="EB460" s="1201" t="s">
        <v>268</v>
      </c>
      <c r="EC460" s="1198">
        <v>9</v>
      </c>
      <c r="ED460" s="1201" t="s">
        <v>269</v>
      </c>
      <c r="EE460" s="1202" t="s">
        <v>270</v>
      </c>
      <c r="EF460" s="1201" t="s">
        <v>268</v>
      </c>
      <c r="EG460" s="1203" t="s">
        <v>275</v>
      </c>
      <c r="EH460" s="1201" t="s">
        <v>268</v>
      </c>
      <c r="EI460" s="1204">
        <v>4.4000000000000004</v>
      </c>
      <c r="EJ460" s="1207" t="s">
        <v>276</v>
      </c>
      <c r="EK460" s="1210" t="s">
        <v>280</v>
      </c>
      <c r="EL460" s="1211">
        <v>3130</v>
      </c>
      <c r="EM460" s="1201" t="s">
        <v>268</v>
      </c>
      <c r="EN460" s="1198">
        <v>30</v>
      </c>
      <c r="EO460" s="1201" t="s">
        <v>269</v>
      </c>
      <c r="EP460" s="1202" t="s">
        <v>270</v>
      </c>
      <c r="EQ460" s="1201" t="s">
        <v>268</v>
      </c>
      <c r="ER460" s="1203" t="s">
        <v>275</v>
      </c>
      <c r="ES460" s="1201" t="s">
        <v>268</v>
      </c>
      <c r="ET460" s="1204">
        <v>2.7</v>
      </c>
      <c r="EU460" s="1214" t="s">
        <v>276</v>
      </c>
      <c r="EV460" s="1207" t="s">
        <v>1168</v>
      </c>
      <c r="EW460" s="1210" t="s">
        <v>280</v>
      </c>
      <c r="EX460" s="244"/>
      <c r="EY460" s="1210" t="s">
        <v>280</v>
      </c>
      <c r="EZ460" s="1261"/>
      <c r="FA460" s="1210"/>
      <c r="FB460" s="1264"/>
      <c r="FC460" s="298"/>
      <c r="FD460" s="1267"/>
      <c r="FE460" s="441"/>
      <c r="FL460" s="422"/>
      <c r="FM460" s="422"/>
      <c r="FN460" s="422"/>
      <c r="FO460" s="422"/>
    </row>
    <row r="461" spans="1:171" ht="15.6" customHeight="1">
      <c r="A461" s="144" t="s">
        <v>1510</v>
      </c>
      <c r="B461" s="144" t="s">
        <v>2155</v>
      </c>
      <c r="C461" s="1256"/>
      <c r="D461" s="1357"/>
      <c r="E461" s="1185"/>
      <c r="F461" s="299" t="s">
        <v>43</v>
      </c>
      <c r="G461" s="205"/>
      <c r="H461" s="246">
        <v>45660</v>
      </c>
      <c r="I461" s="247">
        <v>116900</v>
      </c>
      <c r="J461" s="246">
        <v>42150</v>
      </c>
      <c r="K461" s="247">
        <v>113390</v>
      </c>
      <c r="L461" s="175" t="s">
        <v>268</v>
      </c>
      <c r="M461" s="248">
        <v>420</v>
      </c>
      <c r="N461" s="249">
        <v>1040</v>
      </c>
      <c r="O461" s="250" t="s">
        <v>269</v>
      </c>
      <c r="P461" s="251" t="s">
        <v>270</v>
      </c>
      <c r="Q461" s="252" t="s">
        <v>274</v>
      </c>
      <c r="R461" s="251" t="s">
        <v>271</v>
      </c>
      <c r="S461" s="252" t="s">
        <v>268</v>
      </c>
      <c r="T461" s="253">
        <v>3.1</v>
      </c>
      <c r="U461" s="254">
        <v>2.9</v>
      </c>
      <c r="V461" s="248">
        <v>390</v>
      </c>
      <c r="W461" s="249">
        <v>1000</v>
      </c>
      <c r="X461" s="250" t="s">
        <v>269</v>
      </c>
      <c r="Y461" s="251" t="s">
        <v>270</v>
      </c>
      <c r="Z461" s="252" t="s">
        <v>274</v>
      </c>
      <c r="AA461" s="251" t="s">
        <v>271</v>
      </c>
      <c r="AB461" s="252" t="s">
        <v>268</v>
      </c>
      <c r="AC461" s="253">
        <v>3.1</v>
      </c>
      <c r="AD461" s="255">
        <v>2.9</v>
      </c>
      <c r="AE461" s="175" t="s">
        <v>268</v>
      </c>
      <c r="AF461" s="223">
        <v>8870</v>
      </c>
      <c r="AG461" s="224" t="s">
        <v>274</v>
      </c>
      <c r="AH461" s="256">
        <v>80</v>
      </c>
      <c r="AI461" s="257" t="s">
        <v>269</v>
      </c>
      <c r="AJ461" s="197" t="s">
        <v>270</v>
      </c>
      <c r="AK461" s="198" t="s">
        <v>268</v>
      </c>
      <c r="AL461" s="258" t="s">
        <v>271</v>
      </c>
      <c r="AM461" s="259" t="s">
        <v>268</v>
      </c>
      <c r="AN461" s="260">
        <v>2.8</v>
      </c>
      <c r="AO461" s="261"/>
      <c r="AQ461" s="233"/>
      <c r="AR461" s="56"/>
      <c r="AS461" s="233"/>
      <c r="AT461" s="262"/>
      <c r="AU461" s="263"/>
      <c r="AV461" s="262"/>
      <c r="AW461" s="263"/>
      <c r="AX461" s="262"/>
      <c r="AY461" s="263"/>
      <c r="BA461" s="56"/>
      <c r="BB461" s="56"/>
      <c r="BC461" s="264"/>
      <c r="BD461" s="265"/>
      <c r="BE461" s="56"/>
      <c r="BF461" s="265"/>
      <c r="BG461" s="56"/>
      <c r="BH461" s="265"/>
      <c r="BI461" s="56"/>
      <c r="BJ461" s="1187"/>
      <c r="BL461" s="191"/>
      <c r="BM461" s="1210"/>
      <c r="BN461" s="307"/>
      <c r="BT461" s="306"/>
      <c r="BU461" s="235"/>
      <c r="BV461" s="1241"/>
      <c r="BW461" s="266"/>
      <c r="BX461" s="1186"/>
      <c r="BY461" s="133"/>
      <c r="BZ461" s="133"/>
      <c r="CA461" s="1187"/>
      <c r="CB461" s="263"/>
      <c r="CC461" s="263"/>
      <c r="CD461" s="263"/>
      <c r="CE461" s="263"/>
      <c r="CF461" s="263"/>
      <c r="CG461" s="263"/>
      <c r="CH461" s="263"/>
      <c r="CI461" s="1241"/>
      <c r="CJ461" s="1188"/>
      <c r="CK461" s="1189"/>
      <c r="CL461" s="1190"/>
      <c r="CM461" s="1192"/>
      <c r="CN461" s="1194"/>
      <c r="CO461" s="1192"/>
      <c r="CP461" s="1196"/>
      <c r="CQ461" s="1192"/>
      <c r="CR461" s="1205"/>
      <c r="CS461" s="1230"/>
      <c r="CT461" s="1232"/>
      <c r="CU461" s="1234"/>
      <c r="CV461" s="1237"/>
      <c r="CW461" s="1234"/>
      <c r="CX461" s="1237"/>
      <c r="CY461" s="1189"/>
      <c r="CZ461" s="167" t="s">
        <v>1164</v>
      </c>
      <c r="DA461" s="268">
        <v>2900</v>
      </c>
      <c r="DB461" s="269">
        <v>3300</v>
      </c>
      <c r="DC461" s="270">
        <v>2000</v>
      </c>
      <c r="DD461" s="271">
        <v>2000</v>
      </c>
      <c r="DE461" s="1210"/>
      <c r="DF461" s="144"/>
      <c r="DG461" s="1189"/>
      <c r="DH461" s="1240"/>
      <c r="DI461" s="1210"/>
      <c r="DJ461" s="1243"/>
      <c r="DK461" s="1210"/>
      <c r="DL461" s="1190"/>
      <c r="DM461" s="1192"/>
      <c r="DN461" s="1194"/>
      <c r="DO461" s="1192"/>
      <c r="DP461" s="1196"/>
      <c r="DQ461" s="1192"/>
      <c r="DR461" s="1247"/>
      <c r="DS461" s="1210"/>
      <c r="DT461" s="1229"/>
      <c r="DU461" s="1210"/>
      <c r="DV461" s="1250"/>
      <c r="DW461" s="1252"/>
      <c r="DX461" s="1252"/>
      <c r="DY461" s="1254"/>
      <c r="DZ461" s="1210"/>
      <c r="EA461" s="1212"/>
      <c r="EB461" s="1192"/>
      <c r="EC461" s="1199"/>
      <c r="ED461" s="1192"/>
      <c r="EE461" s="1194"/>
      <c r="EF461" s="1192"/>
      <c r="EG461" s="1196"/>
      <c r="EH461" s="1192"/>
      <c r="EI461" s="1205"/>
      <c r="EJ461" s="1208"/>
      <c r="EK461" s="1210"/>
      <c r="EL461" s="1212"/>
      <c r="EM461" s="1192"/>
      <c r="EN461" s="1199"/>
      <c r="EO461" s="1192"/>
      <c r="EP461" s="1194"/>
      <c r="EQ461" s="1192"/>
      <c r="ER461" s="1196"/>
      <c r="ES461" s="1192"/>
      <c r="ET461" s="1205"/>
      <c r="EU461" s="1215"/>
      <c r="EV461" s="1208"/>
      <c r="EW461" s="1210"/>
      <c r="EX461" s="272">
        <v>2040</v>
      </c>
      <c r="EY461" s="1210"/>
      <c r="EZ461" s="1261"/>
      <c r="FA461" s="1210"/>
      <c r="FB461" s="1264"/>
      <c r="FC461" s="298"/>
      <c r="FD461" s="1267"/>
      <c r="FE461" s="441"/>
      <c r="FL461" s="422"/>
      <c r="FM461" s="422"/>
      <c r="FN461" s="422"/>
      <c r="FO461" s="422"/>
    </row>
    <row r="462" spans="1:171" ht="15.6" customHeight="1">
      <c r="A462" s="144" t="s">
        <v>1511</v>
      </c>
      <c r="B462" s="144" t="s">
        <v>2156</v>
      </c>
      <c r="C462" s="1256"/>
      <c r="D462" s="1357"/>
      <c r="E462" s="1217" t="s">
        <v>1165</v>
      </c>
      <c r="F462" s="299" t="s">
        <v>44</v>
      </c>
      <c r="G462" s="205"/>
      <c r="H462" s="246">
        <v>116900</v>
      </c>
      <c r="I462" s="247">
        <v>205620</v>
      </c>
      <c r="J462" s="246">
        <v>113390</v>
      </c>
      <c r="K462" s="247">
        <v>202110</v>
      </c>
      <c r="L462" s="175" t="s">
        <v>268</v>
      </c>
      <c r="M462" s="248">
        <v>1040</v>
      </c>
      <c r="N462" s="249">
        <v>1930</v>
      </c>
      <c r="O462" s="250" t="s">
        <v>269</v>
      </c>
      <c r="P462" s="251" t="s">
        <v>270</v>
      </c>
      <c r="Q462" s="252" t="s">
        <v>274</v>
      </c>
      <c r="R462" s="251" t="s">
        <v>271</v>
      </c>
      <c r="S462" s="252" t="s">
        <v>268</v>
      </c>
      <c r="T462" s="253">
        <v>2.9</v>
      </c>
      <c r="U462" s="254">
        <v>2.9</v>
      </c>
      <c r="V462" s="248">
        <v>1000</v>
      </c>
      <c r="W462" s="249">
        <v>1890</v>
      </c>
      <c r="X462" s="250" t="s">
        <v>269</v>
      </c>
      <c r="Y462" s="251" t="s">
        <v>270</v>
      </c>
      <c r="Z462" s="252" t="s">
        <v>274</v>
      </c>
      <c r="AA462" s="251" t="s">
        <v>271</v>
      </c>
      <c r="AB462" s="252" t="s">
        <v>268</v>
      </c>
      <c r="AC462" s="253">
        <v>2.9</v>
      </c>
      <c r="AD462" s="255">
        <v>2.9</v>
      </c>
      <c r="AE462" s="55"/>
      <c r="AH462" s="273"/>
      <c r="AP462" s="55"/>
      <c r="AZ462" s="175" t="s">
        <v>268</v>
      </c>
      <c r="BA462" s="274">
        <v>17740</v>
      </c>
      <c r="BB462" s="175" t="s">
        <v>268</v>
      </c>
      <c r="BC462" s="225">
        <v>170</v>
      </c>
      <c r="BD462" s="226" t="s">
        <v>269</v>
      </c>
      <c r="BE462" s="227" t="s">
        <v>270</v>
      </c>
      <c r="BF462" s="228" t="s">
        <v>268</v>
      </c>
      <c r="BG462" s="229" t="s">
        <v>271</v>
      </c>
      <c r="BH462" s="226" t="s">
        <v>268</v>
      </c>
      <c r="BI462" s="230">
        <v>2.7</v>
      </c>
      <c r="BJ462" s="1187"/>
      <c r="BL462" s="231"/>
      <c r="BM462" s="1210"/>
      <c r="BN462" s="307"/>
      <c r="BT462" s="306"/>
      <c r="BU462" s="235"/>
      <c r="BV462" s="1241"/>
      <c r="BW462" s="266"/>
      <c r="BX462" s="1186"/>
      <c r="BY462" s="133"/>
      <c r="BZ462" s="133"/>
      <c r="CA462" s="1187"/>
      <c r="CB462" s="263"/>
      <c r="CC462" s="263"/>
      <c r="CD462" s="263"/>
      <c r="CE462" s="263"/>
      <c r="CF462" s="263"/>
      <c r="CG462" s="263"/>
      <c r="CH462" s="263"/>
      <c r="CI462" s="1241"/>
      <c r="CJ462" s="1219">
        <v>1840</v>
      </c>
      <c r="CK462" s="1189"/>
      <c r="CL462" s="1190"/>
      <c r="CM462" s="1192"/>
      <c r="CN462" s="1194"/>
      <c r="CO462" s="1192"/>
      <c r="CP462" s="1196"/>
      <c r="CQ462" s="1192"/>
      <c r="CR462" s="1205"/>
      <c r="CS462" s="1230"/>
      <c r="CT462" s="1232"/>
      <c r="CU462" s="1234"/>
      <c r="CV462" s="1237"/>
      <c r="CW462" s="1234"/>
      <c r="CX462" s="1237"/>
      <c r="CY462" s="1189"/>
      <c r="CZ462" s="167" t="s">
        <v>1166</v>
      </c>
      <c r="DA462" s="268">
        <v>2500</v>
      </c>
      <c r="DB462" s="269">
        <v>2800</v>
      </c>
      <c r="DC462" s="270">
        <v>1800</v>
      </c>
      <c r="DD462" s="271">
        <v>1800</v>
      </c>
      <c r="DE462" s="1210"/>
      <c r="DF462" s="231"/>
      <c r="DG462" s="235"/>
      <c r="DH462" s="276"/>
      <c r="DI462" s="1241"/>
      <c r="DJ462" s="1243"/>
      <c r="DK462" s="1210"/>
      <c r="DL462" s="1190"/>
      <c r="DM462" s="1192"/>
      <c r="DN462" s="1194"/>
      <c r="DO462" s="1192"/>
      <c r="DP462" s="1196"/>
      <c r="DQ462" s="1192"/>
      <c r="DR462" s="1247"/>
      <c r="DS462" s="1210"/>
      <c r="DT462" s="231"/>
      <c r="DU462" s="1210"/>
      <c r="DV462" s="1221">
        <v>0.01</v>
      </c>
      <c r="DW462" s="1223">
        <v>0.03</v>
      </c>
      <c r="DX462" s="1223">
        <v>0.04</v>
      </c>
      <c r="DY462" s="1225">
        <v>0.06</v>
      </c>
      <c r="DZ462" s="1210"/>
      <c r="EA462" s="1212"/>
      <c r="EB462" s="1192"/>
      <c r="EC462" s="1199"/>
      <c r="ED462" s="1192"/>
      <c r="EE462" s="1194"/>
      <c r="EF462" s="1192"/>
      <c r="EG462" s="1196"/>
      <c r="EH462" s="1192"/>
      <c r="EI462" s="1205"/>
      <c r="EJ462" s="1208"/>
      <c r="EK462" s="1210"/>
      <c r="EL462" s="1212"/>
      <c r="EM462" s="1192"/>
      <c r="EN462" s="1199"/>
      <c r="EO462" s="1192"/>
      <c r="EP462" s="1194"/>
      <c r="EQ462" s="1192"/>
      <c r="ER462" s="1196"/>
      <c r="ES462" s="1192"/>
      <c r="ET462" s="1205"/>
      <c r="EU462" s="1215"/>
      <c r="EV462" s="1208"/>
      <c r="EW462" s="1210"/>
      <c r="EX462" s="277">
        <v>20</v>
      </c>
      <c r="EY462" s="1210"/>
      <c r="EZ462" s="1261"/>
      <c r="FA462" s="1210"/>
      <c r="FB462" s="1264"/>
      <c r="FC462" s="298"/>
      <c r="FD462" s="1267"/>
      <c r="FE462" s="441"/>
      <c r="FL462" s="422"/>
      <c r="FM462" s="422"/>
      <c r="FN462" s="422"/>
      <c r="FO462" s="422"/>
    </row>
    <row r="463" spans="1:171" ht="15.6" customHeight="1">
      <c r="A463" s="144" t="s">
        <v>1512</v>
      </c>
      <c r="B463" s="144" t="s">
        <v>2157</v>
      </c>
      <c r="C463" s="1256"/>
      <c r="D463" s="1358"/>
      <c r="E463" s="1218"/>
      <c r="F463" s="300" t="s">
        <v>45</v>
      </c>
      <c r="G463" s="205"/>
      <c r="H463" s="279">
        <v>205620</v>
      </c>
      <c r="I463" s="280"/>
      <c r="J463" s="279">
        <v>202110</v>
      </c>
      <c r="K463" s="280"/>
      <c r="L463" s="175" t="s">
        <v>268</v>
      </c>
      <c r="M463" s="223">
        <v>1930</v>
      </c>
      <c r="N463" s="281"/>
      <c r="O463" s="282" t="s">
        <v>269</v>
      </c>
      <c r="P463" s="283" t="s">
        <v>270</v>
      </c>
      <c r="Q463" s="284" t="s">
        <v>274</v>
      </c>
      <c r="R463" s="283" t="s">
        <v>271</v>
      </c>
      <c r="S463" s="284" t="s">
        <v>268</v>
      </c>
      <c r="T463" s="285">
        <v>2.9</v>
      </c>
      <c r="U463" s="286"/>
      <c r="V463" s="223">
        <v>1890</v>
      </c>
      <c r="W463" s="281"/>
      <c r="X463" s="282" t="s">
        <v>269</v>
      </c>
      <c r="Y463" s="283" t="s">
        <v>270</v>
      </c>
      <c r="Z463" s="284" t="s">
        <v>274</v>
      </c>
      <c r="AA463" s="283" t="s">
        <v>271</v>
      </c>
      <c r="AB463" s="284" t="s">
        <v>268</v>
      </c>
      <c r="AC463" s="285">
        <v>2.9</v>
      </c>
      <c r="AD463" s="287"/>
      <c r="AE463" s="55"/>
      <c r="AH463" s="288"/>
      <c r="AP463" s="55"/>
      <c r="AQ463" s="289"/>
      <c r="AR463" s="165"/>
      <c r="AS463" s="288"/>
      <c r="AZ463" s="56"/>
      <c r="BA463" s="56"/>
      <c r="BB463" s="56"/>
      <c r="BC463" s="56"/>
      <c r="BD463" s="56"/>
      <c r="BE463" s="56"/>
      <c r="BF463" s="56"/>
      <c r="BG463" s="56"/>
      <c r="BH463" s="56"/>
      <c r="BI463" s="56"/>
      <c r="BJ463" s="1187"/>
      <c r="BL463" s="231"/>
      <c r="BM463" s="1210"/>
      <c r="BN463" s="307"/>
      <c r="BT463" s="306"/>
      <c r="BU463" s="235"/>
      <c r="BV463" s="1241"/>
      <c r="BW463" s="266"/>
      <c r="BX463" s="1186"/>
      <c r="BY463" s="133"/>
      <c r="BZ463" s="133"/>
      <c r="CA463" s="1187"/>
      <c r="CB463" s="263"/>
      <c r="CC463" s="263"/>
      <c r="CD463" s="263"/>
      <c r="CE463" s="263"/>
      <c r="CF463" s="263"/>
      <c r="CG463" s="263"/>
      <c r="CH463" s="263"/>
      <c r="CI463" s="1241"/>
      <c r="CJ463" s="1219"/>
      <c r="CK463" s="1189"/>
      <c r="CL463" s="1190"/>
      <c r="CM463" s="1192"/>
      <c r="CN463" s="1194"/>
      <c r="CO463" s="1192"/>
      <c r="CP463" s="1196"/>
      <c r="CQ463" s="1192"/>
      <c r="CR463" s="1205"/>
      <c r="CS463" s="1230"/>
      <c r="CT463" s="1232"/>
      <c r="CU463" s="1235"/>
      <c r="CV463" s="1238"/>
      <c r="CW463" s="1235"/>
      <c r="CX463" s="1238"/>
      <c r="CY463" s="1189"/>
      <c r="CZ463" s="291" t="s">
        <v>1167</v>
      </c>
      <c r="DA463" s="292">
        <v>2300</v>
      </c>
      <c r="DB463" s="293">
        <v>2500</v>
      </c>
      <c r="DC463" s="294">
        <v>1600</v>
      </c>
      <c r="DD463" s="290">
        <v>1600</v>
      </c>
      <c r="DE463" s="1210"/>
      <c r="DF463" s="231"/>
      <c r="DG463" s="235"/>
      <c r="DH463" s="165"/>
      <c r="DI463" s="1241"/>
      <c r="DJ463" s="1244"/>
      <c r="DK463" s="1210"/>
      <c r="DL463" s="1190"/>
      <c r="DM463" s="1193"/>
      <c r="DN463" s="1195"/>
      <c r="DO463" s="1193"/>
      <c r="DP463" s="1197"/>
      <c r="DQ463" s="1193"/>
      <c r="DR463" s="1248"/>
      <c r="DS463" s="1210"/>
      <c r="DT463" s="231"/>
      <c r="DU463" s="1210"/>
      <c r="DV463" s="1222"/>
      <c r="DW463" s="1224"/>
      <c r="DX463" s="1224"/>
      <c r="DY463" s="1226"/>
      <c r="DZ463" s="1210"/>
      <c r="EA463" s="1213"/>
      <c r="EB463" s="1193"/>
      <c r="EC463" s="1200"/>
      <c r="ED463" s="1193"/>
      <c r="EE463" s="1195"/>
      <c r="EF463" s="1193"/>
      <c r="EG463" s="1197"/>
      <c r="EH463" s="1193"/>
      <c r="EI463" s="1206"/>
      <c r="EJ463" s="1209"/>
      <c r="EK463" s="1210"/>
      <c r="EL463" s="1213"/>
      <c r="EM463" s="1193"/>
      <c r="EN463" s="1200"/>
      <c r="EO463" s="1193"/>
      <c r="EP463" s="1195"/>
      <c r="EQ463" s="1193"/>
      <c r="ER463" s="1197"/>
      <c r="ES463" s="1193"/>
      <c r="ET463" s="1206"/>
      <c r="EU463" s="1216"/>
      <c r="EV463" s="1209"/>
      <c r="EW463" s="1210"/>
      <c r="EX463" s="295" t="s">
        <v>1168</v>
      </c>
      <c r="EY463" s="1210"/>
      <c r="EZ463" s="1261"/>
      <c r="FA463" s="1210"/>
      <c r="FB463" s="1264"/>
      <c r="FC463" s="298"/>
      <c r="FD463" s="1267"/>
      <c r="FE463" s="441"/>
      <c r="FL463" s="422"/>
      <c r="FM463" s="422"/>
      <c r="FN463" s="422"/>
      <c r="FO463" s="422"/>
    </row>
    <row r="464" spans="1:171" ht="15.6" customHeight="1">
      <c r="A464" s="144" t="s">
        <v>1513</v>
      </c>
      <c r="B464" s="144" t="s">
        <v>2158</v>
      </c>
      <c r="C464" s="1256"/>
      <c r="D464" s="1181" t="s">
        <v>1205</v>
      </c>
      <c r="E464" s="1184" t="s">
        <v>1160</v>
      </c>
      <c r="F464" s="296" t="s">
        <v>42</v>
      </c>
      <c r="G464" s="205"/>
      <c r="H464" s="206">
        <v>35890</v>
      </c>
      <c r="I464" s="207">
        <v>44760</v>
      </c>
      <c r="J464" s="206">
        <v>32580</v>
      </c>
      <c r="K464" s="207">
        <v>41450</v>
      </c>
      <c r="L464" s="175" t="s">
        <v>268</v>
      </c>
      <c r="M464" s="208">
        <v>330</v>
      </c>
      <c r="N464" s="209">
        <v>410</v>
      </c>
      <c r="O464" s="210" t="s">
        <v>269</v>
      </c>
      <c r="P464" s="211" t="s">
        <v>270</v>
      </c>
      <c r="Q464" s="212" t="s">
        <v>268</v>
      </c>
      <c r="R464" s="213" t="s">
        <v>271</v>
      </c>
      <c r="S464" s="212" t="s">
        <v>268</v>
      </c>
      <c r="T464" s="214">
        <v>3.2</v>
      </c>
      <c r="U464" s="215">
        <v>3.1</v>
      </c>
      <c r="V464" s="208">
        <v>300</v>
      </c>
      <c r="W464" s="209">
        <v>380</v>
      </c>
      <c r="X464" s="210" t="s">
        <v>269</v>
      </c>
      <c r="Y464" s="211" t="s">
        <v>270</v>
      </c>
      <c r="Z464" s="212" t="s">
        <v>268</v>
      </c>
      <c r="AA464" s="213" t="s">
        <v>271</v>
      </c>
      <c r="AB464" s="212" t="s">
        <v>268</v>
      </c>
      <c r="AC464" s="214">
        <v>3.1</v>
      </c>
      <c r="AD464" s="216">
        <v>3.1</v>
      </c>
      <c r="AE464" s="175" t="s">
        <v>268</v>
      </c>
      <c r="AF464" s="217">
        <v>8870</v>
      </c>
      <c r="AG464" s="218" t="s">
        <v>274</v>
      </c>
      <c r="AH464" s="219">
        <v>80</v>
      </c>
      <c r="AI464" s="220" t="s">
        <v>269</v>
      </c>
      <c r="AJ464" s="211" t="s">
        <v>270</v>
      </c>
      <c r="AK464" s="212" t="s">
        <v>268</v>
      </c>
      <c r="AL464" s="213" t="s">
        <v>271</v>
      </c>
      <c r="AM464" s="212" t="s">
        <v>268</v>
      </c>
      <c r="AN464" s="221">
        <v>2.8</v>
      </c>
      <c r="AO464" s="222" t="s">
        <v>276</v>
      </c>
      <c r="AP464" s="175" t="s">
        <v>268</v>
      </c>
      <c r="AQ464" s="223">
        <v>3540</v>
      </c>
      <c r="AR464" s="224" t="s">
        <v>274</v>
      </c>
      <c r="AS464" s="225">
        <v>30</v>
      </c>
      <c r="AT464" s="226" t="s">
        <v>269</v>
      </c>
      <c r="AU464" s="227" t="s">
        <v>270</v>
      </c>
      <c r="AV464" s="228" t="s">
        <v>268</v>
      </c>
      <c r="AW464" s="229" t="s">
        <v>271</v>
      </c>
      <c r="AX464" s="228" t="s">
        <v>268</v>
      </c>
      <c r="AY464" s="230">
        <v>3.8</v>
      </c>
      <c r="BA464" s="56"/>
      <c r="BJ464" s="1187"/>
      <c r="BL464" s="231"/>
      <c r="BM464" s="1210"/>
      <c r="BN464" s="307"/>
      <c r="BT464" s="306"/>
      <c r="BU464" s="235"/>
      <c r="BV464" s="1241"/>
      <c r="BW464" s="266"/>
      <c r="BX464" s="1186"/>
      <c r="BY464" s="133"/>
      <c r="BZ464" s="133"/>
      <c r="CA464" s="1187"/>
      <c r="CB464" s="263"/>
      <c r="CC464" s="263"/>
      <c r="CD464" s="263"/>
      <c r="CE464" s="263"/>
      <c r="CF464" s="263"/>
      <c r="CG464" s="263"/>
      <c r="CH464" s="263"/>
      <c r="CI464" s="1241"/>
      <c r="CJ464" s="1188" t="s">
        <v>178</v>
      </c>
      <c r="CK464" s="1189" t="s">
        <v>268</v>
      </c>
      <c r="CL464" s="1190">
        <v>10</v>
      </c>
      <c r="CM464" s="1192" t="s">
        <v>269</v>
      </c>
      <c r="CN464" s="1194" t="s">
        <v>270</v>
      </c>
      <c r="CO464" s="1192" t="s">
        <v>268</v>
      </c>
      <c r="CP464" s="1196" t="s">
        <v>275</v>
      </c>
      <c r="CQ464" s="1192" t="s">
        <v>268</v>
      </c>
      <c r="CR464" s="1205">
        <v>3.9</v>
      </c>
      <c r="CS464" s="1230" t="s">
        <v>277</v>
      </c>
      <c r="CT464" s="1232" t="s">
        <v>268</v>
      </c>
      <c r="CU464" s="1233">
        <v>3000</v>
      </c>
      <c r="CV464" s="1236">
        <v>3300</v>
      </c>
      <c r="CW464" s="1233">
        <v>2100</v>
      </c>
      <c r="CX464" s="1236">
        <v>2100</v>
      </c>
      <c r="CY464" s="1189" t="s">
        <v>268</v>
      </c>
      <c r="CZ464" s="238" t="s">
        <v>1162</v>
      </c>
      <c r="DA464" s="239">
        <v>4800</v>
      </c>
      <c r="DB464" s="240">
        <v>5400</v>
      </c>
      <c r="DC464" s="241">
        <v>3400</v>
      </c>
      <c r="DD464" s="242">
        <v>3400</v>
      </c>
      <c r="DE464" s="1210"/>
      <c r="DF464" s="231"/>
      <c r="DG464" s="1189" t="s">
        <v>268</v>
      </c>
      <c r="DH464" s="1239">
        <v>5100</v>
      </c>
      <c r="DI464" s="1210" t="s">
        <v>268</v>
      </c>
      <c r="DJ464" s="1242">
        <v>1230</v>
      </c>
      <c r="DK464" s="1210" t="s">
        <v>268</v>
      </c>
      <c r="DL464" s="1245">
        <v>10</v>
      </c>
      <c r="DM464" s="1201" t="s">
        <v>269</v>
      </c>
      <c r="DN464" s="1202" t="s">
        <v>270</v>
      </c>
      <c r="DO464" s="1201" t="s">
        <v>268</v>
      </c>
      <c r="DP464" s="1203" t="s">
        <v>275</v>
      </c>
      <c r="DQ464" s="1201" t="s">
        <v>268</v>
      </c>
      <c r="DR464" s="1246">
        <v>7.6</v>
      </c>
      <c r="DS464" s="1210"/>
      <c r="DT464" s="231"/>
      <c r="DU464" s="1210" t="s">
        <v>280</v>
      </c>
      <c r="DV464" s="1249" t="s">
        <v>1129</v>
      </c>
      <c r="DW464" s="1251" t="s">
        <v>1129</v>
      </c>
      <c r="DX464" s="1251" t="s">
        <v>1129</v>
      </c>
      <c r="DY464" s="1253" t="s">
        <v>1129</v>
      </c>
      <c r="DZ464" s="1210" t="s">
        <v>280</v>
      </c>
      <c r="EA464" s="1211">
        <v>820</v>
      </c>
      <c r="EB464" s="1201" t="s">
        <v>268</v>
      </c>
      <c r="EC464" s="1198">
        <v>8</v>
      </c>
      <c r="ED464" s="1201" t="s">
        <v>269</v>
      </c>
      <c r="EE464" s="1202" t="s">
        <v>270</v>
      </c>
      <c r="EF464" s="1201" t="s">
        <v>268</v>
      </c>
      <c r="EG464" s="1203" t="s">
        <v>275</v>
      </c>
      <c r="EH464" s="1201" t="s">
        <v>268</v>
      </c>
      <c r="EI464" s="1204">
        <v>4.7</v>
      </c>
      <c r="EJ464" s="1207" t="s">
        <v>276</v>
      </c>
      <c r="EK464" s="1210" t="s">
        <v>280</v>
      </c>
      <c r="EL464" s="1211">
        <v>2950</v>
      </c>
      <c r="EM464" s="1201" t="s">
        <v>268</v>
      </c>
      <c r="EN464" s="1198">
        <v>30</v>
      </c>
      <c r="EO464" s="1201" t="s">
        <v>269</v>
      </c>
      <c r="EP464" s="1202" t="s">
        <v>270</v>
      </c>
      <c r="EQ464" s="1201" t="s">
        <v>268</v>
      </c>
      <c r="ER464" s="1203" t="s">
        <v>275</v>
      </c>
      <c r="ES464" s="1201" t="s">
        <v>268</v>
      </c>
      <c r="ET464" s="1204">
        <v>2.5</v>
      </c>
      <c r="EU464" s="1214" t="s">
        <v>276</v>
      </c>
      <c r="EV464" s="1207" t="s">
        <v>1168</v>
      </c>
      <c r="EW464" s="1210" t="s">
        <v>280</v>
      </c>
      <c r="EX464" s="244"/>
      <c r="EY464" s="1210" t="s">
        <v>280</v>
      </c>
      <c r="EZ464" s="1261"/>
      <c r="FA464" s="1210"/>
      <c r="FB464" s="1264"/>
      <c r="FC464" s="313"/>
      <c r="FD464" s="1267"/>
      <c r="FE464" s="441"/>
      <c r="FL464" s="422"/>
      <c r="FM464" s="422"/>
      <c r="FN464" s="422"/>
      <c r="FO464" s="422"/>
    </row>
    <row r="465" spans="1:171" ht="15.6" customHeight="1">
      <c r="A465" s="144" t="s">
        <v>1514</v>
      </c>
      <c r="B465" s="144" t="s">
        <v>2159</v>
      </c>
      <c r="C465" s="1256"/>
      <c r="D465" s="1182"/>
      <c r="E465" s="1185"/>
      <c r="F465" s="299" t="s">
        <v>43</v>
      </c>
      <c r="G465" s="205"/>
      <c r="H465" s="246">
        <v>44760</v>
      </c>
      <c r="I465" s="247">
        <v>116000</v>
      </c>
      <c r="J465" s="246">
        <v>41450</v>
      </c>
      <c r="K465" s="247">
        <v>112690</v>
      </c>
      <c r="L465" s="175" t="s">
        <v>268</v>
      </c>
      <c r="M465" s="248">
        <v>410</v>
      </c>
      <c r="N465" s="249">
        <v>1030</v>
      </c>
      <c r="O465" s="250" t="s">
        <v>269</v>
      </c>
      <c r="P465" s="251" t="s">
        <v>270</v>
      </c>
      <c r="Q465" s="252" t="s">
        <v>274</v>
      </c>
      <c r="R465" s="251" t="s">
        <v>271</v>
      </c>
      <c r="S465" s="252" t="s">
        <v>268</v>
      </c>
      <c r="T465" s="253">
        <v>3.1</v>
      </c>
      <c r="U465" s="254">
        <v>2.9</v>
      </c>
      <c r="V465" s="248">
        <v>380</v>
      </c>
      <c r="W465" s="249">
        <v>990</v>
      </c>
      <c r="X465" s="250" t="s">
        <v>269</v>
      </c>
      <c r="Y465" s="251" t="s">
        <v>270</v>
      </c>
      <c r="Z465" s="252" t="s">
        <v>274</v>
      </c>
      <c r="AA465" s="251" t="s">
        <v>271</v>
      </c>
      <c r="AB465" s="252" t="s">
        <v>268</v>
      </c>
      <c r="AC465" s="253">
        <v>3.1</v>
      </c>
      <c r="AD465" s="255">
        <v>2.9</v>
      </c>
      <c r="AE465" s="175" t="s">
        <v>268</v>
      </c>
      <c r="AF465" s="223">
        <v>8870</v>
      </c>
      <c r="AG465" s="224" t="s">
        <v>274</v>
      </c>
      <c r="AH465" s="256">
        <v>80</v>
      </c>
      <c r="AI465" s="257" t="s">
        <v>269</v>
      </c>
      <c r="AJ465" s="197" t="s">
        <v>270</v>
      </c>
      <c r="AK465" s="198" t="s">
        <v>268</v>
      </c>
      <c r="AL465" s="258" t="s">
        <v>271</v>
      </c>
      <c r="AM465" s="259" t="s">
        <v>268</v>
      </c>
      <c r="AN465" s="260">
        <v>2.8</v>
      </c>
      <c r="AO465" s="261"/>
      <c r="AQ465" s="233"/>
      <c r="AR465" s="56"/>
      <c r="AS465" s="233"/>
      <c r="AT465" s="262"/>
      <c r="AU465" s="263"/>
      <c r="AV465" s="262"/>
      <c r="AW465" s="263"/>
      <c r="AX465" s="262"/>
      <c r="AY465" s="263"/>
      <c r="BA465" s="56"/>
      <c r="BB465" s="56"/>
      <c r="BC465" s="264"/>
      <c r="BD465" s="265"/>
      <c r="BE465" s="56"/>
      <c r="BF465" s="265"/>
      <c r="BG465" s="56"/>
      <c r="BH465" s="265"/>
      <c r="BI465" s="56"/>
      <c r="BJ465" s="1187"/>
      <c r="BL465" s="231"/>
      <c r="BM465" s="1210"/>
      <c r="BN465" s="307"/>
      <c r="BT465" s="306"/>
      <c r="BU465" s="235"/>
      <c r="BV465" s="1241"/>
      <c r="BW465" s="266"/>
      <c r="BX465" s="1186"/>
      <c r="BY465" s="133"/>
      <c r="BZ465" s="133"/>
      <c r="CA465" s="1187"/>
      <c r="CB465" s="263"/>
      <c r="CC465" s="263"/>
      <c r="CD465" s="263"/>
      <c r="CE465" s="263"/>
      <c r="CF465" s="263"/>
      <c r="CG465" s="263"/>
      <c r="CH465" s="263"/>
      <c r="CI465" s="1241"/>
      <c r="CJ465" s="1188"/>
      <c r="CK465" s="1189"/>
      <c r="CL465" s="1190"/>
      <c r="CM465" s="1192"/>
      <c r="CN465" s="1194"/>
      <c r="CO465" s="1192"/>
      <c r="CP465" s="1196"/>
      <c r="CQ465" s="1192"/>
      <c r="CR465" s="1205"/>
      <c r="CS465" s="1230"/>
      <c r="CT465" s="1232"/>
      <c r="CU465" s="1234"/>
      <c r="CV465" s="1237"/>
      <c r="CW465" s="1234"/>
      <c r="CX465" s="1237"/>
      <c r="CY465" s="1189"/>
      <c r="CZ465" s="167" t="s">
        <v>1164</v>
      </c>
      <c r="DA465" s="268">
        <v>2600</v>
      </c>
      <c r="DB465" s="269">
        <v>2900</v>
      </c>
      <c r="DC465" s="270">
        <v>1800</v>
      </c>
      <c r="DD465" s="271">
        <v>1800</v>
      </c>
      <c r="DE465" s="1210"/>
      <c r="DF465" s="231"/>
      <c r="DG465" s="1189"/>
      <c r="DH465" s="1240"/>
      <c r="DI465" s="1210"/>
      <c r="DJ465" s="1243"/>
      <c r="DK465" s="1210"/>
      <c r="DL465" s="1190"/>
      <c r="DM465" s="1192"/>
      <c r="DN465" s="1194"/>
      <c r="DO465" s="1192"/>
      <c r="DP465" s="1196"/>
      <c r="DQ465" s="1192"/>
      <c r="DR465" s="1247"/>
      <c r="DS465" s="1210"/>
      <c r="DT465" s="231"/>
      <c r="DU465" s="1210"/>
      <c r="DV465" s="1250"/>
      <c r="DW465" s="1252"/>
      <c r="DX465" s="1252"/>
      <c r="DY465" s="1254"/>
      <c r="DZ465" s="1210"/>
      <c r="EA465" s="1212"/>
      <c r="EB465" s="1192"/>
      <c r="EC465" s="1199"/>
      <c r="ED465" s="1192"/>
      <c r="EE465" s="1194"/>
      <c r="EF465" s="1192"/>
      <c r="EG465" s="1196"/>
      <c r="EH465" s="1192"/>
      <c r="EI465" s="1205"/>
      <c r="EJ465" s="1208"/>
      <c r="EK465" s="1210"/>
      <c r="EL465" s="1212"/>
      <c r="EM465" s="1192"/>
      <c r="EN465" s="1199"/>
      <c r="EO465" s="1192"/>
      <c r="EP465" s="1194"/>
      <c r="EQ465" s="1192"/>
      <c r="ER465" s="1196"/>
      <c r="ES465" s="1192"/>
      <c r="ET465" s="1205"/>
      <c r="EU465" s="1215"/>
      <c r="EV465" s="1208"/>
      <c r="EW465" s="1210"/>
      <c r="EX465" s="272">
        <v>1930</v>
      </c>
      <c r="EY465" s="1210"/>
      <c r="EZ465" s="1261"/>
      <c r="FA465" s="1210"/>
      <c r="FB465" s="1264"/>
      <c r="FC465" s="313"/>
      <c r="FD465" s="1267"/>
      <c r="FE465" s="441"/>
      <c r="FL465" s="422"/>
      <c r="FM465" s="422"/>
      <c r="FN465" s="422"/>
      <c r="FO465" s="422"/>
    </row>
    <row r="466" spans="1:171" ht="15.6" customHeight="1">
      <c r="A466" s="144" t="s">
        <v>1515</v>
      </c>
      <c r="B466" s="144" t="s">
        <v>2160</v>
      </c>
      <c r="C466" s="1256"/>
      <c r="D466" s="1182"/>
      <c r="E466" s="1217" t="s">
        <v>1165</v>
      </c>
      <c r="F466" s="299" t="s">
        <v>44</v>
      </c>
      <c r="G466" s="205"/>
      <c r="H466" s="246">
        <v>116000</v>
      </c>
      <c r="I466" s="247">
        <v>204720</v>
      </c>
      <c r="J466" s="246">
        <v>112690</v>
      </c>
      <c r="K466" s="247">
        <v>201410</v>
      </c>
      <c r="L466" s="175" t="s">
        <v>268</v>
      </c>
      <c r="M466" s="248">
        <v>1030</v>
      </c>
      <c r="N466" s="249">
        <v>1920</v>
      </c>
      <c r="O466" s="250" t="s">
        <v>269</v>
      </c>
      <c r="P466" s="251" t="s">
        <v>270</v>
      </c>
      <c r="Q466" s="252" t="s">
        <v>274</v>
      </c>
      <c r="R466" s="251" t="s">
        <v>271</v>
      </c>
      <c r="S466" s="252" t="s">
        <v>268</v>
      </c>
      <c r="T466" s="253">
        <v>2.9</v>
      </c>
      <c r="U466" s="254">
        <v>2.8</v>
      </c>
      <c r="V466" s="248">
        <v>990</v>
      </c>
      <c r="W466" s="249">
        <v>1880</v>
      </c>
      <c r="X466" s="250" t="s">
        <v>269</v>
      </c>
      <c r="Y466" s="251" t="s">
        <v>270</v>
      </c>
      <c r="Z466" s="252" t="s">
        <v>274</v>
      </c>
      <c r="AA466" s="251" t="s">
        <v>271</v>
      </c>
      <c r="AB466" s="252" t="s">
        <v>268</v>
      </c>
      <c r="AC466" s="253">
        <v>2.9</v>
      </c>
      <c r="AD466" s="255">
        <v>2.9</v>
      </c>
      <c r="AE466" s="263"/>
      <c r="AF466" s="263"/>
      <c r="AG466" s="263"/>
      <c r="AH466" s="263"/>
      <c r="AI466" s="263"/>
      <c r="AJ466" s="263"/>
      <c r="AK466" s="263"/>
      <c r="AL466" s="263"/>
      <c r="AM466" s="263"/>
      <c r="AN466" s="263"/>
      <c r="AO466" s="263"/>
      <c r="AP466" s="263"/>
      <c r="AQ466" s="263"/>
      <c r="AR466" s="263"/>
      <c r="AS466" s="263"/>
      <c r="AT466" s="263"/>
      <c r="AU466" s="263"/>
      <c r="AV466" s="263"/>
      <c r="AW466" s="263"/>
      <c r="AX466" s="263"/>
      <c r="AY466" s="263"/>
      <c r="AZ466" s="175" t="s">
        <v>268</v>
      </c>
      <c r="BA466" s="274">
        <v>17740</v>
      </c>
      <c r="BB466" s="175" t="s">
        <v>268</v>
      </c>
      <c r="BC466" s="225">
        <v>170</v>
      </c>
      <c r="BD466" s="226" t="s">
        <v>269</v>
      </c>
      <c r="BE466" s="227" t="s">
        <v>270</v>
      </c>
      <c r="BF466" s="228" t="s">
        <v>268</v>
      </c>
      <c r="BG466" s="229" t="s">
        <v>271</v>
      </c>
      <c r="BH466" s="226" t="s">
        <v>268</v>
      </c>
      <c r="BI466" s="230">
        <v>2.7</v>
      </c>
      <c r="BJ466" s="1187"/>
      <c r="BL466" s="231"/>
      <c r="BM466" s="1210"/>
      <c r="BN466" s="307"/>
      <c r="BT466" s="306"/>
      <c r="BU466" s="235"/>
      <c r="BV466" s="1241"/>
      <c r="BW466" s="266"/>
      <c r="BX466" s="1186"/>
      <c r="BY466" s="133"/>
      <c r="BZ466" s="133"/>
      <c r="CA466" s="1187"/>
      <c r="CB466" s="263"/>
      <c r="CC466" s="263"/>
      <c r="CD466" s="263"/>
      <c r="CE466" s="263"/>
      <c r="CF466" s="263"/>
      <c r="CG466" s="263"/>
      <c r="CH466" s="263"/>
      <c r="CI466" s="1241"/>
      <c r="CJ466" s="1219">
        <v>1670</v>
      </c>
      <c r="CK466" s="1189"/>
      <c r="CL466" s="1190"/>
      <c r="CM466" s="1192"/>
      <c r="CN466" s="1194"/>
      <c r="CO466" s="1192"/>
      <c r="CP466" s="1196"/>
      <c r="CQ466" s="1192"/>
      <c r="CR466" s="1205"/>
      <c r="CS466" s="1230"/>
      <c r="CT466" s="1232"/>
      <c r="CU466" s="1234"/>
      <c r="CV466" s="1237"/>
      <c r="CW466" s="1234"/>
      <c r="CX466" s="1237"/>
      <c r="CY466" s="1189"/>
      <c r="CZ466" s="167" t="s">
        <v>1166</v>
      </c>
      <c r="DA466" s="268">
        <v>2300</v>
      </c>
      <c r="DB466" s="269">
        <v>2500</v>
      </c>
      <c r="DC466" s="270">
        <v>1600</v>
      </c>
      <c r="DD466" s="271">
        <v>1600</v>
      </c>
      <c r="DE466" s="1210"/>
      <c r="DF466" s="231"/>
      <c r="DG466" s="263"/>
      <c r="DH466" s="276"/>
      <c r="DI466" s="1241"/>
      <c r="DJ466" s="1243"/>
      <c r="DK466" s="1210"/>
      <c r="DL466" s="1190"/>
      <c r="DM466" s="1192"/>
      <c r="DN466" s="1194"/>
      <c r="DO466" s="1192"/>
      <c r="DP466" s="1196"/>
      <c r="DQ466" s="1192"/>
      <c r="DR466" s="1247"/>
      <c r="DS466" s="1210"/>
      <c r="DT466" s="231"/>
      <c r="DU466" s="1210"/>
      <c r="DV466" s="1221">
        <v>0.01</v>
      </c>
      <c r="DW466" s="1223">
        <v>0.03</v>
      </c>
      <c r="DX466" s="1223">
        <v>0.04</v>
      </c>
      <c r="DY466" s="1225">
        <v>0.06</v>
      </c>
      <c r="DZ466" s="1210"/>
      <c r="EA466" s="1212"/>
      <c r="EB466" s="1192"/>
      <c r="EC466" s="1199"/>
      <c r="ED466" s="1192"/>
      <c r="EE466" s="1194"/>
      <c r="EF466" s="1192"/>
      <c r="EG466" s="1196"/>
      <c r="EH466" s="1192"/>
      <c r="EI466" s="1205"/>
      <c r="EJ466" s="1208"/>
      <c r="EK466" s="1210"/>
      <c r="EL466" s="1212"/>
      <c r="EM466" s="1192"/>
      <c r="EN466" s="1199"/>
      <c r="EO466" s="1192"/>
      <c r="EP466" s="1194"/>
      <c r="EQ466" s="1192"/>
      <c r="ER466" s="1196"/>
      <c r="ES466" s="1192"/>
      <c r="ET466" s="1205"/>
      <c r="EU466" s="1215"/>
      <c r="EV466" s="1208"/>
      <c r="EW466" s="1210"/>
      <c r="EX466" s="277">
        <v>10</v>
      </c>
      <c r="EY466" s="1210"/>
      <c r="EZ466" s="1261"/>
      <c r="FA466" s="1210"/>
      <c r="FB466" s="1264"/>
      <c r="FC466" s="313"/>
      <c r="FD466" s="1267"/>
      <c r="FE466" s="441"/>
      <c r="FL466" s="422"/>
      <c r="FM466" s="422"/>
      <c r="FN466" s="422"/>
      <c r="FO466" s="422"/>
    </row>
    <row r="467" spans="1:171" ht="15.6" customHeight="1">
      <c r="A467" s="144" t="s">
        <v>1516</v>
      </c>
      <c r="B467" s="144" t="s">
        <v>2161</v>
      </c>
      <c r="C467" s="1257"/>
      <c r="D467" s="1183"/>
      <c r="E467" s="1218"/>
      <c r="F467" s="300" t="s">
        <v>45</v>
      </c>
      <c r="G467" s="205"/>
      <c r="H467" s="279">
        <v>204720</v>
      </c>
      <c r="I467" s="280"/>
      <c r="J467" s="279">
        <v>201410</v>
      </c>
      <c r="K467" s="280"/>
      <c r="L467" s="175" t="s">
        <v>268</v>
      </c>
      <c r="M467" s="223">
        <v>1920</v>
      </c>
      <c r="N467" s="281"/>
      <c r="O467" s="282" t="s">
        <v>269</v>
      </c>
      <c r="P467" s="283" t="s">
        <v>270</v>
      </c>
      <c r="Q467" s="284" t="s">
        <v>274</v>
      </c>
      <c r="R467" s="283" t="s">
        <v>271</v>
      </c>
      <c r="S467" s="284" t="s">
        <v>268</v>
      </c>
      <c r="T467" s="285">
        <v>2.8</v>
      </c>
      <c r="U467" s="286"/>
      <c r="V467" s="223">
        <v>1880</v>
      </c>
      <c r="W467" s="281"/>
      <c r="X467" s="282" t="s">
        <v>269</v>
      </c>
      <c r="Y467" s="283" t="s">
        <v>270</v>
      </c>
      <c r="Z467" s="284" t="s">
        <v>274</v>
      </c>
      <c r="AA467" s="283" t="s">
        <v>271</v>
      </c>
      <c r="AB467" s="284" t="s">
        <v>268</v>
      </c>
      <c r="AC467" s="285">
        <v>2.9</v>
      </c>
      <c r="AD467" s="287"/>
      <c r="AE467" s="263"/>
      <c r="AF467" s="263"/>
      <c r="AG467" s="263"/>
      <c r="AH467" s="263"/>
      <c r="AI467" s="263"/>
      <c r="AJ467" s="263"/>
      <c r="AK467" s="263"/>
      <c r="AL467" s="263"/>
      <c r="AM467" s="263"/>
      <c r="AN467" s="263"/>
      <c r="AO467" s="263"/>
      <c r="AP467" s="263"/>
      <c r="AQ467" s="263"/>
      <c r="AR467" s="263"/>
      <c r="AS467" s="263"/>
      <c r="AT467" s="263"/>
      <c r="AU467" s="263"/>
      <c r="AV467" s="263"/>
      <c r="AW467" s="263"/>
      <c r="AX467" s="263"/>
      <c r="AY467" s="263"/>
      <c r="AZ467" s="263"/>
      <c r="BA467" s="263"/>
      <c r="BB467" s="263"/>
      <c r="BC467" s="263"/>
      <c r="BD467" s="263"/>
      <c r="BE467" s="263"/>
      <c r="BF467" s="263"/>
      <c r="BG467" s="263"/>
      <c r="BH467" s="263"/>
      <c r="BI467" s="263"/>
      <c r="BJ467" s="1187"/>
      <c r="BL467" s="314"/>
      <c r="BM467" s="1210"/>
      <c r="BN467" s="315"/>
      <c r="BO467" s="288"/>
      <c r="BP467" s="288"/>
      <c r="BQ467" s="288"/>
      <c r="BR467" s="288"/>
      <c r="BS467" s="288"/>
      <c r="BT467" s="316"/>
      <c r="BU467" s="235"/>
      <c r="BV467" s="1241"/>
      <c r="BW467" s="317"/>
      <c r="BX467" s="1186"/>
      <c r="BY467" s="133"/>
      <c r="BZ467" s="133"/>
      <c r="CA467" s="1187"/>
      <c r="CB467" s="263"/>
      <c r="CC467" s="263"/>
      <c r="CD467" s="263"/>
      <c r="CE467" s="263"/>
      <c r="CF467" s="263"/>
      <c r="CG467" s="263"/>
      <c r="CH467" s="263"/>
      <c r="CI467" s="1241"/>
      <c r="CJ467" s="1220"/>
      <c r="CK467" s="1189"/>
      <c r="CL467" s="1191"/>
      <c r="CM467" s="1193"/>
      <c r="CN467" s="1195"/>
      <c r="CO467" s="1193"/>
      <c r="CP467" s="1197"/>
      <c r="CQ467" s="1193"/>
      <c r="CR467" s="1206"/>
      <c r="CS467" s="1231"/>
      <c r="CT467" s="1232"/>
      <c r="CU467" s="1235"/>
      <c r="CV467" s="1238"/>
      <c r="CW467" s="1235"/>
      <c r="CX467" s="1238"/>
      <c r="CY467" s="1189"/>
      <c r="CZ467" s="291" t="s">
        <v>1167</v>
      </c>
      <c r="DA467" s="292">
        <v>2000</v>
      </c>
      <c r="DB467" s="293">
        <v>2300</v>
      </c>
      <c r="DC467" s="294">
        <v>1400</v>
      </c>
      <c r="DD467" s="290">
        <v>1400</v>
      </c>
      <c r="DE467" s="1210"/>
      <c r="DF467" s="314"/>
      <c r="DG467" s="263"/>
      <c r="DH467" s="165"/>
      <c r="DI467" s="1241"/>
      <c r="DJ467" s="1244"/>
      <c r="DK467" s="1210"/>
      <c r="DL467" s="1191"/>
      <c r="DM467" s="1193"/>
      <c r="DN467" s="1195"/>
      <c r="DO467" s="1193"/>
      <c r="DP467" s="1197"/>
      <c r="DQ467" s="1193"/>
      <c r="DR467" s="1248"/>
      <c r="DS467" s="1210"/>
      <c r="DT467" s="314"/>
      <c r="DU467" s="1210"/>
      <c r="DV467" s="1222"/>
      <c r="DW467" s="1224"/>
      <c r="DX467" s="1224"/>
      <c r="DY467" s="1226"/>
      <c r="DZ467" s="1210"/>
      <c r="EA467" s="1213"/>
      <c r="EB467" s="1193"/>
      <c r="EC467" s="1200"/>
      <c r="ED467" s="1193"/>
      <c r="EE467" s="1195"/>
      <c r="EF467" s="1193"/>
      <c r="EG467" s="1197"/>
      <c r="EH467" s="1193"/>
      <c r="EI467" s="1206"/>
      <c r="EJ467" s="1209"/>
      <c r="EK467" s="1210"/>
      <c r="EL467" s="1213"/>
      <c r="EM467" s="1193"/>
      <c r="EN467" s="1200"/>
      <c r="EO467" s="1193"/>
      <c r="EP467" s="1195"/>
      <c r="EQ467" s="1193"/>
      <c r="ER467" s="1197"/>
      <c r="ES467" s="1193"/>
      <c r="ET467" s="1206"/>
      <c r="EU467" s="1216"/>
      <c r="EV467" s="1209"/>
      <c r="EW467" s="1210"/>
      <c r="EX467" s="295" t="s">
        <v>1168</v>
      </c>
      <c r="EY467" s="1210"/>
      <c r="EZ467" s="1262"/>
      <c r="FA467" s="1210"/>
      <c r="FB467" s="1265"/>
      <c r="FC467" s="313"/>
      <c r="FD467" s="1268"/>
      <c r="FE467" s="441"/>
      <c r="FL467" s="422"/>
      <c r="FM467" s="422"/>
      <c r="FN467" s="422"/>
      <c r="FO467" s="422"/>
    </row>
    <row r="468" spans="1:171" s="56" customFormat="1" ht="15.6" customHeight="1">
      <c r="A468" s="144" t="s">
        <v>576</v>
      </c>
      <c r="B468" s="144" t="s">
        <v>2162</v>
      </c>
      <c r="C468" s="1255" t="s">
        <v>343</v>
      </c>
      <c r="D468" s="1340" t="s">
        <v>1159</v>
      </c>
      <c r="E468" s="1346" t="s">
        <v>1160</v>
      </c>
      <c r="F468" s="204" t="s">
        <v>42</v>
      </c>
      <c r="G468" s="205"/>
      <c r="H468" s="206">
        <v>267310</v>
      </c>
      <c r="I468" s="207">
        <v>275890</v>
      </c>
      <c r="J468" s="206">
        <v>209460</v>
      </c>
      <c r="K468" s="207">
        <v>218040</v>
      </c>
      <c r="L468" s="175" t="s">
        <v>268</v>
      </c>
      <c r="M468" s="208">
        <v>2650</v>
      </c>
      <c r="N468" s="209">
        <v>2730</v>
      </c>
      <c r="O468" s="210" t="s">
        <v>269</v>
      </c>
      <c r="P468" s="211" t="s">
        <v>270</v>
      </c>
      <c r="Q468" s="212" t="s">
        <v>268</v>
      </c>
      <c r="R468" s="213" t="s">
        <v>271</v>
      </c>
      <c r="S468" s="212" t="s">
        <v>268</v>
      </c>
      <c r="T468" s="214">
        <v>3.2</v>
      </c>
      <c r="U468" s="215">
        <v>3.2</v>
      </c>
      <c r="V468" s="208">
        <v>2070</v>
      </c>
      <c r="W468" s="209">
        <v>2150</v>
      </c>
      <c r="X468" s="210" t="s">
        <v>269</v>
      </c>
      <c r="Y468" s="211" t="s">
        <v>270</v>
      </c>
      <c r="Z468" s="212" t="s">
        <v>268</v>
      </c>
      <c r="AA468" s="213" t="s">
        <v>271</v>
      </c>
      <c r="AB468" s="212" t="s">
        <v>268</v>
      </c>
      <c r="AC468" s="214">
        <v>3.2</v>
      </c>
      <c r="AD468" s="216">
        <v>3.2</v>
      </c>
      <c r="AE468" s="175" t="s">
        <v>268</v>
      </c>
      <c r="AF468" s="217">
        <v>8580</v>
      </c>
      <c r="AG468" s="218" t="s">
        <v>274</v>
      </c>
      <c r="AH468" s="219">
        <v>80</v>
      </c>
      <c r="AI468" s="220" t="s">
        <v>269</v>
      </c>
      <c r="AJ468" s="211" t="s">
        <v>270</v>
      </c>
      <c r="AK468" s="212" t="s">
        <v>268</v>
      </c>
      <c r="AL468" s="213" t="s">
        <v>271</v>
      </c>
      <c r="AM468" s="212" t="s">
        <v>268</v>
      </c>
      <c r="AN468" s="221">
        <v>2.8</v>
      </c>
      <c r="AO468" s="222" t="s">
        <v>276</v>
      </c>
      <c r="AP468" s="175" t="s">
        <v>268</v>
      </c>
      <c r="AQ468" s="223">
        <v>3430</v>
      </c>
      <c r="AR468" s="224" t="s">
        <v>274</v>
      </c>
      <c r="AS468" s="225">
        <v>30</v>
      </c>
      <c r="AT468" s="226" t="s">
        <v>269</v>
      </c>
      <c r="AU468" s="227" t="s">
        <v>270</v>
      </c>
      <c r="AV468" s="228" t="s">
        <v>268</v>
      </c>
      <c r="AW468" s="229" t="s">
        <v>271</v>
      </c>
      <c r="AX468" s="228" t="s">
        <v>268</v>
      </c>
      <c r="AY468" s="230">
        <v>3.8</v>
      </c>
      <c r="AZ468" s="51"/>
      <c r="BA468" s="203"/>
      <c r="BB468" s="203"/>
      <c r="BC468" s="200"/>
      <c r="BD468" s="199"/>
      <c r="BE468" s="200"/>
      <c r="BF468" s="199"/>
      <c r="BG468" s="200"/>
      <c r="BH468" s="199"/>
      <c r="BI468" s="200"/>
      <c r="BJ468" s="1187" t="s">
        <v>274</v>
      </c>
      <c r="BK468" s="51"/>
      <c r="BL468" s="231"/>
      <c r="BM468" s="1210" t="s">
        <v>268</v>
      </c>
      <c r="BN468" s="232"/>
      <c r="BO468" s="233"/>
      <c r="BP468" s="233"/>
      <c r="BQ468" s="233"/>
      <c r="BR468" s="233"/>
      <c r="BS468" s="233"/>
      <c r="BT468" s="234"/>
      <c r="BU468" s="235"/>
      <c r="BV468" s="1241" t="s">
        <v>1161</v>
      </c>
      <c r="BW468" s="236"/>
      <c r="BX468" s="1210" t="s">
        <v>268</v>
      </c>
      <c r="BY468" s="1276">
        <v>61260</v>
      </c>
      <c r="BZ468" s="237"/>
      <c r="CA468" s="1210" t="s">
        <v>268</v>
      </c>
      <c r="CB468" s="1245">
        <v>530</v>
      </c>
      <c r="CC468" s="1201" t="s">
        <v>269</v>
      </c>
      <c r="CD468" s="1202" t="s">
        <v>270</v>
      </c>
      <c r="CE468" s="1201" t="s">
        <v>268</v>
      </c>
      <c r="CF468" s="1203" t="s">
        <v>275</v>
      </c>
      <c r="CG468" s="1201" t="s">
        <v>268</v>
      </c>
      <c r="CH468" s="1246">
        <v>5.8</v>
      </c>
      <c r="CI468" s="1241" t="s">
        <v>278</v>
      </c>
      <c r="CJ468" s="1259" t="s">
        <v>193</v>
      </c>
      <c r="CK468" s="1189" t="s">
        <v>268</v>
      </c>
      <c r="CL468" s="1245">
        <v>530</v>
      </c>
      <c r="CM468" s="1201" t="s">
        <v>269</v>
      </c>
      <c r="CN468" s="1202" t="s">
        <v>270</v>
      </c>
      <c r="CO468" s="1201" t="s">
        <v>268</v>
      </c>
      <c r="CP468" s="1203" t="s">
        <v>275</v>
      </c>
      <c r="CQ468" s="1201" t="s">
        <v>268</v>
      </c>
      <c r="CR468" s="1204">
        <v>2.4</v>
      </c>
      <c r="CS468" s="1258" t="s">
        <v>277</v>
      </c>
      <c r="CT468" s="1232" t="s">
        <v>268</v>
      </c>
      <c r="CU468" s="1233">
        <v>19300</v>
      </c>
      <c r="CV468" s="1236">
        <v>21200</v>
      </c>
      <c r="CW468" s="1233">
        <v>13400</v>
      </c>
      <c r="CX468" s="1236">
        <v>13400</v>
      </c>
      <c r="CY468" s="1189" t="s">
        <v>268</v>
      </c>
      <c r="CZ468" s="238" t="s">
        <v>1162</v>
      </c>
      <c r="DA468" s="239">
        <v>31600</v>
      </c>
      <c r="DB468" s="240">
        <v>35200</v>
      </c>
      <c r="DC468" s="241">
        <v>22100</v>
      </c>
      <c r="DD468" s="242">
        <v>22100</v>
      </c>
      <c r="DE468" s="1210" t="s">
        <v>274</v>
      </c>
      <c r="DF468" s="231"/>
      <c r="DG468" s="1189" t="s">
        <v>268</v>
      </c>
      <c r="DH468" s="1239">
        <v>5100</v>
      </c>
      <c r="DI468" s="1210" t="s">
        <v>268</v>
      </c>
      <c r="DJ468" s="1242">
        <v>22030</v>
      </c>
      <c r="DK468" s="1210" t="s">
        <v>268</v>
      </c>
      <c r="DL468" s="1245">
        <v>220</v>
      </c>
      <c r="DM468" s="1201" t="s">
        <v>269</v>
      </c>
      <c r="DN468" s="1202" t="s">
        <v>270</v>
      </c>
      <c r="DO468" s="1201" t="s">
        <v>268</v>
      </c>
      <c r="DP468" s="1203" t="s">
        <v>275</v>
      </c>
      <c r="DQ468" s="1201" t="s">
        <v>268</v>
      </c>
      <c r="DR468" s="1246">
        <v>6.2</v>
      </c>
      <c r="DS468" s="1210" t="s">
        <v>280</v>
      </c>
      <c r="DT468" s="243"/>
      <c r="DU468" s="1210" t="s">
        <v>280</v>
      </c>
      <c r="DV468" s="1249" t="s">
        <v>1129</v>
      </c>
      <c r="DW468" s="1251" t="s">
        <v>1129</v>
      </c>
      <c r="DX468" s="1251" t="s">
        <v>1129</v>
      </c>
      <c r="DY468" s="1253" t="s">
        <v>1129</v>
      </c>
      <c r="DZ468" s="1210" t="s">
        <v>280</v>
      </c>
      <c r="EA468" s="1211">
        <v>14780</v>
      </c>
      <c r="EB468" s="1201" t="s">
        <v>268</v>
      </c>
      <c r="EC468" s="1198">
        <v>140</v>
      </c>
      <c r="ED468" s="1201" t="s">
        <v>269</v>
      </c>
      <c r="EE468" s="1202" t="s">
        <v>270</v>
      </c>
      <c r="EF468" s="1201" t="s">
        <v>268</v>
      </c>
      <c r="EG468" s="1203" t="s">
        <v>275</v>
      </c>
      <c r="EH468" s="1201" t="s">
        <v>268</v>
      </c>
      <c r="EI468" s="1204">
        <v>4.9000000000000004</v>
      </c>
      <c r="EJ468" s="1207" t="s">
        <v>276</v>
      </c>
      <c r="EK468" s="1210" t="s">
        <v>280</v>
      </c>
      <c r="EL468" s="1211">
        <v>51480</v>
      </c>
      <c r="EM468" s="1201" t="s">
        <v>268</v>
      </c>
      <c r="EN468" s="1198">
        <v>510</v>
      </c>
      <c r="EO468" s="1201" t="s">
        <v>269</v>
      </c>
      <c r="EP468" s="1202" t="s">
        <v>270</v>
      </c>
      <c r="EQ468" s="1201" t="s">
        <v>268</v>
      </c>
      <c r="ER468" s="1203" t="s">
        <v>275</v>
      </c>
      <c r="ES468" s="1201" t="s">
        <v>268</v>
      </c>
      <c r="ET468" s="1204">
        <v>2.7</v>
      </c>
      <c r="EU468" s="1214" t="s">
        <v>276</v>
      </c>
      <c r="EV468" s="1207" t="s">
        <v>1168</v>
      </c>
      <c r="EW468" s="1210" t="s">
        <v>280</v>
      </c>
      <c r="EX468" s="244"/>
      <c r="EY468" s="1210" t="s">
        <v>280</v>
      </c>
      <c r="EZ468" s="1260">
        <v>1350</v>
      </c>
      <c r="FA468" s="1210" t="s">
        <v>280</v>
      </c>
      <c r="FB468" s="1263" t="s">
        <v>2511</v>
      </c>
      <c r="FC468" s="298"/>
      <c r="FD468" s="1266" t="s">
        <v>2512</v>
      </c>
      <c r="FE468" s="441"/>
      <c r="FF468" s="422"/>
      <c r="FG468" s="422"/>
      <c r="FH468" s="422"/>
      <c r="FI468" s="422"/>
      <c r="FJ468" s="422"/>
      <c r="FK468" s="422"/>
      <c r="FL468" s="422"/>
      <c r="FM468" s="422"/>
      <c r="FN468" s="422"/>
      <c r="FO468" s="422"/>
    </row>
    <row r="469" spans="1:171" s="56" customFormat="1" ht="15.6" customHeight="1">
      <c r="A469" s="144" t="s">
        <v>577</v>
      </c>
      <c r="B469" s="144" t="s">
        <v>2163</v>
      </c>
      <c r="C469" s="1256"/>
      <c r="D469" s="1341"/>
      <c r="E469" s="1347"/>
      <c r="F469" s="245" t="s">
        <v>43</v>
      </c>
      <c r="G469" s="205"/>
      <c r="H469" s="246">
        <v>275890</v>
      </c>
      <c r="I469" s="247">
        <v>345090</v>
      </c>
      <c r="J469" s="246">
        <v>218040</v>
      </c>
      <c r="K469" s="247">
        <v>287240</v>
      </c>
      <c r="L469" s="175" t="s">
        <v>268</v>
      </c>
      <c r="M469" s="248">
        <v>2730</v>
      </c>
      <c r="N469" s="249">
        <v>3320</v>
      </c>
      <c r="O469" s="250" t="s">
        <v>269</v>
      </c>
      <c r="P469" s="251" t="s">
        <v>270</v>
      </c>
      <c r="Q469" s="252" t="s">
        <v>274</v>
      </c>
      <c r="R469" s="251" t="s">
        <v>271</v>
      </c>
      <c r="S469" s="252" t="s">
        <v>268</v>
      </c>
      <c r="T469" s="253">
        <v>3.2</v>
      </c>
      <c r="U469" s="254">
        <v>3.2</v>
      </c>
      <c r="V469" s="248">
        <v>2150</v>
      </c>
      <c r="W469" s="249">
        <v>2740</v>
      </c>
      <c r="X469" s="250" t="s">
        <v>269</v>
      </c>
      <c r="Y469" s="251" t="s">
        <v>270</v>
      </c>
      <c r="Z469" s="252" t="s">
        <v>274</v>
      </c>
      <c r="AA469" s="251" t="s">
        <v>271</v>
      </c>
      <c r="AB469" s="252" t="s">
        <v>268</v>
      </c>
      <c r="AC469" s="253">
        <v>3.2</v>
      </c>
      <c r="AD469" s="255">
        <v>3.1</v>
      </c>
      <c r="AE469" s="175" t="s">
        <v>268</v>
      </c>
      <c r="AF469" s="223">
        <v>8580</v>
      </c>
      <c r="AG469" s="224" t="s">
        <v>274</v>
      </c>
      <c r="AH469" s="256">
        <v>80</v>
      </c>
      <c r="AI469" s="257" t="s">
        <v>269</v>
      </c>
      <c r="AJ469" s="197" t="s">
        <v>270</v>
      </c>
      <c r="AK469" s="198" t="s">
        <v>268</v>
      </c>
      <c r="AL469" s="258" t="s">
        <v>271</v>
      </c>
      <c r="AM469" s="259" t="s">
        <v>268</v>
      </c>
      <c r="AN469" s="260">
        <v>2.8</v>
      </c>
      <c r="AO469" s="261"/>
      <c r="AP469" s="51"/>
      <c r="AQ469" s="233"/>
      <c r="AS469" s="233"/>
      <c r="AT469" s="262"/>
      <c r="AU469" s="263"/>
      <c r="AV469" s="262"/>
      <c r="AW469" s="263"/>
      <c r="AX469" s="262"/>
      <c r="AY469" s="263"/>
      <c r="AZ469" s="51"/>
      <c r="BC469" s="264"/>
      <c r="BD469" s="265"/>
      <c r="BF469" s="265"/>
      <c r="BH469" s="265"/>
      <c r="BJ469" s="1187"/>
      <c r="BK469" s="51"/>
      <c r="BL469" s="231"/>
      <c r="BM469" s="1210"/>
      <c r="BU469" s="235"/>
      <c r="BV469" s="1241"/>
      <c r="BW469" s="266"/>
      <c r="BX469" s="1210"/>
      <c r="BY469" s="1343"/>
      <c r="BZ469" s="267">
        <v>59320</v>
      </c>
      <c r="CA469" s="1210"/>
      <c r="CB469" s="1190"/>
      <c r="CC469" s="1192"/>
      <c r="CD469" s="1194"/>
      <c r="CE469" s="1192"/>
      <c r="CF469" s="1196"/>
      <c r="CG469" s="1192"/>
      <c r="CH469" s="1247"/>
      <c r="CI469" s="1241"/>
      <c r="CJ469" s="1188"/>
      <c r="CK469" s="1189"/>
      <c r="CL469" s="1190"/>
      <c r="CM469" s="1192"/>
      <c r="CN469" s="1194"/>
      <c r="CO469" s="1192"/>
      <c r="CP469" s="1196"/>
      <c r="CQ469" s="1192"/>
      <c r="CR469" s="1205"/>
      <c r="CS469" s="1230"/>
      <c r="CT469" s="1232"/>
      <c r="CU469" s="1234"/>
      <c r="CV469" s="1237"/>
      <c r="CW469" s="1234"/>
      <c r="CX469" s="1237"/>
      <c r="CY469" s="1189"/>
      <c r="CZ469" s="167" t="s">
        <v>1164</v>
      </c>
      <c r="DA469" s="268">
        <v>17400</v>
      </c>
      <c r="DB469" s="269">
        <v>19400</v>
      </c>
      <c r="DC469" s="270">
        <v>12200</v>
      </c>
      <c r="DD469" s="271">
        <v>12200</v>
      </c>
      <c r="DE469" s="1210"/>
      <c r="DF469" s="231"/>
      <c r="DG469" s="1189"/>
      <c r="DH469" s="1240"/>
      <c r="DI469" s="1210"/>
      <c r="DJ469" s="1243"/>
      <c r="DK469" s="1210"/>
      <c r="DL469" s="1190"/>
      <c r="DM469" s="1192"/>
      <c r="DN469" s="1194"/>
      <c r="DO469" s="1192"/>
      <c r="DP469" s="1196"/>
      <c r="DQ469" s="1192"/>
      <c r="DR469" s="1247"/>
      <c r="DS469" s="1210"/>
      <c r="DT469" s="231"/>
      <c r="DU469" s="1210"/>
      <c r="DV469" s="1250"/>
      <c r="DW469" s="1252"/>
      <c r="DX469" s="1252"/>
      <c r="DY469" s="1254"/>
      <c r="DZ469" s="1210"/>
      <c r="EA469" s="1212"/>
      <c r="EB469" s="1192"/>
      <c r="EC469" s="1199"/>
      <c r="ED469" s="1192"/>
      <c r="EE469" s="1194"/>
      <c r="EF469" s="1192"/>
      <c r="EG469" s="1196"/>
      <c r="EH469" s="1192"/>
      <c r="EI469" s="1205"/>
      <c r="EJ469" s="1208"/>
      <c r="EK469" s="1210"/>
      <c r="EL469" s="1212"/>
      <c r="EM469" s="1192"/>
      <c r="EN469" s="1199"/>
      <c r="EO469" s="1192"/>
      <c r="EP469" s="1194"/>
      <c r="EQ469" s="1192"/>
      <c r="ER469" s="1196"/>
      <c r="ES469" s="1192"/>
      <c r="ET469" s="1205"/>
      <c r="EU469" s="1215"/>
      <c r="EV469" s="1208"/>
      <c r="EW469" s="1210"/>
      <c r="EX469" s="272">
        <v>33040</v>
      </c>
      <c r="EY469" s="1210"/>
      <c r="EZ469" s="1261"/>
      <c r="FA469" s="1210"/>
      <c r="FB469" s="1264"/>
      <c r="FC469" s="298"/>
      <c r="FD469" s="1267"/>
      <c r="FE469" s="441"/>
      <c r="FF469" s="422"/>
      <c r="FG469" s="422"/>
      <c r="FH469" s="422"/>
      <c r="FI469" s="422"/>
      <c r="FJ469" s="422"/>
      <c r="FK469" s="422"/>
      <c r="FL469" s="422"/>
      <c r="FM469" s="422"/>
      <c r="FN469" s="422"/>
      <c r="FO469" s="422"/>
    </row>
    <row r="470" spans="1:171" s="56" customFormat="1" ht="15.6" customHeight="1">
      <c r="A470" s="144" t="s">
        <v>1517</v>
      </c>
      <c r="B470" s="144" t="s">
        <v>2164</v>
      </c>
      <c r="C470" s="1256"/>
      <c r="D470" s="1341"/>
      <c r="E470" s="1344" t="s">
        <v>1165</v>
      </c>
      <c r="F470" s="245" t="s">
        <v>44</v>
      </c>
      <c r="G470" s="205"/>
      <c r="H470" s="246">
        <v>345090</v>
      </c>
      <c r="I470" s="247">
        <v>430890</v>
      </c>
      <c r="J470" s="246">
        <v>287240</v>
      </c>
      <c r="K470" s="247">
        <v>373040</v>
      </c>
      <c r="L470" s="175" t="s">
        <v>268</v>
      </c>
      <c r="M470" s="248">
        <v>3320</v>
      </c>
      <c r="N470" s="249">
        <v>4180</v>
      </c>
      <c r="O470" s="250" t="s">
        <v>269</v>
      </c>
      <c r="P470" s="251" t="s">
        <v>270</v>
      </c>
      <c r="Q470" s="252" t="s">
        <v>274</v>
      </c>
      <c r="R470" s="251" t="s">
        <v>271</v>
      </c>
      <c r="S470" s="252" t="s">
        <v>268</v>
      </c>
      <c r="T470" s="253">
        <v>3.2</v>
      </c>
      <c r="U470" s="254">
        <v>3.1</v>
      </c>
      <c r="V470" s="248">
        <v>2740</v>
      </c>
      <c r="W470" s="249">
        <v>3600</v>
      </c>
      <c r="X470" s="250" t="s">
        <v>269</v>
      </c>
      <c r="Y470" s="251" t="s">
        <v>270</v>
      </c>
      <c r="Z470" s="252" t="s">
        <v>274</v>
      </c>
      <c r="AA470" s="251" t="s">
        <v>271</v>
      </c>
      <c r="AB470" s="252" t="s">
        <v>268</v>
      </c>
      <c r="AC470" s="253">
        <v>3.1</v>
      </c>
      <c r="AD470" s="255">
        <v>3.1</v>
      </c>
      <c r="AE470" s="55"/>
      <c r="AF470" s="133"/>
      <c r="AG470" s="133"/>
      <c r="AH470" s="273"/>
      <c r="AI470" s="137"/>
      <c r="AJ470" s="138"/>
      <c r="AK470" s="137"/>
      <c r="AL470" s="138"/>
      <c r="AM470" s="137"/>
      <c r="AN470" s="138"/>
      <c r="AO470" s="138"/>
      <c r="AP470" s="55"/>
      <c r="AQ470" s="133"/>
      <c r="AR470" s="133"/>
      <c r="AS470" s="138"/>
      <c r="AT470" s="137"/>
      <c r="AU470" s="138"/>
      <c r="AV470" s="137"/>
      <c r="AW470" s="138"/>
      <c r="AX470" s="137"/>
      <c r="AY470" s="138"/>
      <c r="AZ470" s="175" t="s">
        <v>268</v>
      </c>
      <c r="BA470" s="274">
        <v>17160</v>
      </c>
      <c r="BB470" s="175" t="s">
        <v>268</v>
      </c>
      <c r="BC470" s="225">
        <v>170</v>
      </c>
      <c r="BD470" s="226" t="s">
        <v>269</v>
      </c>
      <c r="BE470" s="227" t="s">
        <v>270</v>
      </c>
      <c r="BF470" s="228" t="s">
        <v>268</v>
      </c>
      <c r="BG470" s="229" t="s">
        <v>271</v>
      </c>
      <c r="BH470" s="226" t="s">
        <v>268</v>
      </c>
      <c r="BI470" s="230">
        <v>2.7</v>
      </c>
      <c r="BJ470" s="1187"/>
      <c r="BK470" s="51"/>
      <c r="BL470" s="231"/>
      <c r="BM470" s="1210"/>
      <c r="BU470" s="235"/>
      <c r="BV470" s="1241"/>
      <c r="BW470" s="266"/>
      <c r="BX470" s="1210" t="s">
        <v>268</v>
      </c>
      <c r="BY470" s="1278">
        <v>59320</v>
      </c>
      <c r="BZ470" s="275"/>
      <c r="CA470" s="1210"/>
      <c r="CB470" s="1190"/>
      <c r="CC470" s="1192"/>
      <c r="CD470" s="1194"/>
      <c r="CE470" s="1192"/>
      <c r="CF470" s="1196"/>
      <c r="CG470" s="1192"/>
      <c r="CH470" s="1247"/>
      <c r="CI470" s="1241"/>
      <c r="CJ470" s="1219">
        <v>53450</v>
      </c>
      <c r="CK470" s="1189"/>
      <c r="CL470" s="1190"/>
      <c r="CM470" s="1192"/>
      <c r="CN470" s="1194"/>
      <c r="CO470" s="1192"/>
      <c r="CP470" s="1196"/>
      <c r="CQ470" s="1192"/>
      <c r="CR470" s="1205"/>
      <c r="CS470" s="1230"/>
      <c r="CT470" s="1232"/>
      <c r="CU470" s="1234"/>
      <c r="CV470" s="1237"/>
      <c r="CW470" s="1234"/>
      <c r="CX470" s="1237"/>
      <c r="CY470" s="1189"/>
      <c r="CZ470" s="167" t="s">
        <v>1166</v>
      </c>
      <c r="DA470" s="268">
        <v>15200</v>
      </c>
      <c r="DB470" s="269">
        <v>16900</v>
      </c>
      <c r="DC470" s="270">
        <v>10600</v>
      </c>
      <c r="DD470" s="271">
        <v>10600</v>
      </c>
      <c r="DE470" s="1210"/>
      <c r="DF470" s="231"/>
      <c r="DG470" s="235"/>
      <c r="DH470" s="276"/>
      <c r="DI470" s="1241"/>
      <c r="DJ470" s="1243"/>
      <c r="DK470" s="1210"/>
      <c r="DL470" s="1190"/>
      <c r="DM470" s="1192"/>
      <c r="DN470" s="1194"/>
      <c r="DO470" s="1192"/>
      <c r="DP470" s="1196"/>
      <c r="DQ470" s="1192"/>
      <c r="DR470" s="1247"/>
      <c r="DS470" s="1210"/>
      <c r="DT470" s="231"/>
      <c r="DU470" s="1210"/>
      <c r="DV470" s="1221">
        <v>0.01</v>
      </c>
      <c r="DW470" s="1223">
        <v>0.02</v>
      </c>
      <c r="DX470" s="1223">
        <v>0.03</v>
      </c>
      <c r="DY470" s="1225">
        <v>0.05</v>
      </c>
      <c r="DZ470" s="1210"/>
      <c r="EA470" s="1212"/>
      <c r="EB470" s="1192"/>
      <c r="EC470" s="1199"/>
      <c r="ED470" s="1192"/>
      <c r="EE470" s="1194"/>
      <c r="EF470" s="1192"/>
      <c r="EG470" s="1196"/>
      <c r="EH470" s="1192"/>
      <c r="EI470" s="1205"/>
      <c r="EJ470" s="1208"/>
      <c r="EK470" s="1210"/>
      <c r="EL470" s="1212"/>
      <c r="EM470" s="1192"/>
      <c r="EN470" s="1199"/>
      <c r="EO470" s="1192"/>
      <c r="EP470" s="1194"/>
      <c r="EQ470" s="1192"/>
      <c r="ER470" s="1196"/>
      <c r="ES470" s="1192"/>
      <c r="ET470" s="1205"/>
      <c r="EU470" s="1215"/>
      <c r="EV470" s="1208"/>
      <c r="EW470" s="1210"/>
      <c r="EX470" s="277">
        <v>330</v>
      </c>
      <c r="EY470" s="1210"/>
      <c r="EZ470" s="1261"/>
      <c r="FA470" s="1210"/>
      <c r="FB470" s="1264"/>
      <c r="FC470" s="298"/>
      <c r="FD470" s="1267"/>
      <c r="FE470" s="441"/>
      <c r="FF470" s="422"/>
      <c r="FG470" s="422"/>
      <c r="FH470" s="422"/>
      <c r="FI470" s="422"/>
      <c r="FJ470" s="422"/>
      <c r="FK470" s="422"/>
      <c r="FL470" s="422"/>
      <c r="FM470" s="422"/>
      <c r="FN470" s="422"/>
      <c r="FO470" s="422"/>
    </row>
    <row r="471" spans="1:171" s="56" customFormat="1" ht="15.6" customHeight="1">
      <c r="A471" s="144" t="s">
        <v>1518</v>
      </c>
      <c r="B471" s="144" t="s">
        <v>2165</v>
      </c>
      <c r="C471" s="1256"/>
      <c r="D471" s="1342"/>
      <c r="E471" s="1345"/>
      <c r="F471" s="278" t="s">
        <v>45</v>
      </c>
      <c r="G471" s="205"/>
      <c r="H471" s="279">
        <v>430890</v>
      </c>
      <c r="I471" s="280"/>
      <c r="J471" s="279">
        <v>373040</v>
      </c>
      <c r="K471" s="280"/>
      <c r="L471" s="175" t="s">
        <v>268</v>
      </c>
      <c r="M471" s="223">
        <v>4180</v>
      </c>
      <c r="N471" s="281"/>
      <c r="O471" s="282" t="s">
        <v>269</v>
      </c>
      <c r="P471" s="283" t="s">
        <v>270</v>
      </c>
      <c r="Q471" s="284" t="s">
        <v>274</v>
      </c>
      <c r="R471" s="283" t="s">
        <v>271</v>
      </c>
      <c r="S471" s="284" t="s">
        <v>268</v>
      </c>
      <c r="T471" s="285">
        <v>3.1</v>
      </c>
      <c r="U471" s="286"/>
      <c r="V471" s="223">
        <v>3600</v>
      </c>
      <c r="W471" s="281"/>
      <c r="X471" s="282" t="s">
        <v>269</v>
      </c>
      <c r="Y471" s="283" t="s">
        <v>270</v>
      </c>
      <c r="Z471" s="284" t="s">
        <v>274</v>
      </c>
      <c r="AA471" s="283" t="s">
        <v>271</v>
      </c>
      <c r="AB471" s="284" t="s">
        <v>268</v>
      </c>
      <c r="AC471" s="285">
        <v>3.1</v>
      </c>
      <c r="AD471" s="287"/>
      <c r="AE471" s="55"/>
      <c r="AF471" s="133"/>
      <c r="AG471" s="133"/>
      <c r="AH471" s="288"/>
      <c r="AI471" s="137"/>
      <c r="AJ471" s="138"/>
      <c r="AK471" s="137"/>
      <c r="AL471" s="138"/>
      <c r="AM471" s="137"/>
      <c r="AN471" s="138"/>
      <c r="AO471" s="138"/>
      <c r="AP471" s="55"/>
      <c r="AQ471" s="289"/>
      <c r="AR471" s="165"/>
      <c r="AS471" s="288"/>
      <c r="AT471" s="137"/>
      <c r="AU471" s="138"/>
      <c r="AV471" s="137"/>
      <c r="AW471" s="138"/>
      <c r="AX471" s="137"/>
      <c r="AY471" s="138"/>
      <c r="AZ471" s="55"/>
      <c r="BA471" s="133"/>
      <c r="BJ471" s="1187"/>
      <c r="BK471" s="51"/>
      <c r="BL471" s="231"/>
      <c r="BM471" s="1210"/>
      <c r="BU471" s="235"/>
      <c r="BV471" s="1241"/>
      <c r="BW471" s="266"/>
      <c r="BX471" s="1210"/>
      <c r="BY471" s="1279"/>
      <c r="BZ471" s="290"/>
      <c r="CA471" s="1210"/>
      <c r="CB471" s="1191"/>
      <c r="CC471" s="1193"/>
      <c r="CD471" s="1195"/>
      <c r="CE471" s="1193"/>
      <c r="CF471" s="1197"/>
      <c r="CG471" s="1193"/>
      <c r="CH471" s="1248"/>
      <c r="CI471" s="1241"/>
      <c r="CJ471" s="1219"/>
      <c r="CK471" s="1189"/>
      <c r="CL471" s="1190"/>
      <c r="CM471" s="1192"/>
      <c r="CN471" s="1194"/>
      <c r="CO471" s="1192"/>
      <c r="CP471" s="1196"/>
      <c r="CQ471" s="1192"/>
      <c r="CR471" s="1205"/>
      <c r="CS471" s="1230"/>
      <c r="CT471" s="1232"/>
      <c r="CU471" s="1235"/>
      <c r="CV471" s="1238"/>
      <c r="CW471" s="1235"/>
      <c r="CX471" s="1238"/>
      <c r="CY471" s="1189"/>
      <c r="CZ471" s="291" t="s">
        <v>1167</v>
      </c>
      <c r="DA471" s="292">
        <v>13600</v>
      </c>
      <c r="DB471" s="293">
        <v>15100</v>
      </c>
      <c r="DC471" s="294">
        <v>9500</v>
      </c>
      <c r="DD471" s="290">
        <v>9500</v>
      </c>
      <c r="DE471" s="1210"/>
      <c r="DF471" s="231"/>
      <c r="DG471" s="235"/>
      <c r="DH471" s="165"/>
      <c r="DI471" s="1241"/>
      <c r="DJ471" s="1244"/>
      <c r="DK471" s="1210"/>
      <c r="DL471" s="1190"/>
      <c r="DM471" s="1193"/>
      <c r="DN471" s="1195"/>
      <c r="DO471" s="1193"/>
      <c r="DP471" s="1197"/>
      <c r="DQ471" s="1193"/>
      <c r="DR471" s="1248"/>
      <c r="DS471" s="1210"/>
      <c r="DT471" s="231"/>
      <c r="DU471" s="1210"/>
      <c r="DV471" s="1222"/>
      <c r="DW471" s="1224"/>
      <c r="DX471" s="1224"/>
      <c r="DY471" s="1226"/>
      <c r="DZ471" s="1210"/>
      <c r="EA471" s="1213"/>
      <c r="EB471" s="1193"/>
      <c r="EC471" s="1200"/>
      <c r="ED471" s="1193"/>
      <c r="EE471" s="1195"/>
      <c r="EF471" s="1193"/>
      <c r="EG471" s="1197"/>
      <c r="EH471" s="1193"/>
      <c r="EI471" s="1206"/>
      <c r="EJ471" s="1209"/>
      <c r="EK471" s="1210"/>
      <c r="EL471" s="1213"/>
      <c r="EM471" s="1193"/>
      <c r="EN471" s="1200"/>
      <c r="EO471" s="1193"/>
      <c r="EP471" s="1195"/>
      <c r="EQ471" s="1193"/>
      <c r="ER471" s="1197"/>
      <c r="ES471" s="1193"/>
      <c r="ET471" s="1206"/>
      <c r="EU471" s="1216"/>
      <c r="EV471" s="1209"/>
      <c r="EW471" s="1210"/>
      <c r="EX471" s="295" t="s">
        <v>1168</v>
      </c>
      <c r="EY471" s="1210"/>
      <c r="EZ471" s="1261"/>
      <c r="FA471" s="1210"/>
      <c r="FB471" s="1264"/>
      <c r="FC471" s="298"/>
      <c r="FD471" s="1267"/>
      <c r="FE471" s="441"/>
      <c r="FF471" s="422"/>
      <c r="FG471" s="422"/>
      <c r="FH471" s="422"/>
      <c r="FI471" s="422"/>
      <c r="FJ471" s="422"/>
      <c r="FK471" s="422"/>
      <c r="FL471" s="422"/>
      <c r="FM471" s="422"/>
      <c r="FN471" s="422"/>
      <c r="FO471" s="422"/>
    </row>
    <row r="472" spans="1:171" s="56" customFormat="1" ht="15.6" customHeight="1">
      <c r="A472" s="56" t="s">
        <v>578</v>
      </c>
      <c r="B472" s="56" t="s">
        <v>2166</v>
      </c>
      <c r="C472" s="1256"/>
      <c r="D472" s="1340" t="s">
        <v>285</v>
      </c>
      <c r="E472" s="1184" t="s">
        <v>1160</v>
      </c>
      <c r="F472" s="296" t="s">
        <v>42</v>
      </c>
      <c r="G472" s="205"/>
      <c r="H472" s="206">
        <v>185610</v>
      </c>
      <c r="I472" s="207">
        <v>194190</v>
      </c>
      <c r="J472" s="206">
        <v>147040</v>
      </c>
      <c r="K472" s="207">
        <v>155620</v>
      </c>
      <c r="L472" s="175" t="s">
        <v>268</v>
      </c>
      <c r="M472" s="208">
        <v>1830</v>
      </c>
      <c r="N472" s="209">
        <v>1910</v>
      </c>
      <c r="O472" s="210" t="s">
        <v>269</v>
      </c>
      <c r="P472" s="211" t="s">
        <v>270</v>
      </c>
      <c r="Q472" s="212" t="s">
        <v>268</v>
      </c>
      <c r="R472" s="213" t="s">
        <v>271</v>
      </c>
      <c r="S472" s="212" t="s">
        <v>268</v>
      </c>
      <c r="T472" s="214">
        <v>3.2</v>
      </c>
      <c r="U472" s="215">
        <v>3.2</v>
      </c>
      <c r="V472" s="208">
        <v>1440</v>
      </c>
      <c r="W472" s="209">
        <v>1520</v>
      </c>
      <c r="X472" s="210" t="s">
        <v>269</v>
      </c>
      <c r="Y472" s="211" t="s">
        <v>270</v>
      </c>
      <c r="Z472" s="212" t="s">
        <v>268</v>
      </c>
      <c r="AA472" s="213" t="s">
        <v>271</v>
      </c>
      <c r="AB472" s="212" t="s">
        <v>268</v>
      </c>
      <c r="AC472" s="214">
        <v>3.2</v>
      </c>
      <c r="AD472" s="216">
        <v>3.2</v>
      </c>
      <c r="AE472" s="175" t="s">
        <v>268</v>
      </c>
      <c r="AF472" s="217">
        <v>8580</v>
      </c>
      <c r="AG472" s="218" t="s">
        <v>274</v>
      </c>
      <c r="AH472" s="219">
        <v>80</v>
      </c>
      <c r="AI472" s="220" t="s">
        <v>269</v>
      </c>
      <c r="AJ472" s="211" t="s">
        <v>270</v>
      </c>
      <c r="AK472" s="212" t="s">
        <v>268</v>
      </c>
      <c r="AL472" s="213" t="s">
        <v>271</v>
      </c>
      <c r="AM472" s="212" t="s">
        <v>268</v>
      </c>
      <c r="AN472" s="221">
        <v>2.8</v>
      </c>
      <c r="AO472" s="222" t="s">
        <v>276</v>
      </c>
      <c r="AP472" s="175" t="s">
        <v>268</v>
      </c>
      <c r="AQ472" s="223">
        <v>3430</v>
      </c>
      <c r="AR472" s="224" t="s">
        <v>274</v>
      </c>
      <c r="AS472" s="225">
        <v>30</v>
      </c>
      <c r="AT472" s="226" t="s">
        <v>269</v>
      </c>
      <c r="AU472" s="227" t="s">
        <v>270</v>
      </c>
      <c r="AV472" s="228" t="s">
        <v>268</v>
      </c>
      <c r="AW472" s="229" t="s">
        <v>271</v>
      </c>
      <c r="AX472" s="228" t="s">
        <v>268</v>
      </c>
      <c r="AY472" s="230">
        <v>3.8</v>
      </c>
      <c r="AZ472" s="51"/>
      <c r="BB472" s="133"/>
      <c r="BC472" s="297"/>
      <c r="BD472" s="137"/>
      <c r="BE472" s="138"/>
      <c r="BF472" s="137"/>
      <c r="BG472" s="138"/>
      <c r="BH472" s="137"/>
      <c r="BI472" s="138"/>
      <c r="BJ472" s="1187"/>
      <c r="BK472" s="51"/>
      <c r="BL472" s="231"/>
      <c r="BM472" s="1210"/>
      <c r="BU472" s="235"/>
      <c r="BV472" s="1241"/>
      <c r="BW472" s="266"/>
      <c r="BX472" s="1210" t="s">
        <v>268</v>
      </c>
      <c r="BY472" s="1276">
        <v>43420</v>
      </c>
      <c r="BZ472" s="237"/>
      <c r="CA472" s="1210" t="s">
        <v>268</v>
      </c>
      <c r="CB472" s="1245">
        <v>350</v>
      </c>
      <c r="CC472" s="1201" t="s">
        <v>269</v>
      </c>
      <c r="CD472" s="1202" t="s">
        <v>270</v>
      </c>
      <c r="CE472" s="1201" t="s">
        <v>268</v>
      </c>
      <c r="CF472" s="1203" t="s">
        <v>275</v>
      </c>
      <c r="CG472" s="1201" t="s">
        <v>268</v>
      </c>
      <c r="CH472" s="1246">
        <v>5.8</v>
      </c>
      <c r="CI472" s="1241"/>
      <c r="CJ472" s="1188" t="s">
        <v>194</v>
      </c>
      <c r="CK472" s="1189" t="s">
        <v>268</v>
      </c>
      <c r="CL472" s="1190">
        <v>350</v>
      </c>
      <c r="CM472" s="1192" t="s">
        <v>269</v>
      </c>
      <c r="CN472" s="1194" t="s">
        <v>270</v>
      </c>
      <c r="CO472" s="1192" t="s">
        <v>268</v>
      </c>
      <c r="CP472" s="1196" t="s">
        <v>275</v>
      </c>
      <c r="CQ472" s="1192" t="s">
        <v>268</v>
      </c>
      <c r="CR472" s="1205">
        <v>2.4</v>
      </c>
      <c r="CS472" s="1230" t="s">
        <v>277</v>
      </c>
      <c r="CT472" s="1232" t="s">
        <v>268</v>
      </c>
      <c r="CU472" s="1233">
        <v>12800</v>
      </c>
      <c r="CV472" s="1236">
        <v>14100</v>
      </c>
      <c r="CW472" s="1233">
        <v>8900</v>
      </c>
      <c r="CX472" s="1236">
        <v>8900</v>
      </c>
      <c r="CY472" s="1189" t="s">
        <v>268</v>
      </c>
      <c r="CZ472" s="238" t="s">
        <v>1162</v>
      </c>
      <c r="DA472" s="239">
        <v>21100</v>
      </c>
      <c r="DB472" s="240">
        <v>23400</v>
      </c>
      <c r="DC472" s="241">
        <v>14700</v>
      </c>
      <c r="DD472" s="242">
        <v>14700</v>
      </c>
      <c r="DE472" s="1210"/>
      <c r="DF472" s="231"/>
      <c r="DG472" s="1189" t="s">
        <v>268</v>
      </c>
      <c r="DH472" s="1239">
        <v>5100</v>
      </c>
      <c r="DI472" s="1210" t="s">
        <v>268</v>
      </c>
      <c r="DJ472" s="1242">
        <v>14680</v>
      </c>
      <c r="DK472" s="1210" t="s">
        <v>268</v>
      </c>
      <c r="DL472" s="1245">
        <v>140</v>
      </c>
      <c r="DM472" s="1201" t="s">
        <v>269</v>
      </c>
      <c r="DN472" s="1202" t="s">
        <v>270</v>
      </c>
      <c r="DO472" s="1201" t="s">
        <v>268</v>
      </c>
      <c r="DP472" s="1203" t="s">
        <v>275</v>
      </c>
      <c r="DQ472" s="1201" t="s">
        <v>268</v>
      </c>
      <c r="DR472" s="1246">
        <v>6.5</v>
      </c>
      <c r="DS472" s="1210"/>
      <c r="DT472" s="231"/>
      <c r="DU472" s="1210" t="s">
        <v>280</v>
      </c>
      <c r="DV472" s="1249" t="s">
        <v>1129</v>
      </c>
      <c r="DW472" s="1251" t="s">
        <v>1129</v>
      </c>
      <c r="DX472" s="1251" t="s">
        <v>1129</v>
      </c>
      <c r="DY472" s="1253" t="s">
        <v>1129</v>
      </c>
      <c r="DZ472" s="1210" t="s">
        <v>280</v>
      </c>
      <c r="EA472" s="1211">
        <v>9850</v>
      </c>
      <c r="EB472" s="1201" t="s">
        <v>268</v>
      </c>
      <c r="EC472" s="1198">
        <v>90</v>
      </c>
      <c r="ED472" s="1201" t="s">
        <v>269</v>
      </c>
      <c r="EE472" s="1202" t="s">
        <v>270</v>
      </c>
      <c r="EF472" s="1201" t="s">
        <v>268</v>
      </c>
      <c r="EG472" s="1203" t="s">
        <v>275</v>
      </c>
      <c r="EH472" s="1201" t="s">
        <v>268</v>
      </c>
      <c r="EI472" s="1204">
        <v>5</v>
      </c>
      <c r="EJ472" s="1207" t="s">
        <v>276</v>
      </c>
      <c r="EK472" s="1210" t="s">
        <v>280</v>
      </c>
      <c r="EL472" s="1211">
        <v>34320</v>
      </c>
      <c r="EM472" s="1201" t="s">
        <v>268</v>
      </c>
      <c r="EN472" s="1198">
        <v>340</v>
      </c>
      <c r="EO472" s="1201" t="s">
        <v>269</v>
      </c>
      <c r="EP472" s="1202" t="s">
        <v>270</v>
      </c>
      <c r="EQ472" s="1201" t="s">
        <v>268</v>
      </c>
      <c r="ER472" s="1203" t="s">
        <v>275</v>
      </c>
      <c r="ES472" s="1201" t="s">
        <v>268</v>
      </c>
      <c r="ET472" s="1204">
        <v>2.7</v>
      </c>
      <c r="EU472" s="1214" t="s">
        <v>276</v>
      </c>
      <c r="EV472" s="1207" t="s">
        <v>1168</v>
      </c>
      <c r="EW472" s="1210" t="s">
        <v>280</v>
      </c>
      <c r="EX472" s="244"/>
      <c r="EY472" s="1210" t="s">
        <v>280</v>
      </c>
      <c r="EZ472" s="1261"/>
      <c r="FA472" s="1210"/>
      <c r="FB472" s="1264"/>
      <c r="FC472" s="298"/>
      <c r="FD472" s="1267"/>
      <c r="FE472" s="441"/>
      <c r="FF472" s="422"/>
      <c r="FG472" s="422"/>
      <c r="FH472" s="422"/>
      <c r="FI472" s="422"/>
      <c r="FJ472" s="422"/>
      <c r="FK472" s="422"/>
      <c r="FL472" s="422"/>
      <c r="FM472" s="422"/>
      <c r="FN472" s="422"/>
      <c r="FO472" s="422"/>
    </row>
    <row r="473" spans="1:171" s="56" customFormat="1" ht="15.6" customHeight="1">
      <c r="A473" s="56" t="s">
        <v>579</v>
      </c>
      <c r="B473" s="56" t="s">
        <v>2167</v>
      </c>
      <c r="C473" s="1256"/>
      <c r="D473" s="1341"/>
      <c r="E473" s="1185"/>
      <c r="F473" s="299" t="s">
        <v>43</v>
      </c>
      <c r="G473" s="205"/>
      <c r="H473" s="246">
        <v>194190</v>
      </c>
      <c r="I473" s="247">
        <v>263390</v>
      </c>
      <c r="J473" s="246">
        <v>155620</v>
      </c>
      <c r="K473" s="247">
        <v>224820</v>
      </c>
      <c r="L473" s="175" t="s">
        <v>268</v>
      </c>
      <c r="M473" s="248">
        <v>1910</v>
      </c>
      <c r="N473" s="249">
        <v>2500</v>
      </c>
      <c r="O473" s="250" t="s">
        <v>269</v>
      </c>
      <c r="P473" s="251" t="s">
        <v>270</v>
      </c>
      <c r="Q473" s="252" t="s">
        <v>274</v>
      </c>
      <c r="R473" s="251" t="s">
        <v>271</v>
      </c>
      <c r="S473" s="252" t="s">
        <v>268</v>
      </c>
      <c r="T473" s="253">
        <v>3.2</v>
      </c>
      <c r="U473" s="254">
        <v>3.1</v>
      </c>
      <c r="V473" s="248">
        <v>1520</v>
      </c>
      <c r="W473" s="249">
        <v>2120</v>
      </c>
      <c r="X473" s="250" t="s">
        <v>269</v>
      </c>
      <c r="Y473" s="251" t="s">
        <v>270</v>
      </c>
      <c r="Z473" s="252" t="s">
        <v>274</v>
      </c>
      <c r="AA473" s="251" t="s">
        <v>271</v>
      </c>
      <c r="AB473" s="252" t="s">
        <v>268</v>
      </c>
      <c r="AC473" s="253">
        <v>3.2</v>
      </c>
      <c r="AD473" s="255">
        <v>3.1</v>
      </c>
      <c r="AE473" s="175" t="s">
        <v>268</v>
      </c>
      <c r="AF473" s="223">
        <v>8580</v>
      </c>
      <c r="AG473" s="224" t="s">
        <v>274</v>
      </c>
      <c r="AH473" s="256">
        <v>80</v>
      </c>
      <c r="AI473" s="257" t="s">
        <v>269</v>
      </c>
      <c r="AJ473" s="197" t="s">
        <v>270</v>
      </c>
      <c r="AK473" s="198" t="s">
        <v>268</v>
      </c>
      <c r="AL473" s="258" t="s">
        <v>271</v>
      </c>
      <c r="AM473" s="259" t="s">
        <v>268</v>
      </c>
      <c r="AN473" s="260">
        <v>2.8</v>
      </c>
      <c r="AO473" s="261"/>
      <c r="AP473" s="51"/>
      <c r="AQ473" s="233"/>
      <c r="AS473" s="233"/>
      <c r="AT473" s="262"/>
      <c r="AU473" s="263"/>
      <c r="AV473" s="262"/>
      <c r="AW473" s="263"/>
      <c r="AX473" s="262"/>
      <c r="AY473" s="263"/>
      <c r="AZ473" s="51"/>
      <c r="BC473" s="264"/>
      <c r="BD473" s="265"/>
      <c r="BF473" s="265"/>
      <c r="BH473" s="265"/>
      <c r="BJ473" s="1187"/>
      <c r="BK473" s="51"/>
      <c r="BL473" s="231"/>
      <c r="BM473" s="1210"/>
      <c r="BU473" s="235"/>
      <c r="BV473" s="1241"/>
      <c r="BW473" s="266"/>
      <c r="BX473" s="1210"/>
      <c r="BY473" s="1343"/>
      <c r="BZ473" s="267">
        <v>41480</v>
      </c>
      <c r="CA473" s="1210"/>
      <c r="CB473" s="1190"/>
      <c r="CC473" s="1192"/>
      <c r="CD473" s="1194"/>
      <c r="CE473" s="1192"/>
      <c r="CF473" s="1196"/>
      <c r="CG473" s="1192"/>
      <c r="CH473" s="1247"/>
      <c r="CI473" s="1241"/>
      <c r="CJ473" s="1188"/>
      <c r="CK473" s="1189"/>
      <c r="CL473" s="1190"/>
      <c r="CM473" s="1192"/>
      <c r="CN473" s="1194"/>
      <c r="CO473" s="1192"/>
      <c r="CP473" s="1196"/>
      <c r="CQ473" s="1192"/>
      <c r="CR473" s="1205"/>
      <c r="CS473" s="1230"/>
      <c r="CT473" s="1232"/>
      <c r="CU473" s="1234"/>
      <c r="CV473" s="1237"/>
      <c r="CW473" s="1234"/>
      <c r="CX473" s="1237"/>
      <c r="CY473" s="1189"/>
      <c r="CZ473" s="167" t="s">
        <v>1164</v>
      </c>
      <c r="DA473" s="268">
        <v>11600</v>
      </c>
      <c r="DB473" s="269">
        <v>12900</v>
      </c>
      <c r="DC473" s="270">
        <v>8100</v>
      </c>
      <c r="DD473" s="271">
        <v>8100</v>
      </c>
      <c r="DE473" s="1210"/>
      <c r="DF473" s="231"/>
      <c r="DG473" s="1189"/>
      <c r="DH473" s="1240"/>
      <c r="DI473" s="1210"/>
      <c r="DJ473" s="1243"/>
      <c r="DK473" s="1210"/>
      <c r="DL473" s="1190"/>
      <c r="DM473" s="1192"/>
      <c r="DN473" s="1194"/>
      <c r="DO473" s="1192"/>
      <c r="DP473" s="1196"/>
      <c r="DQ473" s="1192"/>
      <c r="DR473" s="1247"/>
      <c r="DS473" s="1210"/>
      <c r="DT473" s="231"/>
      <c r="DU473" s="1210"/>
      <c r="DV473" s="1250"/>
      <c r="DW473" s="1252"/>
      <c r="DX473" s="1252"/>
      <c r="DY473" s="1254"/>
      <c r="DZ473" s="1210"/>
      <c r="EA473" s="1212"/>
      <c r="EB473" s="1192"/>
      <c r="EC473" s="1199"/>
      <c r="ED473" s="1192"/>
      <c r="EE473" s="1194"/>
      <c r="EF473" s="1192"/>
      <c r="EG473" s="1196"/>
      <c r="EH473" s="1192"/>
      <c r="EI473" s="1205"/>
      <c r="EJ473" s="1208"/>
      <c r="EK473" s="1210"/>
      <c r="EL473" s="1212"/>
      <c r="EM473" s="1192"/>
      <c r="EN473" s="1199"/>
      <c r="EO473" s="1192"/>
      <c r="EP473" s="1194"/>
      <c r="EQ473" s="1192"/>
      <c r="ER473" s="1196"/>
      <c r="ES473" s="1192"/>
      <c r="ET473" s="1205"/>
      <c r="EU473" s="1215"/>
      <c r="EV473" s="1208"/>
      <c r="EW473" s="1210"/>
      <c r="EX473" s="272">
        <v>22030</v>
      </c>
      <c r="EY473" s="1210"/>
      <c r="EZ473" s="1261"/>
      <c r="FA473" s="1210"/>
      <c r="FB473" s="1264"/>
      <c r="FC473" s="298"/>
      <c r="FD473" s="1267"/>
      <c r="FE473" s="441"/>
      <c r="FF473" s="422"/>
      <c r="FG473" s="422"/>
      <c r="FH473" s="422"/>
      <c r="FI473" s="422"/>
      <c r="FJ473" s="422"/>
      <c r="FK473" s="422"/>
      <c r="FL473" s="422"/>
      <c r="FM473" s="422"/>
      <c r="FN473" s="422"/>
      <c r="FO473" s="422"/>
    </row>
    <row r="474" spans="1:171" s="56" customFormat="1" ht="15.6" customHeight="1">
      <c r="A474" s="56" t="s">
        <v>1519</v>
      </c>
      <c r="B474" s="56" t="s">
        <v>2168</v>
      </c>
      <c r="C474" s="1256"/>
      <c r="D474" s="1341"/>
      <c r="E474" s="1217" t="s">
        <v>1165</v>
      </c>
      <c r="F474" s="299" t="s">
        <v>44</v>
      </c>
      <c r="G474" s="205"/>
      <c r="H474" s="246">
        <v>263390</v>
      </c>
      <c r="I474" s="247">
        <v>349190</v>
      </c>
      <c r="J474" s="246">
        <v>224820</v>
      </c>
      <c r="K474" s="247">
        <v>310620</v>
      </c>
      <c r="L474" s="175" t="s">
        <v>268</v>
      </c>
      <c r="M474" s="248">
        <v>2500</v>
      </c>
      <c r="N474" s="249">
        <v>3360</v>
      </c>
      <c r="O474" s="250" t="s">
        <v>269</v>
      </c>
      <c r="P474" s="251" t="s">
        <v>270</v>
      </c>
      <c r="Q474" s="252" t="s">
        <v>274</v>
      </c>
      <c r="R474" s="251" t="s">
        <v>271</v>
      </c>
      <c r="S474" s="252" t="s">
        <v>268</v>
      </c>
      <c r="T474" s="253">
        <v>3.1</v>
      </c>
      <c r="U474" s="254">
        <v>3.1</v>
      </c>
      <c r="V474" s="248">
        <v>2120</v>
      </c>
      <c r="W474" s="249">
        <v>2980</v>
      </c>
      <c r="X474" s="250" t="s">
        <v>269</v>
      </c>
      <c r="Y474" s="251" t="s">
        <v>270</v>
      </c>
      <c r="Z474" s="252" t="s">
        <v>274</v>
      </c>
      <c r="AA474" s="251" t="s">
        <v>271</v>
      </c>
      <c r="AB474" s="252" t="s">
        <v>268</v>
      </c>
      <c r="AC474" s="253">
        <v>3.1</v>
      </c>
      <c r="AD474" s="255">
        <v>3</v>
      </c>
      <c r="AE474" s="55"/>
      <c r="AF474" s="133"/>
      <c r="AG474" s="133"/>
      <c r="AH474" s="273"/>
      <c r="AI474" s="137"/>
      <c r="AJ474" s="138"/>
      <c r="AK474" s="137"/>
      <c r="AL474" s="138"/>
      <c r="AM474" s="137"/>
      <c r="AN474" s="138"/>
      <c r="AO474" s="138"/>
      <c r="AP474" s="55"/>
      <c r="AQ474" s="133"/>
      <c r="AR474" s="133"/>
      <c r="AS474" s="138"/>
      <c r="AT474" s="137"/>
      <c r="AU474" s="138"/>
      <c r="AV474" s="137"/>
      <c r="AW474" s="138"/>
      <c r="AX474" s="137"/>
      <c r="AY474" s="138"/>
      <c r="AZ474" s="175" t="s">
        <v>268</v>
      </c>
      <c r="BA474" s="274">
        <v>17160</v>
      </c>
      <c r="BB474" s="175" t="s">
        <v>268</v>
      </c>
      <c r="BC474" s="225">
        <v>170</v>
      </c>
      <c r="BD474" s="226" t="s">
        <v>269</v>
      </c>
      <c r="BE474" s="227" t="s">
        <v>270</v>
      </c>
      <c r="BF474" s="228" t="s">
        <v>268</v>
      </c>
      <c r="BG474" s="229" t="s">
        <v>271</v>
      </c>
      <c r="BH474" s="226" t="s">
        <v>268</v>
      </c>
      <c r="BI474" s="230">
        <v>2.7</v>
      </c>
      <c r="BJ474" s="1187"/>
      <c r="BK474" s="51"/>
      <c r="BL474" s="231"/>
      <c r="BM474" s="1210"/>
      <c r="BU474" s="235"/>
      <c r="BV474" s="1241"/>
      <c r="BW474" s="266"/>
      <c r="BX474" s="1210" t="s">
        <v>268</v>
      </c>
      <c r="BY474" s="1278">
        <v>41480</v>
      </c>
      <c r="BZ474" s="275"/>
      <c r="CA474" s="1210"/>
      <c r="CB474" s="1190"/>
      <c r="CC474" s="1192"/>
      <c r="CD474" s="1194"/>
      <c r="CE474" s="1192"/>
      <c r="CF474" s="1196"/>
      <c r="CG474" s="1192"/>
      <c r="CH474" s="1247"/>
      <c r="CI474" s="1241"/>
      <c r="CJ474" s="1219">
        <v>35630</v>
      </c>
      <c r="CK474" s="1189"/>
      <c r="CL474" s="1190"/>
      <c r="CM474" s="1192"/>
      <c r="CN474" s="1194"/>
      <c r="CO474" s="1192"/>
      <c r="CP474" s="1196"/>
      <c r="CQ474" s="1192"/>
      <c r="CR474" s="1205"/>
      <c r="CS474" s="1230"/>
      <c r="CT474" s="1232"/>
      <c r="CU474" s="1234"/>
      <c r="CV474" s="1237"/>
      <c r="CW474" s="1234"/>
      <c r="CX474" s="1237"/>
      <c r="CY474" s="1189"/>
      <c r="CZ474" s="167" t="s">
        <v>1166</v>
      </c>
      <c r="DA474" s="268">
        <v>10100</v>
      </c>
      <c r="DB474" s="269">
        <v>11200</v>
      </c>
      <c r="DC474" s="270">
        <v>7100</v>
      </c>
      <c r="DD474" s="271">
        <v>7100</v>
      </c>
      <c r="DE474" s="1210"/>
      <c r="DF474" s="231"/>
      <c r="DG474" s="235"/>
      <c r="DH474" s="276"/>
      <c r="DI474" s="1241"/>
      <c r="DJ474" s="1243"/>
      <c r="DK474" s="1210"/>
      <c r="DL474" s="1190"/>
      <c r="DM474" s="1192"/>
      <c r="DN474" s="1194"/>
      <c r="DO474" s="1192"/>
      <c r="DP474" s="1196"/>
      <c r="DQ474" s="1192"/>
      <c r="DR474" s="1247"/>
      <c r="DS474" s="1210"/>
      <c r="DT474" s="231"/>
      <c r="DU474" s="1210"/>
      <c r="DV474" s="1221">
        <v>0.01</v>
      </c>
      <c r="DW474" s="1223">
        <v>0.02</v>
      </c>
      <c r="DX474" s="1223">
        <v>0.04</v>
      </c>
      <c r="DY474" s="1225">
        <v>0.05</v>
      </c>
      <c r="DZ474" s="1210"/>
      <c r="EA474" s="1212"/>
      <c r="EB474" s="1192"/>
      <c r="EC474" s="1199"/>
      <c r="ED474" s="1192"/>
      <c r="EE474" s="1194"/>
      <c r="EF474" s="1192"/>
      <c r="EG474" s="1196"/>
      <c r="EH474" s="1192"/>
      <c r="EI474" s="1205"/>
      <c r="EJ474" s="1208"/>
      <c r="EK474" s="1210"/>
      <c r="EL474" s="1212"/>
      <c r="EM474" s="1192"/>
      <c r="EN474" s="1199"/>
      <c r="EO474" s="1192"/>
      <c r="EP474" s="1194"/>
      <c r="EQ474" s="1192"/>
      <c r="ER474" s="1196"/>
      <c r="ES474" s="1192"/>
      <c r="ET474" s="1205"/>
      <c r="EU474" s="1215"/>
      <c r="EV474" s="1208"/>
      <c r="EW474" s="1210"/>
      <c r="EX474" s="277">
        <v>220</v>
      </c>
      <c r="EY474" s="1210"/>
      <c r="EZ474" s="1261"/>
      <c r="FA474" s="1210"/>
      <c r="FB474" s="1264"/>
      <c r="FC474" s="298"/>
      <c r="FD474" s="1267"/>
      <c r="FE474" s="441"/>
      <c r="FF474" s="422"/>
      <c r="FG474" s="422"/>
      <c r="FH474" s="422"/>
      <c r="FI474" s="422"/>
      <c r="FJ474" s="422"/>
      <c r="FK474" s="422"/>
      <c r="FL474" s="422"/>
      <c r="FM474" s="422"/>
      <c r="FN474" s="422"/>
      <c r="FO474" s="422"/>
    </row>
    <row r="475" spans="1:171" s="56" customFormat="1" ht="15.6" customHeight="1">
      <c r="A475" s="56" t="s">
        <v>1520</v>
      </c>
      <c r="B475" s="56" t="s">
        <v>2169</v>
      </c>
      <c r="C475" s="1256"/>
      <c r="D475" s="1342"/>
      <c r="E475" s="1218"/>
      <c r="F475" s="300" t="s">
        <v>45</v>
      </c>
      <c r="G475" s="205"/>
      <c r="H475" s="279">
        <v>349190</v>
      </c>
      <c r="I475" s="280"/>
      <c r="J475" s="279">
        <v>310620</v>
      </c>
      <c r="K475" s="280"/>
      <c r="L475" s="175" t="s">
        <v>268</v>
      </c>
      <c r="M475" s="223">
        <v>3360</v>
      </c>
      <c r="N475" s="281"/>
      <c r="O475" s="282" t="s">
        <v>269</v>
      </c>
      <c r="P475" s="283" t="s">
        <v>270</v>
      </c>
      <c r="Q475" s="284" t="s">
        <v>274</v>
      </c>
      <c r="R475" s="283" t="s">
        <v>271</v>
      </c>
      <c r="S475" s="284" t="s">
        <v>268</v>
      </c>
      <c r="T475" s="285">
        <v>3.1</v>
      </c>
      <c r="U475" s="286"/>
      <c r="V475" s="223">
        <v>2980</v>
      </c>
      <c r="W475" s="281"/>
      <c r="X475" s="282" t="s">
        <v>269</v>
      </c>
      <c r="Y475" s="283" t="s">
        <v>270</v>
      </c>
      <c r="Z475" s="284" t="s">
        <v>274</v>
      </c>
      <c r="AA475" s="283" t="s">
        <v>271</v>
      </c>
      <c r="AB475" s="284" t="s">
        <v>268</v>
      </c>
      <c r="AC475" s="285">
        <v>3</v>
      </c>
      <c r="AD475" s="287"/>
      <c r="AE475" s="55"/>
      <c r="AF475" s="133"/>
      <c r="AG475" s="133"/>
      <c r="AH475" s="288"/>
      <c r="AI475" s="137"/>
      <c r="AJ475" s="138"/>
      <c r="AK475" s="137"/>
      <c r="AL475" s="138"/>
      <c r="AM475" s="137"/>
      <c r="AN475" s="138"/>
      <c r="AO475" s="138"/>
      <c r="AP475" s="55"/>
      <c r="AQ475" s="289"/>
      <c r="AR475" s="165"/>
      <c r="AS475" s="288"/>
      <c r="AT475" s="137"/>
      <c r="AU475" s="138"/>
      <c r="AV475" s="137"/>
      <c r="AW475" s="138"/>
      <c r="AX475" s="137"/>
      <c r="AY475" s="138"/>
      <c r="BJ475" s="1187"/>
      <c r="BK475" s="51"/>
      <c r="BL475" s="231"/>
      <c r="BM475" s="1210"/>
      <c r="BU475" s="235"/>
      <c r="BV475" s="1241"/>
      <c r="BW475" s="266"/>
      <c r="BX475" s="1210"/>
      <c r="BY475" s="1279"/>
      <c r="BZ475" s="290"/>
      <c r="CA475" s="1210"/>
      <c r="CB475" s="1191"/>
      <c r="CC475" s="1193"/>
      <c r="CD475" s="1195"/>
      <c r="CE475" s="1193"/>
      <c r="CF475" s="1197"/>
      <c r="CG475" s="1193"/>
      <c r="CH475" s="1248"/>
      <c r="CI475" s="1241"/>
      <c r="CJ475" s="1219"/>
      <c r="CK475" s="1189"/>
      <c r="CL475" s="1190"/>
      <c r="CM475" s="1192"/>
      <c r="CN475" s="1194"/>
      <c r="CO475" s="1192"/>
      <c r="CP475" s="1196"/>
      <c r="CQ475" s="1192"/>
      <c r="CR475" s="1205"/>
      <c r="CS475" s="1230"/>
      <c r="CT475" s="1232"/>
      <c r="CU475" s="1235"/>
      <c r="CV475" s="1238"/>
      <c r="CW475" s="1235"/>
      <c r="CX475" s="1238"/>
      <c r="CY475" s="1189"/>
      <c r="CZ475" s="291" t="s">
        <v>1167</v>
      </c>
      <c r="DA475" s="292">
        <v>9100</v>
      </c>
      <c r="DB475" s="293">
        <v>10100</v>
      </c>
      <c r="DC475" s="294">
        <v>6300</v>
      </c>
      <c r="DD475" s="290">
        <v>6300</v>
      </c>
      <c r="DE475" s="1210"/>
      <c r="DG475" s="235"/>
      <c r="DH475" s="165"/>
      <c r="DI475" s="1241"/>
      <c r="DJ475" s="1244"/>
      <c r="DK475" s="1210"/>
      <c r="DL475" s="1190"/>
      <c r="DM475" s="1193"/>
      <c r="DN475" s="1195"/>
      <c r="DO475" s="1193"/>
      <c r="DP475" s="1197"/>
      <c r="DQ475" s="1193"/>
      <c r="DR475" s="1248"/>
      <c r="DS475" s="1210"/>
      <c r="DT475" s="231"/>
      <c r="DU475" s="1210"/>
      <c r="DV475" s="1222"/>
      <c r="DW475" s="1224"/>
      <c r="DX475" s="1224"/>
      <c r="DY475" s="1226"/>
      <c r="DZ475" s="1210"/>
      <c r="EA475" s="1213"/>
      <c r="EB475" s="1193"/>
      <c r="EC475" s="1200"/>
      <c r="ED475" s="1193"/>
      <c r="EE475" s="1195"/>
      <c r="EF475" s="1193"/>
      <c r="EG475" s="1197"/>
      <c r="EH475" s="1193"/>
      <c r="EI475" s="1206"/>
      <c r="EJ475" s="1209"/>
      <c r="EK475" s="1210"/>
      <c r="EL475" s="1213"/>
      <c r="EM475" s="1193"/>
      <c r="EN475" s="1200"/>
      <c r="EO475" s="1193"/>
      <c r="EP475" s="1195"/>
      <c r="EQ475" s="1193"/>
      <c r="ER475" s="1197"/>
      <c r="ES475" s="1193"/>
      <c r="ET475" s="1206"/>
      <c r="EU475" s="1216"/>
      <c r="EV475" s="1209"/>
      <c r="EW475" s="1210"/>
      <c r="EX475" s="295" t="s">
        <v>1168</v>
      </c>
      <c r="EY475" s="1210"/>
      <c r="EZ475" s="1261"/>
      <c r="FA475" s="1210"/>
      <c r="FB475" s="1264"/>
      <c r="FC475" s="298"/>
      <c r="FD475" s="1267"/>
      <c r="FE475" s="441"/>
      <c r="FF475" s="422"/>
      <c r="FG475" s="422"/>
      <c r="FH475" s="422"/>
      <c r="FI475" s="422"/>
      <c r="FJ475" s="422"/>
      <c r="FK475" s="422"/>
      <c r="FL475" s="422"/>
      <c r="FM475" s="422"/>
      <c r="FN475" s="422"/>
      <c r="FO475" s="422"/>
    </row>
    <row r="476" spans="1:171" s="56" customFormat="1" ht="15.6" customHeight="1">
      <c r="A476" s="56" t="s">
        <v>580</v>
      </c>
      <c r="B476" s="56" t="s">
        <v>2170</v>
      </c>
      <c r="C476" s="1256"/>
      <c r="D476" s="1340" t="s">
        <v>290</v>
      </c>
      <c r="E476" s="1184" t="s">
        <v>1160</v>
      </c>
      <c r="F476" s="296" t="s">
        <v>42</v>
      </c>
      <c r="G476" s="205"/>
      <c r="H476" s="206">
        <v>144750</v>
      </c>
      <c r="I476" s="207">
        <v>153330</v>
      </c>
      <c r="J476" s="206">
        <v>115820</v>
      </c>
      <c r="K476" s="207">
        <v>124400</v>
      </c>
      <c r="L476" s="175" t="s">
        <v>268</v>
      </c>
      <c r="M476" s="208">
        <v>1420</v>
      </c>
      <c r="N476" s="209">
        <v>1500</v>
      </c>
      <c r="O476" s="210" t="s">
        <v>269</v>
      </c>
      <c r="P476" s="211" t="s">
        <v>270</v>
      </c>
      <c r="Q476" s="212" t="s">
        <v>268</v>
      </c>
      <c r="R476" s="213" t="s">
        <v>271</v>
      </c>
      <c r="S476" s="212" t="s">
        <v>268</v>
      </c>
      <c r="T476" s="214">
        <v>3.2</v>
      </c>
      <c r="U476" s="215">
        <v>3.2</v>
      </c>
      <c r="V476" s="208">
        <v>1130</v>
      </c>
      <c r="W476" s="209">
        <v>1210</v>
      </c>
      <c r="X476" s="210" t="s">
        <v>269</v>
      </c>
      <c r="Y476" s="211" t="s">
        <v>270</v>
      </c>
      <c r="Z476" s="212" t="s">
        <v>268</v>
      </c>
      <c r="AA476" s="213" t="s">
        <v>271</v>
      </c>
      <c r="AB476" s="212" t="s">
        <v>268</v>
      </c>
      <c r="AC476" s="214">
        <v>3.1</v>
      </c>
      <c r="AD476" s="216">
        <v>3.1</v>
      </c>
      <c r="AE476" s="175" t="s">
        <v>268</v>
      </c>
      <c r="AF476" s="217">
        <v>8580</v>
      </c>
      <c r="AG476" s="218" t="s">
        <v>274</v>
      </c>
      <c r="AH476" s="219">
        <v>80</v>
      </c>
      <c r="AI476" s="220" t="s">
        <v>269</v>
      </c>
      <c r="AJ476" s="211" t="s">
        <v>270</v>
      </c>
      <c r="AK476" s="212" t="s">
        <v>268</v>
      </c>
      <c r="AL476" s="213" t="s">
        <v>271</v>
      </c>
      <c r="AM476" s="212" t="s">
        <v>268</v>
      </c>
      <c r="AN476" s="221">
        <v>2.8</v>
      </c>
      <c r="AO476" s="222" t="s">
        <v>276</v>
      </c>
      <c r="AP476" s="175" t="s">
        <v>268</v>
      </c>
      <c r="AQ476" s="223">
        <v>3430</v>
      </c>
      <c r="AR476" s="224" t="s">
        <v>274</v>
      </c>
      <c r="AS476" s="225">
        <v>30</v>
      </c>
      <c r="AT476" s="226" t="s">
        <v>269</v>
      </c>
      <c r="AU476" s="227" t="s">
        <v>270</v>
      </c>
      <c r="AV476" s="228" t="s">
        <v>268</v>
      </c>
      <c r="AW476" s="229" t="s">
        <v>271</v>
      </c>
      <c r="AX476" s="228" t="s">
        <v>268</v>
      </c>
      <c r="AY476" s="230">
        <v>3.8</v>
      </c>
      <c r="AZ476" s="51"/>
      <c r="BB476" s="133"/>
      <c r="BC476" s="297"/>
      <c r="BD476" s="137"/>
      <c r="BE476" s="138"/>
      <c r="BF476" s="137"/>
      <c r="BG476" s="138"/>
      <c r="BH476" s="137"/>
      <c r="BI476" s="138"/>
      <c r="BJ476" s="1187"/>
      <c r="BK476" s="51"/>
      <c r="BL476" s="231"/>
      <c r="BM476" s="1210"/>
      <c r="BU476" s="235"/>
      <c r="BV476" s="1241"/>
      <c r="BW476" s="266"/>
      <c r="BX476" s="1210" t="s">
        <v>268</v>
      </c>
      <c r="BY476" s="1276">
        <v>34510</v>
      </c>
      <c r="BZ476" s="237"/>
      <c r="CA476" s="1210" t="s">
        <v>268</v>
      </c>
      <c r="CB476" s="1245">
        <v>260</v>
      </c>
      <c r="CC476" s="1201" t="s">
        <v>269</v>
      </c>
      <c r="CD476" s="1202" t="s">
        <v>270</v>
      </c>
      <c r="CE476" s="1201" t="s">
        <v>268</v>
      </c>
      <c r="CF476" s="1203" t="s">
        <v>275</v>
      </c>
      <c r="CG476" s="1201" t="s">
        <v>268</v>
      </c>
      <c r="CH476" s="1246">
        <v>5.9</v>
      </c>
      <c r="CI476" s="1241"/>
      <c r="CJ476" s="1188" t="s">
        <v>291</v>
      </c>
      <c r="CK476" s="1189" t="s">
        <v>268</v>
      </c>
      <c r="CL476" s="1190">
        <v>260</v>
      </c>
      <c r="CM476" s="1192" t="s">
        <v>269</v>
      </c>
      <c r="CN476" s="1194" t="s">
        <v>270</v>
      </c>
      <c r="CO476" s="1192" t="s">
        <v>268</v>
      </c>
      <c r="CP476" s="1196" t="s">
        <v>275</v>
      </c>
      <c r="CQ476" s="1192" t="s">
        <v>268</v>
      </c>
      <c r="CR476" s="1205">
        <v>2.5</v>
      </c>
      <c r="CS476" s="1230" t="s">
        <v>277</v>
      </c>
      <c r="CT476" s="1232" t="s">
        <v>268</v>
      </c>
      <c r="CU476" s="1233">
        <v>9600</v>
      </c>
      <c r="CV476" s="1236">
        <v>10600</v>
      </c>
      <c r="CW476" s="1233">
        <v>6700</v>
      </c>
      <c r="CX476" s="1236">
        <v>6700</v>
      </c>
      <c r="CY476" s="1189" t="s">
        <v>268</v>
      </c>
      <c r="CZ476" s="238" t="s">
        <v>1162</v>
      </c>
      <c r="DA476" s="239">
        <v>15800</v>
      </c>
      <c r="DB476" s="240">
        <v>17600</v>
      </c>
      <c r="DC476" s="241">
        <v>11000</v>
      </c>
      <c r="DD476" s="242">
        <v>11000</v>
      </c>
      <c r="DE476" s="1210"/>
      <c r="DG476" s="1189" t="s">
        <v>268</v>
      </c>
      <c r="DH476" s="1239">
        <v>5100</v>
      </c>
      <c r="DI476" s="1210" t="s">
        <v>268</v>
      </c>
      <c r="DJ476" s="1242">
        <v>11020</v>
      </c>
      <c r="DK476" s="1210" t="s">
        <v>268</v>
      </c>
      <c r="DL476" s="1245">
        <v>110</v>
      </c>
      <c r="DM476" s="1201" t="s">
        <v>269</v>
      </c>
      <c r="DN476" s="1202" t="s">
        <v>270</v>
      </c>
      <c r="DO476" s="1201" t="s">
        <v>268</v>
      </c>
      <c r="DP476" s="1203" t="s">
        <v>275</v>
      </c>
      <c r="DQ476" s="1201" t="s">
        <v>268</v>
      </c>
      <c r="DR476" s="1246">
        <v>6.2</v>
      </c>
      <c r="DS476" s="1210"/>
      <c r="DT476" s="231"/>
      <c r="DU476" s="1210" t="s">
        <v>280</v>
      </c>
      <c r="DV476" s="1249" t="s">
        <v>1129</v>
      </c>
      <c r="DW476" s="1251" t="s">
        <v>1129</v>
      </c>
      <c r="DX476" s="1251" t="s">
        <v>1129</v>
      </c>
      <c r="DY476" s="1253" t="s">
        <v>1129</v>
      </c>
      <c r="DZ476" s="1210" t="s">
        <v>280</v>
      </c>
      <c r="EA476" s="1211">
        <v>7390</v>
      </c>
      <c r="EB476" s="1201" t="s">
        <v>268</v>
      </c>
      <c r="EC476" s="1198">
        <v>70</v>
      </c>
      <c r="ED476" s="1201" t="s">
        <v>269</v>
      </c>
      <c r="EE476" s="1202" t="s">
        <v>270</v>
      </c>
      <c r="EF476" s="1201" t="s">
        <v>268</v>
      </c>
      <c r="EG476" s="1203" t="s">
        <v>275</v>
      </c>
      <c r="EH476" s="1201" t="s">
        <v>268</v>
      </c>
      <c r="EI476" s="1204">
        <v>4.9000000000000004</v>
      </c>
      <c r="EJ476" s="1207" t="s">
        <v>276</v>
      </c>
      <c r="EK476" s="1210" t="s">
        <v>280</v>
      </c>
      <c r="EL476" s="1211">
        <v>25740</v>
      </c>
      <c r="EM476" s="1201" t="s">
        <v>268</v>
      </c>
      <c r="EN476" s="1198">
        <v>250</v>
      </c>
      <c r="EO476" s="1201" t="s">
        <v>269</v>
      </c>
      <c r="EP476" s="1202" t="s">
        <v>270</v>
      </c>
      <c r="EQ476" s="1201" t="s">
        <v>268</v>
      </c>
      <c r="ER476" s="1203" t="s">
        <v>275</v>
      </c>
      <c r="ES476" s="1201" t="s">
        <v>268</v>
      </c>
      <c r="ET476" s="1204">
        <v>2.7</v>
      </c>
      <c r="EU476" s="1214" t="s">
        <v>276</v>
      </c>
      <c r="EV476" s="1207" t="s">
        <v>1168</v>
      </c>
      <c r="EW476" s="1210" t="s">
        <v>280</v>
      </c>
      <c r="EX476" s="244"/>
      <c r="EY476" s="1210" t="s">
        <v>280</v>
      </c>
      <c r="EZ476" s="1261"/>
      <c r="FA476" s="1210"/>
      <c r="FB476" s="1264"/>
      <c r="FC476" s="298"/>
      <c r="FD476" s="1267"/>
      <c r="FE476" s="441"/>
      <c r="FF476" s="422"/>
      <c r="FG476" s="422"/>
      <c r="FH476" s="422"/>
      <c r="FI476" s="422"/>
      <c r="FJ476" s="422"/>
      <c r="FK476" s="422"/>
      <c r="FL476" s="422"/>
      <c r="FM476" s="422"/>
      <c r="FN476" s="422"/>
      <c r="FO476" s="422"/>
    </row>
    <row r="477" spans="1:171" s="56" customFormat="1" ht="15.6" customHeight="1">
      <c r="A477" s="56" t="s">
        <v>581</v>
      </c>
      <c r="B477" s="56" t="s">
        <v>2171</v>
      </c>
      <c r="C477" s="1256"/>
      <c r="D477" s="1341"/>
      <c r="E477" s="1185"/>
      <c r="F477" s="299" t="s">
        <v>43</v>
      </c>
      <c r="G477" s="205"/>
      <c r="H477" s="246">
        <v>153330</v>
      </c>
      <c r="I477" s="247">
        <v>222530</v>
      </c>
      <c r="J477" s="246">
        <v>124400</v>
      </c>
      <c r="K477" s="247">
        <v>193600</v>
      </c>
      <c r="L477" s="175" t="s">
        <v>268</v>
      </c>
      <c r="M477" s="248">
        <v>1500</v>
      </c>
      <c r="N477" s="249">
        <v>2100</v>
      </c>
      <c r="O477" s="250" t="s">
        <v>269</v>
      </c>
      <c r="P477" s="251" t="s">
        <v>270</v>
      </c>
      <c r="Q477" s="252" t="s">
        <v>274</v>
      </c>
      <c r="R477" s="251" t="s">
        <v>271</v>
      </c>
      <c r="S477" s="252" t="s">
        <v>268</v>
      </c>
      <c r="T477" s="253">
        <v>3.2</v>
      </c>
      <c r="U477" s="254">
        <v>3.1</v>
      </c>
      <c r="V477" s="248">
        <v>1210</v>
      </c>
      <c r="W477" s="249">
        <v>1810</v>
      </c>
      <c r="X477" s="250" t="s">
        <v>269</v>
      </c>
      <c r="Y477" s="251" t="s">
        <v>270</v>
      </c>
      <c r="Z477" s="252" t="s">
        <v>274</v>
      </c>
      <c r="AA477" s="251" t="s">
        <v>271</v>
      </c>
      <c r="AB477" s="252" t="s">
        <v>268</v>
      </c>
      <c r="AC477" s="253">
        <v>3.1</v>
      </c>
      <c r="AD477" s="255">
        <v>3</v>
      </c>
      <c r="AE477" s="175" t="s">
        <v>268</v>
      </c>
      <c r="AF477" s="223">
        <v>8580</v>
      </c>
      <c r="AG477" s="224" t="s">
        <v>274</v>
      </c>
      <c r="AH477" s="256">
        <v>80</v>
      </c>
      <c r="AI477" s="257" t="s">
        <v>269</v>
      </c>
      <c r="AJ477" s="197" t="s">
        <v>270</v>
      </c>
      <c r="AK477" s="198" t="s">
        <v>268</v>
      </c>
      <c r="AL477" s="258" t="s">
        <v>271</v>
      </c>
      <c r="AM477" s="259" t="s">
        <v>268</v>
      </c>
      <c r="AN477" s="260">
        <v>2.8</v>
      </c>
      <c r="AO477" s="261"/>
      <c r="AP477" s="51"/>
      <c r="AQ477" s="233"/>
      <c r="AS477" s="233"/>
      <c r="AT477" s="262"/>
      <c r="AU477" s="263"/>
      <c r="AV477" s="262"/>
      <c r="AW477" s="263"/>
      <c r="AX477" s="262"/>
      <c r="AY477" s="263"/>
      <c r="AZ477" s="51"/>
      <c r="BC477" s="264"/>
      <c r="BD477" s="265"/>
      <c r="BF477" s="265"/>
      <c r="BH477" s="265"/>
      <c r="BJ477" s="1187"/>
      <c r="BK477" s="51"/>
      <c r="BL477" s="231"/>
      <c r="BM477" s="1210"/>
      <c r="BU477" s="235"/>
      <c r="BV477" s="1241"/>
      <c r="BW477" s="266"/>
      <c r="BX477" s="1210"/>
      <c r="BY477" s="1343"/>
      <c r="BZ477" s="267">
        <v>32570</v>
      </c>
      <c r="CA477" s="1210"/>
      <c r="CB477" s="1190"/>
      <c r="CC477" s="1192"/>
      <c r="CD477" s="1194"/>
      <c r="CE477" s="1192"/>
      <c r="CF477" s="1196"/>
      <c r="CG477" s="1192"/>
      <c r="CH477" s="1247"/>
      <c r="CI477" s="1241"/>
      <c r="CJ477" s="1188"/>
      <c r="CK477" s="1189"/>
      <c r="CL477" s="1190"/>
      <c r="CM477" s="1192"/>
      <c r="CN477" s="1194"/>
      <c r="CO477" s="1192"/>
      <c r="CP477" s="1196"/>
      <c r="CQ477" s="1192"/>
      <c r="CR477" s="1205"/>
      <c r="CS477" s="1230"/>
      <c r="CT477" s="1232"/>
      <c r="CU477" s="1234"/>
      <c r="CV477" s="1237"/>
      <c r="CW477" s="1234"/>
      <c r="CX477" s="1237"/>
      <c r="CY477" s="1189"/>
      <c r="CZ477" s="167" t="s">
        <v>1164</v>
      </c>
      <c r="DA477" s="268">
        <v>8700</v>
      </c>
      <c r="DB477" s="269">
        <v>9700</v>
      </c>
      <c r="DC477" s="270">
        <v>6100</v>
      </c>
      <c r="DD477" s="271">
        <v>6100</v>
      </c>
      <c r="DE477" s="1210"/>
      <c r="DF477" s="1269" t="s">
        <v>1169</v>
      </c>
      <c r="DG477" s="1189"/>
      <c r="DH477" s="1240"/>
      <c r="DI477" s="1210"/>
      <c r="DJ477" s="1243"/>
      <c r="DK477" s="1210"/>
      <c r="DL477" s="1190"/>
      <c r="DM477" s="1192"/>
      <c r="DN477" s="1194"/>
      <c r="DO477" s="1192"/>
      <c r="DP477" s="1196"/>
      <c r="DQ477" s="1192"/>
      <c r="DR477" s="1247"/>
      <c r="DS477" s="1210"/>
      <c r="DT477" s="231"/>
      <c r="DU477" s="1210"/>
      <c r="DV477" s="1250"/>
      <c r="DW477" s="1252"/>
      <c r="DX477" s="1252"/>
      <c r="DY477" s="1254"/>
      <c r="DZ477" s="1210"/>
      <c r="EA477" s="1212"/>
      <c r="EB477" s="1192"/>
      <c r="EC477" s="1199"/>
      <c r="ED477" s="1192"/>
      <c r="EE477" s="1194"/>
      <c r="EF477" s="1192"/>
      <c r="EG477" s="1196"/>
      <c r="EH477" s="1192"/>
      <c r="EI477" s="1205"/>
      <c r="EJ477" s="1208"/>
      <c r="EK477" s="1210"/>
      <c r="EL477" s="1212"/>
      <c r="EM477" s="1192"/>
      <c r="EN477" s="1199"/>
      <c r="EO477" s="1192"/>
      <c r="EP477" s="1194"/>
      <c r="EQ477" s="1192"/>
      <c r="ER477" s="1196"/>
      <c r="ES477" s="1192"/>
      <c r="ET477" s="1205"/>
      <c r="EU477" s="1215"/>
      <c r="EV477" s="1208"/>
      <c r="EW477" s="1210"/>
      <c r="EX477" s="272">
        <v>16520</v>
      </c>
      <c r="EY477" s="1210"/>
      <c r="EZ477" s="1261"/>
      <c r="FA477" s="1210"/>
      <c r="FB477" s="1264"/>
      <c r="FC477" s="298"/>
      <c r="FD477" s="1267"/>
      <c r="FE477" s="441"/>
      <c r="FF477" s="422"/>
      <c r="FG477" s="422"/>
      <c r="FH477" s="422"/>
      <c r="FI477" s="422"/>
      <c r="FJ477" s="422"/>
      <c r="FK477" s="422"/>
      <c r="FL477" s="422"/>
      <c r="FM477" s="422"/>
      <c r="FN477" s="422"/>
      <c r="FO477" s="422"/>
    </row>
    <row r="478" spans="1:171" s="56" customFormat="1" ht="15.6" customHeight="1">
      <c r="A478" s="56" t="s">
        <v>1521</v>
      </c>
      <c r="B478" s="56" t="s">
        <v>2172</v>
      </c>
      <c r="C478" s="1256"/>
      <c r="D478" s="1341"/>
      <c r="E478" s="1217" t="s">
        <v>1165</v>
      </c>
      <c r="F478" s="299" t="s">
        <v>44</v>
      </c>
      <c r="G478" s="205"/>
      <c r="H478" s="246">
        <v>222530</v>
      </c>
      <c r="I478" s="247">
        <v>308330</v>
      </c>
      <c r="J478" s="246">
        <v>193600</v>
      </c>
      <c r="K478" s="247">
        <v>279400</v>
      </c>
      <c r="L478" s="175" t="s">
        <v>268</v>
      </c>
      <c r="M478" s="248">
        <v>2100</v>
      </c>
      <c r="N478" s="249">
        <v>2960</v>
      </c>
      <c r="O478" s="250" t="s">
        <v>269</v>
      </c>
      <c r="P478" s="251" t="s">
        <v>270</v>
      </c>
      <c r="Q478" s="252" t="s">
        <v>274</v>
      </c>
      <c r="R478" s="251" t="s">
        <v>271</v>
      </c>
      <c r="S478" s="252" t="s">
        <v>268</v>
      </c>
      <c r="T478" s="253">
        <v>3.1</v>
      </c>
      <c r="U478" s="254">
        <v>3</v>
      </c>
      <c r="V478" s="248">
        <v>1810</v>
      </c>
      <c r="W478" s="249">
        <v>2670</v>
      </c>
      <c r="X478" s="250" t="s">
        <v>269</v>
      </c>
      <c r="Y478" s="251" t="s">
        <v>270</v>
      </c>
      <c r="Z478" s="252" t="s">
        <v>274</v>
      </c>
      <c r="AA478" s="251" t="s">
        <v>271</v>
      </c>
      <c r="AB478" s="252" t="s">
        <v>268</v>
      </c>
      <c r="AC478" s="253">
        <v>3</v>
      </c>
      <c r="AD478" s="255">
        <v>3</v>
      </c>
      <c r="AE478" s="55"/>
      <c r="AF478" s="133"/>
      <c r="AG478" s="133"/>
      <c r="AH478" s="273"/>
      <c r="AI478" s="137"/>
      <c r="AJ478" s="138"/>
      <c r="AK478" s="137"/>
      <c r="AL478" s="138"/>
      <c r="AM478" s="137"/>
      <c r="AN478" s="138"/>
      <c r="AO478" s="138"/>
      <c r="AP478" s="55"/>
      <c r="AQ478" s="133"/>
      <c r="AR478" s="133"/>
      <c r="AS478" s="138"/>
      <c r="AT478" s="137"/>
      <c r="AU478" s="138"/>
      <c r="AV478" s="137"/>
      <c r="AW478" s="138"/>
      <c r="AX478" s="137"/>
      <c r="AY478" s="138"/>
      <c r="AZ478" s="175" t="s">
        <v>268</v>
      </c>
      <c r="BA478" s="274">
        <v>17160</v>
      </c>
      <c r="BB478" s="175" t="s">
        <v>268</v>
      </c>
      <c r="BC478" s="225">
        <v>170</v>
      </c>
      <c r="BD478" s="226" t="s">
        <v>269</v>
      </c>
      <c r="BE478" s="227" t="s">
        <v>270</v>
      </c>
      <c r="BF478" s="228" t="s">
        <v>268</v>
      </c>
      <c r="BG478" s="229" t="s">
        <v>271</v>
      </c>
      <c r="BH478" s="226" t="s">
        <v>268</v>
      </c>
      <c r="BI478" s="230">
        <v>2.7</v>
      </c>
      <c r="BJ478" s="1187"/>
      <c r="BK478" s="51"/>
      <c r="BL478" s="301"/>
      <c r="BM478" s="1210"/>
      <c r="BU478" s="235"/>
      <c r="BV478" s="1241"/>
      <c r="BW478" s="266"/>
      <c r="BX478" s="1210" t="s">
        <v>268</v>
      </c>
      <c r="BY478" s="1278">
        <v>32570</v>
      </c>
      <c r="BZ478" s="275"/>
      <c r="CA478" s="1210"/>
      <c r="CB478" s="1190"/>
      <c r="CC478" s="1192"/>
      <c r="CD478" s="1194"/>
      <c r="CE478" s="1192"/>
      <c r="CF478" s="1196"/>
      <c r="CG478" s="1192"/>
      <c r="CH478" s="1247"/>
      <c r="CI478" s="1241"/>
      <c r="CJ478" s="1219">
        <v>26720</v>
      </c>
      <c r="CK478" s="1189"/>
      <c r="CL478" s="1190"/>
      <c r="CM478" s="1192"/>
      <c r="CN478" s="1194"/>
      <c r="CO478" s="1192"/>
      <c r="CP478" s="1196"/>
      <c r="CQ478" s="1192"/>
      <c r="CR478" s="1205"/>
      <c r="CS478" s="1230"/>
      <c r="CT478" s="1232"/>
      <c r="CU478" s="1234"/>
      <c r="CV478" s="1237"/>
      <c r="CW478" s="1234"/>
      <c r="CX478" s="1237"/>
      <c r="CY478" s="1189"/>
      <c r="CZ478" s="167" t="s">
        <v>1166</v>
      </c>
      <c r="DA478" s="268">
        <v>7600</v>
      </c>
      <c r="DB478" s="269">
        <v>8400</v>
      </c>
      <c r="DC478" s="270">
        <v>5300</v>
      </c>
      <c r="DD478" s="271">
        <v>5300</v>
      </c>
      <c r="DE478" s="1210"/>
      <c r="DF478" s="1269"/>
      <c r="DG478" s="235"/>
      <c r="DH478" s="276"/>
      <c r="DI478" s="1241"/>
      <c r="DJ478" s="1243"/>
      <c r="DK478" s="1210"/>
      <c r="DL478" s="1190"/>
      <c r="DM478" s="1192"/>
      <c r="DN478" s="1194"/>
      <c r="DO478" s="1192"/>
      <c r="DP478" s="1196"/>
      <c r="DQ478" s="1192"/>
      <c r="DR478" s="1247"/>
      <c r="DS478" s="1210"/>
      <c r="DT478" s="301"/>
      <c r="DU478" s="1210"/>
      <c r="DV478" s="1221">
        <v>0.01</v>
      </c>
      <c r="DW478" s="1223">
        <v>0.03</v>
      </c>
      <c r="DX478" s="1223">
        <v>0.04</v>
      </c>
      <c r="DY478" s="1225">
        <v>0.05</v>
      </c>
      <c r="DZ478" s="1210"/>
      <c r="EA478" s="1212"/>
      <c r="EB478" s="1192"/>
      <c r="EC478" s="1199"/>
      <c r="ED478" s="1192"/>
      <c r="EE478" s="1194"/>
      <c r="EF478" s="1192"/>
      <c r="EG478" s="1196"/>
      <c r="EH478" s="1192"/>
      <c r="EI478" s="1205"/>
      <c r="EJ478" s="1208"/>
      <c r="EK478" s="1210"/>
      <c r="EL478" s="1212"/>
      <c r="EM478" s="1192"/>
      <c r="EN478" s="1199"/>
      <c r="EO478" s="1192"/>
      <c r="EP478" s="1194"/>
      <c r="EQ478" s="1192"/>
      <c r="ER478" s="1196"/>
      <c r="ES478" s="1192"/>
      <c r="ET478" s="1205"/>
      <c r="EU478" s="1215"/>
      <c r="EV478" s="1208"/>
      <c r="EW478" s="1210"/>
      <c r="EX478" s="277">
        <v>160</v>
      </c>
      <c r="EY478" s="1210"/>
      <c r="EZ478" s="1261"/>
      <c r="FA478" s="1210"/>
      <c r="FB478" s="1264"/>
      <c r="FC478" s="298"/>
      <c r="FD478" s="1267"/>
      <c r="FE478" s="441"/>
      <c r="FF478" s="422"/>
      <c r="FG478" s="422"/>
      <c r="FH478" s="422"/>
      <c r="FI478" s="422"/>
      <c r="FJ478" s="422"/>
      <c r="FK478" s="422"/>
      <c r="FL478" s="422"/>
      <c r="FM478" s="422"/>
      <c r="FN478" s="422"/>
      <c r="FO478" s="422"/>
    </row>
    <row r="479" spans="1:171" s="56" customFormat="1" ht="15.6" customHeight="1">
      <c r="A479" s="56" t="s">
        <v>1522</v>
      </c>
      <c r="B479" s="56" t="s">
        <v>2173</v>
      </c>
      <c r="C479" s="1256"/>
      <c r="D479" s="1342"/>
      <c r="E479" s="1218"/>
      <c r="F479" s="300" t="s">
        <v>45</v>
      </c>
      <c r="G479" s="205"/>
      <c r="H479" s="279">
        <v>308330</v>
      </c>
      <c r="I479" s="280"/>
      <c r="J479" s="279">
        <v>279400</v>
      </c>
      <c r="K479" s="280"/>
      <c r="L479" s="175" t="s">
        <v>268</v>
      </c>
      <c r="M479" s="223">
        <v>2960</v>
      </c>
      <c r="N479" s="281"/>
      <c r="O479" s="282" t="s">
        <v>269</v>
      </c>
      <c r="P479" s="283" t="s">
        <v>270</v>
      </c>
      <c r="Q479" s="284" t="s">
        <v>274</v>
      </c>
      <c r="R479" s="283" t="s">
        <v>271</v>
      </c>
      <c r="S479" s="284" t="s">
        <v>268</v>
      </c>
      <c r="T479" s="285">
        <v>3</v>
      </c>
      <c r="U479" s="286"/>
      <c r="V479" s="223">
        <v>2670</v>
      </c>
      <c r="W479" s="281"/>
      <c r="X479" s="282" t="s">
        <v>269</v>
      </c>
      <c r="Y479" s="283" t="s">
        <v>270</v>
      </c>
      <c r="Z479" s="284" t="s">
        <v>274</v>
      </c>
      <c r="AA479" s="283" t="s">
        <v>271</v>
      </c>
      <c r="AB479" s="284" t="s">
        <v>268</v>
      </c>
      <c r="AC479" s="285">
        <v>3</v>
      </c>
      <c r="AD479" s="287"/>
      <c r="AE479" s="55"/>
      <c r="AF479" s="133"/>
      <c r="AG479" s="133"/>
      <c r="AH479" s="288"/>
      <c r="AI479" s="137"/>
      <c r="AJ479" s="138"/>
      <c r="AK479" s="137"/>
      <c r="AL479" s="138"/>
      <c r="AM479" s="137"/>
      <c r="AN479" s="138"/>
      <c r="AO479" s="138"/>
      <c r="AP479" s="55"/>
      <c r="AQ479" s="289"/>
      <c r="AR479" s="165"/>
      <c r="AS479" s="288"/>
      <c r="AT479" s="137"/>
      <c r="AU479" s="138"/>
      <c r="AV479" s="137"/>
      <c r="AW479" s="138"/>
      <c r="AX479" s="137"/>
      <c r="AY479" s="138"/>
      <c r="BJ479" s="1187"/>
      <c r="BK479" s="51"/>
      <c r="BL479" s="301"/>
      <c r="BM479" s="1210"/>
      <c r="BU479" s="235"/>
      <c r="BV479" s="1241"/>
      <c r="BW479" s="266"/>
      <c r="BX479" s="1210"/>
      <c r="BY479" s="1279"/>
      <c r="BZ479" s="290"/>
      <c r="CA479" s="1210"/>
      <c r="CB479" s="1191"/>
      <c r="CC479" s="1193"/>
      <c r="CD479" s="1195"/>
      <c r="CE479" s="1193"/>
      <c r="CF479" s="1197"/>
      <c r="CG479" s="1193"/>
      <c r="CH479" s="1248"/>
      <c r="CI479" s="1241"/>
      <c r="CJ479" s="1219"/>
      <c r="CK479" s="1189"/>
      <c r="CL479" s="1190"/>
      <c r="CM479" s="1192"/>
      <c r="CN479" s="1194"/>
      <c r="CO479" s="1192"/>
      <c r="CP479" s="1196"/>
      <c r="CQ479" s="1192"/>
      <c r="CR479" s="1205"/>
      <c r="CS479" s="1230"/>
      <c r="CT479" s="1232"/>
      <c r="CU479" s="1235"/>
      <c r="CV479" s="1238"/>
      <c r="CW479" s="1235"/>
      <c r="CX479" s="1238"/>
      <c r="CY479" s="1189"/>
      <c r="CZ479" s="291" t="s">
        <v>1167</v>
      </c>
      <c r="DA479" s="292">
        <v>6800</v>
      </c>
      <c r="DB479" s="293">
        <v>7500</v>
      </c>
      <c r="DC479" s="294">
        <v>4700</v>
      </c>
      <c r="DD479" s="290">
        <v>4700</v>
      </c>
      <c r="DE479" s="1210"/>
      <c r="DF479" s="1269"/>
      <c r="DG479" s="235"/>
      <c r="DH479" s="165"/>
      <c r="DI479" s="1241"/>
      <c r="DJ479" s="1244"/>
      <c r="DK479" s="1210"/>
      <c r="DL479" s="1190"/>
      <c r="DM479" s="1193"/>
      <c r="DN479" s="1195"/>
      <c r="DO479" s="1193"/>
      <c r="DP479" s="1197"/>
      <c r="DQ479" s="1193"/>
      <c r="DR479" s="1248"/>
      <c r="DS479" s="1210"/>
      <c r="DT479" s="301"/>
      <c r="DU479" s="1210"/>
      <c r="DV479" s="1222"/>
      <c r="DW479" s="1224"/>
      <c r="DX479" s="1224"/>
      <c r="DY479" s="1226"/>
      <c r="DZ479" s="1210"/>
      <c r="EA479" s="1213"/>
      <c r="EB479" s="1193"/>
      <c r="EC479" s="1200"/>
      <c r="ED479" s="1193"/>
      <c r="EE479" s="1195"/>
      <c r="EF479" s="1193"/>
      <c r="EG479" s="1197"/>
      <c r="EH479" s="1193"/>
      <c r="EI479" s="1206"/>
      <c r="EJ479" s="1209"/>
      <c r="EK479" s="1210"/>
      <c r="EL479" s="1213"/>
      <c r="EM479" s="1193"/>
      <c r="EN479" s="1200"/>
      <c r="EO479" s="1193"/>
      <c r="EP479" s="1195"/>
      <c r="EQ479" s="1193"/>
      <c r="ER479" s="1197"/>
      <c r="ES479" s="1193"/>
      <c r="ET479" s="1206"/>
      <c r="EU479" s="1216"/>
      <c r="EV479" s="1209"/>
      <c r="EW479" s="1210"/>
      <c r="EX479" s="295" t="s">
        <v>1168</v>
      </c>
      <c r="EY479" s="1210"/>
      <c r="EZ479" s="1261"/>
      <c r="FA479" s="1210"/>
      <c r="FB479" s="1264"/>
      <c r="FC479" s="298"/>
      <c r="FD479" s="1267"/>
      <c r="FE479" s="441"/>
      <c r="FF479" s="422"/>
      <c r="FG479" s="422"/>
      <c r="FH479" s="422"/>
      <c r="FI479" s="422"/>
      <c r="FJ479" s="422"/>
      <c r="FK479" s="422"/>
      <c r="FL479" s="422"/>
      <c r="FM479" s="422"/>
      <c r="FN479" s="422"/>
      <c r="FO479" s="422"/>
    </row>
    <row r="480" spans="1:171" s="56" customFormat="1" ht="15.6" customHeight="1">
      <c r="A480" s="56" t="s">
        <v>582</v>
      </c>
      <c r="B480" s="56" t="s">
        <v>2174</v>
      </c>
      <c r="C480" s="1256"/>
      <c r="D480" s="1348" t="s">
        <v>293</v>
      </c>
      <c r="E480" s="1184" t="s">
        <v>1160</v>
      </c>
      <c r="F480" s="296" t="s">
        <v>42</v>
      </c>
      <c r="G480" s="205"/>
      <c r="H480" s="206">
        <v>122350</v>
      </c>
      <c r="I480" s="207">
        <v>130930</v>
      </c>
      <c r="J480" s="206">
        <v>99210</v>
      </c>
      <c r="K480" s="207">
        <v>107790</v>
      </c>
      <c r="L480" s="175" t="s">
        <v>268</v>
      </c>
      <c r="M480" s="208">
        <v>1200</v>
      </c>
      <c r="N480" s="209">
        <v>1280</v>
      </c>
      <c r="O480" s="210" t="s">
        <v>269</v>
      </c>
      <c r="P480" s="211" t="s">
        <v>270</v>
      </c>
      <c r="Q480" s="212" t="s">
        <v>268</v>
      </c>
      <c r="R480" s="213" t="s">
        <v>271</v>
      </c>
      <c r="S480" s="212" t="s">
        <v>268</v>
      </c>
      <c r="T480" s="214">
        <v>3.2</v>
      </c>
      <c r="U480" s="215">
        <v>3.2</v>
      </c>
      <c r="V480" s="208">
        <v>970</v>
      </c>
      <c r="W480" s="209">
        <v>1050</v>
      </c>
      <c r="X480" s="210" t="s">
        <v>269</v>
      </c>
      <c r="Y480" s="211" t="s">
        <v>270</v>
      </c>
      <c r="Z480" s="212" t="s">
        <v>268</v>
      </c>
      <c r="AA480" s="213" t="s">
        <v>271</v>
      </c>
      <c r="AB480" s="212" t="s">
        <v>268</v>
      </c>
      <c r="AC480" s="214">
        <v>3.2</v>
      </c>
      <c r="AD480" s="216">
        <v>3.2</v>
      </c>
      <c r="AE480" s="175" t="s">
        <v>268</v>
      </c>
      <c r="AF480" s="217">
        <v>8580</v>
      </c>
      <c r="AG480" s="218" t="s">
        <v>274</v>
      </c>
      <c r="AH480" s="219">
        <v>80</v>
      </c>
      <c r="AI480" s="220" t="s">
        <v>269</v>
      </c>
      <c r="AJ480" s="211" t="s">
        <v>270</v>
      </c>
      <c r="AK480" s="212" t="s">
        <v>268</v>
      </c>
      <c r="AL480" s="213" t="s">
        <v>271</v>
      </c>
      <c r="AM480" s="212" t="s">
        <v>268</v>
      </c>
      <c r="AN480" s="221">
        <v>2.8</v>
      </c>
      <c r="AO480" s="222" t="s">
        <v>276</v>
      </c>
      <c r="AP480" s="175" t="s">
        <v>268</v>
      </c>
      <c r="AQ480" s="223">
        <v>3430</v>
      </c>
      <c r="AR480" s="224" t="s">
        <v>274</v>
      </c>
      <c r="AS480" s="225">
        <v>30</v>
      </c>
      <c r="AT480" s="226" t="s">
        <v>269</v>
      </c>
      <c r="AU480" s="227" t="s">
        <v>270</v>
      </c>
      <c r="AV480" s="228" t="s">
        <v>268</v>
      </c>
      <c r="AW480" s="229" t="s">
        <v>271</v>
      </c>
      <c r="AX480" s="228" t="s">
        <v>268</v>
      </c>
      <c r="AY480" s="230">
        <v>3.8</v>
      </c>
      <c r="AZ480" s="51"/>
      <c r="BB480" s="133"/>
      <c r="BC480" s="297"/>
      <c r="BD480" s="137"/>
      <c r="BE480" s="138"/>
      <c r="BF480" s="137"/>
      <c r="BG480" s="138"/>
      <c r="BH480" s="137"/>
      <c r="BI480" s="138"/>
      <c r="BJ480" s="1187"/>
      <c r="BK480" s="51"/>
      <c r="BL480" s="301"/>
      <c r="BM480" s="1210"/>
      <c r="BU480" s="235"/>
      <c r="BV480" s="1241"/>
      <c r="BW480" s="266"/>
      <c r="BX480" s="1210" t="s">
        <v>268</v>
      </c>
      <c r="BY480" s="1276">
        <v>29160</v>
      </c>
      <c r="BZ480" s="237"/>
      <c r="CA480" s="1210" t="s">
        <v>268</v>
      </c>
      <c r="CB480" s="1245">
        <v>210</v>
      </c>
      <c r="CC480" s="1201" t="s">
        <v>269</v>
      </c>
      <c r="CD480" s="1202" t="s">
        <v>270</v>
      </c>
      <c r="CE480" s="1201" t="s">
        <v>268</v>
      </c>
      <c r="CF480" s="1203" t="s">
        <v>275</v>
      </c>
      <c r="CG480" s="1201" t="s">
        <v>268</v>
      </c>
      <c r="CH480" s="1246">
        <v>5.8</v>
      </c>
      <c r="CI480" s="1241"/>
      <c r="CJ480" s="1188" t="s">
        <v>195</v>
      </c>
      <c r="CK480" s="1189" t="s">
        <v>268</v>
      </c>
      <c r="CL480" s="1190">
        <v>210</v>
      </c>
      <c r="CM480" s="1192" t="s">
        <v>269</v>
      </c>
      <c r="CN480" s="1194" t="s">
        <v>270</v>
      </c>
      <c r="CO480" s="1192" t="s">
        <v>268</v>
      </c>
      <c r="CP480" s="1196" t="s">
        <v>275</v>
      </c>
      <c r="CQ480" s="1192" t="s">
        <v>268</v>
      </c>
      <c r="CR480" s="1205">
        <v>2.4</v>
      </c>
      <c r="CS480" s="1230" t="s">
        <v>277</v>
      </c>
      <c r="CT480" s="1232" t="s">
        <v>268</v>
      </c>
      <c r="CU480" s="1233">
        <v>8100</v>
      </c>
      <c r="CV480" s="1236">
        <v>8900</v>
      </c>
      <c r="CW480" s="1233">
        <v>5600</v>
      </c>
      <c r="CX480" s="1236">
        <v>5600</v>
      </c>
      <c r="CY480" s="1189" t="s">
        <v>268</v>
      </c>
      <c r="CZ480" s="238" t="s">
        <v>1162</v>
      </c>
      <c r="DA480" s="239">
        <v>12900</v>
      </c>
      <c r="DB480" s="240">
        <v>14400</v>
      </c>
      <c r="DC480" s="241">
        <v>9000</v>
      </c>
      <c r="DD480" s="242">
        <v>9000</v>
      </c>
      <c r="DE480" s="1210"/>
      <c r="DF480" s="231" t="s">
        <v>279</v>
      </c>
      <c r="DG480" s="1189" t="s">
        <v>268</v>
      </c>
      <c r="DH480" s="1239">
        <v>5100</v>
      </c>
      <c r="DI480" s="1210" t="s">
        <v>268</v>
      </c>
      <c r="DJ480" s="1242">
        <v>8810</v>
      </c>
      <c r="DK480" s="1210" t="s">
        <v>268</v>
      </c>
      <c r="DL480" s="1245">
        <v>80</v>
      </c>
      <c r="DM480" s="1201" t="s">
        <v>269</v>
      </c>
      <c r="DN480" s="1202" t="s">
        <v>270</v>
      </c>
      <c r="DO480" s="1201" t="s">
        <v>268</v>
      </c>
      <c r="DP480" s="1203" t="s">
        <v>275</v>
      </c>
      <c r="DQ480" s="1201" t="s">
        <v>268</v>
      </c>
      <c r="DR480" s="1246">
        <v>6.8</v>
      </c>
      <c r="DS480" s="1210"/>
      <c r="DT480" s="301"/>
      <c r="DU480" s="1210" t="s">
        <v>280</v>
      </c>
      <c r="DV480" s="1249" t="s">
        <v>1129</v>
      </c>
      <c r="DW480" s="1251" t="s">
        <v>1129</v>
      </c>
      <c r="DX480" s="1251" t="s">
        <v>1129</v>
      </c>
      <c r="DY480" s="1253" t="s">
        <v>1129</v>
      </c>
      <c r="DZ480" s="1210" t="s">
        <v>280</v>
      </c>
      <c r="EA480" s="1211">
        <v>5910</v>
      </c>
      <c r="EB480" s="1201" t="s">
        <v>268</v>
      </c>
      <c r="EC480" s="1198">
        <v>50</v>
      </c>
      <c r="ED480" s="1201" t="s">
        <v>269</v>
      </c>
      <c r="EE480" s="1202" t="s">
        <v>270</v>
      </c>
      <c r="EF480" s="1201" t="s">
        <v>268</v>
      </c>
      <c r="EG480" s="1203" t="s">
        <v>275</v>
      </c>
      <c r="EH480" s="1201" t="s">
        <v>268</v>
      </c>
      <c r="EI480" s="1204">
        <v>5.4</v>
      </c>
      <c r="EJ480" s="1207" t="s">
        <v>276</v>
      </c>
      <c r="EK480" s="1210" t="s">
        <v>280</v>
      </c>
      <c r="EL480" s="1211">
        <v>20590</v>
      </c>
      <c r="EM480" s="1201" t="s">
        <v>268</v>
      </c>
      <c r="EN480" s="1198">
        <v>200</v>
      </c>
      <c r="EO480" s="1201" t="s">
        <v>269</v>
      </c>
      <c r="EP480" s="1202" t="s">
        <v>270</v>
      </c>
      <c r="EQ480" s="1201" t="s">
        <v>268</v>
      </c>
      <c r="ER480" s="1203" t="s">
        <v>275</v>
      </c>
      <c r="ES480" s="1201" t="s">
        <v>268</v>
      </c>
      <c r="ET480" s="1204">
        <v>2.7</v>
      </c>
      <c r="EU480" s="1214" t="s">
        <v>276</v>
      </c>
      <c r="EV480" s="1207" t="s">
        <v>1168</v>
      </c>
      <c r="EW480" s="1210" t="s">
        <v>280</v>
      </c>
      <c r="EX480" s="244"/>
      <c r="EY480" s="1210" t="s">
        <v>280</v>
      </c>
      <c r="EZ480" s="1261"/>
      <c r="FA480" s="1210"/>
      <c r="FB480" s="1264"/>
      <c r="FC480" s="298"/>
      <c r="FD480" s="1267"/>
      <c r="FE480" s="441"/>
      <c r="FF480" s="422"/>
      <c r="FG480" s="422"/>
      <c r="FH480" s="422"/>
      <c r="FI480" s="422"/>
      <c r="FJ480" s="422"/>
      <c r="FK480" s="422"/>
      <c r="FL480" s="422"/>
      <c r="FM480" s="422"/>
      <c r="FN480" s="422"/>
      <c r="FO480" s="422"/>
    </row>
    <row r="481" spans="1:171" s="56" customFormat="1" ht="15.6" customHeight="1">
      <c r="A481" s="56" t="s">
        <v>583</v>
      </c>
      <c r="B481" s="56" t="s">
        <v>2175</v>
      </c>
      <c r="C481" s="1256"/>
      <c r="D481" s="1349"/>
      <c r="E481" s="1185"/>
      <c r="F481" s="299" t="s">
        <v>43</v>
      </c>
      <c r="G481" s="205"/>
      <c r="H481" s="246">
        <v>130930</v>
      </c>
      <c r="I481" s="247">
        <v>200130</v>
      </c>
      <c r="J481" s="246">
        <v>107790</v>
      </c>
      <c r="K481" s="247">
        <v>176990</v>
      </c>
      <c r="L481" s="175" t="s">
        <v>268</v>
      </c>
      <c r="M481" s="248">
        <v>1280</v>
      </c>
      <c r="N481" s="249">
        <v>1870</v>
      </c>
      <c r="O481" s="250" t="s">
        <v>269</v>
      </c>
      <c r="P481" s="251" t="s">
        <v>270</v>
      </c>
      <c r="Q481" s="252" t="s">
        <v>274</v>
      </c>
      <c r="R481" s="251" t="s">
        <v>271</v>
      </c>
      <c r="S481" s="252" t="s">
        <v>268</v>
      </c>
      <c r="T481" s="253">
        <v>3.2</v>
      </c>
      <c r="U481" s="254">
        <v>3.1</v>
      </c>
      <c r="V481" s="248">
        <v>1050</v>
      </c>
      <c r="W481" s="249">
        <v>1640</v>
      </c>
      <c r="X481" s="250" t="s">
        <v>269</v>
      </c>
      <c r="Y481" s="251" t="s">
        <v>270</v>
      </c>
      <c r="Z481" s="252" t="s">
        <v>274</v>
      </c>
      <c r="AA481" s="251" t="s">
        <v>271</v>
      </c>
      <c r="AB481" s="252" t="s">
        <v>268</v>
      </c>
      <c r="AC481" s="253">
        <v>3.2</v>
      </c>
      <c r="AD481" s="255">
        <v>3.1</v>
      </c>
      <c r="AE481" s="175" t="s">
        <v>268</v>
      </c>
      <c r="AF481" s="223">
        <v>8580</v>
      </c>
      <c r="AG481" s="224" t="s">
        <v>274</v>
      </c>
      <c r="AH481" s="256">
        <v>80</v>
      </c>
      <c r="AI481" s="257" t="s">
        <v>269</v>
      </c>
      <c r="AJ481" s="197" t="s">
        <v>270</v>
      </c>
      <c r="AK481" s="198" t="s">
        <v>268</v>
      </c>
      <c r="AL481" s="258" t="s">
        <v>271</v>
      </c>
      <c r="AM481" s="259" t="s">
        <v>268</v>
      </c>
      <c r="AN481" s="260">
        <v>2.8</v>
      </c>
      <c r="AO481" s="261"/>
      <c r="AP481" s="51"/>
      <c r="AQ481" s="233"/>
      <c r="AS481" s="233"/>
      <c r="AT481" s="262"/>
      <c r="AU481" s="263"/>
      <c r="AV481" s="262"/>
      <c r="AW481" s="263"/>
      <c r="AX481" s="262"/>
      <c r="AY481" s="263"/>
      <c r="AZ481" s="51"/>
      <c r="BC481" s="264"/>
      <c r="BD481" s="265"/>
      <c r="BF481" s="265"/>
      <c r="BH481" s="265"/>
      <c r="BJ481" s="1187"/>
      <c r="BK481" s="51"/>
      <c r="BL481" s="301"/>
      <c r="BM481" s="1210"/>
      <c r="BU481" s="235"/>
      <c r="BV481" s="1241"/>
      <c r="BW481" s="266"/>
      <c r="BX481" s="1210"/>
      <c r="BY481" s="1343"/>
      <c r="BZ481" s="267">
        <v>27220</v>
      </c>
      <c r="CA481" s="1210"/>
      <c r="CB481" s="1190"/>
      <c r="CC481" s="1192"/>
      <c r="CD481" s="1194"/>
      <c r="CE481" s="1192"/>
      <c r="CF481" s="1196"/>
      <c r="CG481" s="1192"/>
      <c r="CH481" s="1247"/>
      <c r="CI481" s="1241"/>
      <c r="CJ481" s="1188"/>
      <c r="CK481" s="1189"/>
      <c r="CL481" s="1190"/>
      <c r="CM481" s="1192"/>
      <c r="CN481" s="1194"/>
      <c r="CO481" s="1192"/>
      <c r="CP481" s="1196"/>
      <c r="CQ481" s="1192"/>
      <c r="CR481" s="1205"/>
      <c r="CS481" s="1230"/>
      <c r="CT481" s="1232"/>
      <c r="CU481" s="1234"/>
      <c r="CV481" s="1237"/>
      <c r="CW481" s="1234"/>
      <c r="CX481" s="1237"/>
      <c r="CY481" s="1189"/>
      <c r="CZ481" s="167" t="s">
        <v>1164</v>
      </c>
      <c r="DA481" s="268">
        <v>7100</v>
      </c>
      <c r="DB481" s="269">
        <v>7900</v>
      </c>
      <c r="DC481" s="270">
        <v>5000</v>
      </c>
      <c r="DD481" s="271">
        <v>5000</v>
      </c>
      <c r="DE481" s="1210"/>
      <c r="DF481" s="231">
        <v>40500</v>
      </c>
      <c r="DG481" s="1189"/>
      <c r="DH481" s="1240"/>
      <c r="DI481" s="1210"/>
      <c r="DJ481" s="1243"/>
      <c r="DK481" s="1210"/>
      <c r="DL481" s="1190"/>
      <c r="DM481" s="1192"/>
      <c r="DN481" s="1194"/>
      <c r="DO481" s="1192"/>
      <c r="DP481" s="1196"/>
      <c r="DQ481" s="1192"/>
      <c r="DR481" s="1247"/>
      <c r="DS481" s="1210"/>
      <c r="DT481" s="301"/>
      <c r="DU481" s="1210"/>
      <c r="DV481" s="1250"/>
      <c r="DW481" s="1252"/>
      <c r="DX481" s="1252"/>
      <c r="DY481" s="1254"/>
      <c r="DZ481" s="1210"/>
      <c r="EA481" s="1212"/>
      <c r="EB481" s="1192"/>
      <c r="EC481" s="1199"/>
      <c r="ED481" s="1192"/>
      <c r="EE481" s="1194"/>
      <c r="EF481" s="1192"/>
      <c r="EG481" s="1196"/>
      <c r="EH481" s="1192"/>
      <c r="EI481" s="1205"/>
      <c r="EJ481" s="1208"/>
      <c r="EK481" s="1210"/>
      <c r="EL481" s="1212"/>
      <c r="EM481" s="1192"/>
      <c r="EN481" s="1199"/>
      <c r="EO481" s="1192"/>
      <c r="EP481" s="1194"/>
      <c r="EQ481" s="1192"/>
      <c r="ER481" s="1196"/>
      <c r="ES481" s="1192"/>
      <c r="ET481" s="1205"/>
      <c r="EU481" s="1215"/>
      <c r="EV481" s="1208"/>
      <c r="EW481" s="1210"/>
      <c r="EX481" s="272">
        <v>13220</v>
      </c>
      <c r="EY481" s="1210"/>
      <c r="EZ481" s="1261"/>
      <c r="FA481" s="1210"/>
      <c r="FB481" s="1264"/>
      <c r="FC481" s="298"/>
      <c r="FD481" s="1267"/>
      <c r="FE481" s="441"/>
      <c r="FF481" s="422"/>
      <c r="FG481" s="422"/>
      <c r="FH481" s="422"/>
      <c r="FI481" s="422"/>
      <c r="FJ481" s="422"/>
      <c r="FK481" s="422"/>
      <c r="FL481" s="422"/>
      <c r="FM481" s="422"/>
      <c r="FN481" s="422"/>
      <c r="FO481" s="422"/>
    </row>
    <row r="482" spans="1:171" s="56" customFormat="1" ht="15.6" customHeight="1">
      <c r="A482" s="56" t="s">
        <v>1523</v>
      </c>
      <c r="B482" s="56" t="s">
        <v>2176</v>
      </c>
      <c r="C482" s="1256"/>
      <c r="D482" s="1349"/>
      <c r="E482" s="1217" t="s">
        <v>1165</v>
      </c>
      <c r="F482" s="299" t="s">
        <v>44</v>
      </c>
      <c r="G482" s="205"/>
      <c r="H482" s="246">
        <v>200130</v>
      </c>
      <c r="I482" s="247">
        <v>285930</v>
      </c>
      <c r="J482" s="246">
        <v>176990</v>
      </c>
      <c r="K482" s="247">
        <v>262790</v>
      </c>
      <c r="L482" s="175" t="s">
        <v>268</v>
      </c>
      <c r="M482" s="248">
        <v>1870</v>
      </c>
      <c r="N482" s="249">
        <v>2730</v>
      </c>
      <c r="O482" s="250" t="s">
        <v>269</v>
      </c>
      <c r="P482" s="251" t="s">
        <v>270</v>
      </c>
      <c r="Q482" s="252" t="s">
        <v>274</v>
      </c>
      <c r="R482" s="251" t="s">
        <v>271</v>
      </c>
      <c r="S482" s="252" t="s">
        <v>268</v>
      </c>
      <c r="T482" s="253">
        <v>3.1</v>
      </c>
      <c r="U482" s="254">
        <v>3</v>
      </c>
      <c r="V482" s="248">
        <v>1640</v>
      </c>
      <c r="W482" s="249">
        <v>2500</v>
      </c>
      <c r="X482" s="250" t="s">
        <v>269</v>
      </c>
      <c r="Y482" s="251" t="s">
        <v>270</v>
      </c>
      <c r="Z482" s="252" t="s">
        <v>274</v>
      </c>
      <c r="AA482" s="251" t="s">
        <v>271</v>
      </c>
      <c r="AB482" s="252" t="s">
        <v>268</v>
      </c>
      <c r="AC482" s="253">
        <v>3.1</v>
      </c>
      <c r="AD482" s="255">
        <v>3</v>
      </c>
      <c r="AE482" s="55"/>
      <c r="AF482" s="133"/>
      <c r="AG482" s="133"/>
      <c r="AH482" s="273"/>
      <c r="AI482" s="137"/>
      <c r="AJ482" s="138"/>
      <c r="AK482" s="137"/>
      <c r="AL482" s="138"/>
      <c r="AM482" s="137"/>
      <c r="AN482" s="138"/>
      <c r="AO482" s="138"/>
      <c r="AP482" s="55"/>
      <c r="AQ482" s="133"/>
      <c r="AR482" s="133"/>
      <c r="AS482" s="138"/>
      <c r="AT482" s="137"/>
      <c r="AU482" s="138"/>
      <c r="AV482" s="137"/>
      <c r="AW482" s="138"/>
      <c r="AX482" s="137"/>
      <c r="AY482" s="138"/>
      <c r="AZ482" s="175" t="s">
        <v>268</v>
      </c>
      <c r="BA482" s="274">
        <v>17160</v>
      </c>
      <c r="BB482" s="175" t="s">
        <v>268</v>
      </c>
      <c r="BC482" s="225">
        <v>170</v>
      </c>
      <c r="BD482" s="226" t="s">
        <v>269</v>
      </c>
      <c r="BE482" s="227" t="s">
        <v>270</v>
      </c>
      <c r="BF482" s="228" t="s">
        <v>268</v>
      </c>
      <c r="BG482" s="229" t="s">
        <v>271</v>
      </c>
      <c r="BH482" s="226" t="s">
        <v>268</v>
      </c>
      <c r="BI482" s="230">
        <v>2.7</v>
      </c>
      <c r="BJ482" s="1187"/>
      <c r="BK482" s="51"/>
      <c r="BL482" s="301"/>
      <c r="BM482" s="1210"/>
      <c r="BU482" s="235"/>
      <c r="BV482" s="1241"/>
      <c r="BW482" s="266"/>
      <c r="BX482" s="1210" t="s">
        <v>268</v>
      </c>
      <c r="BY482" s="1278">
        <v>27220</v>
      </c>
      <c r="BZ482" s="275"/>
      <c r="CA482" s="1210"/>
      <c r="CB482" s="1190"/>
      <c r="CC482" s="1192"/>
      <c r="CD482" s="1194"/>
      <c r="CE482" s="1192"/>
      <c r="CF482" s="1196"/>
      <c r="CG482" s="1192"/>
      <c r="CH482" s="1247"/>
      <c r="CI482" s="1241"/>
      <c r="CJ482" s="1219">
        <v>21380</v>
      </c>
      <c r="CK482" s="1189"/>
      <c r="CL482" s="1190"/>
      <c r="CM482" s="1192"/>
      <c r="CN482" s="1194"/>
      <c r="CO482" s="1192"/>
      <c r="CP482" s="1196"/>
      <c r="CQ482" s="1192"/>
      <c r="CR482" s="1205"/>
      <c r="CS482" s="1230"/>
      <c r="CT482" s="1232"/>
      <c r="CU482" s="1234"/>
      <c r="CV482" s="1237"/>
      <c r="CW482" s="1234"/>
      <c r="CX482" s="1237"/>
      <c r="CY482" s="1189"/>
      <c r="CZ482" s="167" t="s">
        <v>1166</v>
      </c>
      <c r="DA482" s="268">
        <v>6200</v>
      </c>
      <c r="DB482" s="269">
        <v>6900</v>
      </c>
      <c r="DC482" s="270">
        <v>4300</v>
      </c>
      <c r="DD482" s="271">
        <v>4300</v>
      </c>
      <c r="DE482" s="1210"/>
      <c r="DF482" s="191"/>
      <c r="DG482" s="235"/>
      <c r="DH482" s="276"/>
      <c r="DI482" s="1241"/>
      <c r="DJ482" s="1243"/>
      <c r="DK482" s="1210"/>
      <c r="DL482" s="1190"/>
      <c r="DM482" s="1192"/>
      <c r="DN482" s="1194"/>
      <c r="DO482" s="1192"/>
      <c r="DP482" s="1196"/>
      <c r="DQ482" s="1192"/>
      <c r="DR482" s="1247"/>
      <c r="DS482" s="1210"/>
      <c r="DT482" s="301"/>
      <c r="DU482" s="1210"/>
      <c r="DV482" s="1221">
        <v>0.01</v>
      </c>
      <c r="DW482" s="1223">
        <v>0.03</v>
      </c>
      <c r="DX482" s="1223">
        <v>0.04</v>
      </c>
      <c r="DY482" s="1225">
        <v>0.05</v>
      </c>
      <c r="DZ482" s="1210"/>
      <c r="EA482" s="1212"/>
      <c r="EB482" s="1192"/>
      <c r="EC482" s="1199"/>
      <c r="ED482" s="1192"/>
      <c r="EE482" s="1194"/>
      <c r="EF482" s="1192"/>
      <c r="EG482" s="1196"/>
      <c r="EH482" s="1192"/>
      <c r="EI482" s="1205"/>
      <c r="EJ482" s="1208"/>
      <c r="EK482" s="1210"/>
      <c r="EL482" s="1212"/>
      <c r="EM482" s="1192"/>
      <c r="EN482" s="1199"/>
      <c r="EO482" s="1192"/>
      <c r="EP482" s="1194"/>
      <c r="EQ482" s="1192"/>
      <c r="ER482" s="1196"/>
      <c r="ES482" s="1192"/>
      <c r="ET482" s="1205"/>
      <c r="EU482" s="1215"/>
      <c r="EV482" s="1208"/>
      <c r="EW482" s="1210"/>
      <c r="EX482" s="277">
        <v>130</v>
      </c>
      <c r="EY482" s="1210"/>
      <c r="EZ482" s="1261"/>
      <c r="FA482" s="1210"/>
      <c r="FB482" s="1264"/>
      <c r="FC482" s="298"/>
      <c r="FD482" s="1267"/>
      <c r="FE482" s="441"/>
      <c r="FF482" s="422"/>
      <c r="FG482" s="422"/>
      <c r="FH482" s="422"/>
      <c r="FI482" s="422"/>
      <c r="FJ482" s="422"/>
      <c r="FK482" s="422"/>
      <c r="FL482" s="422"/>
      <c r="FM482" s="422"/>
      <c r="FN482" s="422"/>
      <c r="FO482" s="422"/>
    </row>
    <row r="483" spans="1:171" s="56" customFormat="1" ht="15.6" customHeight="1">
      <c r="A483" s="56" t="s">
        <v>1524</v>
      </c>
      <c r="B483" s="56" t="s">
        <v>2177</v>
      </c>
      <c r="C483" s="1256"/>
      <c r="D483" s="1349"/>
      <c r="E483" s="1218"/>
      <c r="F483" s="300" t="s">
        <v>45</v>
      </c>
      <c r="G483" s="205"/>
      <c r="H483" s="279">
        <v>285930</v>
      </c>
      <c r="I483" s="280"/>
      <c r="J483" s="279">
        <v>262790</v>
      </c>
      <c r="K483" s="280"/>
      <c r="L483" s="175" t="s">
        <v>268</v>
      </c>
      <c r="M483" s="223">
        <v>2730</v>
      </c>
      <c r="N483" s="281"/>
      <c r="O483" s="282" t="s">
        <v>269</v>
      </c>
      <c r="P483" s="283" t="s">
        <v>270</v>
      </c>
      <c r="Q483" s="284" t="s">
        <v>274</v>
      </c>
      <c r="R483" s="283" t="s">
        <v>271</v>
      </c>
      <c r="S483" s="284" t="s">
        <v>268</v>
      </c>
      <c r="T483" s="285">
        <v>3</v>
      </c>
      <c r="U483" s="286"/>
      <c r="V483" s="223">
        <v>2500</v>
      </c>
      <c r="W483" s="281"/>
      <c r="X483" s="282" t="s">
        <v>269</v>
      </c>
      <c r="Y483" s="283" t="s">
        <v>270</v>
      </c>
      <c r="Z483" s="284" t="s">
        <v>274</v>
      </c>
      <c r="AA483" s="283" t="s">
        <v>271</v>
      </c>
      <c r="AB483" s="284" t="s">
        <v>268</v>
      </c>
      <c r="AC483" s="285">
        <v>3</v>
      </c>
      <c r="AD483" s="287"/>
      <c r="AE483" s="55"/>
      <c r="AF483" s="133"/>
      <c r="AG483" s="133"/>
      <c r="AH483" s="288"/>
      <c r="AI483" s="137"/>
      <c r="AJ483" s="138"/>
      <c r="AK483" s="137"/>
      <c r="AL483" s="138"/>
      <c r="AM483" s="137"/>
      <c r="AN483" s="138"/>
      <c r="AO483" s="138"/>
      <c r="AP483" s="55"/>
      <c r="AQ483" s="289"/>
      <c r="AR483" s="165"/>
      <c r="AS483" s="288"/>
      <c r="AT483" s="137"/>
      <c r="AU483" s="138"/>
      <c r="AV483" s="137"/>
      <c r="AW483" s="138"/>
      <c r="AX483" s="137"/>
      <c r="AY483" s="138"/>
      <c r="BJ483" s="1187"/>
      <c r="BK483" s="51"/>
      <c r="BL483" s="301"/>
      <c r="BM483" s="1210"/>
      <c r="BU483" s="235"/>
      <c r="BV483" s="1241"/>
      <c r="BW483" s="266"/>
      <c r="BX483" s="1210"/>
      <c r="BY483" s="1279"/>
      <c r="BZ483" s="290"/>
      <c r="CA483" s="1210"/>
      <c r="CB483" s="1191"/>
      <c r="CC483" s="1193"/>
      <c r="CD483" s="1195"/>
      <c r="CE483" s="1193"/>
      <c r="CF483" s="1197"/>
      <c r="CG483" s="1193"/>
      <c r="CH483" s="1248"/>
      <c r="CI483" s="1241"/>
      <c r="CJ483" s="1219"/>
      <c r="CK483" s="1189"/>
      <c r="CL483" s="1190"/>
      <c r="CM483" s="1192"/>
      <c r="CN483" s="1194"/>
      <c r="CO483" s="1192"/>
      <c r="CP483" s="1196"/>
      <c r="CQ483" s="1192"/>
      <c r="CR483" s="1205"/>
      <c r="CS483" s="1230"/>
      <c r="CT483" s="1232"/>
      <c r="CU483" s="1235"/>
      <c r="CV483" s="1238"/>
      <c r="CW483" s="1235"/>
      <c r="CX483" s="1238"/>
      <c r="CY483" s="1189"/>
      <c r="CZ483" s="291" t="s">
        <v>1167</v>
      </c>
      <c r="DA483" s="292">
        <v>5500</v>
      </c>
      <c r="DB483" s="293">
        <v>6200</v>
      </c>
      <c r="DC483" s="294">
        <v>3900</v>
      </c>
      <c r="DD483" s="290">
        <v>3900</v>
      </c>
      <c r="DE483" s="1210"/>
      <c r="DF483" s="231" t="s">
        <v>1170</v>
      </c>
      <c r="DG483" s="235"/>
      <c r="DH483" s="165"/>
      <c r="DI483" s="1241"/>
      <c r="DJ483" s="1244"/>
      <c r="DK483" s="1210"/>
      <c r="DL483" s="1190"/>
      <c r="DM483" s="1193"/>
      <c r="DN483" s="1195"/>
      <c r="DO483" s="1193"/>
      <c r="DP483" s="1197"/>
      <c r="DQ483" s="1193"/>
      <c r="DR483" s="1248"/>
      <c r="DS483" s="1210"/>
      <c r="DT483" s="301"/>
      <c r="DU483" s="1210"/>
      <c r="DV483" s="1222"/>
      <c r="DW483" s="1224"/>
      <c r="DX483" s="1224"/>
      <c r="DY483" s="1226"/>
      <c r="DZ483" s="1210"/>
      <c r="EA483" s="1213"/>
      <c r="EB483" s="1193"/>
      <c r="EC483" s="1200"/>
      <c r="ED483" s="1193"/>
      <c r="EE483" s="1195"/>
      <c r="EF483" s="1193"/>
      <c r="EG483" s="1197"/>
      <c r="EH483" s="1193"/>
      <c r="EI483" s="1206"/>
      <c r="EJ483" s="1209"/>
      <c r="EK483" s="1210"/>
      <c r="EL483" s="1213"/>
      <c r="EM483" s="1193"/>
      <c r="EN483" s="1200"/>
      <c r="EO483" s="1193"/>
      <c r="EP483" s="1195"/>
      <c r="EQ483" s="1193"/>
      <c r="ER483" s="1197"/>
      <c r="ES483" s="1193"/>
      <c r="ET483" s="1206"/>
      <c r="EU483" s="1216"/>
      <c r="EV483" s="1209"/>
      <c r="EW483" s="1210"/>
      <c r="EX483" s="295" t="s">
        <v>1168</v>
      </c>
      <c r="EY483" s="1210"/>
      <c r="EZ483" s="1261"/>
      <c r="FA483" s="1210"/>
      <c r="FB483" s="1264"/>
      <c r="FC483" s="298"/>
      <c r="FD483" s="1267"/>
      <c r="FE483" s="441"/>
      <c r="FF483" s="422"/>
      <c r="FG483" s="422"/>
      <c r="FH483" s="422"/>
      <c r="FI483" s="422"/>
      <c r="FJ483" s="422"/>
      <c r="FK483" s="422"/>
      <c r="FL483" s="422"/>
      <c r="FM483" s="422"/>
      <c r="FN483" s="422"/>
      <c r="FO483" s="422"/>
    </row>
    <row r="484" spans="1:171" s="56" customFormat="1" ht="15.6" customHeight="1">
      <c r="A484" s="56" t="s">
        <v>584</v>
      </c>
      <c r="B484" s="56" t="s">
        <v>2178</v>
      </c>
      <c r="C484" s="1256"/>
      <c r="D484" s="1348" t="s">
        <v>295</v>
      </c>
      <c r="E484" s="1184" t="s">
        <v>1160</v>
      </c>
      <c r="F484" s="296" t="s">
        <v>42</v>
      </c>
      <c r="G484" s="205"/>
      <c r="H484" s="206">
        <v>105690</v>
      </c>
      <c r="I484" s="207">
        <v>114270</v>
      </c>
      <c r="J484" s="206">
        <v>86400</v>
      </c>
      <c r="K484" s="207">
        <v>94980</v>
      </c>
      <c r="L484" s="175" t="s">
        <v>268</v>
      </c>
      <c r="M484" s="208">
        <v>1030</v>
      </c>
      <c r="N484" s="209">
        <v>1110</v>
      </c>
      <c r="O484" s="210" t="s">
        <v>269</v>
      </c>
      <c r="P484" s="211" t="s">
        <v>270</v>
      </c>
      <c r="Q484" s="212" t="s">
        <v>268</v>
      </c>
      <c r="R484" s="213" t="s">
        <v>271</v>
      </c>
      <c r="S484" s="212" t="s">
        <v>268</v>
      </c>
      <c r="T484" s="214">
        <v>3.2</v>
      </c>
      <c r="U484" s="215">
        <v>3.2</v>
      </c>
      <c r="V484" s="208">
        <v>840</v>
      </c>
      <c r="W484" s="209">
        <v>920</v>
      </c>
      <c r="X484" s="210" t="s">
        <v>269</v>
      </c>
      <c r="Y484" s="211" t="s">
        <v>270</v>
      </c>
      <c r="Z484" s="212" t="s">
        <v>268</v>
      </c>
      <c r="AA484" s="213" t="s">
        <v>271</v>
      </c>
      <c r="AB484" s="212" t="s">
        <v>268</v>
      </c>
      <c r="AC484" s="214">
        <v>3.2</v>
      </c>
      <c r="AD484" s="216">
        <v>3.2</v>
      </c>
      <c r="AE484" s="175" t="s">
        <v>268</v>
      </c>
      <c r="AF484" s="217">
        <v>8580</v>
      </c>
      <c r="AG484" s="218" t="s">
        <v>274</v>
      </c>
      <c r="AH484" s="219">
        <v>80</v>
      </c>
      <c r="AI484" s="220" t="s">
        <v>269</v>
      </c>
      <c r="AJ484" s="211" t="s">
        <v>270</v>
      </c>
      <c r="AK484" s="212" t="s">
        <v>268</v>
      </c>
      <c r="AL484" s="213" t="s">
        <v>271</v>
      </c>
      <c r="AM484" s="212" t="s">
        <v>268</v>
      </c>
      <c r="AN484" s="221">
        <v>2.8</v>
      </c>
      <c r="AO484" s="222" t="s">
        <v>276</v>
      </c>
      <c r="AP484" s="175" t="s">
        <v>268</v>
      </c>
      <c r="AQ484" s="223">
        <v>3430</v>
      </c>
      <c r="AR484" s="224" t="s">
        <v>274</v>
      </c>
      <c r="AS484" s="225">
        <v>30</v>
      </c>
      <c r="AT484" s="226" t="s">
        <v>269</v>
      </c>
      <c r="AU484" s="227" t="s">
        <v>270</v>
      </c>
      <c r="AV484" s="228" t="s">
        <v>268</v>
      </c>
      <c r="AW484" s="229" t="s">
        <v>271</v>
      </c>
      <c r="AX484" s="228" t="s">
        <v>268</v>
      </c>
      <c r="AY484" s="230">
        <v>3.8</v>
      </c>
      <c r="AZ484" s="51"/>
      <c r="BB484" s="133"/>
      <c r="BC484" s="297"/>
      <c r="BD484" s="137"/>
      <c r="BE484" s="138"/>
      <c r="BF484" s="137"/>
      <c r="BG484" s="138"/>
      <c r="BH484" s="137"/>
      <c r="BI484" s="138"/>
      <c r="BJ484" s="1187"/>
      <c r="BK484" s="51"/>
      <c r="BL484" s="301"/>
      <c r="BM484" s="1210"/>
      <c r="BU484" s="235"/>
      <c r="BV484" s="1241"/>
      <c r="BW484" s="266"/>
      <c r="BX484" s="1210" t="s">
        <v>268</v>
      </c>
      <c r="BY484" s="1276">
        <v>25590</v>
      </c>
      <c r="BZ484" s="237"/>
      <c r="CA484" s="1210" t="s">
        <v>268</v>
      </c>
      <c r="CB484" s="1245">
        <v>170</v>
      </c>
      <c r="CC484" s="1201" t="s">
        <v>269</v>
      </c>
      <c r="CD484" s="1202" t="s">
        <v>270</v>
      </c>
      <c r="CE484" s="1201" t="s">
        <v>268</v>
      </c>
      <c r="CF484" s="1203" t="s">
        <v>275</v>
      </c>
      <c r="CG484" s="1201" t="s">
        <v>268</v>
      </c>
      <c r="CH484" s="1246">
        <v>6</v>
      </c>
      <c r="CI484" s="1241"/>
      <c r="CJ484" s="1188" t="s">
        <v>196</v>
      </c>
      <c r="CK484" s="1189" t="s">
        <v>268</v>
      </c>
      <c r="CL484" s="1190">
        <v>170</v>
      </c>
      <c r="CM484" s="1192" t="s">
        <v>269</v>
      </c>
      <c r="CN484" s="1194" t="s">
        <v>270</v>
      </c>
      <c r="CO484" s="1192" t="s">
        <v>268</v>
      </c>
      <c r="CP484" s="1196" t="s">
        <v>275</v>
      </c>
      <c r="CQ484" s="1192" t="s">
        <v>268</v>
      </c>
      <c r="CR484" s="1205">
        <v>2.5</v>
      </c>
      <c r="CS484" s="1230" t="s">
        <v>277</v>
      </c>
      <c r="CT484" s="1232" t="s">
        <v>268</v>
      </c>
      <c r="CU484" s="1233">
        <v>6700</v>
      </c>
      <c r="CV484" s="1236">
        <v>7400</v>
      </c>
      <c r="CW484" s="1233">
        <v>4700</v>
      </c>
      <c r="CX484" s="1236">
        <v>4700</v>
      </c>
      <c r="CY484" s="1189" t="s">
        <v>268</v>
      </c>
      <c r="CZ484" s="238" t="s">
        <v>1162</v>
      </c>
      <c r="DA484" s="239">
        <v>10900</v>
      </c>
      <c r="DB484" s="240">
        <v>12200</v>
      </c>
      <c r="DC484" s="241">
        <v>7600</v>
      </c>
      <c r="DD484" s="242">
        <v>7600</v>
      </c>
      <c r="DE484" s="1210"/>
      <c r="DF484" s="231">
        <v>27330</v>
      </c>
      <c r="DG484" s="1189" t="s">
        <v>268</v>
      </c>
      <c r="DH484" s="1239">
        <v>5100</v>
      </c>
      <c r="DI484" s="1210" t="s">
        <v>268</v>
      </c>
      <c r="DJ484" s="1242">
        <v>7340</v>
      </c>
      <c r="DK484" s="1210" t="s">
        <v>268</v>
      </c>
      <c r="DL484" s="1245">
        <v>70</v>
      </c>
      <c r="DM484" s="1201" t="s">
        <v>269</v>
      </c>
      <c r="DN484" s="1202" t="s">
        <v>270</v>
      </c>
      <c r="DO484" s="1201" t="s">
        <v>268</v>
      </c>
      <c r="DP484" s="1203" t="s">
        <v>275</v>
      </c>
      <c r="DQ484" s="1201" t="s">
        <v>268</v>
      </c>
      <c r="DR484" s="1246">
        <v>6.5</v>
      </c>
      <c r="DS484" s="1210"/>
      <c r="DT484" s="301"/>
      <c r="DU484" s="1210" t="s">
        <v>280</v>
      </c>
      <c r="DV484" s="1249" t="s">
        <v>1129</v>
      </c>
      <c r="DW484" s="1251" t="s">
        <v>1129</v>
      </c>
      <c r="DX484" s="1251" t="s">
        <v>1129</v>
      </c>
      <c r="DY484" s="1253" t="s">
        <v>1129</v>
      </c>
      <c r="DZ484" s="1210" t="s">
        <v>280</v>
      </c>
      <c r="EA484" s="1211">
        <v>4920</v>
      </c>
      <c r="EB484" s="1201" t="s">
        <v>268</v>
      </c>
      <c r="EC484" s="1198">
        <v>40</v>
      </c>
      <c r="ED484" s="1201" t="s">
        <v>269</v>
      </c>
      <c r="EE484" s="1202" t="s">
        <v>270</v>
      </c>
      <c r="EF484" s="1201" t="s">
        <v>268</v>
      </c>
      <c r="EG484" s="1203" t="s">
        <v>275</v>
      </c>
      <c r="EH484" s="1201" t="s">
        <v>268</v>
      </c>
      <c r="EI484" s="1204">
        <v>5.7</v>
      </c>
      <c r="EJ484" s="1207" t="s">
        <v>276</v>
      </c>
      <c r="EK484" s="1210" t="s">
        <v>280</v>
      </c>
      <c r="EL484" s="1211">
        <v>17160</v>
      </c>
      <c r="EM484" s="1201" t="s">
        <v>268</v>
      </c>
      <c r="EN484" s="1198">
        <v>170</v>
      </c>
      <c r="EO484" s="1201" t="s">
        <v>269</v>
      </c>
      <c r="EP484" s="1202" t="s">
        <v>270</v>
      </c>
      <c r="EQ484" s="1201" t="s">
        <v>268</v>
      </c>
      <c r="ER484" s="1203" t="s">
        <v>275</v>
      </c>
      <c r="ES484" s="1201" t="s">
        <v>268</v>
      </c>
      <c r="ET484" s="1204">
        <v>2.7</v>
      </c>
      <c r="EU484" s="1214" t="s">
        <v>276</v>
      </c>
      <c r="EV484" s="1207" t="s">
        <v>1168</v>
      </c>
      <c r="EW484" s="1210" t="s">
        <v>280</v>
      </c>
      <c r="EX484" s="244"/>
      <c r="EY484" s="1210" t="s">
        <v>280</v>
      </c>
      <c r="EZ484" s="1261"/>
      <c r="FA484" s="1210"/>
      <c r="FB484" s="1264"/>
      <c r="FC484" s="298"/>
      <c r="FD484" s="1267"/>
      <c r="FE484" s="441"/>
      <c r="FF484" s="422"/>
      <c r="FG484" s="422"/>
      <c r="FH484" s="422"/>
      <c r="FI484" s="422"/>
      <c r="FJ484" s="422"/>
      <c r="FK484" s="422"/>
      <c r="FL484" s="422"/>
      <c r="FM484" s="422"/>
      <c r="FN484" s="422"/>
      <c r="FO484" s="422"/>
    </row>
    <row r="485" spans="1:171" s="56" customFormat="1" ht="15.6" customHeight="1">
      <c r="A485" s="56" t="s">
        <v>585</v>
      </c>
      <c r="B485" s="56" t="s">
        <v>2179</v>
      </c>
      <c r="C485" s="1256"/>
      <c r="D485" s="1349"/>
      <c r="E485" s="1185"/>
      <c r="F485" s="299" t="s">
        <v>43</v>
      </c>
      <c r="G485" s="205"/>
      <c r="H485" s="246">
        <v>114270</v>
      </c>
      <c r="I485" s="247">
        <v>183470</v>
      </c>
      <c r="J485" s="246">
        <v>94980</v>
      </c>
      <c r="K485" s="247">
        <v>164180</v>
      </c>
      <c r="L485" s="175" t="s">
        <v>268</v>
      </c>
      <c r="M485" s="248">
        <v>1110</v>
      </c>
      <c r="N485" s="249">
        <v>1700</v>
      </c>
      <c r="O485" s="250" t="s">
        <v>269</v>
      </c>
      <c r="P485" s="251" t="s">
        <v>270</v>
      </c>
      <c r="Q485" s="252" t="s">
        <v>274</v>
      </c>
      <c r="R485" s="251" t="s">
        <v>271</v>
      </c>
      <c r="S485" s="252" t="s">
        <v>268</v>
      </c>
      <c r="T485" s="253">
        <v>3.2</v>
      </c>
      <c r="U485" s="254">
        <v>3.1</v>
      </c>
      <c r="V485" s="248">
        <v>920</v>
      </c>
      <c r="W485" s="249">
        <v>1510</v>
      </c>
      <c r="X485" s="250" t="s">
        <v>269</v>
      </c>
      <c r="Y485" s="251" t="s">
        <v>270</v>
      </c>
      <c r="Z485" s="252" t="s">
        <v>274</v>
      </c>
      <c r="AA485" s="251" t="s">
        <v>271</v>
      </c>
      <c r="AB485" s="252" t="s">
        <v>268</v>
      </c>
      <c r="AC485" s="253">
        <v>3.2</v>
      </c>
      <c r="AD485" s="255">
        <v>3.1</v>
      </c>
      <c r="AE485" s="175" t="s">
        <v>268</v>
      </c>
      <c r="AF485" s="223">
        <v>8580</v>
      </c>
      <c r="AG485" s="224" t="s">
        <v>274</v>
      </c>
      <c r="AH485" s="256">
        <v>80</v>
      </c>
      <c r="AI485" s="257" t="s">
        <v>269</v>
      </c>
      <c r="AJ485" s="197" t="s">
        <v>270</v>
      </c>
      <c r="AK485" s="198" t="s">
        <v>268</v>
      </c>
      <c r="AL485" s="258" t="s">
        <v>271</v>
      </c>
      <c r="AM485" s="259" t="s">
        <v>268</v>
      </c>
      <c r="AN485" s="260">
        <v>2.8</v>
      </c>
      <c r="AO485" s="261"/>
      <c r="AP485" s="51"/>
      <c r="AQ485" s="233"/>
      <c r="AS485" s="233"/>
      <c r="AT485" s="262"/>
      <c r="AU485" s="263"/>
      <c r="AV485" s="262"/>
      <c r="AW485" s="263"/>
      <c r="AX485" s="262"/>
      <c r="AY485" s="263"/>
      <c r="AZ485" s="51"/>
      <c r="BC485" s="264"/>
      <c r="BD485" s="265"/>
      <c r="BF485" s="265"/>
      <c r="BH485" s="265"/>
      <c r="BJ485" s="1187"/>
      <c r="BK485" s="51"/>
      <c r="BL485" s="301"/>
      <c r="BM485" s="1210"/>
      <c r="BU485" s="235"/>
      <c r="BV485" s="1241"/>
      <c r="BW485" s="266"/>
      <c r="BX485" s="1210"/>
      <c r="BY485" s="1277"/>
      <c r="BZ485" s="267">
        <v>23650</v>
      </c>
      <c r="CA485" s="1210"/>
      <c r="CB485" s="1190"/>
      <c r="CC485" s="1192"/>
      <c r="CD485" s="1194"/>
      <c r="CE485" s="1192"/>
      <c r="CF485" s="1196"/>
      <c r="CG485" s="1192"/>
      <c r="CH485" s="1247"/>
      <c r="CI485" s="1241"/>
      <c r="CJ485" s="1188"/>
      <c r="CK485" s="1189"/>
      <c r="CL485" s="1190"/>
      <c r="CM485" s="1192"/>
      <c r="CN485" s="1194"/>
      <c r="CO485" s="1192"/>
      <c r="CP485" s="1196"/>
      <c r="CQ485" s="1192"/>
      <c r="CR485" s="1205"/>
      <c r="CS485" s="1230"/>
      <c r="CT485" s="1232"/>
      <c r="CU485" s="1234"/>
      <c r="CV485" s="1237"/>
      <c r="CW485" s="1234"/>
      <c r="CX485" s="1237"/>
      <c r="CY485" s="1189"/>
      <c r="CZ485" s="167" t="s">
        <v>1164</v>
      </c>
      <c r="DA485" s="268">
        <v>6000</v>
      </c>
      <c r="DB485" s="269">
        <v>6700</v>
      </c>
      <c r="DC485" s="270">
        <v>4200</v>
      </c>
      <c r="DD485" s="271">
        <v>4200</v>
      </c>
      <c r="DE485" s="1210"/>
      <c r="DF485" s="302"/>
      <c r="DG485" s="1189"/>
      <c r="DH485" s="1240"/>
      <c r="DI485" s="1210"/>
      <c r="DJ485" s="1243"/>
      <c r="DK485" s="1210"/>
      <c r="DL485" s="1190"/>
      <c r="DM485" s="1192"/>
      <c r="DN485" s="1194"/>
      <c r="DO485" s="1192"/>
      <c r="DP485" s="1196"/>
      <c r="DQ485" s="1192"/>
      <c r="DR485" s="1247"/>
      <c r="DS485" s="1210"/>
      <c r="DT485" s="1229"/>
      <c r="DU485" s="1210"/>
      <c r="DV485" s="1250"/>
      <c r="DW485" s="1252"/>
      <c r="DX485" s="1252"/>
      <c r="DY485" s="1254"/>
      <c r="DZ485" s="1210"/>
      <c r="EA485" s="1212"/>
      <c r="EB485" s="1192"/>
      <c r="EC485" s="1199"/>
      <c r="ED485" s="1192"/>
      <c r="EE485" s="1194"/>
      <c r="EF485" s="1192"/>
      <c r="EG485" s="1196"/>
      <c r="EH485" s="1192"/>
      <c r="EI485" s="1205"/>
      <c r="EJ485" s="1208"/>
      <c r="EK485" s="1210"/>
      <c r="EL485" s="1212"/>
      <c r="EM485" s="1192"/>
      <c r="EN485" s="1199"/>
      <c r="EO485" s="1192"/>
      <c r="EP485" s="1194"/>
      <c r="EQ485" s="1192"/>
      <c r="ER485" s="1196"/>
      <c r="ES485" s="1192"/>
      <c r="ET485" s="1205"/>
      <c r="EU485" s="1215"/>
      <c r="EV485" s="1208"/>
      <c r="EW485" s="1210"/>
      <c r="EX485" s="272">
        <v>11010</v>
      </c>
      <c r="EY485" s="1210"/>
      <c r="EZ485" s="1261"/>
      <c r="FA485" s="1210"/>
      <c r="FB485" s="1264"/>
      <c r="FC485" s="298"/>
      <c r="FD485" s="1267"/>
      <c r="FE485" s="441"/>
      <c r="FF485" s="422"/>
      <c r="FG485" s="422"/>
      <c r="FH485" s="422"/>
      <c r="FI485" s="422"/>
      <c r="FJ485" s="422"/>
      <c r="FK485" s="422"/>
      <c r="FL485" s="422"/>
      <c r="FM485" s="422"/>
      <c r="FN485" s="422"/>
      <c r="FO485" s="422"/>
    </row>
    <row r="486" spans="1:171" s="56" customFormat="1" ht="15.6" customHeight="1">
      <c r="A486" s="56" t="s">
        <v>1525</v>
      </c>
      <c r="B486" s="56" t="s">
        <v>2180</v>
      </c>
      <c r="C486" s="1256"/>
      <c r="D486" s="1349"/>
      <c r="E486" s="1217" t="s">
        <v>1165</v>
      </c>
      <c r="F486" s="299" t="s">
        <v>44</v>
      </c>
      <c r="G486" s="205"/>
      <c r="H486" s="246">
        <v>183470</v>
      </c>
      <c r="I486" s="247">
        <v>269270</v>
      </c>
      <c r="J486" s="246">
        <v>164180</v>
      </c>
      <c r="K486" s="247">
        <v>249980</v>
      </c>
      <c r="L486" s="175" t="s">
        <v>268</v>
      </c>
      <c r="M486" s="248">
        <v>1700</v>
      </c>
      <c r="N486" s="249">
        <v>2560</v>
      </c>
      <c r="O486" s="250" t="s">
        <v>269</v>
      </c>
      <c r="P486" s="251" t="s">
        <v>270</v>
      </c>
      <c r="Q486" s="252" t="s">
        <v>274</v>
      </c>
      <c r="R486" s="251" t="s">
        <v>271</v>
      </c>
      <c r="S486" s="252" t="s">
        <v>268</v>
      </c>
      <c r="T486" s="253">
        <v>3.1</v>
      </c>
      <c r="U486" s="254">
        <v>3</v>
      </c>
      <c r="V486" s="248">
        <v>1510</v>
      </c>
      <c r="W486" s="249">
        <v>2370</v>
      </c>
      <c r="X486" s="250" t="s">
        <v>269</v>
      </c>
      <c r="Y486" s="251" t="s">
        <v>270</v>
      </c>
      <c r="Z486" s="252" t="s">
        <v>274</v>
      </c>
      <c r="AA486" s="251" t="s">
        <v>271</v>
      </c>
      <c r="AB486" s="252" t="s">
        <v>268</v>
      </c>
      <c r="AC486" s="253">
        <v>3.1</v>
      </c>
      <c r="AD486" s="255">
        <v>3</v>
      </c>
      <c r="AE486" s="55"/>
      <c r="AF486" s="133"/>
      <c r="AG486" s="133"/>
      <c r="AH486" s="273"/>
      <c r="AI486" s="137"/>
      <c r="AJ486" s="138"/>
      <c r="AK486" s="137"/>
      <c r="AL486" s="138"/>
      <c r="AM486" s="137"/>
      <c r="AN486" s="138"/>
      <c r="AO486" s="138"/>
      <c r="AP486" s="55"/>
      <c r="AQ486" s="133"/>
      <c r="AR486" s="133"/>
      <c r="AS486" s="138"/>
      <c r="AT486" s="137"/>
      <c r="AU486" s="138"/>
      <c r="AV486" s="137"/>
      <c r="AW486" s="138"/>
      <c r="AX486" s="137"/>
      <c r="AY486" s="138"/>
      <c r="AZ486" s="175" t="s">
        <v>268</v>
      </c>
      <c r="BA486" s="274">
        <v>17160</v>
      </c>
      <c r="BB486" s="175" t="s">
        <v>268</v>
      </c>
      <c r="BC486" s="225">
        <v>170</v>
      </c>
      <c r="BD486" s="226" t="s">
        <v>269</v>
      </c>
      <c r="BE486" s="227" t="s">
        <v>270</v>
      </c>
      <c r="BF486" s="228" t="s">
        <v>268</v>
      </c>
      <c r="BG486" s="229" t="s">
        <v>271</v>
      </c>
      <c r="BH486" s="226" t="s">
        <v>268</v>
      </c>
      <c r="BI486" s="230">
        <v>2.7</v>
      </c>
      <c r="BJ486" s="1187"/>
      <c r="BK486" s="51"/>
      <c r="BL486" s="301"/>
      <c r="BM486" s="1210"/>
      <c r="BU486" s="235"/>
      <c r="BV486" s="1241"/>
      <c r="BW486" s="266"/>
      <c r="BX486" s="1210" t="s">
        <v>268</v>
      </c>
      <c r="BY486" s="1278">
        <v>23650</v>
      </c>
      <c r="BZ486" s="275"/>
      <c r="CA486" s="1210"/>
      <c r="CB486" s="1190">
        <v>0</v>
      </c>
      <c r="CC486" s="1192"/>
      <c r="CD486" s="1194"/>
      <c r="CE486" s="1192"/>
      <c r="CF486" s="1196"/>
      <c r="CG486" s="1192"/>
      <c r="CH486" s="1247"/>
      <c r="CI486" s="1241"/>
      <c r="CJ486" s="1219">
        <v>17810</v>
      </c>
      <c r="CK486" s="1189"/>
      <c r="CL486" s="1190"/>
      <c r="CM486" s="1192"/>
      <c r="CN486" s="1194"/>
      <c r="CO486" s="1192"/>
      <c r="CP486" s="1196"/>
      <c r="CQ486" s="1192"/>
      <c r="CR486" s="1205"/>
      <c r="CS486" s="1230"/>
      <c r="CT486" s="1232"/>
      <c r="CU486" s="1234"/>
      <c r="CV486" s="1237"/>
      <c r="CW486" s="1234"/>
      <c r="CX486" s="1237"/>
      <c r="CY486" s="1189"/>
      <c r="CZ486" s="167" t="s">
        <v>1166</v>
      </c>
      <c r="DA486" s="268">
        <v>5200</v>
      </c>
      <c r="DB486" s="269">
        <v>5800</v>
      </c>
      <c r="DC486" s="270">
        <v>3600</v>
      </c>
      <c r="DD486" s="271">
        <v>3600</v>
      </c>
      <c r="DE486" s="1210"/>
      <c r="DF486" s="231" t="s">
        <v>1171</v>
      </c>
      <c r="DG486" s="235"/>
      <c r="DH486" s="276"/>
      <c r="DI486" s="1241"/>
      <c r="DJ486" s="1243"/>
      <c r="DK486" s="1210"/>
      <c r="DL486" s="1190"/>
      <c r="DM486" s="1192"/>
      <c r="DN486" s="1194"/>
      <c r="DO486" s="1192"/>
      <c r="DP486" s="1196"/>
      <c r="DQ486" s="1192"/>
      <c r="DR486" s="1247"/>
      <c r="DS486" s="1210"/>
      <c r="DT486" s="1229"/>
      <c r="DU486" s="1210"/>
      <c r="DV486" s="1221">
        <v>0.01</v>
      </c>
      <c r="DW486" s="1223">
        <v>0.03</v>
      </c>
      <c r="DX486" s="1223">
        <v>0.04</v>
      </c>
      <c r="DY486" s="1225">
        <v>0.05</v>
      </c>
      <c r="DZ486" s="1210"/>
      <c r="EA486" s="1212"/>
      <c r="EB486" s="1192"/>
      <c r="EC486" s="1199"/>
      <c r="ED486" s="1192"/>
      <c r="EE486" s="1194"/>
      <c r="EF486" s="1192"/>
      <c r="EG486" s="1196"/>
      <c r="EH486" s="1192"/>
      <c r="EI486" s="1205"/>
      <c r="EJ486" s="1208"/>
      <c r="EK486" s="1210"/>
      <c r="EL486" s="1212"/>
      <c r="EM486" s="1192"/>
      <c r="EN486" s="1199"/>
      <c r="EO486" s="1192"/>
      <c r="EP486" s="1194"/>
      <c r="EQ486" s="1192"/>
      <c r="ER486" s="1196"/>
      <c r="ES486" s="1192"/>
      <c r="ET486" s="1205"/>
      <c r="EU486" s="1215"/>
      <c r="EV486" s="1208"/>
      <c r="EW486" s="1210"/>
      <c r="EX486" s="277">
        <v>110</v>
      </c>
      <c r="EY486" s="1210"/>
      <c r="EZ486" s="1261"/>
      <c r="FA486" s="1210"/>
      <c r="FB486" s="1264"/>
      <c r="FC486" s="298"/>
      <c r="FD486" s="1267"/>
      <c r="FE486" s="441"/>
      <c r="FF486" s="422"/>
      <c r="FG486" s="422"/>
      <c r="FH486" s="422"/>
      <c r="FI486" s="422"/>
      <c r="FJ486" s="422"/>
      <c r="FK486" s="422"/>
      <c r="FL486" s="422"/>
      <c r="FM486" s="422"/>
      <c r="FN486" s="422"/>
      <c r="FO486" s="422"/>
    </row>
    <row r="487" spans="1:171" s="56" customFormat="1" ht="15.6" customHeight="1">
      <c r="A487" s="56" t="s">
        <v>1526</v>
      </c>
      <c r="B487" s="56" t="s">
        <v>2181</v>
      </c>
      <c r="C487" s="1256"/>
      <c r="D487" s="1349"/>
      <c r="E487" s="1218"/>
      <c r="F487" s="300" t="s">
        <v>45</v>
      </c>
      <c r="G487" s="205"/>
      <c r="H487" s="279">
        <v>269270</v>
      </c>
      <c r="I487" s="280"/>
      <c r="J487" s="279">
        <v>249980</v>
      </c>
      <c r="K487" s="280"/>
      <c r="L487" s="175" t="s">
        <v>268</v>
      </c>
      <c r="M487" s="223">
        <v>2560</v>
      </c>
      <c r="N487" s="281"/>
      <c r="O487" s="282" t="s">
        <v>269</v>
      </c>
      <c r="P487" s="283" t="s">
        <v>270</v>
      </c>
      <c r="Q487" s="284" t="s">
        <v>274</v>
      </c>
      <c r="R487" s="283" t="s">
        <v>271</v>
      </c>
      <c r="S487" s="284" t="s">
        <v>268</v>
      </c>
      <c r="T487" s="285">
        <v>3</v>
      </c>
      <c r="U487" s="286"/>
      <c r="V487" s="223">
        <v>2370</v>
      </c>
      <c r="W487" s="281"/>
      <c r="X487" s="282" t="s">
        <v>269</v>
      </c>
      <c r="Y487" s="283" t="s">
        <v>270</v>
      </c>
      <c r="Z487" s="284" t="s">
        <v>274</v>
      </c>
      <c r="AA487" s="283" t="s">
        <v>271</v>
      </c>
      <c r="AB487" s="284" t="s">
        <v>268</v>
      </c>
      <c r="AC487" s="285">
        <v>3</v>
      </c>
      <c r="AD487" s="287"/>
      <c r="AE487" s="55"/>
      <c r="AF487" s="133"/>
      <c r="AG487" s="133"/>
      <c r="AH487" s="288"/>
      <c r="AI487" s="137"/>
      <c r="AJ487" s="138"/>
      <c r="AK487" s="137"/>
      <c r="AL487" s="138"/>
      <c r="AM487" s="137"/>
      <c r="AN487" s="138"/>
      <c r="AO487" s="138"/>
      <c r="AP487" s="55"/>
      <c r="AQ487" s="289"/>
      <c r="AR487" s="165"/>
      <c r="AS487" s="288"/>
      <c r="AT487" s="137"/>
      <c r="AU487" s="138"/>
      <c r="AV487" s="137"/>
      <c r="AW487" s="138"/>
      <c r="AX487" s="137"/>
      <c r="AY487" s="138"/>
      <c r="BJ487" s="1187"/>
      <c r="BK487" s="51"/>
      <c r="BL487" s="301"/>
      <c r="BM487" s="1210"/>
      <c r="BU487" s="235"/>
      <c r="BV487" s="1241"/>
      <c r="BW487" s="266"/>
      <c r="BX487" s="1210"/>
      <c r="BY487" s="1279"/>
      <c r="BZ487" s="290"/>
      <c r="CA487" s="1210"/>
      <c r="CB487" s="1191"/>
      <c r="CC487" s="1193"/>
      <c r="CD487" s="1195"/>
      <c r="CE487" s="1193"/>
      <c r="CF487" s="1197"/>
      <c r="CG487" s="1193"/>
      <c r="CH487" s="1248"/>
      <c r="CI487" s="1241"/>
      <c r="CJ487" s="1219"/>
      <c r="CK487" s="1189"/>
      <c r="CL487" s="1190"/>
      <c r="CM487" s="1192"/>
      <c r="CN487" s="1194"/>
      <c r="CO487" s="1192"/>
      <c r="CP487" s="1196"/>
      <c r="CQ487" s="1192"/>
      <c r="CR487" s="1205"/>
      <c r="CS487" s="1230"/>
      <c r="CT487" s="1232"/>
      <c r="CU487" s="1235"/>
      <c r="CV487" s="1238"/>
      <c r="CW487" s="1235"/>
      <c r="CX487" s="1238"/>
      <c r="CY487" s="1189"/>
      <c r="CZ487" s="291" t="s">
        <v>1167</v>
      </c>
      <c r="DA487" s="292">
        <v>4700</v>
      </c>
      <c r="DB487" s="293">
        <v>5200</v>
      </c>
      <c r="DC487" s="294">
        <v>3300</v>
      </c>
      <c r="DD487" s="290">
        <v>3300</v>
      </c>
      <c r="DE487" s="1210"/>
      <c r="DF487" s="231">
        <v>20750</v>
      </c>
      <c r="DG487" s="235"/>
      <c r="DH487" s="165"/>
      <c r="DI487" s="1241"/>
      <c r="DJ487" s="1244"/>
      <c r="DK487" s="1210"/>
      <c r="DL487" s="1190"/>
      <c r="DM487" s="1193"/>
      <c r="DN487" s="1195"/>
      <c r="DO487" s="1193"/>
      <c r="DP487" s="1197"/>
      <c r="DQ487" s="1193"/>
      <c r="DR487" s="1248"/>
      <c r="DS487" s="1210"/>
      <c r="DT487" s="1229"/>
      <c r="DU487" s="1210"/>
      <c r="DV487" s="1222"/>
      <c r="DW487" s="1224"/>
      <c r="DX487" s="1224"/>
      <c r="DY487" s="1226"/>
      <c r="DZ487" s="1210"/>
      <c r="EA487" s="1213"/>
      <c r="EB487" s="1193"/>
      <c r="EC487" s="1200"/>
      <c r="ED487" s="1193"/>
      <c r="EE487" s="1195"/>
      <c r="EF487" s="1193"/>
      <c r="EG487" s="1197"/>
      <c r="EH487" s="1193"/>
      <c r="EI487" s="1206"/>
      <c r="EJ487" s="1209"/>
      <c r="EK487" s="1210"/>
      <c r="EL487" s="1213"/>
      <c r="EM487" s="1193"/>
      <c r="EN487" s="1200"/>
      <c r="EO487" s="1193"/>
      <c r="EP487" s="1195"/>
      <c r="EQ487" s="1193"/>
      <c r="ER487" s="1197"/>
      <c r="ES487" s="1193"/>
      <c r="ET487" s="1206"/>
      <c r="EU487" s="1216"/>
      <c r="EV487" s="1209"/>
      <c r="EW487" s="1210"/>
      <c r="EX487" s="295" t="s">
        <v>1168</v>
      </c>
      <c r="EY487" s="1210"/>
      <c r="EZ487" s="1261"/>
      <c r="FA487" s="1210"/>
      <c r="FB487" s="1264"/>
      <c r="FC487" s="298"/>
      <c r="FD487" s="1267"/>
      <c r="FE487" s="441"/>
      <c r="FF487" s="422"/>
      <c r="FG487" s="422"/>
      <c r="FH487" s="422"/>
      <c r="FI487" s="422"/>
      <c r="FJ487" s="422"/>
      <c r="FK487" s="422"/>
      <c r="FL487" s="422"/>
      <c r="FM487" s="422"/>
      <c r="FN487" s="422"/>
      <c r="FO487" s="422"/>
    </row>
    <row r="488" spans="1:171" s="56" customFormat="1" ht="15.6" customHeight="1">
      <c r="A488" s="56" t="s">
        <v>586</v>
      </c>
      <c r="B488" s="56" t="s">
        <v>2182</v>
      </c>
      <c r="C488" s="1256"/>
      <c r="D488" s="1348" t="s">
        <v>297</v>
      </c>
      <c r="E488" s="1184" t="s">
        <v>1160</v>
      </c>
      <c r="F488" s="296" t="s">
        <v>42</v>
      </c>
      <c r="G488" s="205"/>
      <c r="H488" s="206">
        <v>93150</v>
      </c>
      <c r="I488" s="207">
        <v>101730</v>
      </c>
      <c r="J488" s="206">
        <v>76620</v>
      </c>
      <c r="K488" s="207">
        <v>85200</v>
      </c>
      <c r="L488" s="175" t="s">
        <v>268</v>
      </c>
      <c r="M488" s="208">
        <v>910</v>
      </c>
      <c r="N488" s="209">
        <v>990</v>
      </c>
      <c r="O488" s="210" t="s">
        <v>269</v>
      </c>
      <c r="P488" s="211" t="s">
        <v>270</v>
      </c>
      <c r="Q488" s="212" t="s">
        <v>268</v>
      </c>
      <c r="R488" s="213" t="s">
        <v>271</v>
      </c>
      <c r="S488" s="212" t="s">
        <v>268</v>
      </c>
      <c r="T488" s="214">
        <v>3.1</v>
      </c>
      <c r="U488" s="215">
        <v>3.1</v>
      </c>
      <c r="V488" s="208">
        <v>740</v>
      </c>
      <c r="W488" s="209">
        <v>820</v>
      </c>
      <c r="X488" s="210" t="s">
        <v>269</v>
      </c>
      <c r="Y488" s="211" t="s">
        <v>270</v>
      </c>
      <c r="Z488" s="212" t="s">
        <v>268</v>
      </c>
      <c r="AA488" s="213" t="s">
        <v>271</v>
      </c>
      <c r="AB488" s="212" t="s">
        <v>268</v>
      </c>
      <c r="AC488" s="214">
        <v>3.1</v>
      </c>
      <c r="AD488" s="216">
        <v>3.1</v>
      </c>
      <c r="AE488" s="175" t="s">
        <v>268</v>
      </c>
      <c r="AF488" s="217">
        <v>8580</v>
      </c>
      <c r="AG488" s="218" t="s">
        <v>274</v>
      </c>
      <c r="AH488" s="219">
        <v>80</v>
      </c>
      <c r="AI488" s="220" t="s">
        <v>269</v>
      </c>
      <c r="AJ488" s="211" t="s">
        <v>270</v>
      </c>
      <c r="AK488" s="212" t="s">
        <v>268</v>
      </c>
      <c r="AL488" s="213" t="s">
        <v>271</v>
      </c>
      <c r="AM488" s="212" t="s">
        <v>268</v>
      </c>
      <c r="AN488" s="221">
        <v>2.8</v>
      </c>
      <c r="AO488" s="222" t="s">
        <v>276</v>
      </c>
      <c r="AP488" s="175" t="s">
        <v>268</v>
      </c>
      <c r="AQ488" s="223">
        <v>3430</v>
      </c>
      <c r="AR488" s="224" t="s">
        <v>274</v>
      </c>
      <c r="AS488" s="225">
        <v>30</v>
      </c>
      <c r="AT488" s="226" t="s">
        <v>269</v>
      </c>
      <c r="AU488" s="227" t="s">
        <v>270</v>
      </c>
      <c r="AV488" s="228" t="s">
        <v>268</v>
      </c>
      <c r="AW488" s="229" t="s">
        <v>271</v>
      </c>
      <c r="AX488" s="228" t="s">
        <v>268</v>
      </c>
      <c r="AY488" s="230">
        <v>3.8</v>
      </c>
      <c r="AZ488" s="51"/>
      <c r="BB488" s="133"/>
      <c r="BC488" s="297"/>
      <c r="BD488" s="137"/>
      <c r="BE488" s="138"/>
      <c r="BF488" s="137"/>
      <c r="BG488" s="138"/>
      <c r="BH488" s="137"/>
      <c r="BI488" s="138"/>
      <c r="BJ488" s="1187"/>
      <c r="BK488" s="51"/>
      <c r="BL488" s="301"/>
      <c r="BM488" s="1210"/>
      <c r="BU488" s="235"/>
      <c r="BV488" s="1241"/>
      <c r="BW488" s="266"/>
      <c r="BX488" s="1210" t="s">
        <v>268</v>
      </c>
      <c r="BY488" s="1276">
        <v>23040</v>
      </c>
      <c r="BZ488" s="237"/>
      <c r="CA488" s="1210" t="s">
        <v>268</v>
      </c>
      <c r="CB488" s="1245">
        <v>150</v>
      </c>
      <c r="CC488" s="1201" t="s">
        <v>269</v>
      </c>
      <c r="CD488" s="1202" t="s">
        <v>270</v>
      </c>
      <c r="CE488" s="1201" t="s">
        <v>268</v>
      </c>
      <c r="CF488" s="1203" t="s">
        <v>275</v>
      </c>
      <c r="CG488" s="1201" t="s">
        <v>268</v>
      </c>
      <c r="CH488" s="1246">
        <v>5.8</v>
      </c>
      <c r="CI488" s="1241"/>
      <c r="CJ488" s="1188" t="s">
        <v>197</v>
      </c>
      <c r="CK488" s="1189" t="s">
        <v>268</v>
      </c>
      <c r="CL488" s="1190">
        <v>150</v>
      </c>
      <c r="CM488" s="1192" t="s">
        <v>269</v>
      </c>
      <c r="CN488" s="1194" t="s">
        <v>270</v>
      </c>
      <c r="CO488" s="1192" t="s">
        <v>268</v>
      </c>
      <c r="CP488" s="1196" t="s">
        <v>275</v>
      </c>
      <c r="CQ488" s="1192" t="s">
        <v>268</v>
      </c>
      <c r="CR488" s="1205">
        <v>2.4</v>
      </c>
      <c r="CS488" s="1230" t="s">
        <v>277</v>
      </c>
      <c r="CT488" s="1232" t="s">
        <v>268</v>
      </c>
      <c r="CU488" s="1233">
        <v>6700</v>
      </c>
      <c r="CV488" s="1236">
        <v>7300</v>
      </c>
      <c r="CW488" s="1233">
        <v>4700</v>
      </c>
      <c r="CX488" s="1236">
        <v>4700</v>
      </c>
      <c r="CY488" s="1189" t="s">
        <v>268</v>
      </c>
      <c r="CZ488" s="238" t="s">
        <v>1162</v>
      </c>
      <c r="DA488" s="239">
        <v>10200</v>
      </c>
      <c r="DB488" s="240">
        <v>11400</v>
      </c>
      <c r="DC488" s="241">
        <v>7100</v>
      </c>
      <c r="DD488" s="242">
        <v>7100</v>
      </c>
      <c r="DE488" s="1210"/>
      <c r="DF488" s="231"/>
      <c r="DG488" s="1189" t="s">
        <v>268</v>
      </c>
      <c r="DH488" s="1239">
        <v>5100</v>
      </c>
      <c r="DI488" s="1210" t="s">
        <v>268</v>
      </c>
      <c r="DJ488" s="1242">
        <v>6300</v>
      </c>
      <c r="DK488" s="1210" t="s">
        <v>268</v>
      </c>
      <c r="DL488" s="1245">
        <v>60</v>
      </c>
      <c r="DM488" s="1201" t="s">
        <v>269</v>
      </c>
      <c r="DN488" s="1202" t="s">
        <v>270</v>
      </c>
      <c r="DO488" s="1201" t="s">
        <v>268</v>
      </c>
      <c r="DP488" s="1203" t="s">
        <v>275</v>
      </c>
      <c r="DQ488" s="1201" t="s">
        <v>268</v>
      </c>
      <c r="DR488" s="1246">
        <v>6.5</v>
      </c>
      <c r="DS488" s="1210"/>
      <c r="DT488" s="191"/>
      <c r="DU488" s="1210" t="s">
        <v>280</v>
      </c>
      <c r="DV488" s="1249" t="s">
        <v>1129</v>
      </c>
      <c r="DW488" s="1251" t="s">
        <v>1129</v>
      </c>
      <c r="DX488" s="1251" t="s">
        <v>1129</v>
      </c>
      <c r="DY488" s="1253" t="s">
        <v>1129</v>
      </c>
      <c r="DZ488" s="1210" t="s">
        <v>280</v>
      </c>
      <c r="EA488" s="1211">
        <v>4220</v>
      </c>
      <c r="EB488" s="1201" t="s">
        <v>268</v>
      </c>
      <c r="EC488" s="1198">
        <v>40</v>
      </c>
      <c r="ED488" s="1201" t="s">
        <v>269</v>
      </c>
      <c r="EE488" s="1202" t="s">
        <v>270</v>
      </c>
      <c r="EF488" s="1201" t="s">
        <v>268</v>
      </c>
      <c r="EG488" s="1203" t="s">
        <v>275</v>
      </c>
      <c r="EH488" s="1201" t="s">
        <v>268</v>
      </c>
      <c r="EI488" s="1204">
        <v>4.9000000000000004</v>
      </c>
      <c r="EJ488" s="1207" t="s">
        <v>276</v>
      </c>
      <c r="EK488" s="1210" t="s">
        <v>280</v>
      </c>
      <c r="EL488" s="1211">
        <v>14710</v>
      </c>
      <c r="EM488" s="1201" t="s">
        <v>268</v>
      </c>
      <c r="EN488" s="1198">
        <v>140</v>
      </c>
      <c r="EO488" s="1201" t="s">
        <v>269</v>
      </c>
      <c r="EP488" s="1202" t="s">
        <v>270</v>
      </c>
      <c r="EQ488" s="1201" t="s">
        <v>268</v>
      </c>
      <c r="ER488" s="1203" t="s">
        <v>275</v>
      </c>
      <c r="ES488" s="1201" t="s">
        <v>268</v>
      </c>
      <c r="ET488" s="1204">
        <v>2.8</v>
      </c>
      <c r="EU488" s="1214" t="s">
        <v>276</v>
      </c>
      <c r="EV488" s="1207" t="s">
        <v>1168</v>
      </c>
      <c r="EW488" s="1210" t="s">
        <v>280</v>
      </c>
      <c r="EX488" s="244"/>
      <c r="EY488" s="1210" t="s">
        <v>280</v>
      </c>
      <c r="EZ488" s="1261"/>
      <c r="FA488" s="1210"/>
      <c r="FB488" s="1264"/>
      <c r="FC488" s="298"/>
      <c r="FD488" s="1267"/>
      <c r="FE488" s="441"/>
      <c r="FF488" s="422"/>
      <c r="FG488" s="422"/>
      <c r="FH488" s="422"/>
      <c r="FI488" s="422"/>
      <c r="FJ488" s="422"/>
      <c r="FK488" s="422"/>
      <c r="FL488" s="422"/>
      <c r="FM488" s="422"/>
      <c r="FN488" s="422"/>
      <c r="FO488" s="422"/>
    </row>
    <row r="489" spans="1:171" s="56" customFormat="1" ht="15.6" customHeight="1">
      <c r="A489" s="56" t="s">
        <v>587</v>
      </c>
      <c r="B489" s="56" t="s">
        <v>2183</v>
      </c>
      <c r="C489" s="1256"/>
      <c r="D489" s="1349"/>
      <c r="E489" s="1185"/>
      <c r="F489" s="299" t="s">
        <v>43</v>
      </c>
      <c r="G489" s="205"/>
      <c r="H489" s="246">
        <v>101730</v>
      </c>
      <c r="I489" s="247">
        <v>170930</v>
      </c>
      <c r="J489" s="246">
        <v>85200</v>
      </c>
      <c r="K489" s="247">
        <v>154400</v>
      </c>
      <c r="L489" s="175" t="s">
        <v>268</v>
      </c>
      <c r="M489" s="248">
        <v>990</v>
      </c>
      <c r="N489" s="249">
        <v>1580</v>
      </c>
      <c r="O489" s="250" t="s">
        <v>269</v>
      </c>
      <c r="P489" s="251" t="s">
        <v>270</v>
      </c>
      <c r="Q489" s="252" t="s">
        <v>274</v>
      </c>
      <c r="R489" s="251" t="s">
        <v>271</v>
      </c>
      <c r="S489" s="252" t="s">
        <v>268</v>
      </c>
      <c r="T489" s="253">
        <v>3.1</v>
      </c>
      <c r="U489" s="254">
        <v>3</v>
      </c>
      <c r="V489" s="248">
        <v>820</v>
      </c>
      <c r="W489" s="249">
        <v>1410</v>
      </c>
      <c r="X489" s="250" t="s">
        <v>269</v>
      </c>
      <c r="Y489" s="251" t="s">
        <v>270</v>
      </c>
      <c r="Z489" s="252" t="s">
        <v>274</v>
      </c>
      <c r="AA489" s="251" t="s">
        <v>271</v>
      </c>
      <c r="AB489" s="252" t="s">
        <v>268</v>
      </c>
      <c r="AC489" s="253">
        <v>3.1</v>
      </c>
      <c r="AD489" s="255">
        <v>3</v>
      </c>
      <c r="AE489" s="175" t="s">
        <v>268</v>
      </c>
      <c r="AF489" s="223">
        <v>8580</v>
      </c>
      <c r="AG489" s="224" t="s">
        <v>274</v>
      </c>
      <c r="AH489" s="256">
        <v>80</v>
      </c>
      <c r="AI489" s="257" t="s">
        <v>269</v>
      </c>
      <c r="AJ489" s="197" t="s">
        <v>270</v>
      </c>
      <c r="AK489" s="198" t="s">
        <v>268</v>
      </c>
      <c r="AL489" s="258" t="s">
        <v>271</v>
      </c>
      <c r="AM489" s="259" t="s">
        <v>268</v>
      </c>
      <c r="AN489" s="260">
        <v>2.8</v>
      </c>
      <c r="AO489" s="261"/>
      <c r="AP489" s="51"/>
      <c r="AQ489" s="233"/>
      <c r="AS489" s="233"/>
      <c r="AT489" s="262"/>
      <c r="AU489" s="263"/>
      <c r="AV489" s="262"/>
      <c r="AW489" s="263"/>
      <c r="AX489" s="262"/>
      <c r="AY489" s="263"/>
      <c r="AZ489" s="51"/>
      <c r="BC489" s="264"/>
      <c r="BD489" s="265"/>
      <c r="BF489" s="265"/>
      <c r="BH489" s="265"/>
      <c r="BJ489" s="1187"/>
      <c r="BK489" s="51"/>
      <c r="BL489" s="301"/>
      <c r="BM489" s="1210"/>
      <c r="BU489" s="235"/>
      <c r="BV489" s="1241"/>
      <c r="BW489" s="266"/>
      <c r="BX489" s="1210"/>
      <c r="BY489" s="1277"/>
      <c r="BZ489" s="267">
        <v>21100</v>
      </c>
      <c r="CA489" s="1210"/>
      <c r="CB489" s="1190"/>
      <c r="CC489" s="1192"/>
      <c r="CD489" s="1194"/>
      <c r="CE489" s="1192"/>
      <c r="CF489" s="1196"/>
      <c r="CG489" s="1192"/>
      <c r="CH489" s="1247"/>
      <c r="CI489" s="1241"/>
      <c r="CJ489" s="1188"/>
      <c r="CK489" s="1189"/>
      <c r="CL489" s="1190"/>
      <c r="CM489" s="1192"/>
      <c r="CN489" s="1194"/>
      <c r="CO489" s="1192"/>
      <c r="CP489" s="1196"/>
      <c r="CQ489" s="1192"/>
      <c r="CR489" s="1205"/>
      <c r="CS489" s="1230"/>
      <c r="CT489" s="1232"/>
      <c r="CU489" s="1234"/>
      <c r="CV489" s="1237"/>
      <c r="CW489" s="1234"/>
      <c r="CX489" s="1237"/>
      <c r="CY489" s="1189"/>
      <c r="CZ489" s="167" t="s">
        <v>1164</v>
      </c>
      <c r="DA489" s="268">
        <v>5600</v>
      </c>
      <c r="DB489" s="269">
        <v>6200</v>
      </c>
      <c r="DC489" s="270">
        <v>3900</v>
      </c>
      <c r="DD489" s="271">
        <v>3900</v>
      </c>
      <c r="DE489" s="1210"/>
      <c r="DF489" s="231" t="s">
        <v>294</v>
      </c>
      <c r="DG489" s="1189"/>
      <c r="DH489" s="1240"/>
      <c r="DI489" s="1210"/>
      <c r="DJ489" s="1243"/>
      <c r="DK489" s="1210"/>
      <c r="DL489" s="1190"/>
      <c r="DM489" s="1192"/>
      <c r="DN489" s="1194"/>
      <c r="DO489" s="1192"/>
      <c r="DP489" s="1196"/>
      <c r="DQ489" s="1192"/>
      <c r="DR489" s="1247"/>
      <c r="DS489" s="1210"/>
      <c r="DT489" s="191"/>
      <c r="DU489" s="1210"/>
      <c r="DV489" s="1250"/>
      <c r="DW489" s="1252"/>
      <c r="DX489" s="1252"/>
      <c r="DY489" s="1254"/>
      <c r="DZ489" s="1210"/>
      <c r="EA489" s="1212"/>
      <c r="EB489" s="1192"/>
      <c r="EC489" s="1199"/>
      <c r="ED489" s="1192"/>
      <c r="EE489" s="1194"/>
      <c r="EF489" s="1192"/>
      <c r="EG489" s="1196"/>
      <c r="EH489" s="1192"/>
      <c r="EI489" s="1205"/>
      <c r="EJ489" s="1208"/>
      <c r="EK489" s="1210"/>
      <c r="EL489" s="1212"/>
      <c r="EM489" s="1192"/>
      <c r="EN489" s="1199"/>
      <c r="EO489" s="1192"/>
      <c r="EP489" s="1194"/>
      <c r="EQ489" s="1192"/>
      <c r="ER489" s="1196"/>
      <c r="ES489" s="1192"/>
      <c r="ET489" s="1205"/>
      <c r="EU489" s="1215"/>
      <c r="EV489" s="1208"/>
      <c r="EW489" s="1210"/>
      <c r="EX489" s="272">
        <v>9440</v>
      </c>
      <c r="EY489" s="1210"/>
      <c r="EZ489" s="1261"/>
      <c r="FA489" s="1210"/>
      <c r="FB489" s="1264"/>
      <c r="FC489" s="298"/>
      <c r="FD489" s="1267"/>
      <c r="FE489" s="441"/>
      <c r="FF489" s="422"/>
      <c r="FG489" s="422"/>
      <c r="FH489" s="422"/>
      <c r="FI489" s="422"/>
      <c r="FJ489" s="422"/>
      <c r="FK489" s="422"/>
      <c r="FL489" s="422"/>
      <c r="FM489" s="422"/>
      <c r="FN489" s="422"/>
      <c r="FO489" s="422"/>
    </row>
    <row r="490" spans="1:171" s="56" customFormat="1" ht="15.6" customHeight="1">
      <c r="A490" s="56" t="s">
        <v>1527</v>
      </c>
      <c r="B490" s="56" t="s">
        <v>2184</v>
      </c>
      <c r="C490" s="1256"/>
      <c r="D490" s="1349"/>
      <c r="E490" s="1217" t="s">
        <v>1165</v>
      </c>
      <c r="F490" s="299" t="s">
        <v>44</v>
      </c>
      <c r="G490" s="205"/>
      <c r="H490" s="246">
        <v>170930</v>
      </c>
      <c r="I490" s="247">
        <v>256730</v>
      </c>
      <c r="J490" s="246">
        <v>154400</v>
      </c>
      <c r="K490" s="247">
        <v>240200</v>
      </c>
      <c r="L490" s="175" t="s">
        <v>268</v>
      </c>
      <c r="M490" s="248">
        <v>1580</v>
      </c>
      <c r="N490" s="249">
        <v>2440</v>
      </c>
      <c r="O490" s="250" t="s">
        <v>269</v>
      </c>
      <c r="P490" s="251" t="s">
        <v>270</v>
      </c>
      <c r="Q490" s="252" t="s">
        <v>274</v>
      </c>
      <c r="R490" s="251" t="s">
        <v>271</v>
      </c>
      <c r="S490" s="252" t="s">
        <v>268</v>
      </c>
      <c r="T490" s="253">
        <v>3</v>
      </c>
      <c r="U490" s="254">
        <v>3</v>
      </c>
      <c r="V490" s="248">
        <v>1410</v>
      </c>
      <c r="W490" s="249">
        <v>2270</v>
      </c>
      <c r="X490" s="250" t="s">
        <v>269</v>
      </c>
      <c r="Y490" s="251" t="s">
        <v>270</v>
      </c>
      <c r="Z490" s="252" t="s">
        <v>274</v>
      </c>
      <c r="AA490" s="251" t="s">
        <v>271</v>
      </c>
      <c r="AB490" s="252" t="s">
        <v>268</v>
      </c>
      <c r="AC490" s="253">
        <v>3</v>
      </c>
      <c r="AD490" s="255">
        <v>3</v>
      </c>
      <c r="AE490" s="55"/>
      <c r="AF490" s="133"/>
      <c r="AG490" s="133"/>
      <c r="AH490" s="273"/>
      <c r="AI490" s="137"/>
      <c r="AJ490" s="138"/>
      <c r="AK490" s="137"/>
      <c r="AL490" s="138"/>
      <c r="AM490" s="137"/>
      <c r="AN490" s="138"/>
      <c r="AO490" s="138"/>
      <c r="AP490" s="55"/>
      <c r="AQ490" s="133"/>
      <c r="AR490" s="133"/>
      <c r="AS490" s="138"/>
      <c r="AT490" s="137"/>
      <c r="AU490" s="138"/>
      <c r="AV490" s="137"/>
      <c r="AW490" s="138"/>
      <c r="AX490" s="137"/>
      <c r="AY490" s="138"/>
      <c r="AZ490" s="175" t="s">
        <v>268</v>
      </c>
      <c r="BA490" s="274">
        <v>17160</v>
      </c>
      <c r="BB490" s="175" t="s">
        <v>268</v>
      </c>
      <c r="BC490" s="225">
        <v>170</v>
      </c>
      <c r="BD490" s="226" t="s">
        <v>269</v>
      </c>
      <c r="BE490" s="227" t="s">
        <v>270</v>
      </c>
      <c r="BF490" s="228" t="s">
        <v>268</v>
      </c>
      <c r="BG490" s="229" t="s">
        <v>271</v>
      </c>
      <c r="BH490" s="226" t="s">
        <v>268</v>
      </c>
      <c r="BI490" s="230">
        <v>2.7</v>
      </c>
      <c r="BJ490" s="1187"/>
      <c r="BK490" s="51"/>
      <c r="BL490" s="301"/>
      <c r="BM490" s="1210"/>
      <c r="BU490" s="235"/>
      <c r="BV490" s="1241"/>
      <c r="BW490" s="266"/>
      <c r="BX490" s="1210" t="s">
        <v>268</v>
      </c>
      <c r="BY490" s="1278">
        <v>21100</v>
      </c>
      <c r="BZ490" s="275"/>
      <c r="CA490" s="1210"/>
      <c r="CB490" s="1190">
        <v>0</v>
      </c>
      <c r="CC490" s="1192"/>
      <c r="CD490" s="1194"/>
      <c r="CE490" s="1192"/>
      <c r="CF490" s="1196"/>
      <c r="CG490" s="1192"/>
      <c r="CH490" s="1247"/>
      <c r="CI490" s="1241"/>
      <c r="CJ490" s="1219">
        <v>15270</v>
      </c>
      <c r="CK490" s="1189"/>
      <c r="CL490" s="1190"/>
      <c r="CM490" s="1192"/>
      <c r="CN490" s="1194"/>
      <c r="CO490" s="1192"/>
      <c r="CP490" s="1196"/>
      <c r="CQ490" s="1192"/>
      <c r="CR490" s="1205"/>
      <c r="CS490" s="1230"/>
      <c r="CT490" s="1232"/>
      <c r="CU490" s="1234"/>
      <c r="CV490" s="1237"/>
      <c r="CW490" s="1234"/>
      <c r="CX490" s="1237"/>
      <c r="CY490" s="1189"/>
      <c r="CZ490" s="167" t="s">
        <v>1166</v>
      </c>
      <c r="DA490" s="268">
        <v>4900</v>
      </c>
      <c r="DB490" s="269">
        <v>5400</v>
      </c>
      <c r="DC490" s="270">
        <v>3400</v>
      </c>
      <c r="DD490" s="271">
        <v>3400</v>
      </c>
      <c r="DE490" s="1210"/>
      <c r="DF490" s="231">
        <v>16800</v>
      </c>
      <c r="DG490" s="235"/>
      <c r="DH490" s="276"/>
      <c r="DI490" s="1241"/>
      <c r="DJ490" s="1243"/>
      <c r="DK490" s="1210"/>
      <c r="DL490" s="1190"/>
      <c r="DM490" s="1192"/>
      <c r="DN490" s="1194"/>
      <c r="DO490" s="1192"/>
      <c r="DP490" s="1196"/>
      <c r="DQ490" s="1192"/>
      <c r="DR490" s="1247"/>
      <c r="DS490" s="1210"/>
      <c r="DT490" s="191"/>
      <c r="DU490" s="1210"/>
      <c r="DV490" s="1221">
        <v>0.01</v>
      </c>
      <c r="DW490" s="1223">
        <v>0.03</v>
      </c>
      <c r="DX490" s="1223">
        <v>0.04</v>
      </c>
      <c r="DY490" s="1225">
        <v>0.05</v>
      </c>
      <c r="DZ490" s="1210"/>
      <c r="EA490" s="1212"/>
      <c r="EB490" s="1192"/>
      <c r="EC490" s="1199"/>
      <c r="ED490" s="1192"/>
      <c r="EE490" s="1194"/>
      <c r="EF490" s="1192"/>
      <c r="EG490" s="1196"/>
      <c r="EH490" s="1192"/>
      <c r="EI490" s="1205"/>
      <c r="EJ490" s="1208"/>
      <c r="EK490" s="1210"/>
      <c r="EL490" s="1212"/>
      <c r="EM490" s="1192"/>
      <c r="EN490" s="1199"/>
      <c r="EO490" s="1192"/>
      <c r="EP490" s="1194"/>
      <c r="EQ490" s="1192"/>
      <c r="ER490" s="1196"/>
      <c r="ES490" s="1192"/>
      <c r="ET490" s="1205"/>
      <c r="EU490" s="1215"/>
      <c r="EV490" s="1208"/>
      <c r="EW490" s="1210"/>
      <c r="EX490" s="277">
        <v>90</v>
      </c>
      <c r="EY490" s="1210"/>
      <c r="EZ490" s="1261"/>
      <c r="FA490" s="1210"/>
      <c r="FB490" s="1264"/>
      <c r="FC490" s="298"/>
      <c r="FD490" s="1267"/>
      <c r="FE490" s="441"/>
      <c r="FF490" s="422"/>
      <c r="FG490" s="422"/>
      <c r="FH490" s="422"/>
      <c r="FI490" s="422"/>
      <c r="FJ490" s="422"/>
      <c r="FK490" s="422"/>
      <c r="FL490" s="422"/>
      <c r="FM490" s="422"/>
      <c r="FN490" s="422"/>
      <c r="FO490" s="422"/>
    </row>
    <row r="491" spans="1:171" s="56" customFormat="1" ht="15.6" customHeight="1">
      <c r="A491" s="56" t="s">
        <v>1528</v>
      </c>
      <c r="B491" s="56" t="s">
        <v>2185</v>
      </c>
      <c r="C491" s="1256"/>
      <c r="D491" s="1349"/>
      <c r="E491" s="1218"/>
      <c r="F491" s="300" t="s">
        <v>45</v>
      </c>
      <c r="G491" s="205"/>
      <c r="H491" s="279">
        <v>256730</v>
      </c>
      <c r="I491" s="280"/>
      <c r="J491" s="279">
        <v>240200</v>
      </c>
      <c r="K491" s="280"/>
      <c r="L491" s="175" t="s">
        <v>268</v>
      </c>
      <c r="M491" s="223">
        <v>2440</v>
      </c>
      <c r="N491" s="281"/>
      <c r="O491" s="282" t="s">
        <v>269</v>
      </c>
      <c r="P491" s="283" t="s">
        <v>270</v>
      </c>
      <c r="Q491" s="284" t="s">
        <v>274</v>
      </c>
      <c r="R491" s="283" t="s">
        <v>271</v>
      </c>
      <c r="S491" s="284" t="s">
        <v>268</v>
      </c>
      <c r="T491" s="285">
        <v>3</v>
      </c>
      <c r="U491" s="286"/>
      <c r="V491" s="223">
        <v>2270</v>
      </c>
      <c r="W491" s="281"/>
      <c r="X491" s="282" t="s">
        <v>269</v>
      </c>
      <c r="Y491" s="283" t="s">
        <v>270</v>
      </c>
      <c r="Z491" s="284" t="s">
        <v>274</v>
      </c>
      <c r="AA491" s="283" t="s">
        <v>271</v>
      </c>
      <c r="AB491" s="284" t="s">
        <v>268</v>
      </c>
      <c r="AC491" s="285">
        <v>3</v>
      </c>
      <c r="AD491" s="287"/>
      <c r="AE491" s="55"/>
      <c r="AF491" s="133"/>
      <c r="AG491" s="133"/>
      <c r="AH491" s="288"/>
      <c r="AI491" s="137"/>
      <c r="AJ491" s="138"/>
      <c r="AK491" s="137"/>
      <c r="AL491" s="138"/>
      <c r="AM491" s="137"/>
      <c r="AN491" s="138"/>
      <c r="AO491" s="138"/>
      <c r="AP491" s="55"/>
      <c r="AQ491" s="289"/>
      <c r="AR491" s="165"/>
      <c r="AS491" s="288"/>
      <c r="AT491" s="137"/>
      <c r="AU491" s="138"/>
      <c r="AV491" s="137"/>
      <c r="AW491" s="138"/>
      <c r="AX491" s="137"/>
      <c r="AY491" s="138"/>
      <c r="BJ491" s="1187"/>
      <c r="BK491" s="51"/>
      <c r="BL491" s="301"/>
      <c r="BM491" s="1210"/>
      <c r="BU491" s="235"/>
      <c r="BV491" s="1241"/>
      <c r="BW491" s="266"/>
      <c r="BX491" s="1210"/>
      <c r="BY491" s="1279"/>
      <c r="BZ491" s="290"/>
      <c r="CA491" s="1210"/>
      <c r="CB491" s="1191"/>
      <c r="CC491" s="1193"/>
      <c r="CD491" s="1195"/>
      <c r="CE491" s="1193"/>
      <c r="CF491" s="1197"/>
      <c r="CG491" s="1193"/>
      <c r="CH491" s="1248"/>
      <c r="CI491" s="1241"/>
      <c r="CJ491" s="1219"/>
      <c r="CK491" s="1189"/>
      <c r="CL491" s="1190"/>
      <c r="CM491" s="1192"/>
      <c r="CN491" s="1194"/>
      <c r="CO491" s="1192"/>
      <c r="CP491" s="1196"/>
      <c r="CQ491" s="1192"/>
      <c r="CR491" s="1205"/>
      <c r="CS491" s="1230"/>
      <c r="CT491" s="1232"/>
      <c r="CU491" s="1235"/>
      <c r="CV491" s="1238"/>
      <c r="CW491" s="1235"/>
      <c r="CX491" s="1238"/>
      <c r="CY491" s="1189"/>
      <c r="CZ491" s="291" t="s">
        <v>1167</v>
      </c>
      <c r="DA491" s="292">
        <v>4400</v>
      </c>
      <c r="DB491" s="293">
        <v>4900</v>
      </c>
      <c r="DC491" s="294">
        <v>3000</v>
      </c>
      <c r="DD491" s="290">
        <v>3000</v>
      </c>
      <c r="DE491" s="1210"/>
      <c r="DF491" s="231"/>
      <c r="DG491" s="235"/>
      <c r="DH491" s="165"/>
      <c r="DI491" s="1241"/>
      <c r="DJ491" s="1244"/>
      <c r="DK491" s="1210"/>
      <c r="DL491" s="1190"/>
      <c r="DM491" s="1193"/>
      <c r="DN491" s="1195"/>
      <c r="DO491" s="1193"/>
      <c r="DP491" s="1197"/>
      <c r="DQ491" s="1193"/>
      <c r="DR491" s="1248"/>
      <c r="DS491" s="1210"/>
      <c r="DT491" s="191"/>
      <c r="DU491" s="1210"/>
      <c r="DV491" s="1222"/>
      <c r="DW491" s="1224"/>
      <c r="DX491" s="1224"/>
      <c r="DY491" s="1226"/>
      <c r="DZ491" s="1210"/>
      <c r="EA491" s="1213"/>
      <c r="EB491" s="1193"/>
      <c r="EC491" s="1200"/>
      <c r="ED491" s="1193"/>
      <c r="EE491" s="1195"/>
      <c r="EF491" s="1193"/>
      <c r="EG491" s="1197"/>
      <c r="EH491" s="1193"/>
      <c r="EI491" s="1206"/>
      <c r="EJ491" s="1209"/>
      <c r="EK491" s="1210"/>
      <c r="EL491" s="1213"/>
      <c r="EM491" s="1193"/>
      <c r="EN491" s="1200"/>
      <c r="EO491" s="1193"/>
      <c r="EP491" s="1195"/>
      <c r="EQ491" s="1193"/>
      <c r="ER491" s="1197"/>
      <c r="ES491" s="1193"/>
      <c r="ET491" s="1206"/>
      <c r="EU491" s="1216"/>
      <c r="EV491" s="1209"/>
      <c r="EW491" s="1210"/>
      <c r="EX491" s="295" t="s">
        <v>1168</v>
      </c>
      <c r="EY491" s="1210"/>
      <c r="EZ491" s="1261"/>
      <c r="FA491" s="1210"/>
      <c r="FB491" s="1264"/>
      <c r="FC491" s="298"/>
      <c r="FD491" s="1267"/>
      <c r="FE491" s="441"/>
      <c r="FF491" s="422"/>
      <c r="FG491" s="422"/>
      <c r="FH491" s="422"/>
      <c r="FI491" s="422"/>
      <c r="FJ491" s="422"/>
      <c r="FK491" s="422"/>
      <c r="FL491" s="422"/>
      <c r="FM491" s="422"/>
      <c r="FN491" s="422"/>
      <c r="FO491" s="422"/>
    </row>
    <row r="492" spans="1:171" ht="15.6" customHeight="1">
      <c r="A492" s="56" t="s">
        <v>588</v>
      </c>
      <c r="B492" s="56" t="s">
        <v>2186</v>
      </c>
      <c r="C492" s="1256"/>
      <c r="D492" s="1348" t="s">
        <v>299</v>
      </c>
      <c r="E492" s="1184" t="s">
        <v>1160</v>
      </c>
      <c r="F492" s="296" t="s">
        <v>42</v>
      </c>
      <c r="G492" s="205"/>
      <c r="H492" s="206">
        <v>85150</v>
      </c>
      <c r="I492" s="207">
        <v>93730</v>
      </c>
      <c r="J492" s="206">
        <v>70690</v>
      </c>
      <c r="K492" s="207">
        <v>79270</v>
      </c>
      <c r="L492" s="175" t="s">
        <v>268</v>
      </c>
      <c r="M492" s="208">
        <v>830</v>
      </c>
      <c r="N492" s="209">
        <v>910</v>
      </c>
      <c r="O492" s="210" t="s">
        <v>269</v>
      </c>
      <c r="P492" s="211" t="s">
        <v>270</v>
      </c>
      <c r="Q492" s="212" t="s">
        <v>268</v>
      </c>
      <c r="R492" s="213" t="s">
        <v>271</v>
      </c>
      <c r="S492" s="212" t="s">
        <v>268</v>
      </c>
      <c r="T492" s="214">
        <v>3.1</v>
      </c>
      <c r="U492" s="215">
        <v>3.1</v>
      </c>
      <c r="V492" s="208">
        <v>680</v>
      </c>
      <c r="W492" s="209">
        <v>760</v>
      </c>
      <c r="X492" s="210" t="s">
        <v>269</v>
      </c>
      <c r="Y492" s="211" t="s">
        <v>270</v>
      </c>
      <c r="Z492" s="212" t="s">
        <v>268</v>
      </c>
      <c r="AA492" s="213" t="s">
        <v>271</v>
      </c>
      <c r="AB492" s="212" t="s">
        <v>268</v>
      </c>
      <c r="AC492" s="214">
        <v>3.1</v>
      </c>
      <c r="AD492" s="216">
        <v>3</v>
      </c>
      <c r="AE492" s="175" t="s">
        <v>268</v>
      </c>
      <c r="AF492" s="217">
        <v>8580</v>
      </c>
      <c r="AG492" s="218" t="s">
        <v>274</v>
      </c>
      <c r="AH492" s="219">
        <v>80</v>
      </c>
      <c r="AI492" s="220" t="s">
        <v>269</v>
      </c>
      <c r="AJ492" s="211" t="s">
        <v>270</v>
      </c>
      <c r="AK492" s="212" t="s">
        <v>268</v>
      </c>
      <c r="AL492" s="213" t="s">
        <v>271</v>
      </c>
      <c r="AM492" s="212" t="s">
        <v>268</v>
      </c>
      <c r="AN492" s="221">
        <v>2.8</v>
      </c>
      <c r="AO492" s="222" t="s">
        <v>276</v>
      </c>
      <c r="AP492" s="175" t="s">
        <v>268</v>
      </c>
      <c r="AQ492" s="223">
        <v>3430</v>
      </c>
      <c r="AR492" s="224" t="s">
        <v>274</v>
      </c>
      <c r="AS492" s="225">
        <v>30</v>
      </c>
      <c r="AT492" s="226" t="s">
        <v>269</v>
      </c>
      <c r="AU492" s="227" t="s">
        <v>270</v>
      </c>
      <c r="AV492" s="228" t="s">
        <v>268</v>
      </c>
      <c r="AW492" s="229" t="s">
        <v>271</v>
      </c>
      <c r="AX492" s="228" t="s">
        <v>268</v>
      </c>
      <c r="AY492" s="230">
        <v>3.8</v>
      </c>
      <c r="BA492" s="56"/>
      <c r="BJ492" s="1187"/>
      <c r="BL492" s="301"/>
      <c r="BM492" s="1210"/>
      <c r="BN492" s="56"/>
      <c r="BO492" s="56"/>
      <c r="BP492" s="56"/>
      <c r="BQ492" s="56"/>
      <c r="BR492" s="56"/>
      <c r="BS492" s="56"/>
      <c r="BT492" s="56"/>
      <c r="BU492" s="154"/>
      <c r="BV492" s="1241"/>
      <c r="BW492" s="191"/>
      <c r="BX492" s="1210" t="s">
        <v>268</v>
      </c>
      <c r="BY492" s="1276">
        <v>21130</v>
      </c>
      <c r="BZ492" s="237"/>
      <c r="CA492" s="1210" t="s">
        <v>268</v>
      </c>
      <c r="CB492" s="1245">
        <v>130</v>
      </c>
      <c r="CC492" s="1201" t="s">
        <v>269</v>
      </c>
      <c r="CD492" s="1202" t="s">
        <v>270</v>
      </c>
      <c r="CE492" s="1201" t="s">
        <v>268</v>
      </c>
      <c r="CF492" s="1203" t="s">
        <v>275</v>
      </c>
      <c r="CG492" s="1201" t="s">
        <v>268</v>
      </c>
      <c r="CH492" s="1246">
        <v>5.9</v>
      </c>
      <c r="CI492" s="1241"/>
      <c r="CJ492" s="1188" t="s">
        <v>198</v>
      </c>
      <c r="CK492" s="1189" t="s">
        <v>268</v>
      </c>
      <c r="CL492" s="1190">
        <v>130</v>
      </c>
      <c r="CM492" s="1192" t="s">
        <v>269</v>
      </c>
      <c r="CN492" s="1194" t="s">
        <v>270</v>
      </c>
      <c r="CO492" s="1192" t="s">
        <v>268</v>
      </c>
      <c r="CP492" s="1196" t="s">
        <v>275</v>
      </c>
      <c r="CQ492" s="1192" t="s">
        <v>268</v>
      </c>
      <c r="CR492" s="1205">
        <v>2.5</v>
      </c>
      <c r="CS492" s="1230" t="s">
        <v>277</v>
      </c>
      <c r="CT492" s="1232" t="s">
        <v>268</v>
      </c>
      <c r="CU492" s="1233">
        <v>5800</v>
      </c>
      <c r="CV492" s="1236">
        <v>6400</v>
      </c>
      <c r="CW492" s="1233">
        <v>4100</v>
      </c>
      <c r="CX492" s="1236">
        <v>4100</v>
      </c>
      <c r="CY492" s="1189" t="s">
        <v>268</v>
      </c>
      <c r="CZ492" s="238" t="s">
        <v>1162</v>
      </c>
      <c r="DA492" s="239">
        <v>9800</v>
      </c>
      <c r="DB492" s="240">
        <v>10900</v>
      </c>
      <c r="DC492" s="241">
        <v>6800</v>
      </c>
      <c r="DD492" s="242">
        <v>6800</v>
      </c>
      <c r="DE492" s="1210"/>
      <c r="DF492" s="231" t="s">
        <v>296</v>
      </c>
      <c r="DG492" s="1189" t="s">
        <v>268</v>
      </c>
      <c r="DH492" s="1239">
        <v>5100</v>
      </c>
      <c r="DI492" s="1210" t="s">
        <v>268</v>
      </c>
      <c r="DJ492" s="1242">
        <v>5500</v>
      </c>
      <c r="DK492" s="1210" t="s">
        <v>268</v>
      </c>
      <c r="DL492" s="1245">
        <v>50</v>
      </c>
      <c r="DM492" s="1201" t="s">
        <v>269</v>
      </c>
      <c r="DN492" s="1202" t="s">
        <v>270</v>
      </c>
      <c r="DO492" s="1201" t="s">
        <v>268</v>
      </c>
      <c r="DP492" s="1203" t="s">
        <v>275</v>
      </c>
      <c r="DQ492" s="1201" t="s">
        <v>268</v>
      </c>
      <c r="DR492" s="1246">
        <v>6.8</v>
      </c>
      <c r="DS492" s="1210"/>
      <c r="DT492" s="231"/>
      <c r="DU492" s="1210" t="s">
        <v>280</v>
      </c>
      <c r="DV492" s="1249" t="s">
        <v>1129</v>
      </c>
      <c r="DW492" s="1251" t="s">
        <v>1129</v>
      </c>
      <c r="DX492" s="1251" t="s">
        <v>1129</v>
      </c>
      <c r="DY492" s="1253" t="s">
        <v>1129</v>
      </c>
      <c r="DZ492" s="1210" t="s">
        <v>280</v>
      </c>
      <c r="EA492" s="1211">
        <v>3690</v>
      </c>
      <c r="EB492" s="1201" t="s">
        <v>268</v>
      </c>
      <c r="EC492" s="1198">
        <v>30</v>
      </c>
      <c r="ED492" s="1201" t="s">
        <v>269</v>
      </c>
      <c r="EE492" s="1202" t="s">
        <v>270</v>
      </c>
      <c r="EF492" s="1201" t="s">
        <v>268</v>
      </c>
      <c r="EG492" s="1203" t="s">
        <v>275</v>
      </c>
      <c r="EH492" s="1201" t="s">
        <v>268</v>
      </c>
      <c r="EI492" s="1204">
        <v>5.7</v>
      </c>
      <c r="EJ492" s="1207" t="s">
        <v>276</v>
      </c>
      <c r="EK492" s="1210" t="s">
        <v>280</v>
      </c>
      <c r="EL492" s="1211">
        <v>12870</v>
      </c>
      <c r="EM492" s="1201" t="s">
        <v>268</v>
      </c>
      <c r="EN492" s="1198">
        <v>120</v>
      </c>
      <c r="EO492" s="1201" t="s">
        <v>269</v>
      </c>
      <c r="EP492" s="1202" t="s">
        <v>270</v>
      </c>
      <c r="EQ492" s="1201" t="s">
        <v>268</v>
      </c>
      <c r="ER492" s="1203" t="s">
        <v>275</v>
      </c>
      <c r="ES492" s="1201" t="s">
        <v>268</v>
      </c>
      <c r="ET492" s="1204">
        <v>2.8</v>
      </c>
      <c r="EU492" s="1214" t="s">
        <v>276</v>
      </c>
      <c r="EV492" s="1207" t="s">
        <v>1168</v>
      </c>
      <c r="EW492" s="1210" t="s">
        <v>280</v>
      </c>
      <c r="EX492" s="244"/>
      <c r="EY492" s="1210" t="s">
        <v>280</v>
      </c>
      <c r="EZ492" s="1261"/>
      <c r="FA492" s="1210"/>
      <c r="FB492" s="1264"/>
      <c r="FC492" s="298"/>
      <c r="FD492" s="1267"/>
      <c r="FE492" s="441"/>
      <c r="FL492" s="422"/>
      <c r="FM492" s="422"/>
      <c r="FN492" s="422"/>
      <c r="FO492" s="422"/>
    </row>
    <row r="493" spans="1:171" ht="15.6" customHeight="1">
      <c r="A493" s="56" t="s">
        <v>589</v>
      </c>
      <c r="B493" s="56" t="s">
        <v>2187</v>
      </c>
      <c r="C493" s="1256"/>
      <c r="D493" s="1349"/>
      <c r="E493" s="1185"/>
      <c r="F493" s="299" t="s">
        <v>43</v>
      </c>
      <c r="G493" s="205"/>
      <c r="H493" s="246">
        <v>93730</v>
      </c>
      <c r="I493" s="247">
        <v>162930</v>
      </c>
      <c r="J493" s="246">
        <v>79270</v>
      </c>
      <c r="K493" s="247">
        <v>148470</v>
      </c>
      <c r="L493" s="175" t="s">
        <v>268</v>
      </c>
      <c r="M493" s="248">
        <v>910</v>
      </c>
      <c r="N493" s="249">
        <v>1500</v>
      </c>
      <c r="O493" s="250" t="s">
        <v>269</v>
      </c>
      <c r="P493" s="251" t="s">
        <v>270</v>
      </c>
      <c r="Q493" s="252" t="s">
        <v>274</v>
      </c>
      <c r="R493" s="251" t="s">
        <v>271</v>
      </c>
      <c r="S493" s="252" t="s">
        <v>268</v>
      </c>
      <c r="T493" s="253">
        <v>3.1</v>
      </c>
      <c r="U493" s="254">
        <v>3</v>
      </c>
      <c r="V493" s="248">
        <v>760</v>
      </c>
      <c r="W493" s="249">
        <v>1350</v>
      </c>
      <c r="X493" s="250" t="s">
        <v>269</v>
      </c>
      <c r="Y493" s="251" t="s">
        <v>270</v>
      </c>
      <c r="Z493" s="252" t="s">
        <v>274</v>
      </c>
      <c r="AA493" s="251" t="s">
        <v>271</v>
      </c>
      <c r="AB493" s="252" t="s">
        <v>268</v>
      </c>
      <c r="AC493" s="253">
        <v>3</v>
      </c>
      <c r="AD493" s="255">
        <v>3</v>
      </c>
      <c r="AE493" s="175" t="s">
        <v>268</v>
      </c>
      <c r="AF493" s="223">
        <v>8580</v>
      </c>
      <c r="AG493" s="224" t="s">
        <v>274</v>
      </c>
      <c r="AH493" s="256">
        <v>80</v>
      </c>
      <c r="AI493" s="257" t="s">
        <v>269</v>
      </c>
      <c r="AJ493" s="197" t="s">
        <v>270</v>
      </c>
      <c r="AK493" s="198" t="s">
        <v>268</v>
      </c>
      <c r="AL493" s="258" t="s">
        <v>271</v>
      </c>
      <c r="AM493" s="259" t="s">
        <v>268</v>
      </c>
      <c r="AN493" s="260">
        <v>2.8</v>
      </c>
      <c r="AO493" s="261"/>
      <c r="AQ493" s="233"/>
      <c r="AR493" s="56"/>
      <c r="AS493" s="233"/>
      <c r="AT493" s="262"/>
      <c r="AU493" s="263"/>
      <c r="AV493" s="262"/>
      <c r="AW493" s="263"/>
      <c r="AX493" s="262"/>
      <c r="AY493" s="263"/>
      <c r="BA493" s="56"/>
      <c r="BB493" s="56"/>
      <c r="BC493" s="264"/>
      <c r="BD493" s="265"/>
      <c r="BE493" s="56"/>
      <c r="BF493" s="265"/>
      <c r="BG493" s="56"/>
      <c r="BH493" s="265"/>
      <c r="BI493" s="56"/>
      <c r="BJ493" s="1187"/>
      <c r="BL493" s="301"/>
      <c r="BM493" s="1210"/>
      <c r="BN493" s="56"/>
      <c r="BO493" s="56"/>
      <c r="BP493" s="56"/>
      <c r="BQ493" s="56"/>
      <c r="BR493" s="56"/>
      <c r="BS493" s="56"/>
      <c r="BT493" s="56"/>
      <c r="BU493" s="154"/>
      <c r="BV493" s="1241"/>
      <c r="BW493" s="191"/>
      <c r="BX493" s="1210"/>
      <c r="BY493" s="1277"/>
      <c r="BZ493" s="267">
        <v>19190</v>
      </c>
      <c r="CA493" s="1210"/>
      <c r="CB493" s="1190"/>
      <c r="CC493" s="1192"/>
      <c r="CD493" s="1194"/>
      <c r="CE493" s="1192"/>
      <c r="CF493" s="1196"/>
      <c r="CG493" s="1192"/>
      <c r="CH493" s="1247"/>
      <c r="CI493" s="1241"/>
      <c r="CJ493" s="1188"/>
      <c r="CK493" s="1189"/>
      <c r="CL493" s="1190"/>
      <c r="CM493" s="1192"/>
      <c r="CN493" s="1194"/>
      <c r="CO493" s="1192"/>
      <c r="CP493" s="1196"/>
      <c r="CQ493" s="1192"/>
      <c r="CR493" s="1205"/>
      <c r="CS493" s="1230"/>
      <c r="CT493" s="1232"/>
      <c r="CU493" s="1234"/>
      <c r="CV493" s="1237"/>
      <c r="CW493" s="1234"/>
      <c r="CX493" s="1237"/>
      <c r="CY493" s="1189"/>
      <c r="CZ493" s="167" t="s">
        <v>1164</v>
      </c>
      <c r="DA493" s="268">
        <v>5400</v>
      </c>
      <c r="DB493" s="269">
        <v>6000</v>
      </c>
      <c r="DC493" s="270">
        <v>3700</v>
      </c>
      <c r="DD493" s="271">
        <v>3700</v>
      </c>
      <c r="DE493" s="1210"/>
      <c r="DF493" s="231">
        <v>14160</v>
      </c>
      <c r="DG493" s="1189"/>
      <c r="DH493" s="1240"/>
      <c r="DI493" s="1210"/>
      <c r="DJ493" s="1243"/>
      <c r="DK493" s="1210"/>
      <c r="DL493" s="1190"/>
      <c r="DM493" s="1192"/>
      <c r="DN493" s="1194"/>
      <c r="DO493" s="1192"/>
      <c r="DP493" s="1196"/>
      <c r="DQ493" s="1192"/>
      <c r="DR493" s="1247"/>
      <c r="DS493" s="1210"/>
      <c r="DT493" s="231"/>
      <c r="DU493" s="1210"/>
      <c r="DV493" s="1250"/>
      <c r="DW493" s="1252"/>
      <c r="DX493" s="1252"/>
      <c r="DY493" s="1254"/>
      <c r="DZ493" s="1210"/>
      <c r="EA493" s="1212"/>
      <c r="EB493" s="1192"/>
      <c r="EC493" s="1199"/>
      <c r="ED493" s="1192"/>
      <c r="EE493" s="1194"/>
      <c r="EF493" s="1192"/>
      <c r="EG493" s="1196"/>
      <c r="EH493" s="1192"/>
      <c r="EI493" s="1205"/>
      <c r="EJ493" s="1208"/>
      <c r="EK493" s="1210"/>
      <c r="EL493" s="1212"/>
      <c r="EM493" s="1192"/>
      <c r="EN493" s="1199"/>
      <c r="EO493" s="1192"/>
      <c r="EP493" s="1194"/>
      <c r="EQ493" s="1192"/>
      <c r="ER493" s="1196"/>
      <c r="ES493" s="1192"/>
      <c r="ET493" s="1205"/>
      <c r="EU493" s="1215"/>
      <c r="EV493" s="1208"/>
      <c r="EW493" s="1210"/>
      <c r="EX493" s="272">
        <v>8260</v>
      </c>
      <c r="EY493" s="1210"/>
      <c r="EZ493" s="1261"/>
      <c r="FA493" s="1210"/>
      <c r="FB493" s="1264"/>
      <c r="FC493" s="298"/>
      <c r="FD493" s="1267"/>
      <c r="FE493" s="441"/>
      <c r="FL493" s="422"/>
      <c r="FM493" s="422"/>
      <c r="FN493" s="422"/>
      <c r="FO493" s="422"/>
    </row>
    <row r="494" spans="1:171" ht="15.6" customHeight="1">
      <c r="A494" s="56" t="s">
        <v>1529</v>
      </c>
      <c r="B494" s="56" t="s">
        <v>2188</v>
      </c>
      <c r="C494" s="1256"/>
      <c r="D494" s="1349"/>
      <c r="E494" s="1217" t="s">
        <v>1165</v>
      </c>
      <c r="F494" s="299" t="s">
        <v>44</v>
      </c>
      <c r="G494" s="205"/>
      <c r="H494" s="246">
        <v>162930</v>
      </c>
      <c r="I494" s="247">
        <v>248730</v>
      </c>
      <c r="J494" s="246">
        <v>148470</v>
      </c>
      <c r="K494" s="247">
        <v>234270</v>
      </c>
      <c r="L494" s="175" t="s">
        <v>268</v>
      </c>
      <c r="M494" s="248">
        <v>1500</v>
      </c>
      <c r="N494" s="249">
        <v>2360</v>
      </c>
      <c r="O494" s="250" t="s">
        <v>269</v>
      </c>
      <c r="P494" s="251" t="s">
        <v>270</v>
      </c>
      <c r="Q494" s="252" t="s">
        <v>274</v>
      </c>
      <c r="R494" s="251" t="s">
        <v>271</v>
      </c>
      <c r="S494" s="252" t="s">
        <v>268</v>
      </c>
      <c r="T494" s="253">
        <v>3</v>
      </c>
      <c r="U494" s="254">
        <v>3</v>
      </c>
      <c r="V494" s="248">
        <v>1350</v>
      </c>
      <c r="W494" s="249">
        <v>2210</v>
      </c>
      <c r="X494" s="250" t="s">
        <v>269</v>
      </c>
      <c r="Y494" s="251" t="s">
        <v>270</v>
      </c>
      <c r="Z494" s="252" t="s">
        <v>274</v>
      </c>
      <c r="AA494" s="251" t="s">
        <v>271</v>
      </c>
      <c r="AB494" s="252" t="s">
        <v>268</v>
      </c>
      <c r="AC494" s="253">
        <v>3</v>
      </c>
      <c r="AD494" s="255">
        <v>2.9</v>
      </c>
      <c r="AE494" s="55"/>
      <c r="AH494" s="273"/>
      <c r="AP494" s="55"/>
      <c r="AZ494" s="175" t="s">
        <v>268</v>
      </c>
      <c r="BA494" s="274">
        <v>17160</v>
      </c>
      <c r="BB494" s="175" t="s">
        <v>268</v>
      </c>
      <c r="BC494" s="225">
        <v>170</v>
      </c>
      <c r="BD494" s="226" t="s">
        <v>269</v>
      </c>
      <c r="BE494" s="227" t="s">
        <v>270</v>
      </c>
      <c r="BF494" s="228" t="s">
        <v>268</v>
      </c>
      <c r="BG494" s="229" t="s">
        <v>271</v>
      </c>
      <c r="BH494" s="226" t="s">
        <v>268</v>
      </c>
      <c r="BI494" s="230">
        <v>2.7</v>
      </c>
      <c r="BJ494" s="1187"/>
      <c r="BL494" s="301"/>
      <c r="BM494" s="1210"/>
      <c r="BN494" s="56"/>
      <c r="BO494" s="56"/>
      <c r="BP494" s="56"/>
      <c r="BQ494" s="56"/>
      <c r="BR494" s="56"/>
      <c r="BS494" s="56"/>
      <c r="BT494" s="56"/>
      <c r="BU494" s="154"/>
      <c r="BV494" s="1241"/>
      <c r="BW494" s="191"/>
      <c r="BX494" s="1210" t="s">
        <v>268</v>
      </c>
      <c r="BY494" s="1278">
        <v>19190</v>
      </c>
      <c r="BZ494" s="275"/>
      <c r="CA494" s="1210"/>
      <c r="CB494" s="1190">
        <v>0</v>
      </c>
      <c r="CC494" s="1192"/>
      <c r="CD494" s="1194"/>
      <c r="CE494" s="1192"/>
      <c r="CF494" s="1196"/>
      <c r="CG494" s="1192"/>
      <c r="CH494" s="1247"/>
      <c r="CI494" s="1241"/>
      <c r="CJ494" s="1219">
        <v>13360</v>
      </c>
      <c r="CK494" s="1189"/>
      <c r="CL494" s="1190"/>
      <c r="CM494" s="1192"/>
      <c r="CN494" s="1194"/>
      <c r="CO494" s="1192"/>
      <c r="CP494" s="1196"/>
      <c r="CQ494" s="1192"/>
      <c r="CR494" s="1205"/>
      <c r="CS494" s="1230"/>
      <c r="CT494" s="1232"/>
      <c r="CU494" s="1234"/>
      <c r="CV494" s="1237"/>
      <c r="CW494" s="1234"/>
      <c r="CX494" s="1237"/>
      <c r="CY494" s="1189"/>
      <c r="CZ494" s="167" t="s">
        <v>1166</v>
      </c>
      <c r="DA494" s="268">
        <v>4700</v>
      </c>
      <c r="DB494" s="269">
        <v>5200</v>
      </c>
      <c r="DC494" s="270">
        <v>3300</v>
      </c>
      <c r="DD494" s="271">
        <v>3300</v>
      </c>
      <c r="DE494" s="1210"/>
      <c r="DF494" s="231"/>
      <c r="DG494" s="235"/>
      <c r="DH494" s="276"/>
      <c r="DI494" s="1241"/>
      <c r="DJ494" s="1243"/>
      <c r="DK494" s="1210"/>
      <c r="DL494" s="1190"/>
      <c r="DM494" s="1192"/>
      <c r="DN494" s="1194"/>
      <c r="DO494" s="1192"/>
      <c r="DP494" s="1196"/>
      <c r="DQ494" s="1192"/>
      <c r="DR494" s="1247"/>
      <c r="DS494" s="1210"/>
      <c r="DT494" s="302"/>
      <c r="DU494" s="1210"/>
      <c r="DV494" s="1221">
        <v>0.01</v>
      </c>
      <c r="DW494" s="1223">
        <v>0.03</v>
      </c>
      <c r="DX494" s="1223">
        <v>0.04</v>
      </c>
      <c r="DY494" s="1225">
        <v>0.05</v>
      </c>
      <c r="DZ494" s="1210"/>
      <c r="EA494" s="1212"/>
      <c r="EB494" s="1192"/>
      <c r="EC494" s="1199"/>
      <c r="ED494" s="1192"/>
      <c r="EE494" s="1194"/>
      <c r="EF494" s="1192"/>
      <c r="EG494" s="1196"/>
      <c r="EH494" s="1192"/>
      <c r="EI494" s="1205"/>
      <c r="EJ494" s="1208"/>
      <c r="EK494" s="1210"/>
      <c r="EL494" s="1212"/>
      <c r="EM494" s="1192"/>
      <c r="EN494" s="1199"/>
      <c r="EO494" s="1192"/>
      <c r="EP494" s="1194"/>
      <c r="EQ494" s="1192"/>
      <c r="ER494" s="1196"/>
      <c r="ES494" s="1192"/>
      <c r="ET494" s="1205"/>
      <c r="EU494" s="1215"/>
      <c r="EV494" s="1208"/>
      <c r="EW494" s="1210"/>
      <c r="EX494" s="277">
        <v>80</v>
      </c>
      <c r="EY494" s="1210"/>
      <c r="EZ494" s="1261"/>
      <c r="FA494" s="1210"/>
      <c r="FB494" s="1264"/>
      <c r="FC494" s="298"/>
      <c r="FD494" s="1267"/>
      <c r="FE494" s="441"/>
      <c r="FL494" s="422"/>
      <c r="FM494" s="422"/>
      <c r="FN494" s="422"/>
      <c r="FO494" s="422"/>
    </row>
    <row r="495" spans="1:171" ht="15.6" customHeight="1">
      <c r="A495" s="56" t="s">
        <v>1530</v>
      </c>
      <c r="B495" s="56" t="s">
        <v>2189</v>
      </c>
      <c r="C495" s="1256"/>
      <c r="D495" s="1349"/>
      <c r="E495" s="1218"/>
      <c r="F495" s="300" t="s">
        <v>45</v>
      </c>
      <c r="G495" s="205"/>
      <c r="H495" s="279">
        <v>248730</v>
      </c>
      <c r="I495" s="280"/>
      <c r="J495" s="279">
        <v>234270</v>
      </c>
      <c r="K495" s="280"/>
      <c r="L495" s="175" t="s">
        <v>268</v>
      </c>
      <c r="M495" s="223">
        <v>2360</v>
      </c>
      <c r="N495" s="281"/>
      <c r="O495" s="282" t="s">
        <v>269</v>
      </c>
      <c r="P495" s="283" t="s">
        <v>270</v>
      </c>
      <c r="Q495" s="284" t="s">
        <v>274</v>
      </c>
      <c r="R495" s="283" t="s">
        <v>271</v>
      </c>
      <c r="S495" s="284" t="s">
        <v>268</v>
      </c>
      <c r="T495" s="285">
        <v>3</v>
      </c>
      <c r="U495" s="286"/>
      <c r="V495" s="223">
        <v>2210</v>
      </c>
      <c r="W495" s="281"/>
      <c r="X495" s="282" t="s">
        <v>269</v>
      </c>
      <c r="Y495" s="283" t="s">
        <v>270</v>
      </c>
      <c r="Z495" s="284" t="s">
        <v>274</v>
      </c>
      <c r="AA495" s="283" t="s">
        <v>271</v>
      </c>
      <c r="AB495" s="284" t="s">
        <v>268</v>
      </c>
      <c r="AC495" s="285">
        <v>2.9</v>
      </c>
      <c r="AD495" s="287"/>
      <c r="AE495" s="55"/>
      <c r="AH495" s="288"/>
      <c r="AP495" s="55"/>
      <c r="AQ495" s="289"/>
      <c r="AR495" s="165"/>
      <c r="AS495" s="288"/>
      <c r="AZ495" s="56"/>
      <c r="BA495" s="56"/>
      <c r="BB495" s="56"/>
      <c r="BC495" s="56"/>
      <c r="BD495" s="56"/>
      <c r="BE495" s="56"/>
      <c r="BF495" s="56"/>
      <c r="BG495" s="56"/>
      <c r="BH495" s="56"/>
      <c r="BI495" s="56"/>
      <c r="BJ495" s="1187"/>
      <c r="BL495" s="1229" t="s">
        <v>1172</v>
      </c>
      <c r="BM495" s="1210"/>
      <c r="BN495" s="1270" t="s">
        <v>1172</v>
      </c>
      <c r="BO495" s="1271"/>
      <c r="BP495" s="1271"/>
      <c r="BQ495" s="1271"/>
      <c r="BR495" s="1271"/>
      <c r="BS495" s="1271"/>
      <c r="BT495" s="1272"/>
      <c r="BU495" s="179"/>
      <c r="BV495" s="1241"/>
      <c r="BW495" s="231"/>
      <c r="BX495" s="1210"/>
      <c r="BY495" s="1279"/>
      <c r="BZ495" s="290"/>
      <c r="CA495" s="1210"/>
      <c r="CB495" s="1191"/>
      <c r="CC495" s="1193"/>
      <c r="CD495" s="1195"/>
      <c r="CE495" s="1193"/>
      <c r="CF495" s="1197"/>
      <c r="CG495" s="1193"/>
      <c r="CH495" s="1248"/>
      <c r="CI495" s="1241"/>
      <c r="CJ495" s="1219"/>
      <c r="CK495" s="1189"/>
      <c r="CL495" s="1190"/>
      <c r="CM495" s="1192"/>
      <c r="CN495" s="1194"/>
      <c r="CO495" s="1192"/>
      <c r="CP495" s="1196"/>
      <c r="CQ495" s="1192"/>
      <c r="CR495" s="1205"/>
      <c r="CS495" s="1230"/>
      <c r="CT495" s="1232"/>
      <c r="CU495" s="1235"/>
      <c r="CV495" s="1238"/>
      <c r="CW495" s="1235"/>
      <c r="CX495" s="1238"/>
      <c r="CY495" s="1189"/>
      <c r="CZ495" s="291" t="s">
        <v>1167</v>
      </c>
      <c r="DA495" s="292">
        <v>4200</v>
      </c>
      <c r="DB495" s="293">
        <v>4600</v>
      </c>
      <c r="DC495" s="294">
        <v>2900</v>
      </c>
      <c r="DD495" s="290">
        <v>2900</v>
      </c>
      <c r="DE495" s="1210"/>
      <c r="DF495" s="231" t="s">
        <v>298</v>
      </c>
      <c r="DG495" s="235"/>
      <c r="DH495" s="165"/>
      <c r="DI495" s="1241"/>
      <c r="DJ495" s="1244"/>
      <c r="DK495" s="1210"/>
      <c r="DL495" s="1190"/>
      <c r="DM495" s="1193"/>
      <c r="DN495" s="1195"/>
      <c r="DO495" s="1193"/>
      <c r="DP495" s="1197"/>
      <c r="DQ495" s="1193"/>
      <c r="DR495" s="1248"/>
      <c r="DS495" s="1210"/>
      <c r="DT495" s="231"/>
      <c r="DU495" s="1210"/>
      <c r="DV495" s="1222"/>
      <c r="DW495" s="1224"/>
      <c r="DX495" s="1224"/>
      <c r="DY495" s="1226"/>
      <c r="DZ495" s="1210"/>
      <c r="EA495" s="1213"/>
      <c r="EB495" s="1193"/>
      <c r="EC495" s="1200"/>
      <c r="ED495" s="1193"/>
      <c r="EE495" s="1195"/>
      <c r="EF495" s="1193"/>
      <c r="EG495" s="1197"/>
      <c r="EH495" s="1193"/>
      <c r="EI495" s="1206"/>
      <c r="EJ495" s="1209"/>
      <c r="EK495" s="1210"/>
      <c r="EL495" s="1213"/>
      <c r="EM495" s="1193"/>
      <c r="EN495" s="1200"/>
      <c r="EO495" s="1193"/>
      <c r="EP495" s="1195"/>
      <c r="EQ495" s="1193"/>
      <c r="ER495" s="1197"/>
      <c r="ES495" s="1193"/>
      <c r="ET495" s="1206"/>
      <c r="EU495" s="1216"/>
      <c r="EV495" s="1209"/>
      <c r="EW495" s="1210"/>
      <c r="EX495" s="295" t="s">
        <v>1168</v>
      </c>
      <c r="EY495" s="1210"/>
      <c r="EZ495" s="1261"/>
      <c r="FA495" s="1210"/>
      <c r="FB495" s="1264"/>
      <c r="FC495" s="298"/>
      <c r="FD495" s="1267"/>
      <c r="FE495" s="441"/>
      <c r="FL495" s="422"/>
      <c r="FM495" s="422"/>
      <c r="FN495" s="422"/>
      <c r="FO495" s="422"/>
    </row>
    <row r="496" spans="1:171" ht="15.6" customHeight="1">
      <c r="A496" s="144" t="s">
        <v>590</v>
      </c>
      <c r="B496" s="144" t="s">
        <v>2190</v>
      </c>
      <c r="C496" s="1256"/>
      <c r="D496" s="1348" t="s">
        <v>302</v>
      </c>
      <c r="E496" s="1184" t="s">
        <v>1160</v>
      </c>
      <c r="F496" s="296" t="s">
        <v>42</v>
      </c>
      <c r="G496" s="205"/>
      <c r="H496" s="206">
        <v>85710</v>
      </c>
      <c r="I496" s="207">
        <v>94290</v>
      </c>
      <c r="J496" s="206">
        <v>72850</v>
      </c>
      <c r="K496" s="207">
        <v>81430</v>
      </c>
      <c r="L496" s="175" t="s">
        <v>268</v>
      </c>
      <c r="M496" s="208">
        <v>830</v>
      </c>
      <c r="N496" s="209">
        <v>910</v>
      </c>
      <c r="O496" s="210" t="s">
        <v>269</v>
      </c>
      <c r="P496" s="211" t="s">
        <v>270</v>
      </c>
      <c r="Q496" s="212" t="s">
        <v>268</v>
      </c>
      <c r="R496" s="213" t="s">
        <v>271</v>
      </c>
      <c r="S496" s="212" t="s">
        <v>268</v>
      </c>
      <c r="T496" s="214">
        <v>3.1</v>
      </c>
      <c r="U496" s="215">
        <v>3</v>
      </c>
      <c r="V496" s="208">
        <v>700</v>
      </c>
      <c r="W496" s="209">
        <v>780</v>
      </c>
      <c r="X496" s="210" t="s">
        <v>269</v>
      </c>
      <c r="Y496" s="211" t="s">
        <v>270</v>
      </c>
      <c r="Z496" s="212" t="s">
        <v>268</v>
      </c>
      <c r="AA496" s="213" t="s">
        <v>271</v>
      </c>
      <c r="AB496" s="212" t="s">
        <v>268</v>
      </c>
      <c r="AC496" s="214">
        <v>3</v>
      </c>
      <c r="AD496" s="216">
        <v>3</v>
      </c>
      <c r="AE496" s="175" t="s">
        <v>268</v>
      </c>
      <c r="AF496" s="217">
        <v>8580</v>
      </c>
      <c r="AG496" s="218" t="s">
        <v>274</v>
      </c>
      <c r="AH496" s="219">
        <v>80</v>
      </c>
      <c r="AI496" s="220" t="s">
        <v>269</v>
      </c>
      <c r="AJ496" s="211" t="s">
        <v>270</v>
      </c>
      <c r="AK496" s="212" t="s">
        <v>268</v>
      </c>
      <c r="AL496" s="213" t="s">
        <v>271</v>
      </c>
      <c r="AM496" s="212" t="s">
        <v>268</v>
      </c>
      <c r="AN496" s="221">
        <v>2.8</v>
      </c>
      <c r="AO496" s="222" t="s">
        <v>276</v>
      </c>
      <c r="AP496" s="175" t="s">
        <v>268</v>
      </c>
      <c r="AQ496" s="223">
        <v>3430</v>
      </c>
      <c r="AR496" s="224" t="s">
        <v>274</v>
      </c>
      <c r="AS496" s="225">
        <v>30</v>
      </c>
      <c r="AT496" s="226" t="s">
        <v>269</v>
      </c>
      <c r="AU496" s="227" t="s">
        <v>270</v>
      </c>
      <c r="AV496" s="228" t="s">
        <v>268</v>
      </c>
      <c r="AW496" s="229" t="s">
        <v>271</v>
      </c>
      <c r="AX496" s="228" t="s">
        <v>268</v>
      </c>
      <c r="AY496" s="230">
        <v>3.8</v>
      </c>
      <c r="BA496" s="56"/>
      <c r="BJ496" s="1187"/>
      <c r="BL496" s="1229"/>
      <c r="BM496" s="1210"/>
      <c r="BN496" s="1270"/>
      <c r="BO496" s="1271"/>
      <c r="BP496" s="1271"/>
      <c r="BQ496" s="1271"/>
      <c r="BR496" s="1271"/>
      <c r="BS496" s="1271"/>
      <c r="BT496" s="1272"/>
      <c r="BU496" s="179"/>
      <c r="BV496" s="1241"/>
      <c r="BW496" s="231"/>
      <c r="BX496" s="1210" t="s">
        <v>268</v>
      </c>
      <c r="BY496" s="1276">
        <v>19640</v>
      </c>
      <c r="BZ496" s="237"/>
      <c r="CA496" s="1210" t="s">
        <v>268</v>
      </c>
      <c r="CB496" s="1245">
        <v>110</v>
      </c>
      <c r="CC496" s="1201" t="s">
        <v>269</v>
      </c>
      <c r="CD496" s="1202" t="s">
        <v>270</v>
      </c>
      <c r="CE496" s="1201" t="s">
        <v>268</v>
      </c>
      <c r="CF496" s="1203" t="s">
        <v>275</v>
      </c>
      <c r="CG496" s="1201" t="s">
        <v>268</v>
      </c>
      <c r="CH496" s="1246">
        <v>6.2</v>
      </c>
      <c r="CI496" s="1241"/>
      <c r="CJ496" s="1188" t="s">
        <v>199</v>
      </c>
      <c r="CK496" s="1189" t="s">
        <v>268</v>
      </c>
      <c r="CL496" s="1190">
        <v>110</v>
      </c>
      <c r="CM496" s="1192" t="s">
        <v>269</v>
      </c>
      <c r="CN496" s="1194" t="s">
        <v>270</v>
      </c>
      <c r="CO496" s="1192" t="s">
        <v>268</v>
      </c>
      <c r="CP496" s="1196" t="s">
        <v>275</v>
      </c>
      <c r="CQ496" s="1192" t="s">
        <v>268</v>
      </c>
      <c r="CR496" s="1205">
        <v>2.6</v>
      </c>
      <c r="CS496" s="1230" t="s">
        <v>277</v>
      </c>
      <c r="CT496" s="1232" t="s">
        <v>268</v>
      </c>
      <c r="CU496" s="1233">
        <v>5900</v>
      </c>
      <c r="CV496" s="1236">
        <v>6500</v>
      </c>
      <c r="CW496" s="1233">
        <v>4100</v>
      </c>
      <c r="CX496" s="1236">
        <v>4100</v>
      </c>
      <c r="CY496" s="1189" t="s">
        <v>268</v>
      </c>
      <c r="CZ496" s="238" t="s">
        <v>1162</v>
      </c>
      <c r="DA496" s="239">
        <v>9200</v>
      </c>
      <c r="DB496" s="240">
        <v>10300</v>
      </c>
      <c r="DC496" s="241">
        <v>6400</v>
      </c>
      <c r="DD496" s="242">
        <v>6400</v>
      </c>
      <c r="DE496" s="1210"/>
      <c r="DF496" s="231">
        <v>12280</v>
      </c>
      <c r="DG496" s="1189" t="s">
        <v>268</v>
      </c>
      <c r="DH496" s="1239">
        <v>5100</v>
      </c>
      <c r="DI496" s="1210" t="s">
        <v>268</v>
      </c>
      <c r="DJ496" s="1242">
        <v>4890</v>
      </c>
      <c r="DK496" s="1210" t="s">
        <v>268</v>
      </c>
      <c r="DL496" s="1245">
        <v>40</v>
      </c>
      <c r="DM496" s="1201" t="s">
        <v>269</v>
      </c>
      <c r="DN496" s="1202" t="s">
        <v>270</v>
      </c>
      <c r="DO496" s="1201" t="s">
        <v>268</v>
      </c>
      <c r="DP496" s="1203" t="s">
        <v>275</v>
      </c>
      <c r="DQ496" s="1201" t="s">
        <v>268</v>
      </c>
      <c r="DR496" s="1246">
        <v>7.6</v>
      </c>
      <c r="DS496" s="1210"/>
      <c r="DT496" s="231"/>
      <c r="DU496" s="1210" t="s">
        <v>280</v>
      </c>
      <c r="DV496" s="1249" t="s">
        <v>1129</v>
      </c>
      <c r="DW496" s="1251" t="s">
        <v>1129</v>
      </c>
      <c r="DX496" s="1251" t="s">
        <v>1129</v>
      </c>
      <c r="DY496" s="1253" t="s">
        <v>1129</v>
      </c>
      <c r="DZ496" s="1210" t="s">
        <v>280</v>
      </c>
      <c r="EA496" s="1211">
        <v>3280</v>
      </c>
      <c r="EB496" s="1201" t="s">
        <v>268</v>
      </c>
      <c r="EC496" s="1198">
        <v>30</v>
      </c>
      <c r="ED496" s="1201" t="s">
        <v>269</v>
      </c>
      <c r="EE496" s="1202" t="s">
        <v>270</v>
      </c>
      <c r="EF496" s="1201" t="s">
        <v>268</v>
      </c>
      <c r="EG496" s="1203" t="s">
        <v>275</v>
      </c>
      <c r="EH496" s="1201" t="s">
        <v>268</v>
      </c>
      <c r="EI496" s="1204">
        <v>5</v>
      </c>
      <c r="EJ496" s="1207" t="s">
        <v>276</v>
      </c>
      <c r="EK496" s="1210" t="s">
        <v>280</v>
      </c>
      <c r="EL496" s="1211">
        <v>11440</v>
      </c>
      <c r="EM496" s="1201" t="s">
        <v>268</v>
      </c>
      <c r="EN496" s="1198">
        <v>110</v>
      </c>
      <c r="EO496" s="1201" t="s">
        <v>269</v>
      </c>
      <c r="EP496" s="1202" t="s">
        <v>270</v>
      </c>
      <c r="EQ496" s="1201" t="s">
        <v>268</v>
      </c>
      <c r="ER496" s="1203" t="s">
        <v>275</v>
      </c>
      <c r="ES496" s="1201" t="s">
        <v>268</v>
      </c>
      <c r="ET496" s="1204">
        <v>2.7</v>
      </c>
      <c r="EU496" s="1214" t="s">
        <v>276</v>
      </c>
      <c r="EV496" s="1207" t="s">
        <v>1168</v>
      </c>
      <c r="EW496" s="1210" t="s">
        <v>280</v>
      </c>
      <c r="EX496" s="244"/>
      <c r="EY496" s="1210" t="s">
        <v>280</v>
      </c>
      <c r="EZ496" s="1261"/>
      <c r="FA496" s="1210"/>
      <c r="FB496" s="1264"/>
      <c r="FC496" s="298"/>
      <c r="FD496" s="1267"/>
      <c r="FE496" s="441"/>
      <c r="FL496" s="422"/>
      <c r="FM496" s="422"/>
      <c r="FN496" s="422"/>
      <c r="FO496" s="422"/>
    </row>
    <row r="497" spans="1:171" ht="15.6" customHeight="1">
      <c r="A497" s="144" t="s">
        <v>591</v>
      </c>
      <c r="B497" s="144" t="s">
        <v>2191</v>
      </c>
      <c r="C497" s="1256"/>
      <c r="D497" s="1349"/>
      <c r="E497" s="1185"/>
      <c r="F497" s="299" t="s">
        <v>43</v>
      </c>
      <c r="G497" s="205"/>
      <c r="H497" s="246">
        <v>94290</v>
      </c>
      <c r="I497" s="247">
        <v>163490</v>
      </c>
      <c r="J497" s="246">
        <v>81430</v>
      </c>
      <c r="K497" s="247">
        <v>150630</v>
      </c>
      <c r="L497" s="175" t="s">
        <v>268</v>
      </c>
      <c r="M497" s="248">
        <v>910</v>
      </c>
      <c r="N497" s="249">
        <v>1500</v>
      </c>
      <c r="O497" s="250" t="s">
        <v>269</v>
      </c>
      <c r="P497" s="251" t="s">
        <v>270</v>
      </c>
      <c r="Q497" s="252" t="s">
        <v>274</v>
      </c>
      <c r="R497" s="251" t="s">
        <v>271</v>
      </c>
      <c r="S497" s="252" t="s">
        <v>268</v>
      </c>
      <c r="T497" s="253">
        <v>3</v>
      </c>
      <c r="U497" s="254">
        <v>3</v>
      </c>
      <c r="V497" s="248">
        <v>780</v>
      </c>
      <c r="W497" s="249">
        <v>1380</v>
      </c>
      <c r="X497" s="250" t="s">
        <v>269</v>
      </c>
      <c r="Y497" s="251" t="s">
        <v>270</v>
      </c>
      <c r="Z497" s="252" t="s">
        <v>274</v>
      </c>
      <c r="AA497" s="251" t="s">
        <v>271</v>
      </c>
      <c r="AB497" s="252" t="s">
        <v>268</v>
      </c>
      <c r="AC497" s="253">
        <v>3</v>
      </c>
      <c r="AD497" s="255">
        <v>2.9</v>
      </c>
      <c r="AE497" s="175" t="s">
        <v>268</v>
      </c>
      <c r="AF497" s="223">
        <v>8580</v>
      </c>
      <c r="AG497" s="224" t="s">
        <v>274</v>
      </c>
      <c r="AH497" s="256">
        <v>80</v>
      </c>
      <c r="AI497" s="257" t="s">
        <v>269</v>
      </c>
      <c r="AJ497" s="197" t="s">
        <v>270</v>
      </c>
      <c r="AK497" s="198" t="s">
        <v>268</v>
      </c>
      <c r="AL497" s="258" t="s">
        <v>271</v>
      </c>
      <c r="AM497" s="259" t="s">
        <v>268</v>
      </c>
      <c r="AN497" s="260">
        <v>2.8</v>
      </c>
      <c r="AO497" s="261"/>
      <c r="AQ497" s="233"/>
      <c r="AR497" s="56"/>
      <c r="AS497" s="233"/>
      <c r="AT497" s="262"/>
      <c r="AU497" s="263"/>
      <c r="AV497" s="262"/>
      <c r="AW497" s="263"/>
      <c r="AX497" s="262"/>
      <c r="AY497" s="263"/>
      <c r="BA497" s="56"/>
      <c r="BB497" s="56"/>
      <c r="BC497" s="264"/>
      <c r="BD497" s="265"/>
      <c r="BE497" s="56"/>
      <c r="BF497" s="265"/>
      <c r="BG497" s="56"/>
      <c r="BH497" s="265"/>
      <c r="BI497" s="56"/>
      <c r="BJ497" s="1187"/>
      <c r="BL497" s="1229"/>
      <c r="BM497" s="1210"/>
      <c r="BN497" s="1270"/>
      <c r="BO497" s="1271"/>
      <c r="BP497" s="1271"/>
      <c r="BQ497" s="1271"/>
      <c r="BR497" s="1271"/>
      <c r="BS497" s="1271"/>
      <c r="BT497" s="1272"/>
      <c r="BU497" s="179"/>
      <c r="BV497" s="1241"/>
      <c r="BW497" s="231"/>
      <c r="BX497" s="1210"/>
      <c r="BY497" s="1277"/>
      <c r="BZ497" s="267">
        <v>17700</v>
      </c>
      <c r="CA497" s="1210"/>
      <c r="CB497" s="1190"/>
      <c r="CC497" s="1192"/>
      <c r="CD497" s="1194"/>
      <c r="CE497" s="1192"/>
      <c r="CF497" s="1196"/>
      <c r="CG497" s="1192"/>
      <c r="CH497" s="1247"/>
      <c r="CI497" s="1241"/>
      <c r="CJ497" s="1188"/>
      <c r="CK497" s="1189"/>
      <c r="CL497" s="1190"/>
      <c r="CM497" s="1192"/>
      <c r="CN497" s="1194"/>
      <c r="CO497" s="1192"/>
      <c r="CP497" s="1196"/>
      <c r="CQ497" s="1192"/>
      <c r="CR497" s="1205"/>
      <c r="CS497" s="1230"/>
      <c r="CT497" s="1232"/>
      <c r="CU497" s="1234"/>
      <c r="CV497" s="1237"/>
      <c r="CW497" s="1234"/>
      <c r="CX497" s="1237"/>
      <c r="CY497" s="1189"/>
      <c r="CZ497" s="167" t="s">
        <v>1164</v>
      </c>
      <c r="DA497" s="268">
        <v>5100</v>
      </c>
      <c r="DB497" s="269">
        <v>5600</v>
      </c>
      <c r="DC497" s="270">
        <v>3500</v>
      </c>
      <c r="DD497" s="271">
        <v>3500</v>
      </c>
      <c r="DE497" s="1210"/>
      <c r="DF497" s="231"/>
      <c r="DG497" s="1189"/>
      <c r="DH497" s="1240"/>
      <c r="DI497" s="1210"/>
      <c r="DJ497" s="1243"/>
      <c r="DK497" s="1210"/>
      <c r="DL497" s="1190"/>
      <c r="DM497" s="1192"/>
      <c r="DN497" s="1194"/>
      <c r="DO497" s="1192"/>
      <c r="DP497" s="1196"/>
      <c r="DQ497" s="1192"/>
      <c r="DR497" s="1247"/>
      <c r="DS497" s="1210"/>
      <c r="DT497" s="231"/>
      <c r="DU497" s="1210"/>
      <c r="DV497" s="1250"/>
      <c r="DW497" s="1252"/>
      <c r="DX497" s="1252"/>
      <c r="DY497" s="1254"/>
      <c r="DZ497" s="1210"/>
      <c r="EA497" s="1212"/>
      <c r="EB497" s="1192"/>
      <c r="EC497" s="1199"/>
      <c r="ED497" s="1192"/>
      <c r="EE497" s="1194"/>
      <c r="EF497" s="1192"/>
      <c r="EG497" s="1196"/>
      <c r="EH497" s="1192"/>
      <c r="EI497" s="1205"/>
      <c r="EJ497" s="1208"/>
      <c r="EK497" s="1210"/>
      <c r="EL497" s="1212"/>
      <c r="EM497" s="1192"/>
      <c r="EN497" s="1199"/>
      <c r="EO497" s="1192"/>
      <c r="EP497" s="1194"/>
      <c r="EQ497" s="1192"/>
      <c r="ER497" s="1196"/>
      <c r="ES497" s="1192"/>
      <c r="ET497" s="1205"/>
      <c r="EU497" s="1215"/>
      <c r="EV497" s="1208"/>
      <c r="EW497" s="1210"/>
      <c r="EX497" s="272">
        <v>7340</v>
      </c>
      <c r="EY497" s="1210"/>
      <c r="EZ497" s="1261"/>
      <c r="FA497" s="1210"/>
      <c r="FB497" s="1264"/>
      <c r="FC497" s="298"/>
      <c r="FD497" s="1267"/>
      <c r="FE497" s="441"/>
      <c r="FL497" s="422"/>
      <c r="FM497" s="422"/>
      <c r="FN497" s="422"/>
      <c r="FO497" s="422"/>
    </row>
    <row r="498" spans="1:171" ht="15.6" customHeight="1">
      <c r="A498" s="144" t="s">
        <v>1531</v>
      </c>
      <c r="B498" s="144" t="s">
        <v>2192</v>
      </c>
      <c r="C498" s="1256"/>
      <c r="D498" s="1349"/>
      <c r="E498" s="1217" t="s">
        <v>1165</v>
      </c>
      <c r="F498" s="299" t="s">
        <v>44</v>
      </c>
      <c r="G498" s="205"/>
      <c r="H498" s="246">
        <v>163490</v>
      </c>
      <c r="I498" s="247">
        <v>249290</v>
      </c>
      <c r="J498" s="246">
        <v>150630</v>
      </c>
      <c r="K498" s="247">
        <v>236430</v>
      </c>
      <c r="L498" s="175" t="s">
        <v>268</v>
      </c>
      <c r="M498" s="248">
        <v>1500</v>
      </c>
      <c r="N498" s="249">
        <v>2360</v>
      </c>
      <c r="O498" s="250" t="s">
        <v>269</v>
      </c>
      <c r="P498" s="251" t="s">
        <v>270</v>
      </c>
      <c r="Q498" s="252" t="s">
        <v>274</v>
      </c>
      <c r="R498" s="251" t="s">
        <v>271</v>
      </c>
      <c r="S498" s="252" t="s">
        <v>268</v>
      </c>
      <c r="T498" s="253">
        <v>3</v>
      </c>
      <c r="U498" s="254">
        <v>2.9</v>
      </c>
      <c r="V498" s="248">
        <v>1380</v>
      </c>
      <c r="W498" s="249">
        <v>2240</v>
      </c>
      <c r="X498" s="250" t="s">
        <v>269</v>
      </c>
      <c r="Y498" s="251" t="s">
        <v>270</v>
      </c>
      <c r="Z498" s="252" t="s">
        <v>274</v>
      </c>
      <c r="AA498" s="251" t="s">
        <v>271</v>
      </c>
      <c r="AB498" s="252" t="s">
        <v>268</v>
      </c>
      <c r="AC498" s="253">
        <v>2.9</v>
      </c>
      <c r="AD498" s="255">
        <v>2.9</v>
      </c>
      <c r="AE498" s="55"/>
      <c r="AH498" s="273"/>
      <c r="AP498" s="55"/>
      <c r="AZ498" s="175" t="s">
        <v>268</v>
      </c>
      <c r="BA498" s="274">
        <v>17160</v>
      </c>
      <c r="BB498" s="175" t="s">
        <v>268</v>
      </c>
      <c r="BC498" s="225">
        <v>170</v>
      </c>
      <c r="BD498" s="226" t="s">
        <v>269</v>
      </c>
      <c r="BE498" s="227" t="s">
        <v>270</v>
      </c>
      <c r="BF498" s="228" t="s">
        <v>268</v>
      </c>
      <c r="BG498" s="229" t="s">
        <v>271</v>
      </c>
      <c r="BH498" s="226" t="s">
        <v>268</v>
      </c>
      <c r="BI498" s="230">
        <v>2.7</v>
      </c>
      <c r="BJ498" s="1187"/>
      <c r="BL498" s="231" t="s">
        <v>1173</v>
      </c>
      <c r="BM498" s="1210"/>
      <c r="BN498" s="1273" t="s">
        <v>1173</v>
      </c>
      <c r="BO498" s="1274"/>
      <c r="BP498" s="1274"/>
      <c r="BQ498" s="56"/>
      <c r="BR498" s="56"/>
      <c r="BS498" s="56"/>
      <c r="BT498" s="56"/>
      <c r="BU498" s="179"/>
      <c r="BV498" s="1241"/>
      <c r="BW498" s="231"/>
      <c r="BX498" s="1210" t="s">
        <v>268</v>
      </c>
      <c r="BY498" s="1278">
        <v>17700</v>
      </c>
      <c r="BZ498" s="275"/>
      <c r="CA498" s="1210"/>
      <c r="CB498" s="1190">
        <v>0</v>
      </c>
      <c r="CC498" s="1192"/>
      <c r="CD498" s="1194"/>
      <c r="CE498" s="1192"/>
      <c r="CF498" s="1196"/>
      <c r="CG498" s="1192"/>
      <c r="CH498" s="1247"/>
      <c r="CI498" s="1241"/>
      <c r="CJ498" s="1219">
        <v>11870</v>
      </c>
      <c r="CK498" s="1189"/>
      <c r="CL498" s="1190"/>
      <c r="CM498" s="1192"/>
      <c r="CN498" s="1194"/>
      <c r="CO498" s="1192"/>
      <c r="CP498" s="1196"/>
      <c r="CQ498" s="1192"/>
      <c r="CR498" s="1205"/>
      <c r="CS498" s="1230"/>
      <c r="CT498" s="1232"/>
      <c r="CU498" s="1234"/>
      <c r="CV498" s="1237"/>
      <c r="CW498" s="1234"/>
      <c r="CX498" s="1237"/>
      <c r="CY498" s="1189"/>
      <c r="CZ498" s="167" t="s">
        <v>1166</v>
      </c>
      <c r="DA498" s="268">
        <v>4400</v>
      </c>
      <c r="DB498" s="269">
        <v>4900</v>
      </c>
      <c r="DC498" s="270">
        <v>3100</v>
      </c>
      <c r="DD498" s="271">
        <v>3100</v>
      </c>
      <c r="DE498" s="1210"/>
      <c r="DF498" s="231" t="s">
        <v>301</v>
      </c>
      <c r="DG498" s="235"/>
      <c r="DH498" s="276"/>
      <c r="DI498" s="1241"/>
      <c r="DJ498" s="1243"/>
      <c r="DK498" s="1210"/>
      <c r="DL498" s="1190"/>
      <c r="DM498" s="1192"/>
      <c r="DN498" s="1194"/>
      <c r="DO498" s="1192"/>
      <c r="DP498" s="1196"/>
      <c r="DQ498" s="1192"/>
      <c r="DR498" s="1247"/>
      <c r="DS498" s="1210"/>
      <c r="DT498" s="231"/>
      <c r="DU498" s="1210"/>
      <c r="DV498" s="1221">
        <v>0.01</v>
      </c>
      <c r="DW498" s="1223">
        <v>0.03</v>
      </c>
      <c r="DX498" s="1223">
        <v>0.04</v>
      </c>
      <c r="DY498" s="1225">
        <v>0.05</v>
      </c>
      <c r="DZ498" s="1210"/>
      <c r="EA498" s="1212"/>
      <c r="EB498" s="1192"/>
      <c r="EC498" s="1199"/>
      <c r="ED498" s="1192"/>
      <c r="EE498" s="1194"/>
      <c r="EF498" s="1192"/>
      <c r="EG498" s="1196"/>
      <c r="EH498" s="1192"/>
      <c r="EI498" s="1205"/>
      <c r="EJ498" s="1208"/>
      <c r="EK498" s="1210"/>
      <c r="EL498" s="1212"/>
      <c r="EM498" s="1192"/>
      <c r="EN498" s="1199"/>
      <c r="EO498" s="1192"/>
      <c r="EP498" s="1194"/>
      <c r="EQ498" s="1192"/>
      <c r="ER498" s="1196"/>
      <c r="ES498" s="1192"/>
      <c r="ET498" s="1205"/>
      <c r="EU498" s="1215"/>
      <c r="EV498" s="1208"/>
      <c r="EW498" s="1210"/>
      <c r="EX498" s="277">
        <v>70</v>
      </c>
      <c r="EY498" s="1210"/>
      <c r="EZ498" s="1261"/>
      <c r="FA498" s="1210"/>
      <c r="FB498" s="1264"/>
      <c r="FC498" s="298"/>
      <c r="FD498" s="1267"/>
      <c r="FE498" s="441"/>
      <c r="FL498" s="422"/>
      <c r="FM498" s="422"/>
      <c r="FN498" s="422"/>
      <c r="FO498" s="422"/>
    </row>
    <row r="499" spans="1:171" ht="15.6" customHeight="1">
      <c r="A499" s="144" t="s">
        <v>1532</v>
      </c>
      <c r="B499" s="144" t="s">
        <v>2193</v>
      </c>
      <c r="C499" s="1256"/>
      <c r="D499" s="1349"/>
      <c r="E499" s="1218"/>
      <c r="F499" s="300" t="s">
        <v>45</v>
      </c>
      <c r="G499" s="205"/>
      <c r="H499" s="279">
        <v>249290</v>
      </c>
      <c r="I499" s="280"/>
      <c r="J499" s="279">
        <v>236430</v>
      </c>
      <c r="K499" s="280"/>
      <c r="L499" s="175" t="s">
        <v>268</v>
      </c>
      <c r="M499" s="223">
        <v>2360</v>
      </c>
      <c r="N499" s="281"/>
      <c r="O499" s="282" t="s">
        <v>269</v>
      </c>
      <c r="P499" s="283" t="s">
        <v>270</v>
      </c>
      <c r="Q499" s="284" t="s">
        <v>274</v>
      </c>
      <c r="R499" s="283" t="s">
        <v>271</v>
      </c>
      <c r="S499" s="284" t="s">
        <v>268</v>
      </c>
      <c r="T499" s="285">
        <v>2.9</v>
      </c>
      <c r="U499" s="286"/>
      <c r="V499" s="223">
        <v>2240</v>
      </c>
      <c r="W499" s="281"/>
      <c r="X499" s="282" t="s">
        <v>269</v>
      </c>
      <c r="Y499" s="283" t="s">
        <v>270</v>
      </c>
      <c r="Z499" s="284" t="s">
        <v>274</v>
      </c>
      <c r="AA499" s="283" t="s">
        <v>271</v>
      </c>
      <c r="AB499" s="284" t="s">
        <v>268</v>
      </c>
      <c r="AC499" s="285">
        <v>2.9</v>
      </c>
      <c r="AD499" s="287"/>
      <c r="AE499" s="55"/>
      <c r="AH499" s="288"/>
      <c r="AP499" s="55"/>
      <c r="AQ499" s="289"/>
      <c r="AR499" s="165"/>
      <c r="AS499" s="288"/>
      <c r="AZ499" s="56"/>
      <c r="BA499" s="56"/>
      <c r="BB499" s="56"/>
      <c r="BC499" s="56"/>
      <c r="BD499" s="56"/>
      <c r="BE499" s="56"/>
      <c r="BF499" s="56"/>
      <c r="BG499" s="56"/>
      <c r="BH499" s="56"/>
      <c r="BI499" s="56"/>
      <c r="BJ499" s="1187"/>
      <c r="BL499" s="231">
        <v>287200</v>
      </c>
      <c r="BM499" s="1210"/>
      <c r="BN499" s="149">
        <v>2870</v>
      </c>
      <c r="BO499" s="138" t="s">
        <v>272</v>
      </c>
      <c r="BP499" s="166" t="s">
        <v>270</v>
      </c>
      <c r="BQ499" s="161" t="s">
        <v>268</v>
      </c>
      <c r="BR499" s="303" t="s">
        <v>271</v>
      </c>
      <c r="BS499" s="182" t="s">
        <v>268</v>
      </c>
      <c r="BT499" s="304">
        <v>2</v>
      </c>
      <c r="BU499" s="179"/>
      <c r="BV499" s="1241"/>
      <c r="BW499" s="231"/>
      <c r="BX499" s="1210"/>
      <c r="BY499" s="1279"/>
      <c r="BZ499" s="290"/>
      <c r="CA499" s="1210"/>
      <c r="CB499" s="1191"/>
      <c r="CC499" s="1193"/>
      <c r="CD499" s="1195"/>
      <c r="CE499" s="1193"/>
      <c r="CF499" s="1197"/>
      <c r="CG499" s="1193"/>
      <c r="CH499" s="1248"/>
      <c r="CI499" s="1241"/>
      <c r="CJ499" s="1219"/>
      <c r="CK499" s="1189"/>
      <c r="CL499" s="1190"/>
      <c r="CM499" s="1192"/>
      <c r="CN499" s="1194"/>
      <c r="CO499" s="1192"/>
      <c r="CP499" s="1196"/>
      <c r="CQ499" s="1192"/>
      <c r="CR499" s="1205"/>
      <c r="CS499" s="1230"/>
      <c r="CT499" s="1232"/>
      <c r="CU499" s="1235"/>
      <c r="CV499" s="1238"/>
      <c r="CW499" s="1235"/>
      <c r="CX499" s="1238"/>
      <c r="CY499" s="1189"/>
      <c r="CZ499" s="291" t="s">
        <v>1167</v>
      </c>
      <c r="DA499" s="292">
        <v>3900</v>
      </c>
      <c r="DB499" s="293">
        <v>4400</v>
      </c>
      <c r="DC499" s="294">
        <v>2700</v>
      </c>
      <c r="DD499" s="290">
        <v>2700</v>
      </c>
      <c r="DE499" s="1210"/>
      <c r="DF499" s="231">
        <v>10870</v>
      </c>
      <c r="DG499" s="235"/>
      <c r="DH499" s="165"/>
      <c r="DI499" s="1241"/>
      <c r="DJ499" s="1244"/>
      <c r="DK499" s="1210"/>
      <c r="DL499" s="1190"/>
      <c r="DM499" s="1193"/>
      <c r="DN499" s="1195"/>
      <c r="DO499" s="1193"/>
      <c r="DP499" s="1197"/>
      <c r="DQ499" s="1193"/>
      <c r="DR499" s="1248"/>
      <c r="DS499" s="1210"/>
      <c r="DT499" s="231"/>
      <c r="DU499" s="1210"/>
      <c r="DV499" s="1222"/>
      <c r="DW499" s="1224"/>
      <c r="DX499" s="1224"/>
      <c r="DY499" s="1226"/>
      <c r="DZ499" s="1210"/>
      <c r="EA499" s="1213"/>
      <c r="EB499" s="1193"/>
      <c r="EC499" s="1200"/>
      <c r="ED499" s="1193"/>
      <c r="EE499" s="1195"/>
      <c r="EF499" s="1193"/>
      <c r="EG499" s="1197"/>
      <c r="EH499" s="1193"/>
      <c r="EI499" s="1206"/>
      <c r="EJ499" s="1209"/>
      <c r="EK499" s="1210"/>
      <c r="EL499" s="1213"/>
      <c r="EM499" s="1193"/>
      <c r="EN499" s="1200"/>
      <c r="EO499" s="1193"/>
      <c r="EP499" s="1195"/>
      <c r="EQ499" s="1193"/>
      <c r="ER499" s="1197"/>
      <c r="ES499" s="1193"/>
      <c r="ET499" s="1206"/>
      <c r="EU499" s="1216"/>
      <c r="EV499" s="1209"/>
      <c r="EW499" s="1210"/>
      <c r="EX499" s="295" t="s">
        <v>1168</v>
      </c>
      <c r="EY499" s="1210"/>
      <c r="EZ499" s="1261"/>
      <c r="FA499" s="1210"/>
      <c r="FB499" s="1264"/>
      <c r="FC499" s="298"/>
      <c r="FD499" s="1267"/>
      <c r="FE499" s="441"/>
      <c r="FL499" s="422"/>
      <c r="FM499" s="422"/>
      <c r="FN499" s="422"/>
      <c r="FO499" s="422"/>
    </row>
    <row r="500" spans="1:171" ht="15.6" customHeight="1">
      <c r="A500" s="144" t="s">
        <v>592</v>
      </c>
      <c r="B500" s="144" t="s">
        <v>2194</v>
      </c>
      <c r="C500" s="1256"/>
      <c r="D500" s="1348" t="s">
        <v>304</v>
      </c>
      <c r="E500" s="1184" t="s">
        <v>1160</v>
      </c>
      <c r="F500" s="296" t="s">
        <v>42</v>
      </c>
      <c r="G500" s="205"/>
      <c r="H500" s="206">
        <v>78250</v>
      </c>
      <c r="I500" s="207">
        <v>86830</v>
      </c>
      <c r="J500" s="206">
        <v>66680</v>
      </c>
      <c r="K500" s="207">
        <v>75260</v>
      </c>
      <c r="L500" s="175" t="s">
        <v>268</v>
      </c>
      <c r="M500" s="208">
        <v>760</v>
      </c>
      <c r="N500" s="209">
        <v>840</v>
      </c>
      <c r="O500" s="210" t="s">
        <v>269</v>
      </c>
      <c r="P500" s="211" t="s">
        <v>270</v>
      </c>
      <c r="Q500" s="212" t="s">
        <v>268</v>
      </c>
      <c r="R500" s="213" t="s">
        <v>271</v>
      </c>
      <c r="S500" s="212" t="s">
        <v>268</v>
      </c>
      <c r="T500" s="214">
        <v>3</v>
      </c>
      <c r="U500" s="215">
        <v>3</v>
      </c>
      <c r="V500" s="208">
        <v>640</v>
      </c>
      <c r="W500" s="209">
        <v>720</v>
      </c>
      <c r="X500" s="210" t="s">
        <v>269</v>
      </c>
      <c r="Y500" s="211" t="s">
        <v>270</v>
      </c>
      <c r="Z500" s="212" t="s">
        <v>268</v>
      </c>
      <c r="AA500" s="213" t="s">
        <v>271</v>
      </c>
      <c r="AB500" s="212" t="s">
        <v>268</v>
      </c>
      <c r="AC500" s="214">
        <v>3</v>
      </c>
      <c r="AD500" s="216">
        <v>3</v>
      </c>
      <c r="AE500" s="175" t="s">
        <v>268</v>
      </c>
      <c r="AF500" s="217">
        <v>8580</v>
      </c>
      <c r="AG500" s="218" t="s">
        <v>274</v>
      </c>
      <c r="AH500" s="219">
        <v>80</v>
      </c>
      <c r="AI500" s="220" t="s">
        <v>269</v>
      </c>
      <c r="AJ500" s="211" t="s">
        <v>270</v>
      </c>
      <c r="AK500" s="212" t="s">
        <v>268</v>
      </c>
      <c r="AL500" s="213" t="s">
        <v>271</v>
      </c>
      <c r="AM500" s="212" t="s">
        <v>268</v>
      </c>
      <c r="AN500" s="221">
        <v>2.8</v>
      </c>
      <c r="AO500" s="222" t="s">
        <v>276</v>
      </c>
      <c r="AP500" s="175" t="s">
        <v>268</v>
      </c>
      <c r="AQ500" s="223">
        <v>3430</v>
      </c>
      <c r="AR500" s="224" t="s">
        <v>274</v>
      </c>
      <c r="AS500" s="225">
        <v>30</v>
      </c>
      <c r="AT500" s="226" t="s">
        <v>269</v>
      </c>
      <c r="AU500" s="227" t="s">
        <v>270</v>
      </c>
      <c r="AV500" s="228" t="s">
        <v>268</v>
      </c>
      <c r="AW500" s="229" t="s">
        <v>271</v>
      </c>
      <c r="AX500" s="228" t="s">
        <v>268</v>
      </c>
      <c r="AY500" s="230">
        <v>3.8</v>
      </c>
      <c r="BA500" s="56"/>
      <c r="BJ500" s="1187"/>
      <c r="BL500" s="301"/>
      <c r="BM500" s="1210"/>
      <c r="BN500" s="144"/>
      <c r="BO500" s="202"/>
      <c r="BP500" s="202"/>
      <c r="BQ500" s="202"/>
      <c r="BR500" s="202"/>
      <c r="BS500" s="202"/>
      <c r="BT500" s="305"/>
      <c r="BU500" s="235"/>
      <c r="BV500" s="1241"/>
      <c r="BW500" s="266"/>
      <c r="BX500" s="1210" t="s">
        <v>268</v>
      </c>
      <c r="BY500" s="1276">
        <v>18460</v>
      </c>
      <c r="BZ500" s="237"/>
      <c r="CA500" s="1210" t="s">
        <v>268</v>
      </c>
      <c r="CB500" s="1245">
        <v>100</v>
      </c>
      <c r="CC500" s="1201" t="s">
        <v>269</v>
      </c>
      <c r="CD500" s="1202" t="s">
        <v>270</v>
      </c>
      <c r="CE500" s="1201" t="s">
        <v>268</v>
      </c>
      <c r="CF500" s="1203" t="s">
        <v>275</v>
      </c>
      <c r="CG500" s="1201" t="s">
        <v>268</v>
      </c>
      <c r="CH500" s="1246">
        <v>6.1</v>
      </c>
      <c r="CI500" s="1241"/>
      <c r="CJ500" s="1188" t="s">
        <v>200</v>
      </c>
      <c r="CK500" s="1189" t="s">
        <v>268</v>
      </c>
      <c r="CL500" s="1190">
        <v>100</v>
      </c>
      <c r="CM500" s="1192" t="s">
        <v>269</v>
      </c>
      <c r="CN500" s="1194" t="s">
        <v>270</v>
      </c>
      <c r="CO500" s="1192" t="s">
        <v>268</v>
      </c>
      <c r="CP500" s="1196" t="s">
        <v>275</v>
      </c>
      <c r="CQ500" s="1192" t="s">
        <v>268</v>
      </c>
      <c r="CR500" s="1205">
        <v>2.6</v>
      </c>
      <c r="CS500" s="1230" t="s">
        <v>277</v>
      </c>
      <c r="CT500" s="1232" t="s">
        <v>268</v>
      </c>
      <c r="CU500" s="1233">
        <v>5300</v>
      </c>
      <c r="CV500" s="1236">
        <v>5900</v>
      </c>
      <c r="CW500" s="1233">
        <v>3700</v>
      </c>
      <c r="CX500" s="1236">
        <v>3700</v>
      </c>
      <c r="CY500" s="1189" t="s">
        <v>268</v>
      </c>
      <c r="CZ500" s="238" t="s">
        <v>1162</v>
      </c>
      <c r="DA500" s="239">
        <v>8800</v>
      </c>
      <c r="DB500" s="240">
        <v>9800</v>
      </c>
      <c r="DC500" s="241">
        <v>6100</v>
      </c>
      <c r="DD500" s="242">
        <v>6100</v>
      </c>
      <c r="DE500" s="1210"/>
      <c r="DF500" s="144"/>
      <c r="DG500" s="1189" t="s">
        <v>268</v>
      </c>
      <c r="DH500" s="1239">
        <v>5100</v>
      </c>
      <c r="DI500" s="1210" t="s">
        <v>268</v>
      </c>
      <c r="DJ500" s="1242">
        <v>4400</v>
      </c>
      <c r="DK500" s="1210" t="s">
        <v>268</v>
      </c>
      <c r="DL500" s="1245">
        <v>40</v>
      </c>
      <c r="DM500" s="1201" t="s">
        <v>269</v>
      </c>
      <c r="DN500" s="1202" t="s">
        <v>270</v>
      </c>
      <c r="DO500" s="1201" t="s">
        <v>268</v>
      </c>
      <c r="DP500" s="1203" t="s">
        <v>275</v>
      </c>
      <c r="DQ500" s="1201" t="s">
        <v>268</v>
      </c>
      <c r="DR500" s="1246">
        <v>6.8</v>
      </c>
      <c r="DS500" s="1210"/>
      <c r="DT500" s="231"/>
      <c r="DU500" s="1210" t="s">
        <v>280</v>
      </c>
      <c r="DV500" s="1249" t="s">
        <v>1129</v>
      </c>
      <c r="DW500" s="1251" t="s">
        <v>1129</v>
      </c>
      <c r="DX500" s="1251" t="s">
        <v>1129</v>
      </c>
      <c r="DY500" s="1253" t="s">
        <v>1129</v>
      </c>
      <c r="DZ500" s="1210" t="s">
        <v>280</v>
      </c>
      <c r="EA500" s="1211">
        <v>2950</v>
      </c>
      <c r="EB500" s="1201" t="s">
        <v>268</v>
      </c>
      <c r="EC500" s="1198">
        <v>30</v>
      </c>
      <c r="ED500" s="1201" t="s">
        <v>269</v>
      </c>
      <c r="EE500" s="1202" t="s">
        <v>270</v>
      </c>
      <c r="EF500" s="1201" t="s">
        <v>268</v>
      </c>
      <c r="EG500" s="1203" t="s">
        <v>275</v>
      </c>
      <c r="EH500" s="1201" t="s">
        <v>268</v>
      </c>
      <c r="EI500" s="1204">
        <v>4.5</v>
      </c>
      <c r="EJ500" s="1207" t="s">
        <v>276</v>
      </c>
      <c r="EK500" s="1210" t="s">
        <v>280</v>
      </c>
      <c r="EL500" s="1211">
        <v>10290</v>
      </c>
      <c r="EM500" s="1201" t="s">
        <v>268</v>
      </c>
      <c r="EN500" s="1198">
        <v>100</v>
      </c>
      <c r="EO500" s="1201" t="s">
        <v>269</v>
      </c>
      <c r="EP500" s="1202" t="s">
        <v>270</v>
      </c>
      <c r="EQ500" s="1201" t="s">
        <v>268</v>
      </c>
      <c r="ER500" s="1203" t="s">
        <v>275</v>
      </c>
      <c r="ES500" s="1201" t="s">
        <v>268</v>
      </c>
      <c r="ET500" s="1204">
        <v>2.7</v>
      </c>
      <c r="EU500" s="1214" t="s">
        <v>276</v>
      </c>
      <c r="EV500" s="1207" t="s">
        <v>1168</v>
      </c>
      <c r="EW500" s="1210" t="s">
        <v>280</v>
      </c>
      <c r="EX500" s="244"/>
      <c r="EY500" s="1210" t="s">
        <v>280</v>
      </c>
      <c r="EZ500" s="1261"/>
      <c r="FA500" s="1210"/>
      <c r="FB500" s="1264"/>
      <c r="FC500" s="298"/>
      <c r="FD500" s="1267"/>
      <c r="FE500" s="441"/>
      <c r="FL500" s="422"/>
      <c r="FM500" s="422"/>
      <c r="FN500" s="422"/>
      <c r="FO500" s="422"/>
    </row>
    <row r="501" spans="1:171" ht="15.6" customHeight="1">
      <c r="A501" s="144" t="s">
        <v>593</v>
      </c>
      <c r="B501" s="144" t="s">
        <v>2195</v>
      </c>
      <c r="C501" s="1256"/>
      <c r="D501" s="1349"/>
      <c r="E501" s="1185"/>
      <c r="F501" s="299" t="s">
        <v>43</v>
      </c>
      <c r="G501" s="205"/>
      <c r="H501" s="246">
        <v>86830</v>
      </c>
      <c r="I501" s="247">
        <v>156030</v>
      </c>
      <c r="J501" s="246">
        <v>75260</v>
      </c>
      <c r="K501" s="247">
        <v>144460</v>
      </c>
      <c r="L501" s="175" t="s">
        <v>268</v>
      </c>
      <c r="M501" s="248">
        <v>840</v>
      </c>
      <c r="N501" s="249">
        <v>1430</v>
      </c>
      <c r="O501" s="250" t="s">
        <v>269</v>
      </c>
      <c r="P501" s="251" t="s">
        <v>270</v>
      </c>
      <c r="Q501" s="252" t="s">
        <v>274</v>
      </c>
      <c r="R501" s="251" t="s">
        <v>271</v>
      </c>
      <c r="S501" s="252" t="s">
        <v>268</v>
      </c>
      <c r="T501" s="253">
        <v>3</v>
      </c>
      <c r="U501" s="254">
        <v>3</v>
      </c>
      <c r="V501" s="248">
        <v>720</v>
      </c>
      <c r="W501" s="249">
        <v>1310</v>
      </c>
      <c r="X501" s="250" t="s">
        <v>269</v>
      </c>
      <c r="Y501" s="251" t="s">
        <v>270</v>
      </c>
      <c r="Z501" s="252" t="s">
        <v>274</v>
      </c>
      <c r="AA501" s="251" t="s">
        <v>271</v>
      </c>
      <c r="AB501" s="252" t="s">
        <v>268</v>
      </c>
      <c r="AC501" s="253">
        <v>3</v>
      </c>
      <c r="AD501" s="255">
        <v>2.9</v>
      </c>
      <c r="AE501" s="175" t="s">
        <v>268</v>
      </c>
      <c r="AF501" s="223">
        <v>8580</v>
      </c>
      <c r="AG501" s="224" t="s">
        <v>274</v>
      </c>
      <c r="AH501" s="256">
        <v>80</v>
      </c>
      <c r="AI501" s="257" t="s">
        <v>269</v>
      </c>
      <c r="AJ501" s="197" t="s">
        <v>270</v>
      </c>
      <c r="AK501" s="198" t="s">
        <v>268</v>
      </c>
      <c r="AL501" s="258" t="s">
        <v>271</v>
      </c>
      <c r="AM501" s="259" t="s">
        <v>268</v>
      </c>
      <c r="AN501" s="260">
        <v>2.8</v>
      </c>
      <c r="AO501" s="261"/>
      <c r="AQ501" s="233"/>
      <c r="AR501" s="56"/>
      <c r="AS501" s="233"/>
      <c r="AT501" s="262"/>
      <c r="AU501" s="263"/>
      <c r="AV501" s="262"/>
      <c r="AW501" s="263"/>
      <c r="AX501" s="262"/>
      <c r="AY501" s="263"/>
      <c r="BA501" s="56"/>
      <c r="BB501" s="56"/>
      <c r="BC501" s="264"/>
      <c r="BD501" s="265"/>
      <c r="BE501" s="56"/>
      <c r="BF501" s="265"/>
      <c r="BG501" s="56"/>
      <c r="BH501" s="265"/>
      <c r="BI501" s="56"/>
      <c r="BJ501" s="1187"/>
      <c r="BL501" s="231" t="s">
        <v>1174</v>
      </c>
      <c r="BM501" s="1210"/>
      <c r="BN501" s="1273" t="s">
        <v>1174</v>
      </c>
      <c r="BO501" s="1274"/>
      <c r="BP501" s="1274"/>
      <c r="BT501" s="306"/>
      <c r="BU501" s="307"/>
      <c r="BV501" s="1241"/>
      <c r="BW501" s="302"/>
      <c r="BX501" s="1210"/>
      <c r="BY501" s="1277"/>
      <c r="BZ501" s="267">
        <v>16520</v>
      </c>
      <c r="CA501" s="1210"/>
      <c r="CB501" s="1190"/>
      <c r="CC501" s="1192"/>
      <c r="CD501" s="1194"/>
      <c r="CE501" s="1192"/>
      <c r="CF501" s="1196"/>
      <c r="CG501" s="1192"/>
      <c r="CH501" s="1247"/>
      <c r="CI501" s="1241"/>
      <c r="CJ501" s="1188"/>
      <c r="CK501" s="1189"/>
      <c r="CL501" s="1190"/>
      <c r="CM501" s="1192"/>
      <c r="CN501" s="1194"/>
      <c r="CO501" s="1192"/>
      <c r="CP501" s="1196"/>
      <c r="CQ501" s="1192"/>
      <c r="CR501" s="1205"/>
      <c r="CS501" s="1230"/>
      <c r="CT501" s="1232"/>
      <c r="CU501" s="1234"/>
      <c r="CV501" s="1237"/>
      <c r="CW501" s="1234"/>
      <c r="CX501" s="1237"/>
      <c r="CY501" s="1189"/>
      <c r="CZ501" s="167" t="s">
        <v>1164</v>
      </c>
      <c r="DA501" s="268">
        <v>4800</v>
      </c>
      <c r="DB501" s="269">
        <v>5400</v>
      </c>
      <c r="DC501" s="270">
        <v>3400</v>
      </c>
      <c r="DD501" s="271">
        <v>3400</v>
      </c>
      <c r="DE501" s="1210"/>
      <c r="DF501" s="308" t="s">
        <v>1175</v>
      </c>
      <c r="DG501" s="1189"/>
      <c r="DH501" s="1240"/>
      <c r="DI501" s="1210"/>
      <c r="DJ501" s="1243"/>
      <c r="DK501" s="1210"/>
      <c r="DL501" s="1190"/>
      <c r="DM501" s="1192"/>
      <c r="DN501" s="1194"/>
      <c r="DO501" s="1192"/>
      <c r="DP501" s="1196"/>
      <c r="DQ501" s="1192"/>
      <c r="DR501" s="1247"/>
      <c r="DS501" s="1210"/>
      <c r="DT501" s="302"/>
      <c r="DU501" s="1210"/>
      <c r="DV501" s="1250"/>
      <c r="DW501" s="1252"/>
      <c r="DX501" s="1252"/>
      <c r="DY501" s="1254"/>
      <c r="DZ501" s="1210"/>
      <c r="EA501" s="1212"/>
      <c r="EB501" s="1192"/>
      <c r="EC501" s="1199"/>
      <c r="ED501" s="1192"/>
      <c r="EE501" s="1194"/>
      <c r="EF501" s="1192"/>
      <c r="EG501" s="1196"/>
      <c r="EH501" s="1192"/>
      <c r="EI501" s="1205"/>
      <c r="EJ501" s="1208"/>
      <c r="EK501" s="1210"/>
      <c r="EL501" s="1212"/>
      <c r="EM501" s="1192"/>
      <c r="EN501" s="1199"/>
      <c r="EO501" s="1192"/>
      <c r="EP501" s="1194"/>
      <c r="EQ501" s="1192"/>
      <c r="ER501" s="1196"/>
      <c r="ES501" s="1192"/>
      <c r="ET501" s="1205"/>
      <c r="EU501" s="1215"/>
      <c r="EV501" s="1208"/>
      <c r="EW501" s="1210"/>
      <c r="EX501" s="272">
        <v>6610</v>
      </c>
      <c r="EY501" s="1210"/>
      <c r="EZ501" s="1261"/>
      <c r="FA501" s="1210"/>
      <c r="FB501" s="1264"/>
      <c r="FC501" s="298"/>
      <c r="FD501" s="1267"/>
      <c r="FE501" s="441"/>
      <c r="FL501" s="422"/>
      <c r="FM501" s="422"/>
      <c r="FN501" s="422"/>
      <c r="FO501" s="422"/>
    </row>
    <row r="502" spans="1:171" ht="15.6" customHeight="1">
      <c r="A502" s="144" t="s">
        <v>1533</v>
      </c>
      <c r="B502" s="144" t="s">
        <v>2196</v>
      </c>
      <c r="C502" s="1256"/>
      <c r="D502" s="1349"/>
      <c r="E502" s="1217" t="s">
        <v>1165</v>
      </c>
      <c r="F502" s="299" t="s">
        <v>44</v>
      </c>
      <c r="G502" s="205"/>
      <c r="H502" s="246">
        <v>156030</v>
      </c>
      <c r="I502" s="247">
        <v>241830</v>
      </c>
      <c r="J502" s="246">
        <v>144460</v>
      </c>
      <c r="K502" s="247">
        <v>230260</v>
      </c>
      <c r="L502" s="175" t="s">
        <v>268</v>
      </c>
      <c r="M502" s="248">
        <v>1430</v>
      </c>
      <c r="N502" s="249">
        <v>2290</v>
      </c>
      <c r="O502" s="250" t="s">
        <v>269</v>
      </c>
      <c r="P502" s="251" t="s">
        <v>270</v>
      </c>
      <c r="Q502" s="252" t="s">
        <v>274</v>
      </c>
      <c r="R502" s="251" t="s">
        <v>271</v>
      </c>
      <c r="S502" s="252" t="s">
        <v>268</v>
      </c>
      <c r="T502" s="253">
        <v>3</v>
      </c>
      <c r="U502" s="254">
        <v>2.9</v>
      </c>
      <c r="V502" s="248">
        <v>1310</v>
      </c>
      <c r="W502" s="249">
        <v>2170</v>
      </c>
      <c r="X502" s="250" t="s">
        <v>269</v>
      </c>
      <c r="Y502" s="251" t="s">
        <v>270</v>
      </c>
      <c r="Z502" s="252" t="s">
        <v>274</v>
      </c>
      <c r="AA502" s="251" t="s">
        <v>271</v>
      </c>
      <c r="AB502" s="252" t="s">
        <v>268</v>
      </c>
      <c r="AC502" s="253">
        <v>2.9</v>
      </c>
      <c r="AD502" s="255">
        <v>2.9</v>
      </c>
      <c r="AE502" s="55"/>
      <c r="AH502" s="273"/>
      <c r="AP502" s="55"/>
      <c r="AZ502" s="175" t="s">
        <v>268</v>
      </c>
      <c r="BA502" s="274">
        <v>17160</v>
      </c>
      <c r="BB502" s="175" t="s">
        <v>268</v>
      </c>
      <c r="BC502" s="225">
        <v>170</v>
      </c>
      <c r="BD502" s="226" t="s">
        <v>269</v>
      </c>
      <c r="BE502" s="227" t="s">
        <v>270</v>
      </c>
      <c r="BF502" s="228" t="s">
        <v>268</v>
      </c>
      <c r="BG502" s="229" t="s">
        <v>271</v>
      </c>
      <c r="BH502" s="226" t="s">
        <v>268</v>
      </c>
      <c r="BI502" s="230">
        <v>2.7</v>
      </c>
      <c r="BJ502" s="1187"/>
      <c r="BL502" s="231">
        <v>307900</v>
      </c>
      <c r="BM502" s="1210"/>
      <c r="BN502" s="149">
        <v>3070</v>
      </c>
      <c r="BO502" s="138" t="s">
        <v>272</v>
      </c>
      <c r="BP502" s="166" t="s">
        <v>270</v>
      </c>
      <c r="BQ502" s="161" t="s">
        <v>268</v>
      </c>
      <c r="BR502" s="303" t="s">
        <v>271</v>
      </c>
      <c r="BS502" s="182" t="s">
        <v>268</v>
      </c>
      <c r="BT502" s="304">
        <v>1.8</v>
      </c>
      <c r="BU502" s="179"/>
      <c r="BV502" s="1241"/>
      <c r="BW502" s="231"/>
      <c r="BX502" s="1210" t="s">
        <v>268</v>
      </c>
      <c r="BY502" s="1278">
        <v>16520</v>
      </c>
      <c r="BZ502" s="275"/>
      <c r="CA502" s="1210"/>
      <c r="CB502" s="1190">
        <v>0</v>
      </c>
      <c r="CC502" s="1192"/>
      <c r="CD502" s="1194"/>
      <c r="CE502" s="1192"/>
      <c r="CF502" s="1196"/>
      <c r="CG502" s="1192"/>
      <c r="CH502" s="1247"/>
      <c r="CI502" s="1241"/>
      <c r="CJ502" s="1219">
        <v>10690</v>
      </c>
      <c r="CK502" s="1189"/>
      <c r="CL502" s="1190"/>
      <c r="CM502" s="1192"/>
      <c r="CN502" s="1194"/>
      <c r="CO502" s="1192"/>
      <c r="CP502" s="1196"/>
      <c r="CQ502" s="1192"/>
      <c r="CR502" s="1205"/>
      <c r="CS502" s="1230"/>
      <c r="CT502" s="1232"/>
      <c r="CU502" s="1234"/>
      <c r="CV502" s="1237"/>
      <c r="CW502" s="1234"/>
      <c r="CX502" s="1237"/>
      <c r="CY502" s="1189"/>
      <c r="CZ502" s="167" t="s">
        <v>1166</v>
      </c>
      <c r="DA502" s="268">
        <v>4200</v>
      </c>
      <c r="DB502" s="269">
        <v>4700</v>
      </c>
      <c r="DC502" s="270">
        <v>2900</v>
      </c>
      <c r="DD502" s="271">
        <v>2900</v>
      </c>
      <c r="DE502" s="1210"/>
      <c r="DF502" s="231">
        <v>9770</v>
      </c>
      <c r="DG502" s="235"/>
      <c r="DH502" s="276"/>
      <c r="DI502" s="1241"/>
      <c r="DJ502" s="1243"/>
      <c r="DK502" s="1210"/>
      <c r="DL502" s="1190"/>
      <c r="DM502" s="1192"/>
      <c r="DN502" s="1194"/>
      <c r="DO502" s="1192"/>
      <c r="DP502" s="1196"/>
      <c r="DQ502" s="1192"/>
      <c r="DR502" s="1247"/>
      <c r="DS502" s="1210"/>
      <c r="DT502" s="231"/>
      <c r="DU502" s="1210"/>
      <c r="DV502" s="1221">
        <v>0.01</v>
      </c>
      <c r="DW502" s="1223">
        <v>0.03</v>
      </c>
      <c r="DX502" s="1223">
        <v>0.04</v>
      </c>
      <c r="DY502" s="1225">
        <v>0.05</v>
      </c>
      <c r="DZ502" s="1210"/>
      <c r="EA502" s="1212"/>
      <c r="EB502" s="1192"/>
      <c r="EC502" s="1199"/>
      <c r="ED502" s="1192"/>
      <c r="EE502" s="1194"/>
      <c r="EF502" s="1192"/>
      <c r="EG502" s="1196"/>
      <c r="EH502" s="1192"/>
      <c r="EI502" s="1205"/>
      <c r="EJ502" s="1208"/>
      <c r="EK502" s="1210"/>
      <c r="EL502" s="1212"/>
      <c r="EM502" s="1192"/>
      <c r="EN502" s="1199"/>
      <c r="EO502" s="1192"/>
      <c r="EP502" s="1194"/>
      <c r="EQ502" s="1192"/>
      <c r="ER502" s="1196"/>
      <c r="ES502" s="1192"/>
      <c r="ET502" s="1205"/>
      <c r="EU502" s="1215"/>
      <c r="EV502" s="1208"/>
      <c r="EW502" s="1210"/>
      <c r="EX502" s="277">
        <v>60</v>
      </c>
      <c r="EY502" s="1210"/>
      <c r="EZ502" s="1261"/>
      <c r="FA502" s="1210"/>
      <c r="FB502" s="1264"/>
      <c r="FC502" s="298"/>
      <c r="FD502" s="1267"/>
      <c r="FE502" s="441"/>
      <c r="FL502" s="422"/>
      <c r="FM502" s="422"/>
      <c r="FN502" s="422"/>
      <c r="FO502" s="422"/>
    </row>
    <row r="503" spans="1:171" ht="15.6" customHeight="1">
      <c r="A503" s="144" t="s">
        <v>1534</v>
      </c>
      <c r="B503" s="144" t="s">
        <v>2197</v>
      </c>
      <c r="C503" s="1256"/>
      <c r="D503" s="1349"/>
      <c r="E503" s="1218"/>
      <c r="F503" s="300" t="s">
        <v>45</v>
      </c>
      <c r="G503" s="205"/>
      <c r="H503" s="279">
        <v>241830</v>
      </c>
      <c r="I503" s="280"/>
      <c r="J503" s="279">
        <v>230260</v>
      </c>
      <c r="K503" s="280"/>
      <c r="L503" s="175" t="s">
        <v>268</v>
      </c>
      <c r="M503" s="223">
        <v>2290</v>
      </c>
      <c r="N503" s="281"/>
      <c r="O503" s="282" t="s">
        <v>269</v>
      </c>
      <c r="P503" s="283" t="s">
        <v>270</v>
      </c>
      <c r="Q503" s="284" t="s">
        <v>274</v>
      </c>
      <c r="R503" s="283" t="s">
        <v>271</v>
      </c>
      <c r="S503" s="284" t="s">
        <v>268</v>
      </c>
      <c r="T503" s="285">
        <v>2.9</v>
      </c>
      <c r="U503" s="286"/>
      <c r="V503" s="223">
        <v>2170</v>
      </c>
      <c r="W503" s="281"/>
      <c r="X503" s="282" t="s">
        <v>269</v>
      </c>
      <c r="Y503" s="283" t="s">
        <v>270</v>
      </c>
      <c r="Z503" s="284" t="s">
        <v>274</v>
      </c>
      <c r="AA503" s="283" t="s">
        <v>271</v>
      </c>
      <c r="AB503" s="284" t="s">
        <v>268</v>
      </c>
      <c r="AC503" s="285">
        <v>2.9</v>
      </c>
      <c r="AD503" s="287"/>
      <c r="AE503" s="55"/>
      <c r="AH503" s="288"/>
      <c r="AP503" s="55"/>
      <c r="AQ503" s="289"/>
      <c r="AR503" s="165"/>
      <c r="AS503" s="288"/>
      <c r="AZ503" s="56"/>
      <c r="BA503" s="56"/>
      <c r="BB503" s="56"/>
      <c r="BC503" s="56"/>
      <c r="BD503" s="56"/>
      <c r="BE503" s="56"/>
      <c r="BF503" s="56"/>
      <c r="BG503" s="56"/>
      <c r="BH503" s="56"/>
      <c r="BI503" s="56"/>
      <c r="BJ503" s="1187"/>
      <c r="BL503" s="301"/>
      <c r="BM503" s="1210"/>
      <c r="BN503" s="144"/>
      <c r="BO503" s="202"/>
      <c r="BP503" s="202"/>
      <c r="BQ503" s="202"/>
      <c r="BR503" s="202"/>
      <c r="BS503" s="202"/>
      <c r="BT503" s="305"/>
      <c r="BU503" s="235"/>
      <c r="BV503" s="1241"/>
      <c r="BW503" s="266"/>
      <c r="BX503" s="1210"/>
      <c r="BY503" s="1279"/>
      <c r="BZ503" s="290"/>
      <c r="CA503" s="1210"/>
      <c r="CB503" s="1191"/>
      <c r="CC503" s="1193"/>
      <c r="CD503" s="1195"/>
      <c r="CE503" s="1193"/>
      <c r="CF503" s="1197"/>
      <c r="CG503" s="1193"/>
      <c r="CH503" s="1248"/>
      <c r="CI503" s="1241"/>
      <c r="CJ503" s="1219"/>
      <c r="CK503" s="1189"/>
      <c r="CL503" s="1190"/>
      <c r="CM503" s="1192"/>
      <c r="CN503" s="1194"/>
      <c r="CO503" s="1192"/>
      <c r="CP503" s="1196"/>
      <c r="CQ503" s="1192"/>
      <c r="CR503" s="1205"/>
      <c r="CS503" s="1230"/>
      <c r="CT503" s="1232"/>
      <c r="CU503" s="1235"/>
      <c r="CV503" s="1238"/>
      <c r="CW503" s="1235"/>
      <c r="CX503" s="1238"/>
      <c r="CY503" s="1189"/>
      <c r="CZ503" s="291" t="s">
        <v>1167</v>
      </c>
      <c r="DA503" s="292">
        <v>3800</v>
      </c>
      <c r="DB503" s="293">
        <v>4200</v>
      </c>
      <c r="DC503" s="294">
        <v>2600</v>
      </c>
      <c r="DD503" s="290">
        <v>2600</v>
      </c>
      <c r="DE503" s="1210"/>
      <c r="DF503" s="144"/>
      <c r="DG503" s="235"/>
      <c r="DH503" s="165"/>
      <c r="DI503" s="1241"/>
      <c r="DJ503" s="1244"/>
      <c r="DK503" s="1210"/>
      <c r="DL503" s="1190"/>
      <c r="DM503" s="1193"/>
      <c r="DN503" s="1195"/>
      <c r="DO503" s="1193"/>
      <c r="DP503" s="1197"/>
      <c r="DQ503" s="1193"/>
      <c r="DR503" s="1248"/>
      <c r="DS503" s="1210"/>
      <c r="DT503" s="231"/>
      <c r="DU503" s="1210"/>
      <c r="DV503" s="1222"/>
      <c r="DW503" s="1224"/>
      <c r="DX503" s="1224"/>
      <c r="DY503" s="1226"/>
      <c r="DZ503" s="1210"/>
      <c r="EA503" s="1213"/>
      <c r="EB503" s="1193"/>
      <c r="EC503" s="1200"/>
      <c r="ED503" s="1193"/>
      <c r="EE503" s="1195"/>
      <c r="EF503" s="1193"/>
      <c r="EG503" s="1197"/>
      <c r="EH503" s="1193"/>
      <c r="EI503" s="1206"/>
      <c r="EJ503" s="1209"/>
      <c r="EK503" s="1210"/>
      <c r="EL503" s="1213"/>
      <c r="EM503" s="1193"/>
      <c r="EN503" s="1200"/>
      <c r="EO503" s="1193"/>
      <c r="EP503" s="1195"/>
      <c r="EQ503" s="1193"/>
      <c r="ER503" s="1197"/>
      <c r="ES503" s="1193"/>
      <c r="ET503" s="1206"/>
      <c r="EU503" s="1216"/>
      <c r="EV503" s="1209"/>
      <c r="EW503" s="1210"/>
      <c r="EX503" s="295" t="s">
        <v>1168</v>
      </c>
      <c r="EY503" s="1210"/>
      <c r="EZ503" s="1261"/>
      <c r="FA503" s="1210"/>
      <c r="FB503" s="1264"/>
      <c r="FC503" s="298"/>
      <c r="FD503" s="1267"/>
      <c r="FE503" s="441"/>
      <c r="FL503" s="422"/>
      <c r="FM503" s="422"/>
      <c r="FN503" s="422"/>
      <c r="FO503" s="422"/>
    </row>
    <row r="504" spans="1:171" ht="15.6" customHeight="1">
      <c r="A504" s="144" t="s">
        <v>594</v>
      </c>
      <c r="B504" s="144" t="s">
        <v>2198</v>
      </c>
      <c r="C504" s="1256"/>
      <c r="D504" s="1348" t="s">
        <v>306</v>
      </c>
      <c r="E504" s="1184" t="s">
        <v>1160</v>
      </c>
      <c r="F504" s="296" t="s">
        <v>42</v>
      </c>
      <c r="G504" s="205"/>
      <c r="H504" s="206">
        <v>72800</v>
      </c>
      <c r="I504" s="207">
        <v>81380</v>
      </c>
      <c r="J504" s="206">
        <v>62280</v>
      </c>
      <c r="K504" s="207">
        <v>70860</v>
      </c>
      <c r="L504" s="175" t="s">
        <v>268</v>
      </c>
      <c r="M504" s="208">
        <v>700</v>
      </c>
      <c r="N504" s="209">
        <v>780</v>
      </c>
      <c r="O504" s="210" t="s">
        <v>269</v>
      </c>
      <c r="P504" s="211" t="s">
        <v>270</v>
      </c>
      <c r="Q504" s="212" t="s">
        <v>268</v>
      </c>
      <c r="R504" s="213" t="s">
        <v>271</v>
      </c>
      <c r="S504" s="212" t="s">
        <v>268</v>
      </c>
      <c r="T504" s="214">
        <v>3.1</v>
      </c>
      <c r="U504" s="215">
        <v>3</v>
      </c>
      <c r="V504" s="208">
        <v>600</v>
      </c>
      <c r="W504" s="209">
        <v>680</v>
      </c>
      <c r="X504" s="210" t="s">
        <v>269</v>
      </c>
      <c r="Y504" s="211" t="s">
        <v>270</v>
      </c>
      <c r="Z504" s="212" t="s">
        <v>268</v>
      </c>
      <c r="AA504" s="213" t="s">
        <v>271</v>
      </c>
      <c r="AB504" s="212" t="s">
        <v>268</v>
      </c>
      <c r="AC504" s="214">
        <v>3</v>
      </c>
      <c r="AD504" s="216">
        <v>3</v>
      </c>
      <c r="AE504" s="175" t="s">
        <v>268</v>
      </c>
      <c r="AF504" s="217">
        <v>8580</v>
      </c>
      <c r="AG504" s="218" t="s">
        <v>274</v>
      </c>
      <c r="AH504" s="219">
        <v>80</v>
      </c>
      <c r="AI504" s="220" t="s">
        <v>269</v>
      </c>
      <c r="AJ504" s="211" t="s">
        <v>270</v>
      </c>
      <c r="AK504" s="212" t="s">
        <v>268</v>
      </c>
      <c r="AL504" s="213" t="s">
        <v>271</v>
      </c>
      <c r="AM504" s="212" t="s">
        <v>268</v>
      </c>
      <c r="AN504" s="221">
        <v>2.8</v>
      </c>
      <c r="AO504" s="222" t="s">
        <v>276</v>
      </c>
      <c r="AP504" s="175" t="s">
        <v>268</v>
      </c>
      <c r="AQ504" s="223">
        <v>3430</v>
      </c>
      <c r="AR504" s="224" t="s">
        <v>274</v>
      </c>
      <c r="AS504" s="225">
        <v>30</v>
      </c>
      <c r="AT504" s="226" t="s">
        <v>269</v>
      </c>
      <c r="AU504" s="227" t="s">
        <v>270</v>
      </c>
      <c r="AV504" s="228" t="s">
        <v>268</v>
      </c>
      <c r="AW504" s="229" t="s">
        <v>271</v>
      </c>
      <c r="AX504" s="228" t="s">
        <v>268</v>
      </c>
      <c r="AY504" s="230">
        <v>3.8</v>
      </c>
      <c r="BA504" s="56"/>
      <c r="BJ504" s="1187"/>
      <c r="BL504" s="231" t="s">
        <v>1176</v>
      </c>
      <c r="BM504" s="1210"/>
      <c r="BN504" s="1227" t="s">
        <v>1176</v>
      </c>
      <c r="BO504" s="1228"/>
      <c r="BP504" s="1228"/>
      <c r="BT504" s="306"/>
      <c r="BU504" s="235"/>
      <c r="BV504" s="1241"/>
      <c r="BW504" s="266"/>
      <c r="BX504" s="1210" t="s">
        <v>268</v>
      </c>
      <c r="BY504" s="1276">
        <v>17480</v>
      </c>
      <c r="BZ504" s="237"/>
      <c r="CA504" s="1210" t="s">
        <v>268</v>
      </c>
      <c r="CB504" s="1245">
        <v>90</v>
      </c>
      <c r="CC504" s="1201" t="s">
        <v>269</v>
      </c>
      <c r="CD504" s="1202" t="s">
        <v>270</v>
      </c>
      <c r="CE504" s="1201" t="s">
        <v>268</v>
      </c>
      <c r="CF504" s="1203" t="s">
        <v>275</v>
      </c>
      <c r="CG504" s="1201" t="s">
        <v>268</v>
      </c>
      <c r="CH504" s="1246">
        <v>6.2</v>
      </c>
      <c r="CI504" s="1241"/>
      <c r="CJ504" s="1188" t="s">
        <v>201</v>
      </c>
      <c r="CK504" s="1189" t="s">
        <v>268</v>
      </c>
      <c r="CL504" s="1190">
        <v>90</v>
      </c>
      <c r="CM504" s="1192" t="s">
        <v>269</v>
      </c>
      <c r="CN504" s="1194" t="s">
        <v>270</v>
      </c>
      <c r="CO504" s="1192" t="s">
        <v>268</v>
      </c>
      <c r="CP504" s="1196" t="s">
        <v>275</v>
      </c>
      <c r="CQ504" s="1192" t="s">
        <v>268</v>
      </c>
      <c r="CR504" s="1205">
        <v>2.6</v>
      </c>
      <c r="CS504" s="1230" t="s">
        <v>277</v>
      </c>
      <c r="CT504" s="1232" t="s">
        <v>268</v>
      </c>
      <c r="CU504" s="1233">
        <v>4800</v>
      </c>
      <c r="CV504" s="1236">
        <v>5300</v>
      </c>
      <c r="CW504" s="1233">
        <v>3400</v>
      </c>
      <c r="CX504" s="1236">
        <v>3400</v>
      </c>
      <c r="CY504" s="1189" t="s">
        <v>268</v>
      </c>
      <c r="CZ504" s="238" t="s">
        <v>1162</v>
      </c>
      <c r="DA504" s="239">
        <v>8000</v>
      </c>
      <c r="DB504" s="240">
        <v>8900</v>
      </c>
      <c r="DC504" s="241">
        <v>5600</v>
      </c>
      <c r="DD504" s="242">
        <v>5600</v>
      </c>
      <c r="DE504" s="1210"/>
      <c r="DF504" s="308" t="s">
        <v>1177</v>
      </c>
      <c r="DG504" s="1189" t="s">
        <v>268</v>
      </c>
      <c r="DH504" s="1239">
        <v>5100</v>
      </c>
      <c r="DI504" s="1210" t="s">
        <v>268</v>
      </c>
      <c r="DJ504" s="1242">
        <v>4000</v>
      </c>
      <c r="DK504" s="1210" t="s">
        <v>268</v>
      </c>
      <c r="DL504" s="1245">
        <v>40</v>
      </c>
      <c r="DM504" s="1201" t="s">
        <v>269</v>
      </c>
      <c r="DN504" s="1202" t="s">
        <v>270</v>
      </c>
      <c r="DO504" s="1201" t="s">
        <v>268</v>
      </c>
      <c r="DP504" s="1203" t="s">
        <v>275</v>
      </c>
      <c r="DQ504" s="1201" t="s">
        <v>268</v>
      </c>
      <c r="DR504" s="1246">
        <v>6.2</v>
      </c>
      <c r="DS504" s="1210"/>
      <c r="DT504" s="231"/>
      <c r="DU504" s="1210" t="s">
        <v>280</v>
      </c>
      <c r="DV504" s="1249" t="s">
        <v>1129</v>
      </c>
      <c r="DW504" s="1251" t="s">
        <v>1129</v>
      </c>
      <c r="DX504" s="1251" t="s">
        <v>1129</v>
      </c>
      <c r="DY504" s="1253" t="s">
        <v>1129</v>
      </c>
      <c r="DZ504" s="1210" t="s">
        <v>280</v>
      </c>
      <c r="EA504" s="1211">
        <v>2680</v>
      </c>
      <c r="EB504" s="1201" t="s">
        <v>268</v>
      </c>
      <c r="EC504" s="1198">
        <v>20</v>
      </c>
      <c r="ED504" s="1201" t="s">
        <v>269</v>
      </c>
      <c r="EE504" s="1202" t="s">
        <v>270</v>
      </c>
      <c r="EF504" s="1201" t="s">
        <v>268</v>
      </c>
      <c r="EG504" s="1203" t="s">
        <v>275</v>
      </c>
      <c r="EH504" s="1201" t="s">
        <v>268</v>
      </c>
      <c r="EI504" s="1204">
        <v>6.2</v>
      </c>
      <c r="EJ504" s="1207" t="s">
        <v>276</v>
      </c>
      <c r="EK504" s="1210" t="s">
        <v>280</v>
      </c>
      <c r="EL504" s="1211">
        <v>9360</v>
      </c>
      <c r="EM504" s="1201" t="s">
        <v>268</v>
      </c>
      <c r="EN504" s="1198">
        <v>90</v>
      </c>
      <c r="EO504" s="1201" t="s">
        <v>269</v>
      </c>
      <c r="EP504" s="1202" t="s">
        <v>270</v>
      </c>
      <c r="EQ504" s="1201" t="s">
        <v>268</v>
      </c>
      <c r="ER504" s="1203" t="s">
        <v>275</v>
      </c>
      <c r="ES504" s="1201" t="s">
        <v>268</v>
      </c>
      <c r="ET504" s="1204">
        <v>2.7</v>
      </c>
      <c r="EU504" s="1214" t="s">
        <v>276</v>
      </c>
      <c r="EV504" s="1207" t="s">
        <v>1168</v>
      </c>
      <c r="EW504" s="1210" t="s">
        <v>280</v>
      </c>
      <c r="EX504" s="244"/>
      <c r="EY504" s="1210" t="s">
        <v>280</v>
      </c>
      <c r="EZ504" s="1261"/>
      <c r="FA504" s="1210"/>
      <c r="FB504" s="1264"/>
      <c r="FC504" s="298"/>
      <c r="FD504" s="1267"/>
      <c r="FE504" s="441"/>
      <c r="FL504" s="422"/>
      <c r="FM504" s="422"/>
      <c r="FN504" s="422"/>
      <c r="FO504" s="422"/>
    </row>
    <row r="505" spans="1:171" ht="15.6" customHeight="1">
      <c r="A505" s="144" t="s">
        <v>595</v>
      </c>
      <c r="B505" s="144" t="s">
        <v>2199</v>
      </c>
      <c r="C505" s="1256"/>
      <c r="D505" s="1349"/>
      <c r="E505" s="1185"/>
      <c r="F505" s="299" t="s">
        <v>43</v>
      </c>
      <c r="G505" s="205"/>
      <c r="H505" s="246">
        <v>81380</v>
      </c>
      <c r="I505" s="247">
        <v>150580</v>
      </c>
      <c r="J505" s="246">
        <v>70860</v>
      </c>
      <c r="K505" s="247">
        <v>140060</v>
      </c>
      <c r="L505" s="175" t="s">
        <v>268</v>
      </c>
      <c r="M505" s="248">
        <v>780</v>
      </c>
      <c r="N505" s="249">
        <v>1380</v>
      </c>
      <c r="O505" s="250" t="s">
        <v>269</v>
      </c>
      <c r="P505" s="251" t="s">
        <v>270</v>
      </c>
      <c r="Q505" s="252" t="s">
        <v>274</v>
      </c>
      <c r="R505" s="251" t="s">
        <v>271</v>
      </c>
      <c r="S505" s="252" t="s">
        <v>268</v>
      </c>
      <c r="T505" s="253">
        <v>3</v>
      </c>
      <c r="U505" s="254">
        <v>2.9</v>
      </c>
      <c r="V505" s="248">
        <v>680</v>
      </c>
      <c r="W505" s="249">
        <v>1270</v>
      </c>
      <c r="X505" s="250" t="s">
        <v>269</v>
      </c>
      <c r="Y505" s="251" t="s">
        <v>270</v>
      </c>
      <c r="Z505" s="252" t="s">
        <v>274</v>
      </c>
      <c r="AA505" s="251" t="s">
        <v>271</v>
      </c>
      <c r="AB505" s="252" t="s">
        <v>268</v>
      </c>
      <c r="AC505" s="253">
        <v>3</v>
      </c>
      <c r="AD505" s="255">
        <v>2.9</v>
      </c>
      <c r="AE505" s="175" t="s">
        <v>268</v>
      </c>
      <c r="AF505" s="223">
        <v>8580</v>
      </c>
      <c r="AG505" s="224" t="s">
        <v>274</v>
      </c>
      <c r="AH505" s="256">
        <v>80</v>
      </c>
      <c r="AI505" s="257" t="s">
        <v>269</v>
      </c>
      <c r="AJ505" s="197" t="s">
        <v>270</v>
      </c>
      <c r="AK505" s="198" t="s">
        <v>268</v>
      </c>
      <c r="AL505" s="258" t="s">
        <v>271</v>
      </c>
      <c r="AM505" s="259" t="s">
        <v>268</v>
      </c>
      <c r="AN505" s="260">
        <v>2.8</v>
      </c>
      <c r="AO505" s="261"/>
      <c r="AQ505" s="233"/>
      <c r="AR505" s="56"/>
      <c r="AS505" s="233"/>
      <c r="AT505" s="262"/>
      <c r="AU505" s="263"/>
      <c r="AV505" s="262"/>
      <c r="AW505" s="263"/>
      <c r="AX505" s="262"/>
      <c r="AY505" s="263"/>
      <c r="BA505" s="56"/>
      <c r="BB505" s="56"/>
      <c r="BC505" s="264"/>
      <c r="BD505" s="265"/>
      <c r="BE505" s="56"/>
      <c r="BF505" s="265"/>
      <c r="BG505" s="56"/>
      <c r="BH505" s="265"/>
      <c r="BI505" s="56"/>
      <c r="BJ505" s="1187"/>
      <c r="BL505" s="231">
        <v>349300</v>
      </c>
      <c r="BM505" s="1210"/>
      <c r="BN505" s="149">
        <v>3490</v>
      </c>
      <c r="BO505" s="138" t="s">
        <v>272</v>
      </c>
      <c r="BP505" s="166" t="s">
        <v>270</v>
      </c>
      <c r="BQ505" s="161" t="s">
        <v>268</v>
      </c>
      <c r="BR505" s="303" t="s">
        <v>271</v>
      </c>
      <c r="BS505" s="182" t="s">
        <v>268</v>
      </c>
      <c r="BT505" s="304">
        <v>1.9</v>
      </c>
      <c r="BU505" s="235"/>
      <c r="BV505" s="1241"/>
      <c r="BW505" s="266"/>
      <c r="BX505" s="1210"/>
      <c r="BY505" s="1277"/>
      <c r="BZ505" s="267">
        <v>15540</v>
      </c>
      <c r="CA505" s="1210"/>
      <c r="CB505" s="1190"/>
      <c r="CC505" s="1192"/>
      <c r="CD505" s="1194"/>
      <c r="CE505" s="1192"/>
      <c r="CF505" s="1196"/>
      <c r="CG505" s="1192"/>
      <c r="CH505" s="1247"/>
      <c r="CI505" s="1241"/>
      <c r="CJ505" s="1188"/>
      <c r="CK505" s="1189"/>
      <c r="CL505" s="1190"/>
      <c r="CM505" s="1192"/>
      <c r="CN505" s="1194"/>
      <c r="CO505" s="1192"/>
      <c r="CP505" s="1196"/>
      <c r="CQ505" s="1192"/>
      <c r="CR505" s="1205"/>
      <c r="CS505" s="1230"/>
      <c r="CT505" s="1232"/>
      <c r="CU505" s="1234"/>
      <c r="CV505" s="1237"/>
      <c r="CW505" s="1234"/>
      <c r="CX505" s="1237"/>
      <c r="CY505" s="1189"/>
      <c r="CZ505" s="167" t="s">
        <v>1164</v>
      </c>
      <c r="DA505" s="268">
        <v>4400</v>
      </c>
      <c r="DB505" s="269">
        <v>4900</v>
      </c>
      <c r="DC505" s="270">
        <v>3000</v>
      </c>
      <c r="DD505" s="271">
        <v>3000</v>
      </c>
      <c r="DE505" s="1210"/>
      <c r="DF505" s="231">
        <v>8860</v>
      </c>
      <c r="DG505" s="1189"/>
      <c r="DH505" s="1240"/>
      <c r="DI505" s="1210"/>
      <c r="DJ505" s="1243"/>
      <c r="DK505" s="1210"/>
      <c r="DL505" s="1190"/>
      <c r="DM505" s="1192"/>
      <c r="DN505" s="1194"/>
      <c r="DO505" s="1192"/>
      <c r="DP505" s="1196"/>
      <c r="DQ505" s="1192"/>
      <c r="DR505" s="1247"/>
      <c r="DS505" s="1210"/>
      <c r="DT505" s="231"/>
      <c r="DU505" s="1210"/>
      <c r="DV505" s="1250"/>
      <c r="DW505" s="1252"/>
      <c r="DX505" s="1252"/>
      <c r="DY505" s="1254"/>
      <c r="DZ505" s="1210"/>
      <c r="EA505" s="1212"/>
      <c r="EB505" s="1192"/>
      <c r="EC505" s="1199"/>
      <c r="ED505" s="1192"/>
      <c r="EE505" s="1194"/>
      <c r="EF505" s="1192"/>
      <c r="EG505" s="1196"/>
      <c r="EH505" s="1192"/>
      <c r="EI505" s="1205"/>
      <c r="EJ505" s="1208"/>
      <c r="EK505" s="1210"/>
      <c r="EL505" s="1212"/>
      <c r="EM505" s="1192"/>
      <c r="EN505" s="1199"/>
      <c r="EO505" s="1192"/>
      <c r="EP505" s="1194"/>
      <c r="EQ505" s="1192"/>
      <c r="ER505" s="1196"/>
      <c r="ES505" s="1192"/>
      <c r="ET505" s="1205"/>
      <c r="EU505" s="1215"/>
      <c r="EV505" s="1208"/>
      <c r="EW505" s="1210"/>
      <c r="EX505" s="272">
        <v>6000</v>
      </c>
      <c r="EY505" s="1210"/>
      <c r="EZ505" s="1261"/>
      <c r="FA505" s="1210"/>
      <c r="FB505" s="1264"/>
      <c r="FC505" s="298"/>
      <c r="FD505" s="1267"/>
      <c r="FE505" s="441"/>
      <c r="FL505" s="422"/>
      <c r="FM505" s="422"/>
      <c r="FN505" s="422"/>
      <c r="FO505" s="422"/>
    </row>
    <row r="506" spans="1:171" ht="15.6" customHeight="1">
      <c r="A506" s="144" t="s">
        <v>1535</v>
      </c>
      <c r="B506" s="144" t="s">
        <v>2200</v>
      </c>
      <c r="C506" s="1256"/>
      <c r="D506" s="1349"/>
      <c r="E506" s="1217" t="s">
        <v>1165</v>
      </c>
      <c r="F506" s="299" t="s">
        <v>44</v>
      </c>
      <c r="G506" s="205"/>
      <c r="H506" s="246">
        <v>150580</v>
      </c>
      <c r="I506" s="247">
        <v>236380</v>
      </c>
      <c r="J506" s="246">
        <v>140060</v>
      </c>
      <c r="K506" s="247">
        <v>225860</v>
      </c>
      <c r="L506" s="175" t="s">
        <v>268</v>
      </c>
      <c r="M506" s="248">
        <v>1380</v>
      </c>
      <c r="N506" s="249">
        <v>2240</v>
      </c>
      <c r="O506" s="250" t="s">
        <v>269</v>
      </c>
      <c r="P506" s="251" t="s">
        <v>270</v>
      </c>
      <c r="Q506" s="252" t="s">
        <v>274</v>
      </c>
      <c r="R506" s="251" t="s">
        <v>271</v>
      </c>
      <c r="S506" s="252" t="s">
        <v>268</v>
      </c>
      <c r="T506" s="253">
        <v>2.9</v>
      </c>
      <c r="U506" s="254">
        <v>2.9</v>
      </c>
      <c r="V506" s="248">
        <v>1270</v>
      </c>
      <c r="W506" s="249">
        <v>2130</v>
      </c>
      <c r="X506" s="250" t="s">
        <v>269</v>
      </c>
      <c r="Y506" s="251" t="s">
        <v>270</v>
      </c>
      <c r="Z506" s="252" t="s">
        <v>274</v>
      </c>
      <c r="AA506" s="251" t="s">
        <v>271</v>
      </c>
      <c r="AB506" s="252" t="s">
        <v>268</v>
      </c>
      <c r="AC506" s="253">
        <v>2.9</v>
      </c>
      <c r="AD506" s="255">
        <v>2.9</v>
      </c>
      <c r="AE506" s="55"/>
      <c r="AH506" s="273"/>
      <c r="AP506" s="55"/>
      <c r="AZ506" s="175" t="s">
        <v>268</v>
      </c>
      <c r="BA506" s="274">
        <v>17160</v>
      </c>
      <c r="BB506" s="175" t="s">
        <v>268</v>
      </c>
      <c r="BC506" s="225">
        <v>170</v>
      </c>
      <c r="BD506" s="226" t="s">
        <v>269</v>
      </c>
      <c r="BE506" s="227" t="s">
        <v>270</v>
      </c>
      <c r="BF506" s="228" t="s">
        <v>268</v>
      </c>
      <c r="BG506" s="229" t="s">
        <v>271</v>
      </c>
      <c r="BH506" s="226" t="s">
        <v>268</v>
      </c>
      <c r="BI506" s="230">
        <v>2.7</v>
      </c>
      <c r="BJ506" s="1187"/>
      <c r="BL506" s="302"/>
      <c r="BM506" s="1210"/>
      <c r="BN506" s="309"/>
      <c r="BO506" s="202"/>
      <c r="BP506" s="202"/>
      <c r="BQ506" s="202"/>
      <c r="BR506" s="202"/>
      <c r="BS506" s="202"/>
      <c r="BT506" s="305"/>
      <c r="BU506" s="235"/>
      <c r="BV506" s="1241"/>
      <c r="BW506" s="266"/>
      <c r="BX506" s="1210" t="s">
        <v>268</v>
      </c>
      <c r="BY506" s="1278">
        <v>15540</v>
      </c>
      <c r="BZ506" s="275"/>
      <c r="CA506" s="1210"/>
      <c r="CB506" s="1190">
        <v>0</v>
      </c>
      <c r="CC506" s="1192"/>
      <c r="CD506" s="1194"/>
      <c r="CE506" s="1192"/>
      <c r="CF506" s="1196"/>
      <c r="CG506" s="1192"/>
      <c r="CH506" s="1247"/>
      <c r="CI506" s="1241"/>
      <c r="CJ506" s="1219">
        <v>9710</v>
      </c>
      <c r="CK506" s="1189"/>
      <c r="CL506" s="1190"/>
      <c r="CM506" s="1192"/>
      <c r="CN506" s="1194"/>
      <c r="CO506" s="1192"/>
      <c r="CP506" s="1196"/>
      <c r="CQ506" s="1192"/>
      <c r="CR506" s="1205"/>
      <c r="CS506" s="1230"/>
      <c r="CT506" s="1232"/>
      <c r="CU506" s="1234"/>
      <c r="CV506" s="1237"/>
      <c r="CW506" s="1234"/>
      <c r="CX506" s="1237"/>
      <c r="CY506" s="1189"/>
      <c r="CZ506" s="167" t="s">
        <v>1166</v>
      </c>
      <c r="DA506" s="268">
        <v>3800</v>
      </c>
      <c r="DB506" s="269">
        <v>4200</v>
      </c>
      <c r="DC506" s="270">
        <v>2600</v>
      </c>
      <c r="DD506" s="271">
        <v>2600</v>
      </c>
      <c r="DE506" s="1210"/>
      <c r="DF506" s="144"/>
      <c r="DG506" s="235"/>
      <c r="DH506" s="276"/>
      <c r="DI506" s="1241"/>
      <c r="DJ506" s="1243"/>
      <c r="DK506" s="1210"/>
      <c r="DL506" s="1190"/>
      <c r="DM506" s="1192"/>
      <c r="DN506" s="1194"/>
      <c r="DO506" s="1192"/>
      <c r="DP506" s="1196"/>
      <c r="DQ506" s="1192"/>
      <c r="DR506" s="1247"/>
      <c r="DS506" s="1210"/>
      <c r="DT506" s="231"/>
      <c r="DU506" s="1210"/>
      <c r="DV506" s="1221">
        <v>0.01</v>
      </c>
      <c r="DW506" s="1223">
        <v>0.03</v>
      </c>
      <c r="DX506" s="1223">
        <v>0.04</v>
      </c>
      <c r="DY506" s="1225">
        <v>0.05</v>
      </c>
      <c r="DZ506" s="1210"/>
      <c r="EA506" s="1212"/>
      <c r="EB506" s="1192"/>
      <c r="EC506" s="1199"/>
      <c r="ED506" s="1192"/>
      <c r="EE506" s="1194"/>
      <c r="EF506" s="1192"/>
      <c r="EG506" s="1196"/>
      <c r="EH506" s="1192"/>
      <c r="EI506" s="1205"/>
      <c r="EJ506" s="1208"/>
      <c r="EK506" s="1210"/>
      <c r="EL506" s="1212"/>
      <c r="EM506" s="1192"/>
      <c r="EN506" s="1199"/>
      <c r="EO506" s="1192"/>
      <c r="EP506" s="1194"/>
      <c r="EQ506" s="1192"/>
      <c r="ER506" s="1196"/>
      <c r="ES506" s="1192"/>
      <c r="ET506" s="1205"/>
      <c r="EU506" s="1215"/>
      <c r="EV506" s="1208"/>
      <c r="EW506" s="1210"/>
      <c r="EX506" s="277">
        <v>60</v>
      </c>
      <c r="EY506" s="1210"/>
      <c r="EZ506" s="1261"/>
      <c r="FA506" s="1210"/>
      <c r="FB506" s="1264"/>
      <c r="FC506" s="298"/>
      <c r="FD506" s="1267"/>
      <c r="FE506" s="441"/>
      <c r="FL506" s="422"/>
      <c r="FM506" s="422"/>
      <c r="FN506" s="422"/>
      <c r="FO506" s="422"/>
    </row>
    <row r="507" spans="1:171" ht="15.6" customHeight="1">
      <c r="A507" s="144" t="s">
        <v>1536</v>
      </c>
      <c r="B507" s="144" t="s">
        <v>2201</v>
      </c>
      <c r="C507" s="1256"/>
      <c r="D507" s="1349"/>
      <c r="E507" s="1218"/>
      <c r="F507" s="300" t="s">
        <v>45</v>
      </c>
      <c r="G507" s="205"/>
      <c r="H507" s="279">
        <v>236380</v>
      </c>
      <c r="I507" s="280"/>
      <c r="J507" s="279">
        <v>225860</v>
      </c>
      <c r="K507" s="280"/>
      <c r="L507" s="175" t="s">
        <v>268</v>
      </c>
      <c r="M507" s="223">
        <v>2240</v>
      </c>
      <c r="N507" s="281"/>
      <c r="O507" s="282" t="s">
        <v>269</v>
      </c>
      <c r="P507" s="283" t="s">
        <v>270</v>
      </c>
      <c r="Q507" s="284" t="s">
        <v>274</v>
      </c>
      <c r="R507" s="283" t="s">
        <v>271</v>
      </c>
      <c r="S507" s="284" t="s">
        <v>268</v>
      </c>
      <c r="T507" s="285">
        <v>2.9</v>
      </c>
      <c r="U507" s="286"/>
      <c r="V507" s="223">
        <v>2130</v>
      </c>
      <c r="W507" s="281"/>
      <c r="X507" s="282" t="s">
        <v>269</v>
      </c>
      <c r="Y507" s="283" t="s">
        <v>270</v>
      </c>
      <c r="Z507" s="284" t="s">
        <v>274</v>
      </c>
      <c r="AA507" s="283" t="s">
        <v>271</v>
      </c>
      <c r="AB507" s="284" t="s">
        <v>268</v>
      </c>
      <c r="AC507" s="285">
        <v>2.9</v>
      </c>
      <c r="AD507" s="287"/>
      <c r="AE507" s="55"/>
      <c r="AH507" s="288"/>
      <c r="AP507" s="55"/>
      <c r="AQ507" s="289"/>
      <c r="AR507" s="165"/>
      <c r="AS507" s="288"/>
      <c r="AZ507" s="56"/>
      <c r="BA507" s="56"/>
      <c r="BB507" s="56"/>
      <c r="BC507" s="56"/>
      <c r="BD507" s="56"/>
      <c r="BE507" s="56"/>
      <c r="BF507" s="56"/>
      <c r="BG507" s="56"/>
      <c r="BH507" s="56"/>
      <c r="BI507" s="56"/>
      <c r="BJ507" s="1187"/>
      <c r="BL507" s="231" t="s">
        <v>1178</v>
      </c>
      <c r="BM507" s="1210"/>
      <c r="BN507" s="1227" t="s">
        <v>1178</v>
      </c>
      <c r="BO507" s="1228"/>
      <c r="BP507" s="1228"/>
      <c r="BT507" s="306"/>
      <c r="BU507" s="235"/>
      <c r="BV507" s="1241"/>
      <c r="BW507" s="266"/>
      <c r="BX507" s="1210"/>
      <c r="BY507" s="1279"/>
      <c r="BZ507" s="290"/>
      <c r="CA507" s="1210"/>
      <c r="CB507" s="1191"/>
      <c r="CC507" s="1193"/>
      <c r="CD507" s="1195"/>
      <c r="CE507" s="1193"/>
      <c r="CF507" s="1197"/>
      <c r="CG507" s="1193"/>
      <c r="CH507" s="1248"/>
      <c r="CI507" s="1241"/>
      <c r="CJ507" s="1219"/>
      <c r="CK507" s="1189"/>
      <c r="CL507" s="1190"/>
      <c r="CM507" s="1192"/>
      <c r="CN507" s="1194"/>
      <c r="CO507" s="1192"/>
      <c r="CP507" s="1196"/>
      <c r="CQ507" s="1192"/>
      <c r="CR507" s="1205"/>
      <c r="CS507" s="1230"/>
      <c r="CT507" s="1232"/>
      <c r="CU507" s="1235"/>
      <c r="CV507" s="1238"/>
      <c r="CW507" s="1235"/>
      <c r="CX507" s="1238"/>
      <c r="CY507" s="1189"/>
      <c r="CZ507" s="291" t="s">
        <v>1167</v>
      </c>
      <c r="DA507" s="292">
        <v>3400</v>
      </c>
      <c r="DB507" s="293">
        <v>3800</v>
      </c>
      <c r="DC507" s="294">
        <v>2400</v>
      </c>
      <c r="DD507" s="290">
        <v>2400</v>
      </c>
      <c r="DE507" s="1210"/>
      <c r="DF507" s="308" t="s">
        <v>1179</v>
      </c>
      <c r="DG507" s="235"/>
      <c r="DH507" s="165"/>
      <c r="DI507" s="1241"/>
      <c r="DJ507" s="1244"/>
      <c r="DK507" s="1210"/>
      <c r="DL507" s="1190"/>
      <c r="DM507" s="1193"/>
      <c r="DN507" s="1195"/>
      <c r="DO507" s="1193"/>
      <c r="DP507" s="1197"/>
      <c r="DQ507" s="1193"/>
      <c r="DR507" s="1248"/>
      <c r="DS507" s="1210"/>
      <c r="DT507" s="231"/>
      <c r="DU507" s="1210"/>
      <c r="DV507" s="1222"/>
      <c r="DW507" s="1224"/>
      <c r="DX507" s="1224"/>
      <c r="DY507" s="1226"/>
      <c r="DZ507" s="1210"/>
      <c r="EA507" s="1213"/>
      <c r="EB507" s="1193"/>
      <c r="EC507" s="1200"/>
      <c r="ED507" s="1193"/>
      <c r="EE507" s="1195"/>
      <c r="EF507" s="1193"/>
      <c r="EG507" s="1197"/>
      <c r="EH507" s="1193"/>
      <c r="EI507" s="1206"/>
      <c r="EJ507" s="1209"/>
      <c r="EK507" s="1210"/>
      <c r="EL507" s="1213"/>
      <c r="EM507" s="1193"/>
      <c r="EN507" s="1200"/>
      <c r="EO507" s="1193"/>
      <c r="EP507" s="1195"/>
      <c r="EQ507" s="1193"/>
      <c r="ER507" s="1197"/>
      <c r="ES507" s="1193"/>
      <c r="ET507" s="1206"/>
      <c r="EU507" s="1216"/>
      <c r="EV507" s="1209"/>
      <c r="EW507" s="1210"/>
      <c r="EX507" s="295" t="s">
        <v>1168</v>
      </c>
      <c r="EY507" s="1210"/>
      <c r="EZ507" s="1261"/>
      <c r="FA507" s="1210"/>
      <c r="FB507" s="1264"/>
      <c r="FC507" s="298"/>
      <c r="FD507" s="1267"/>
      <c r="FE507" s="441"/>
      <c r="FL507" s="422"/>
      <c r="FM507" s="422"/>
      <c r="FN507" s="422"/>
      <c r="FO507" s="422"/>
    </row>
    <row r="508" spans="1:171" ht="15.6" customHeight="1">
      <c r="A508" s="144" t="s">
        <v>596</v>
      </c>
      <c r="B508" s="144" t="s">
        <v>2202</v>
      </c>
      <c r="C508" s="1256"/>
      <c r="D508" s="1352" t="s">
        <v>308</v>
      </c>
      <c r="E508" s="1353" t="s">
        <v>1160</v>
      </c>
      <c r="F508" s="204" t="s">
        <v>42</v>
      </c>
      <c r="G508" s="205"/>
      <c r="H508" s="206">
        <v>68430</v>
      </c>
      <c r="I508" s="207">
        <v>77010</v>
      </c>
      <c r="J508" s="206">
        <v>58790</v>
      </c>
      <c r="K508" s="207">
        <v>67370</v>
      </c>
      <c r="L508" s="175" t="s">
        <v>268</v>
      </c>
      <c r="M508" s="208">
        <v>660</v>
      </c>
      <c r="N508" s="209">
        <v>740</v>
      </c>
      <c r="O508" s="210" t="s">
        <v>269</v>
      </c>
      <c r="P508" s="211" t="s">
        <v>270</v>
      </c>
      <c r="Q508" s="212" t="s">
        <v>268</v>
      </c>
      <c r="R508" s="213" t="s">
        <v>271</v>
      </c>
      <c r="S508" s="212" t="s">
        <v>268</v>
      </c>
      <c r="T508" s="214">
        <v>3</v>
      </c>
      <c r="U508" s="215">
        <v>3</v>
      </c>
      <c r="V508" s="208">
        <v>560</v>
      </c>
      <c r="W508" s="209">
        <v>640</v>
      </c>
      <c r="X508" s="210" t="s">
        <v>269</v>
      </c>
      <c r="Y508" s="211" t="s">
        <v>270</v>
      </c>
      <c r="Z508" s="212" t="s">
        <v>268</v>
      </c>
      <c r="AA508" s="213" t="s">
        <v>271</v>
      </c>
      <c r="AB508" s="212" t="s">
        <v>268</v>
      </c>
      <c r="AC508" s="214">
        <v>3</v>
      </c>
      <c r="AD508" s="216">
        <v>3</v>
      </c>
      <c r="AE508" s="175" t="s">
        <v>268</v>
      </c>
      <c r="AF508" s="217">
        <v>8580</v>
      </c>
      <c r="AG508" s="218" t="s">
        <v>274</v>
      </c>
      <c r="AH508" s="219">
        <v>80</v>
      </c>
      <c r="AI508" s="220" t="s">
        <v>269</v>
      </c>
      <c r="AJ508" s="211" t="s">
        <v>270</v>
      </c>
      <c r="AK508" s="212" t="s">
        <v>268</v>
      </c>
      <c r="AL508" s="213" t="s">
        <v>271</v>
      </c>
      <c r="AM508" s="212" t="s">
        <v>268</v>
      </c>
      <c r="AN508" s="221">
        <v>2.8</v>
      </c>
      <c r="AO508" s="222" t="s">
        <v>276</v>
      </c>
      <c r="AP508" s="175" t="s">
        <v>268</v>
      </c>
      <c r="AQ508" s="223">
        <v>3430</v>
      </c>
      <c r="AR508" s="224" t="s">
        <v>274</v>
      </c>
      <c r="AS508" s="225">
        <v>30</v>
      </c>
      <c r="AT508" s="226" t="s">
        <v>269</v>
      </c>
      <c r="AU508" s="227" t="s">
        <v>270</v>
      </c>
      <c r="AV508" s="228" t="s">
        <v>268</v>
      </c>
      <c r="AW508" s="229" t="s">
        <v>271</v>
      </c>
      <c r="AX508" s="228" t="s">
        <v>268</v>
      </c>
      <c r="AY508" s="230">
        <v>3.8</v>
      </c>
      <c r="BA508" s="56"/>
      <c r="BJ508" s="1187"/>
      <c r="BL508" s="231">
        <v>390700</v>
      </c>
      <c r="BM508" s="1210"/>
      <c r="BN508" s="149">
        <v>3900</v>
      </c>
      <c r="BO508" s="138" t="s">
        <v>272</v>
      </c>
      <c r="BP508" s="166" t="s">
        <v>270</v>
      </c>
      <c r="BQ508" s="161" t="s">
        <v>268</v>
      </c>
      <c r="BR508" s="303" t="s">
        <v>271</v>
      </c>
      <c r="BS508" s="182" t="s">
        <v>268</v>
      </c>
      <c r="BT508" s="304">
        <v>2</v>
      </c>
      <c r="BU508" s="307"/>
      <c r="BV508" s="1241"/>
      <c r="BW508" s="302"/>
      <c r="BX508" s="1210" t="s">
        <v>268</v>
      </c>
      <c r="BY508" s="1276">
        <v>16670</v>
      </c>
      <c r="BZ508" s="237"/>
      <c r="CA508" s="1210" t="s">
        <v>268</v>
      </c>
      <c r="CB508" s="1245">
        <v>80</v>
      </c>
      <c r="CC508" s="1201" t="s">
        <v>269</v>
      </c>
      <c r="CD508" s="1202" t="s">
        <v>270</v>
      </c>
      <c r="CE508" s="1201" t="s">
        <v>268</v>
      </c>
      <c r="CF508" s="1203" t="s">
        <v>275</v>
      </c>
      <c r="CG508" s="1201" t="s">
        <v>268</v>
      </c>
      <c r="CH508" s="1246">
        <v>6.4</v>
      </c>
      <c r="CI508" s="1241"/>
      <c r="CJ508" s="1188" t="s">
        <v>202</v>
      </c>
      <c r="CK508" s="1189" t="s">
        <v>268</v>
      </c>
      <c r="CL508" s="1190">
        <v>80</v>
      </c>
      <c r="CM508" s="1192" t="s">
        <v>269</v>
      </c>
      <c r="CN508" s="1194" t="s">
        <v>270</v>
      </c>
      <c r="CO508" s="1192" t="s">
        <v>268</v>
      </c>
      <c r="CP508" s="1196" t="s">
        <v>275</v>
      </c>
      <c r="CQ508" s="1192" t="s">
        <v>268</v>
      </c>
      <c r="CR508" s="1205">
        <v>2.7</v>
      </c>
      <c r="CS508" s="1230" t="s">
        <v>277</v>
      </c>
      <c r="CT508" s="1232" t="s">
        <v>268</v>
      </c>
      <c r="CU508" s="1233">
        <v>4400</v>
      </c>
      <c r="CV508" s="1236">
        <v>4900</v>
      </c>
      <c r="CW508" s="1233">
        <v>3100</v>
      </c>
      <c r="CX508" s="1236">
        <v>3100</v>
      </c>
      <c r="CY508" s="1189" t="s">
        <v>268</v>
      </c>
      <c r="CZ508" s="238" t="s">
        <v>1162</v>
      </c>
      <c r="DA508" s="239">
        <v>7200</v>
      </c>
      <c r="DB508" s="240">
        <v>8100</v>
      </c>
      <c r="DC508" s="241">
        <v>5100</v>
      </c>
      <c r="DD508" s="242">
        <v>5100</v>
      </c>
      <c r="DE508" s="1210"/>
      <c r="DF508" s="231">
        <v>8120</v>
      </c>
      <c r="DG508" s="1189" t="s">
        <v>268</v>
      </c>
      <c r="DH508" s="1239">
        <v>5100</v>
      </c>
      <c r="DI508" s="1210" t="s">
        <v>268</v>
      </c>
      <c r="DJ508" s="1242">
        <v>3670</v>
      </c>
      <c r="DK508" s="1210" t="s">
        <v>268</v>
      </c>
      <c r="DL508" s="1245">
        <v>30</v>
      </c>
      <c r="DM508" s="1201" t="s">
        <v>269</v>
      </c>
      <c r="DN508" s="1202" t="s">
        <v>270</v>
      </c>
      <c r="DO508" s="1201" t="s">
        <v>268</v>
      </c>
      <c r="DP508" s="1203" t="s">
        <v>275</v>
      </c>
      <c r="DQ508" s="1201" t="s">
        <v>268</v>
      </c>
      <c r="DR508" s="1246">
        <v>7.6</v>
      </c>
      <c r="DS508" s="1210"/>
      <c r="DT508" s="302"/>
      <c r="DU508" s="1210" t="s">
        <v>280</v>
      </c>
      <c r="DV508" s="1249" t="s">
        <v>1129</v>
      </c>
      <c r="DW508" s="1251" t="s">
        <v>1129</v>
      </c>
      <c r="DX508" s="1251" t="s">
        <v>1129</v>
      </c>
      <c r="DY508" s="1253" t="s">
        <v>1129</v>
      </c>
      <c r="DZ508" s="1210" t="s">
        <v>280</v>
      </c>
      <c r="EA508" s="1211">
        <v>2460</v>
      </c>
      <c r="EB508" s="1201" t="s">
        <v>268</v>
      </c>
      <c r="EC508" s="1198">
        <v>20</v>
      </c>
      <c r="ED508" s="1201" t="s">
        <v>269</v>
      </c>
      <c r="EE508" s="1202" t="s">
        <v>270</v>
      </c>
      <c r="EF508" s="1201" t="s">
        <v>268</v>
      </c>
      <c r="EG508" s="1203" t="s">
        <v>275</v>
      </c>
      <c r="EH508" s="1201" t="s">
        <v>268</v>
      </c>
      <c r="EI508" s="1204">
        <v>5.7</v>
      </c>
      <c r="EJ508" s="1207" t="s">
        <v>276</v>
      </c>
      <c r="EK508" s="1210" t="s">
        <v>280</v>
      </c>
      <c r="EL508" s="1211">
        <v>8580</v>
      </c>
      <c r="EM508" s="1201" t="s">
        <v>268</v>
      </c>
      <c r="EN508" s="1198">
        <v>80</v>
      </c>
      <c r="EO508" s="1201" t="s">
        <v>269</v>
      </c>
      <c r="EP508" s="1202" t="s">
        <v>270</v>
      </c>
      <c r="EQ508" s="1201" t="s">
        <v>268</v>
      </c>
      <c r="ER508" s="1203" t="s">
        <v>275</v>
      </c>
      <c r="ES508" s="1201" t="s">
        <v>268</v>
      </c>
      <c r="ET508" s="1204">
        <v>2.8</v>
      </c>
      <c r="EU508" s="1214" t="s">
        <v>276</v>
      </c>
      <c r="EV508" s="1207" t="s">
        <v>1168</v>
      </c>
      <c r="EW508" s="1210" t="s">
        <v>280</v>
      </c>
      <c r="EX508" s="244"/>
      <c r="EY508" s="1210" t="s">
        <v>280</v>
      </c>
      <c r="EZ508" s="1261"/>
      <c r="FA508" s="1210"/>
      <c r="FB508" s="1264"/>
      <c r="FC508" s="298"/>
      <c r="FD508" s="1267"/>
      <c r="FE508" s="441"/>
      <c r="FL508" s="422"/>
      <c r="FM508" s="422"/>
      <c r="FN508" s="422"/>
      <c r="FO508" s="422"/>
    </row>
    <row r="509" spans="1:171" ht="15.6" customHeight="1">
      <c r="A509" s="144" t="s">
        <v>597</v>
      </c>
      <c r="B509" s="144" t="s">
        <v>2203</v>
      </c>
      <c r="C509" s="1256"/>
      <c r="D509" s="1181"/>
      <c r="E509" s="1354"/>
      <c r="F509" s="245" t="s">
        <v>43</v>
      </c>
      <c r="G509" s="205"/>
      <c r="H509" s="246">
        <v>77010</v>
      </c>
      <c r="I509" s="247">
        <v>146210</v>
      </c>
      <c r="J509" s="246">
        <v>67370</v>
      </c>
      <c r="K509" s="247">
        <v>136570</v>
      </c>
      <c r="L509" s="175" t="s">
        <v>268</v>
      </c>
      <c r="M509" s="248">
        <v>740</v>
      </c>
      <c r="N509" s="249">
        <v>1330</v>
      </c>
      <c r="O509" s="250" t="s">
        <v>269</v>
      </c>
      <c r="P509" s="251" t="s">
        <v>270</v>
      </c>
      <c r="Q509" s="252" t="s">
        <v>274</v>
      </c>
      <c r="R509" s="251" t="s">
        <v>271</v>
      </c>
      <c r="S509" s="252" t="s">
        <v>268</v>
      </c>
      <c r="T509" s="253">
        <v>3</v>
      </c>
      <c r="U509" s="254">
        <v>3</v>
      </c>
      <c r="V509" s="248">
        <v>640</v>
      </c>
      <c r="W509" s="249">
        <v>1240</v>
      </c>
      <c r="X509" s="250" t="s">
        <v>269</v>
      </c>
      <c r="Y509" s="251" t="s">
        <v>270</v>
      </c>
      <c r="Z509" s="252" t="s">
        <v>274</v>
      </c>
      <c r="AA509" s="251" t="s">
        <v>271</v>
      </c>
      <c r="AB509" s="252" t="s">
        <v>268</v>
      </c>
      <c r="AC509" s="253">
        <v>3</v>
      </c>
      <c r="AD509" s="255">
        <v>2.9</v>
      </c>
      <c r="AE509" s="175" t="s">
        <v>268</v>
      </c>
      <c r="AF509" s="223">
        <v>8580</v>
      </c>
      <c r="AG509" s="224" t="s">
        <v>274</v>
      </c>
      <c r="AH509" s="256">
        <v>80</v>
      </c>
      <c r="AI509" s="257" t="s">
        <v>269</v>
      </c>
      <c r="AJ509" s="197" t="s">
        <v>270</v>
      </c>
      <c r="AK509" s="198" t="s">
        <v>268</v>
      </c>
      <c r="AL509" s="258" t="s">
        <v>271</v>
      </c>
      <c r="AM509" s="259" t="s">
        <v>268</v>
      </c>
      <c r="AN509" s="260">
        <v>2.8</v>
      </c>
      <c r="AO509" s="261"/>
      <c r="AQ509" s="233"/>
      <c r="AR509" s="56"/>
      <c r="AS509" s="233"/>
      <c r="AT509" s="262"/>
      <c r="AU509" s="263"/>
      <c r="AV509" s="262"/>
      <c r="AW509" s="263"/>
      <c r="AX509" s="262"/>
      <c r="AY509" s="263"/>
      <c r="BA509" s="56"/>
      <c r="BB509" s="56"/>
      <c r="BC509" s="264"/>
      <c r="BD509" s="265"/>
      <c r="BE509" s="56"/>
      <c r="BF509" s="265"/>
      <c r="BG509" s="56"/>
      <c r="BH509" s="265"/>
      <c r="BI509" s="56"/>
      <c r="BJ509" s="1187"/>
      <c r="BL509" s="302"/>
      <c r="BM509" s="1210"/>
      <c r="BN509" s="309"/>
      <c r="BO509" s="202"/>
      <c r="BP509" s="202"/>
      <c r="BQ509" s="202"/>
      <c r="BR509" s="202"/>
      <c r="BS509" s="202"/>
      <c r="BT509" s="305"/>
      <c r="BU509" s="179"/>
      <c r="BV509" s="1241"/>
      <c r="BW509" s="231"/>
      <c r="BX509" s="1210"/>
      <c r="BY509" s="1277"/>
      <c r="BZ509" s="267">
        <v>14730</v>
      </c>
      <c r="CA509" s="1210"/>
      <c r="CB509" s="1190"/>
      <c r="CC509" s="1192"/>
      <c r="CD509" s="1194"/>
      <c r="CE509" s="1192"/>
      <c r="CF509" s="1196"/>
      <c r="CG509" s="1192"/>
      <c r="CH509" s="1247"/>
      <c r="CI509" s="1241"/>
      <c r="CJ509" s="1188"/>
      <c r="CK509" s="1189"/>
      <c r="CL509" s="1190"/>
      <c r="CM509" s="1192"/>
      <c r="CN509" s="1194"/>
      <c r="CO509" s="1192"/>
      <c r="CP509" s="1196"/>
      <c r="CQ509" s="1192"/>
      <c r="CR509" s="1205"/>
      <c r="CS509" s="1230"/>
      <c r="CT509" s="1232"/>
      <c r="CU509" s="1234"/>
      <c r="CV509" s="1237"/>
      <c r="CW509" s="1234"/>
      <c r="CX509" s="1237"/>
      <c r="CY509" s="1189"/>
      <c r="CZ509" s="167" t="s">
        <v>1164</v>
      </c>
      <c r="DA509" s="268">
        <v>4000</v>
      </c>
      <c r="DB509" s="269">
        <v>4400</v>
      </c>
      <c r="DC509" s="270">
        <v>2800</v>
      </c>
      <c r="DD509" s="271">
        <v>2800</v>
      </c>
      <c r="DE509" s="1210"/>
      <c r="DF509" s="302"/>
      <c r="DG509" s="1189"/>
      <c r="DH509" s="1240"/>
      <c r="DI509" s="1210"/>
      <c r="DJ509" s="1243"/>
      <c r="DK509" s="1210"/>
      <c r="DL509" s="1190"/>
      <c r="DM509" s="1192"/>
      <c r="DN509" s="1194"/>
      <c r="DO509" s="1192"/>
      <c r="DP509" s="1196"/>
      <c r="DQ509" s="1192"/>
      <c r="DR509" s="1247"/>
      <c r="DS509" s="1210"/>
      <c r="DT509" s="231"/>
      <c r="DU509" s="1210"/>
      <c r="DV509" s="1250"/>
      <c r="DW509" s="1252"/>
      <c r="DX509" s="1252"/>
      <c r="DY509" s="1254"/>
      <c r="DZ509" s="1210"/>
      <c r="EA509" s="1212"/>
      <c r="EB509" s="1192"/>
      <c r="EC509" s="1199"/>
      <c r="ED509" s="1192"/>
      <c r="EE509" s="1194"/>
      <c r="EF509" s="1192"/>
      <c r="EG509" s="1196"/>
      <c r="EH509" s="1192"/>
      <c r="EI509" s="1205"/>
      <c r="EJ509" s="1208"/>
      <c r="EK509" s="1210"/>
      <c r="EL509" s="1212"/>
      <c r="EM509" s="1192"/>
      <c r="EN509" s="1199"/>
      <c r="EO509" s="1192"/>
      <c r="EP509" s="1194"/>
      <c r="EQ509" s="1192"/>
      <c r="ER509" s="1196"/>
      <c r="ES509" s="1192"/>
      <c r="ET509" s="1205"/>
      <c r="EU509" s="1215"/>
      <c r="EV509" s="1208"/>
      <c r="EW509" s="1210"/>
      <c r="EX509" s="272">
        <v>5500</v>
      </c>
      <c r="EY509" s="1210"/>
      <c r="EZ509" s="1261"/>
      <c r="FA509" s="1210"/>
      <c r="FB509" s="1264"/>
      <c r="FC509" s="298"/>
      <c r="FD509" s="1267"/>
      <c r="FE509" s="441"/>
      <c r="FL509" s="422"/>
      <c r="FM509" s="422"/>
      <c r="FN509" s="422"/>
      <c r="FO509" s="422"/>
    </row>
    <row r="510" spans="1:171" ht="15.6" customHeight="1">
      <c r="A510" s="144" t="s">
        <v>1537</v>
      </c>
      <c r="B510" s="144" t="s">
        <v>2204</v>
      </c>
      <c r="C510" s="1256"/>
      <c r="D510" s="1181"/>
      <c r="E510" s="1350" t="s">
        <v>1165</v>
      </c>
      <c r="F510" s="245" t="s">
        <v>44</v>
      </c>
      <c r="G510" s="205"/>
      <c r="H510" s="246">
        <v>146210</v>
      </c>
      <c r="I510" s="247">
        <v>232010</v>
      </c>
      <c r="J510" s="246">
        <v>136570</v>
      </c>
      <c r="K510" s="247">
        <v>222370</v>
      </c>
      <c r="L510" s="175" t="s">
        <v>268</v>
      </c>
      <c r="M510" s="248">
        <v>1330</v>
      </c>
      <c r="N510" s="249">
        <v>2190</v>
      </c>
      <c r="O510" s="250" t="s">
        <v>269</v>
      </c>
      <c r="P510" s="251" t="s">
        <v>270</v>
      </c>
      <c r="Q510" s="252" t="s">
        <v>274</v>
      </c>
      <c r="R510" s="251" t="s">
        <v>271</v>
      </c>
      <c r="S510" s="252" t="s">
        <v>268</v>
      </c>
      <c r="T510" s="253">
        <v>3</v>
      </c>
      <c r="U510" s="254">
        <v>2.9</v>
      </c>
      <c r="V510" s="248">
        <v>1240</v>
      </c>
      <c r="W510" s="249">
        <v>2100</v>
      </c>
      <c r="X510" s="250" t="s">
        <v>269</v>
      </c>
      <c r="Y510" s="251" t="s">
        <v>270</v>
      </c>
      <c r="Z510" s="252" t="s">
        <v>274</v>
      </c>
      <c r="AA510" s="251" t="s">
        <v>271</v>
      </c>
      <c r="AB510" s="252" t="s">
        <v>268</v>
      </c>
      <c r="AC510" s="253">
        <v>2.9</v>
      </c>
      <c r="AD510" s="255">
        <v>2.9</v>
      </c>
      <c r="AE510" s="55"/>
      <c r="AH510" s="273"/>
      <c r="AP510" s="55"/>
      <c r="AZ510" s="175" t="s">
        <v>268</v>
      </c>
      <c r="BA510" s="274">
        <v>17160</v>
      </c>
      <c r="BB510" s="175" t="s">
        <v>268</v>
      </c>
      <c r="BC510" s="225">
        <v>170</v>
      </c>
      <c r="BD510" s="226" t="s">
        <v>269</v>
      </c>
      <c r="BE510" s="227" t="s">
        <v>270</v>
      </c>
      <c r="BF510" s="228" t="s">
        <v>268</v>
      </c>
      <c r="BG510" s="229" t="s">
        <v>271</v>
      </c>
      <c r="BH510" s="226" t="s">
        <v>268</v>
      </c>
      <c r="BI510" s="230">
        <v>2.7</v>
      </c>
      <c r="BJ510" s="1187"/>
      <c r="BL510" s="231" t="s">
        <v>1180</v>
      </c>
      <c r="BM510" s="1210"/>
      <c r="BN510" s="1227" t="s">
        <v>1180</v>
      </c>
      <c r="BO510" s="1228"/>
      <c r="BP510" s="1228"/>
      <c r="BT510" s="306"/>
      <c r="BU510" s="235"/>
      <c r="BV510" s="1241"/>
      <c r="BW510" s="266"/>
      <c r="BX510" s="1210" t="s">
        <v>268</v>
      </c>
      <c r="BY510" s="1278">
        <v>14730</v>
      </c>
      <c r="BZ510" s="275"/>
      <c r="CA510" s="1210"/>
      <c r="CB510" s="1190">
        <v>0</v>
      </c>
      <c r="CC510" s="1192"/>
      <c r="CD510" s="1194"/>
      <c r="CE510" s="1192"/>
      <c r="CF510" s="1196"/>
      <c r="CG510" s="1192"/>
      <c r="CH510" s="1247"/>
      <c r="CI510" s="1241"/>
      <c r="CJ510" s="1219">
        <v>8900</v>
      </c>
      <c r="CK510" s="1189"/>
      <c r="CL510" s="1190"/>
      <c r="CM510" s="1192"/>
      <c r="CN510" s="1194"/>
      <c r="CO510" s="1192"/>
      <c r="CP510" s="1196"/>
      <c r="CQ510" s="1192"/>
      <c r="CR510" s="1205"/>
      <c r="CS510" s="1230"/>
      <c r="CT510" s="1232"/>
      <c r="CU510" s="1234"/>
      <c r="CV510" s="1237"/>
      <c r="CW510" s="1234"/>
      <c r="CX510" s="1237"/>
      <c r="CY510" s="1189"/>
      <c r="CZ510" s="167" t="s">
        <v>1166</v>
      </c>
      <c r="DA510" s="268">
        <v>3500</v>
      </c>
      <c r="DB510" s="269">
        <v>3800</v>
      </c>
      <c r="DC510" s="270">
        <v>2400</v>
      </c>
      <c r="DD510" s="271">
        <v>2400</v>
      </c>
      <c r="DE510" s="1210"/>
      <c r="DF510" s="231" t="s">
        <v>309</v>
      </c>
      <c r="DG510" s="235"/>
      <c r="DH510" s="276"/>
      <c r="DI510" s="1241"/>
      <c r="DJ510" s="1243"/>
      <c r="DK510" s="1210"/>
      <c r="DL510" s="1190"/>
      <c r="DM510" s="1192"/>
      <c r="DN510" s="1194"/>
      <c r="DO510" s="1192"/>
      <c r="DP510" s="1196"/>
      <c r="DQ510" s="1192"/>
      <c r="DR510" s="1247"/>
      <c r="DS510" s="1210"/>
      <c r="DT510" s="231"/>
      <c r="DU510" s="1210"/>
      <c r="DV510" s="1221">
        <v>0.01</v>
      </c>
      <c r="DW510" s="1223">
        <v>0.03</v>
      </c>
      <c r="DX510" s="1223">
        <v>0.04</v>
      </c>
      <c r="DY510" s="1225">
        <v>0.06</v>
      </c>
      <c r="DZ510" s="1210"/>
      <c r="EA510" s="1212"/>
      <c r="EB510" s="1192"/>
      <c r="EC510" s="1199"/>
      <c r="ED510" s="1192"/>
      <c r="EE510" s="1194"/>
      <c r="EF510" s="1192"/>
      <c r="EG510" s="1196"/>
      <c r="EH510" s="1192"/>
      <c r="EI510" s="1205"/>
      <c r="EJ510" s="1208"/>
      <c r="EK510" s="1210"/>
      <c r="EL510" s="1212"/>
      <c r="EM510" s="1192"/>
      <c r="EN510" s="1199"/>
      <c r="EO510" s="1192"/>
      <c r="EP510" s="1194"/>
      <c r="EQ510" s="1192"/>
      <c r="ER510" s="1196"/>
      <c r="ES510" s="1192"/>
      <c r="ET510" s="1205"/>
      <c r="EU510" s="1215"/>
      <c r="EV510" s="1208"/>
      <c r="EW510" s="1210"/>
      <c r="EX510" s="277">
        <v>50</v>
      </c>
      <c r="EY510" s="1210"/>
      <c r="EZ510" s="1261"/>
      <c r="FA510" s="1210"/>
      <c r="FB510" s="1264"/>
      <c r="FC510" s="298"/>
      <c r="FD510" s="1267"/>
      <c r="FE510" s="441"/>
      <c r="FL510" s="422"/>
      <c r="FM510" s="422"/>
      <c r="FN510" s="422"/>
      <c r="FO510" s="422"/>
    </row>
    <row r="511" spans="1:171" ht="15.6" customHeight="1">
      <c r="A511" s="144" t="s">
        <v>1538</v>
      </c>
      <c r="B511" s="144" t="s">
        <v>2205</v>
      </c>
      <c r="C511" s="1256"/>
      <c r="D511" s="1181"/>
      <c r="E511" s="1351"/>
      <c r="F511" s="278" t="s">
        <v>45</v>
      </c>
      <c r="G511" s="205"/>
      <c r="H511" s="279">
        <v>232010</v>
      </c>
      <c r="I511" s="280"/>
      <c r="J511" s="279">
        <v>222370</v>
      </c>
      <c r="K511" s="280"/>
      <c r="L511" s="175" t="s">
        <v>268</v>
      </c>
      <c r="M511" s="223">
        <v>2190</v>
      </c>
      <c r="N511" s="281"/>
      <c r="O511" s="282" t="s">
        <v>269</v>
      </c>
      <c r="P511" s="283" t="s">
        <v>270</v>
      </c>
      <c r="Q511" s="284" t="s">
        <v>274</v>
      </c>
      <c r="R511" s="283" t="s">
        <v>271</v>
      </c>
      <c r="S511" s="284" t="s">
        <v>268</v>
      </c>
      <c r="T511" s="285">
        <v>2.9</v>
      </c>
      <c r="U511" s="286"/>
      <c r="V511" s="223">
        <v>2100</v>
      </c>
      <c r="W511" s="281"/>
      <c r="X511" s="282" t="s">
        <v>269</v>
      </c>
      <c r="Y511" s="283" t="s">
        <v>270</v>
      </c>
      <c r="Z511" s="284" t="s">
        <v>274</v>
      </c>
      <c r="AA511" s="283" t="s">
        <v>271</v>
      </c>
      <c r="AB511" s="284" t="s">
        <v>268</v>
      </c>
      <c r="AC511" s="285">
        <v>2.9</v>
      </c>
      <c r="AD511" s="287"/>
      <c r="AE511" s="55"/>
      <c r="AH511" s="288"/>
      <c r="AP511" s="55"/>
      <c r="AQ511" s="289"/>
      <c r="AR511" s="165"/>
      <c r="AS511" s="288"/>
      <c r="AZ511" s="56"/>
      <c r="BA511" s="56"/>
      <c r="BB511" s="56"/>
      <c r="BC511" s="56"/>
      <c r="BD511" s="56"/>
      <c r="BE511" s="56"/>
      <c r="BF511" s="56"/>
      <c r="BG511" s="56"/>
      <c r="BH511" s="56"/>
      <c r="BI511" s="56"/>
      <c r="BJ511" s="1187"/>
      <c r="BL511" s="231">
        <v>432100</v>
      </c>
      <c r="BM511" s="1210"/>
      <c r="BN511" s="149">
        <v>4320</v>
      </c>
      <c r="BO511" s="138" t="s">
        <v>272</v>
      </c>
      <c r="BP511" s="166" t="s">
        <v>270</v>
      </c>
      <c r="BQ511" s="161" t="s">
        <v>268</v>
      </c>
      <c r="BR511" s="303" t="s">
        <v>271</v>
      </c>
      <c r="BS511" s="182" t="s">
        <v>268</v>
      </c>
      <c r="BT511" s="304">
        <v>2.1</v>
      </c>
      <c r="BU511" s="307"/>
      <c r="BV511" s="1241"/>
      <c r="BW511" s="302"/>
      <c r="BX511" s="1210"/>
      <c r="BY511" s="1279"/>
      <c r="BZ511" s="290"/>
      <c r="CA511" s="1210"/>
      <c r="CB511" s="1191"/>
      <c r="CC511" s="1193"/>
      <c r="CD511" s="1195"/>
      <c r="CE511" s="1193"/>
      <c r="CF511" s="1197"/>
      <c r="CG511" s="1193"/>
      <c r="CH511" s="1248"/>
      <c r="CI511" s="1241"/>
      <c r="CJ511" s="1219"/>
      <c r="CK511" s="1189"/>
      <c r="CL511" s="1190"/>
      <c r="CM511" s="1192"/>
      <c r="CN511" s="1194"/>
      <c r="CO511" s="1192"/>
      <c r="CP511" s="1196"/>
      <c r="CQ511" s="1192"/>
      <c r="CR511" s="1205"/>
      <c r="CS511" s="1230"/>
      <c r="CT511" s="1232"/>
      <c r="CU511" s="1235"/>
      <c r="CV511" s="1238"/>
      <c r="CW511" s="1235"/>
      <c r="CX511" s="1238"/>
      <c r="CY511" s="1189"/>
      <c r="CZ511" s="291" t="s">
        <v>1167</v>
      </c>
      <c r="DA511" s="292">
        <v>3100</v>
      </c>
      <c r="DB511" s="293">
        <v>3400</v>
      </c>
      <c r="DC511" s="294">
        <v>2100</v>
      </c>
      <c r="DD511" s="290">
        <v>2100</v>
      </c>
      <c r="DE511" s="1210"/>
      <c r="DF511" s="231">
        <v>7500</v>
      </c>
      <c r="DG511" s="235"/>
      <c r="DH511" s="165"/>
      <c r="DI511" s="1241"/>
      <c r="DJ511" s="1244"/>
      <c r="DK511" s="1210"/>
      <c r="DL511" s="1190"/>
      <c r="DM511" s="1193"/>
      <c r="DN511" s="1195"/>
      <c r="DO511" s="1193"/>
      <c r="DP511" s="1197"/>
      <c r="DQ511" s="1193"/>
      <c r="DR511" s="1248"/>
      <c r="DS511" s="1210"/>
      <c r="DT511" s="302"/>
      <c r="DU511" s="1210"/>
      <c r="DV511" s="1222"/>
      <c r="DW511" s="1224"/>
      <c r="DX511" s="1224"/>
      <c r="DY511" s="1226"/>
      <c r="DZ511" s="1210"/>
      <c r="EA511" s="1213"/>
      <c r="EB511" s="1193"/>
      <c r="EC511" s="1200"/>
      <c r="ED511" s="1193"/>
      <c r="EE511" s="1195"/>
      <c r="EF511" s="1193"/>
      <c r="EG511" s="1197"/>
      <c r="EH511" s="1193"/>
      <c r="EI511" s="1206"/>
      <c r="EJ511" s="1209"/>
      <c r="EK511" s="1210"/>
      <c r="EL511" s="1213"/>
      <c r="EM511" s="1193"/>
      <c r="EN511" s="1200"/>
      <c r="EO511" s="1193"/>
      <c r="EP511" s="1195"/>
      <c r="EQ511" s="1193"/>
      <c r="ER511" s="1197"/>
      <c r="ES511" s="1193"/>
      <c r="ET511" s="1206"/>
      <c r="EU511" s="1216"/>
      <c r="EV511" s="1209"/>
      <c r="EW511" s="1210"/>
      <c r="EX511" s="295" t="s">
        <v>1168</v>
      </c>
      <c r="EY511" s="1210"/>
      <c r="EZ511" s="1261"/>
      <c r="FA511" s="1210"/>
      <c r="FB511" s="1264"/>
      <c r="FC511" s="298"/>
      <c r="FD511" s="1267"/>
      <c r="FE511" s="441"/>
      <c r="FL511" s="422"/>
      <c r="FM511" s="422"/>
      <c r="FN511" s="422"/>
      <c r="FO511" s="422"/>
    </row>
    <row r="512" spans="1:171" ht="15.6" customHeight="1">
      <c r="A512" s="144" t="s">
        <v>598</v>
      </c>
      <c r="B512" s="144" t="s">
        <v>2206</v>
      </c>
      <c r="C512" s="1256"/>
      <c r="D512" s="1355" t="s">
        <v>1181</v>
      </c>
      <c r="E512" s="1184" t="s">
        <v>1160</v>
      </c>
      <c r="F512" s="296" t="s">
        <v>42</v>
      </c>
      <c r="G512" s="205"/>
      <c r="H512" s="206">
        <v>61500</v>
      </c>
      <c r="I512" s="207">
        <v>70080</v>
      </c>
      <c r="J512" s="206">
        <v>53230</v>
      </c>
      <c r="K512" s="207">
        <v>61810</v>
      </c>
      <c r="L512" s="175" t="s">
        <v>268</v>
      </c>
      <c r="M512" s="208">
        <v>590</v>
      </c>
      <c r="N512" s="209">
        <v>670</v>
      </c>
      <c r="O512" s="210" t="s">
        <v>269</v>
      </c>
      <c r="P512" s="211" t="s">
        <v>270</v>
      </c>
      <c r="Q512" s="212" t="s">
        <v>268</v>
      </c>
      <c r="R512" s="213" t="s">
        <v>271</v>
      </c>
      <c r="S512" s="212" t="s">
        <v>268</v>
      </c>
      <c r="T512" s="214">
        <v>3</v>
      </c>
      <c r="U512" s="215">
        <v>3</v>
      </c>
      <c r="V512" s="208">
        <v>510</v>
      </c>
      <c r="W512" s="209">
        <v>590</v>
      </c>
      <c r="X512" s="210" t="s">
        <v>269</v>
      </c>
      <c r="Y512" s="211" t="s">
        <v>270</v>
      </c>
      <c r="Z512" s="212" t="s">
        <v>268</v>
      </c>
      <c r="AA512" s="213" t="s">
        <v>271</v>
      </c>
      <c r="AB512" s="212" t="s">
        <v>268</v>
      </c>
      <c r="AC512" s="214">
        <v>3</v>
      </c>
      <c r="AD512" s="216">
        <v>2.9</v>
      </c>
      <c r="AE512" s="175" t="s">
        <v>268</v>
      </c>
      <c r="AF512" s="217">
        <v>8580</v>
      </c>
      <c r="AG512" s="218" t="s">
        <v>274</v>
      </c>
      <c r="AH512" s="219">
        <v>80</v>
      </c>
      <c r="AI512" s="220" t="s">
        <v>269</v>
      </c>
      <c r="AJ512" s="211" t="s">
        <v>270</v>
      </c>
      <c r="AK512" s="212" t="s">
        <v>268</v>
      </c>
      <c r="AL512" s="213" t="s">
        <v>271</v>
      </c>
      <c r="AM512" s="212" t="s">
        <v>268</v>
      </c>
      <c r="AN512" s="221">
        <v>2.8</v>
      </c>
      <c r="AO512" s="222" t="s">
        <v>276</v>
      </c>
      <c r="AP512" s="175" t="s">
        <v>268</v>
      </c>
      <c r="AQ512" s="223">
        <v>3430</v>
      </c>
      <c r="AR512" s="224" t="s">
        <v>274</v>
      </c>
      <c r="AS512" s="225">
        <v>30</v>
      </c>
      <c r="AT512" s="226" t="s">
        <v>269</v>
      </c>
      <c r="AU512" s="227" t="s">
        <v>270</v>
      </c>
      <c r="AV512" s="228" t="s">
        <v>268</v>
      </c>
      <c r="AW512" s="229" t="s">
        <v>271</v>
      </c>
      <c r="AX512" s="228" t="s">
        <v>268</v>
      </c>
      <c r="AY512" s="230">
        <v>3.8</v>
      </c>
      <c r="BA512" s="56"/>
      <c r="BJ512" s="1187"/>
      <c r="BL512" s="302"/>
      <c r="BM512" s="1210"/>
      <c r="BN512" s="309"/>
      <c r="BO512" s="202"/>
      <c r="BP512" s="202"/>
      <c r="BQ512" s="202"/>
      <c r="BR512" s="202"/>
      <c r="BS512" s="202"/>
      <c r="BT512" s="305"/>
      <c r="BU512" s="179"/>
      <c r="BV512" s="1241"/>
      <c r="BW512" s="231"/>
      <c r="BX512" s="1210" t="s">
        <v>268</v>
      </c>
      <c r="BY512" s="1276">
        <v>15400</v>
      </c>
      <c r="BZ512" s="237"/>
      <c r="CA512" s="1210" t="s">
        <v>268</v>
      </c>
      <c r="CB512" s="1245">
        <v>70</v>
      </c>
      <c r="CC512" s="1201" t="s">
        <v>269</v>
      </c>
      <c r="CD512" s="1202" t="s">
        <v>270</v>
      </c>
      <c r="CE512" s="1201" t="s">
        <v>268</v>
      </c>
      <c r="CF512" s="1203" t="s">
        <v>275</v>
      </c>
      <c r="CG512" s="1201" t="s">
        <v>268</v>
      </c>
      <c r="CH512" s="1246">
        <v>5.5</v>
      </c>
      <c r="CI512" s="1241"/>
      <c r="CJ512" s="1188" t="s">
        <v>167</v>
      </c>
      <c r="CK512" s="1189" t="s">
        <v>268</v>
      </c>
      <c r="CL512" s="1190">
        <v>70</v>
      </c>
      <c r="CM512" s="1192" t="s">
        <v>269</v>
      </c>
      <c r="CN512" s="1194" t="s">
        <v>270</v>
      </c>
      <c r="CO512" s="1192" t="s">
        <v>268</v>
      </c>
      <c r="CP512" s="1196" t="s">
        <v>275</v>
      </c>
      <c r="CQ512" s="1192" t="s">
        <v>268</v>
      </c>
      <c r="CR512" s="1205">
        <v>2.4</v>
      </c>
      <c r="CS512" s="1230" t="s">
        <v>277</v>
      </c>
      <c r="CT512" s="1232" t="s">
        <v>268</v>
      </c>
      <c r="CU512" s="1233">
        <v>3800</v>
      </c>
      <c r="CV512" s="1236">
        <v>4200</v>
      </c>
      <c r="CW512" s="1233">
        <v>2600</v>
      </c>
      <c r="CX512" s="1236">
        <v>2600</v>
      </c>
      <c r="CY512" s="1189" t="s">
        <v>268</v>
      </c>
      <c r="CZ512" s="238" t="s">
        <v>1162</v>
      </c>
      <c r="DA512" s="239">
        <v>6300</v>
      </c>
      <c r="DB512" s="240">
        <v>7100</v>
      </c>
      <c r="DC512" s="241">
        <v>4400</v>
      </c>
      <c r="DD512" s="242">
        <v>4400</v>
      </c>
      <c r="DE512" s="1210"/>
      <c r="DF512" s="302"/>
      <c r="DG512" s="1189" t="s">
        <v>268</v>
      </c>
      <c r="DH512" s="1239">
        <v>5100</v>
      </c>
      <c r="DI512" s="1210" t="s">
        <v>268</v>
      </c>
      <c r="DJ512" s="1242">
        <v>3140</v>
      </c>
      <c r="DK512" s="1210" t="s">
        <v>268</v>
      </c>
      <c r="DL512" s="1245">
        <v>30</v>
      </c>
      <c r="DM512" s="1201" t="s">
        <v>269</v>
      </c>
      <c r="DN512" s="1202" t="s">
        <v>270</v>
      </c>
      <c r="DO512" s="1201" t="s">
        <v>268</v>
      </c>
      <c r="DP512" s="1203" t="s">
        <v>275</v>
      </c>
      <c r="DQ512" s="1201" t="s">
        <v>268</v>
      </c>
      <c r="DR512" s="1246">
        <v>6.5</v>
      </c>
      <c r="DS512" s="1210"/>
      <c r="DT512" s="1229" t="s">
        <v>1182</v>
      </c>
      <c r="DU512" s="1210" t="s">
        <v>280</v>
      </c>
      <c r="DV512" s="1249" t="s">
        <v>1129</v>
      </c>
      <c r="DW512" s="1251" t="s">
        <v>1129</v>
      </c>
      <c r="DX512" s="1251" t="s">
        <v>1129</v>
      </c>
      <c r="DY512" s="1253" t="s">
        <v>1129</v>
      </c>
      <c r="DZ512" s="1210" t="s">
        <v>280</v>
      </c>
      <c r="EA512" s="1211">
        <v>2110</v>
      </c>
      <c r="EB512" s="1201" t="s">
        <v>268</v>
      </c>
      <c r="EC512" s="1198">
        <v>20</v>
      </c>
      <c r="ED512" s="1201" t="s">
        <v>269</v>
      </c>
      <c r="EE512" s="1202" t="s">
        <v>270</v>
      </c>
      <c r="EF512" s="1201" t="s">
        <v>268</v>
      </c>
      <c r="EG512" s="1203" t="s">
        <v>275</v>
      </c>
      <c r="EH512" s="1201" t="s">
        <v>268</v>
      </c>
      <c r="EI512" s="1204">
        <v>4.9000000000000004</v>
      </c>
      <c r="EJ512" s="1207" t="s">
        <v>276</v>
      </c>
      <c r="EK512" s="1210" t="s">
        <v>280</v>
      </c>
      <c r="EL512" s="1211">
        <v>7350</v>
      </c>
      <c r="EM512" s="1201" t="s">
        <v>268</v>
      </c>
      <c r="EN512" s="1198">
        <v>70</v>
      </c>
      <c r="EO512" s="1201" t="s">
        <v>269</v>
      </c>
      <c r="EP512" s="1202" t="s">
        <v>270</v>
      </c>
      <c r="EQ512" s="1201" t="s">
        <v>268</v>
      </c>
      <c r="ER512" s="1203" t="s">
        <v>275</v>
      </c>
      <c r="ES512" s="1201" t="s">
        <v>268</v>
      </c>
      <c r="ET512" s="1204">
        <v>2.8</v>
      </c>
      <c r="EU512" s="1214" t="s">
        <v>276</v>
      </c>
      <c r="EV512" s="1207" t="s">
        <v>1168</v>
      </c>
      <c r="EW512" s="1210" t="s">
        <v>280</v>
      </c>
      <c r="EX512" s="244"/>
      <c r="EY512" s="1210" t="s">
        <v>280</v>
      </c>
      <c r="EZ512" s="1261"/>
      <c r="FA512" s="1210"/>
      <c r="FB512" s="1264"/>
      <c r="FC512" s="298"/>
      <c r="FD512" s="1267"/>
      <c r="FE512" s="441"/>
      <c r="FL512" s="422"/>
      <c r="FM512" s="422"/>
      <c r="FN512" s="422"/>
      <c r="FO512" s="422"/>
    </row>
    <row r="513" spans="1:171" ht="15.6" customHeight="1">
      <c r="A513" s="144" t="s">
        <v>599</v>
      </c>
      <c r="B513" s="144" t="s">
        <v>2207</v>
      </c>
      <c r="C513" s="1256"/>
      <c r="D513" s="1349"/>
      <c r="E513" s="1185"/>
      <c r="F513" s="299" t="s">
        <v>43</v>
      </c>
      <c r="G513" s="205"/>
      <c r="H513" s="246">
        <v>70080</v>
      </c>
      <c r="I513" s="247">
        <v>139280</v>
      </c>
      <c r="J513" s="246">
        <v>61810</v>
      </c>
      <c r="K513" s="247">
        <v>131010</v>
      </c>
      <c r="L513" s="175" t="s">
        <v>268</v>
      </c>
      <c r="M513" s="248">
        <v>670</v>
      </c>
      <c r="N513" s="249">
        <v>1260</v>
      </c>
      <c r="O513" s="250" t="s">
        <v>269</v>
      </c>
      <c r="P513" s="251" t="s">
        <v>270</v>
      </c>
      <c r="Q513" s="252" t="s">
        <v>274</v>
      </c>
      <c r="R513" s="251" t="s">
        <v>271</v>
      </c>
      <c r="S513" s="252" t="s">
        <v>268</v>
      </c>
      <c r="T513" s="253">
        <v>3</v>
      </c>
      <c r="U513" s="254">
        <v>2.9</v>
      </c>
      <c r="V513" s="248">
        <v>590</v>
      </c>
      <c r="W513" s="249">
        <v>1180</v>
      </c>
      <c r="X513" s="250" t="s">
        <v>269</v>
      </c>
      <c r="Y513" s="251" t="s">
        <v>270</v>
      </c>
      <c r="Z513" s="252" t="s">
        <v>274</v>
      </c>
      <c r="AA513" s="251" t="s">
        <v>271</v>
      </c>
      <c r="AB513" s="252" t="s">
        <v>268</v>
      </c>
      <c r="AC513" s="253">
        <v>2.9</v>
      </c>
      <c r="AD513" s="255">
        <v>2.9</v>
      </c>
      <c r="AE513" s="175" t="s">
        <v>268</v>
      </c>
      <c r="AF513" s="223">
        <v>8580</v>
      </c>
      <c r="AG513" s="224" t="s">
        <v>274</v>
      </c>
      <c r="AH513" s="256">
        <v>80</v>
      </c>
      <c r="AI513" s="257" t="s">
        <v>269</v>
      </c>
      <c r="AJ513" s="197" t="s">
        <v>270</v>
      </c>
      <c r="AK513" s="198" t="s">
        <v>268</v>
      </c>
      <c r="AL513" s="258" t="s">
        <v>271</v>
      </c>
      <c r="AM513" s="259" t="s">
        <v>268</v>
      </c>
      <c r="AN513" s="260">
        <v>2.8</v>
      </c>
      <c r="AO513" s="261"/>
      <c r="AQ513" s="233"/>
      <c r="AR513" s="56"/>
      <c r="AS513" s="233"/>
      <c r="AT513" s="262"/>
      <c r="AU513" s="263"/>
      <c r="AV513" s="262"/>
      <c r="AW513" s="263"/>
      <c r="AX513" s="262"/>
      <c r="AY513" s="263"/>
      <c r="BA513" s="56"/>
      <c r="BB513" s="56"/>
      <c r="BC513" s="264"/>
      <c r="BD513" s="265"/>
      <c r="BE513" s="56"/>
      <c r="BF513" s="265"/>
      <c r="BG513" s="56"/>
      <c r="BH513" s="265"/>
      <c r="BI513" s="56"/>
      <c r="BJ513" s="1187"/>
      <c r="BL513" s="231" t="s">
        <v>1183</v>
      </c>
      <c r="BM513" s="1210"/>
      <c r="BN513" s="1227" t="s">
        <v>1183</v>
      </c>
      <c r="BO513" s="1228"/>
      <c r="BP513" s="1228"/>
      <c r="BT513" s="306"/>
      <c r="BU513" s="235"/>
      <c r="BV513" s="1241"/>
      <c r="BW513" s="231" t="s">
        <v>1184</v>
      </c>
      <c r="BX513" s="1210"/>
      <c r="BY513" s="1277"/>
      <c r="BZ513" s="267">
        <v>13460</v>
      </c>
      <c r="CA513" s="1210"/>
      <c r="CB513" s="1190"/>
      <c r="CC513" s="1192"/>
      <c r="CD513" s="1194"/>
      <c r="CE513" s="1192"/>
      <c r="CF513" s="1196"/>
      <c r="CG513" s="1192"/>
      <c r="CH513" s="1247"/>
      <c r="CI513" s="1241"/>
      <c r="CJ513" s="1188"/>
      <c r="CK513" s="1189"/>
      <c r="CL513" s="1190"/>
      <c r="CM513" s="1192"/>
      <c r="CN513" s="1194"/>
      <c r="CO513" s="1192"/>
      <c r="CP513" s="1196"/>
      <c r="CQ513" s="1192"/>
      <c r="CR513" s="1205"/>
      <c r="CS513" s="1230"/>
      <c r="CT513" s="1232"/>
      <c r="CU513" s="1234"/>
      <c r="CV513" s="1237"/>
      <c r="CW513" s="1234"/>
      <c r="CX513" s="1237"/>
      <c r="CY513" s="1189"/>
      <c r="CZ513" s="167" t="s">
        <v>1164</v>
      </c>
      <c r="DA513" s="268">
        <v>3500</v>
      </c>
      <c r="DB513" s="269">
        <v>3900</v>
      </c>
      <c r="DC513" s="270">
        <v>2400</v>
      </c>
      <c r="DD513" s="271">
        <v>2400</v>
      </c>
      <c r="DE513" s="1210"/>
      <c r="DF513" s="231" t="s">
        <v>311</v>
      </c>
      <c r="DG513" s="1189"/>
      <c r="DH513" s="1240"/>
      <c r="DI513" s="1210"/>
      <c r="DJ513" s="1243"/>
      <c r="DK513" s="1210"/>
      <c r="DL513" s="1190"/>
      <c r="DM513" s="1192"/>
      <c r="DN513" s="1194"/>
      <c r="DO513" s="1192"/>
      <c r="DP513" s="1196"/>
      <c r="DQ513" s="1192"/>
      <c r="DR513" s="1247"/>
      <c r="DS513" s="1210"/>
      <c r="DT513" s="1229"/>
      <c r="DU513" s="1210"/>
      <c r="DV513" s="1250"/>
      <c r="DW513" s="1252"/>
      <c r="DX513" s="1252"/>
      <c r="DY513" s="1254"/>
      <c r="DZ513" s="1210"/>
      <c r="EA513" s="1212"/>
      <c r="EB513" s="1192"/>
      <c r="EC513" s="1199"/>
      <c r="ED513" s="1192"/>
      <c r="EE513" s="1194"/>
      <c r="EF513" s="1192"/>
      <c r="EG513" s="1196"/>
      <c r="EH513" s="1192"/>
      <c r="EI513" s="1205"/>
      <c r="EJ513" s="1208"/>
      <c r="EK513" s="1210"/>
      <c r="EL513" s="1212"/>
      <c r="EM513" s="1192"/>
      <c r="EN513" s="1199"/>
      <c r="EO513" s="1192"/>
      <c r="EP513" s="1194"/>
      <c r="EQ513" s="1192"/>
      <c r="ER513" s="1196"/>
      <c r="ES513" s="1192"/>
      <c r="ET513" s="1205"/>
      <c r="EU513" s="1215"/>
      <c r="EV513" s="1208"/>
      <c r="EW513" s="1210"/>
      <c r="EX513" s="272">
        <v>4720</v>
      </c>
      <c r="EY513" s="1210"/>
      <c r="EZ513" s="1261"/>
      <c r="FA513" s="1210"/>
      <c r="FB513" s="1264"/>
      <c r="FC513" s="298"/>
      <c r="FD513" s="1267"/>
      <c r="FE513" s="441"/>
      <c r="FL513" s="422"/>
      <c r="FM513" s="422"/>
      <c r="FN513" s="422"/>
      <c r="FO513" s="422"/>
    </row>
    <row r="514" spans="1:171" ht="15.6" customHeight="1">
      <c r="A514" s="144" t="s">
        <v>1539</v>
      </c>
      <c r="B514" s="144" t="s">
        <v>2208</v>
      </c>
      <c r="C514" s="1256"/>
      <c r="D514" s="1349"/>
      <c r="E514" s="1217" t="s">
        <v>1165</v>
      </c>
      <c r="F514" s="299" t="s">
        <v>44</v>
      </c>
      <c r="G514" s="205"/>
      <c r="H514" s="246">
        <v>139280</v>
      </c>
      <c r="I514" s="247">
        <v>225080</v>
      </c>
      <c r="J514" s="246">
        <v>131010</v>
      </c>
      <c r="K514" s="247">
        <v>216810</v>
      </c>
      <c r="L514" s="175" t="s">
        <v>268</v>
      </c>
      <c r="M514" s="248">
        <v>1260</v>
      </c>
      <c r="N514" s="249">
        <v>2120</v>
      </c>
      <c r="O514" s="250" t="s">
        <v>269</v>
      </c>
      <c r="P514" s="251" t="s">
        <v>270</v>
      </c>
      <c r="Q514" s="252" t="s">
        <v>274</v>
      </c>
      <c r="R514" s="251" t="s">
        <v>271</v>
      </c>
      <c r="S514" s="252" t="s">
        <v>268</v>
      </c>
      <c r="T514" s="253">
        <v>2.9</v>
      </c>
      <c r="U514" s="254">
        <v>2.9</v>
      </c>
      <c r="V514" s="248">
        <v>1180</v>
      </c>
      <c r="W514" s="249">
        <v>2040</v>
      </c>
      <c r="X514" s="250" t="s">
        <v>269</v>
      </c>
      <c r="Y514" s="251" t="s">
        <v>270</v>
      </c>
      <c r="Z514" s="252" t="s">
        <v>274</v>
      </c>
      <c r="AA514" s="251" t="s">
        <v>271</v>
      </c>
      <c r="AB514" s="252" t="s">
        <v>268</v>
      </c>
      <c r="AC514" s="253">
        <v>2.9</v>
      </c>
      <c r="AD514" s="255">
        <v>2.9</v>
      </c>
      <c r="AE514" s="55"/>
      <c r="AH514" s="273"/>
      <c r="AP514" s="55"/>
      <c r="AZ514" s="175" t="s">
        <v>268</v>
      </c>
      <c r="BA514" s="274">
        <v>17160</v>
      </c>
      <c r="BB514" s="175" t="s">
        <v>268</v>
      </c>
      <c r="BC514" s="225">
        <v>170</v>
      </c>
      <c r="BD514" s="226" t="s">
        <v>269</v>
      </c>
      <c r="BE514" s="227" t="s">
        <v>270</v>
      </c>
      <c r="BF514" s="228" t="s">
        <v>268</v>
      </c>
      <c r="BG514" s="229" t="s">
        <v>271</v>
      </c>
      <c r="BH514" s="226" t="s">
        <v>268</v>
      </c>
      <c r="BI514" s="230">
        <v>2.7</v>
      </c>
      <c r="BJ514" s="1187"/>
      <c r="BL514" s="231">
        <v>473500</v>
      </c>
      <c r="BM514" s="1210"/>
      <c r="BN514" s="149">
        <v>4730</v>
      </c>
      <c r="BO514" s="138" t="s">
        <v>272</v>
      </c>
      <c r="BP514" s="166" t="s">
        <v>270</v>
      </c>
      <c r="BQ514" s="161" t="s">
        <v>268</v>
      </c>
      <c r="BR514" s="303" t="s">
        <v>271</v>
      </c>
      <c r="BS514" s="182" t="s">
        <v>268</v>
      </c>
      <c r="BT514" s="304">
        <v>1.9</v>
      </c>
      <c r="BU514" s="307"/>
      <c r="BV514" s="1241"/>
      <c r="BW514" s="310" t="s">
        <v>1185</v>
      </c>
      <c r="BX514" s="1210" t="s">
        <v>268</v>
      </c>
      <c r="BY514" s="1278">
        <v>13460</v>
      </c>
      <c r="BZ514" s="275"/>
      <c r="CA514" s="1210"/>
      <c r="CB514" s="1190">
        <v>0</v>
      </c>
      <c r="CC514" s="1192"/>
      <c r="CD514" s="1194"/>
      <c r="CE514" s="1192"/>
      <c r="CF514" s="1196"/>
      <c r="CG514" s="1192"/>
      <c r="CH514" s="1247"/>
      <c r="CI514" s="1241"/>
      <c r="CJ514" s="1219">
        <v>7120</v>
      </c>
      <c r="CK514" s="1189"/>
      <c r="CL514" s="1190"/>
      <c r="CM514" s="1192"/>
      <c r="CN514" s="1194"/>
      <c r="CO514" s="1192"/>
      <c r="CP514" s="1196"/>
      <c r="CQ514" s="1192"/>
      <c r="CR514" s="1205"/>
      <c r="CS514" s="1230"/>
      <c r="CT514" s="1232"/>
      <c r="CU514" s="1234"/>
      <c r="CV514" s="1237"/>
      <c r="CW514" s="1234"/>
      <c r="CX514" s="1237"/>
      <c r="CY514" s="1189"/>
      <c r="CZ514" s="167" t="s">
        <v>1166</v>
      </c>
      <c r="DA514" s="268">
        <v>3000</v>
      </c>
      <c r="DB514" s="269">
        <v>3400</v>
      </c>
      <c r="DC514" s="270">
        <v>2100</v>
      </c>
      <c r="DD514" s="271">
        <v>2100</v>
      </c>
      <c r="DE514" s="1210"/>
      <c r="DF514" s="231">
        <v>6130</v>
      </c>
      <c r="DG514" s="235"/>
      <c r="DH514" s="276"/>
      <c r="DI514" s="1241"/>
      <c r="DJ514" s="1243"/>
      <c r="DK514" s="1210"/>
      <c r="DL514" s="1190"/>
      <c r="DM514" s="1192"/>
      <c r="DN514" s="1194"/>
      <c r="DO514" s="1192"/>
      <c r="DP514" s="1196"/>
      <c r="DQ514" s="1192"/>
      <c r="DR514" s="1247"/>
      <c r="DS514" s="1210"/>
      <c r="DT514" s="1275">
        <v>0.1</v>
      </c>
      <c r="DU514" s="1210"/>
      <c r="DV514" s="1221">
        <v>0.01</v>
      </c>
      <c r="DW514" s="1223">
        <v>0.03</v>
      </c>
      <c r="DX514" s="1223">
        <v>0.04</v>
      </c>
      <c r="DY514" s="1225">
        <v>0.06</v>
      </c>
      <c r="DZ514" s="1210"/>
      <c r="EA514" s="1212"/>
      <c r="EB514" s="1192"/>
      <c r="EC514" s="1199"/>
      <c r="ED514" s="1192"/>
      <c r="EE514" s="1194"/>
      <c r="EF514" s="1192"/>
      <c r="EG514" s="1196"/>
      <c r="EH514" s="1192"/>
      <c r="EI514" s="1205"/>
      <c r="EJ514" s="1208"/>
      <c r="EK514" s="1210"/>
      <c r="EL514" s="1212"/>
      <c r="EM514" s="1192"/>
      <c r="EN514" s="1199"/>
      <c r="EO514" s="1192"/>
      <c r="EP514" s="1194"/>
      <c r="EQ514" s="1192"/>
      <c r="ER514" s="1196"/>
      <c r="ES514" s="1192"/>
      <c r="ET514" s="1205"/>
      <c r="EU514" s="1215"/>
      <c r="EV514" s="1208"/>
      <c r="EW514" s="1210"/>
      <c r="EX514" s="277">
        <v>40</v>
      </c>
      <c r="EY514" s="1210"/>
      <c r="EZ514" s="1261"/>
      <c r="FA514" s="1210"/>
      <c r="FB514" s="1264"/>
      <c r="FC514" s="298"/>
      <c r="FD514" s="1267"/>
      <c r="FE514" s="441"/>
      <c r="FL514" s="422"/>
      <c r="FM514" s="422"/>
      <c r="FN514" s="422"/>
      <c r="FO514" s="422"/>
    </row>
    <row r="515" spans="1:171" ht="15.6" customHeight="1">
      <c r="A515" s="144" t="s">
        <v>1540</v>
      </c>
      <c r="B515" s="144" t="s">
        <v>2209</v>
      </c>
      <c r="C515" s="1256"/>
      <c r="D515" s="1349"/>
      <c r="E515" s="1218"/>
      <c r="F515" s="300" t="s">
        <v>45</v>
      </c>
      <c r="G515" s="205"/>
      <c r="H515" s="279">
        <v>225080</v>
      </c>
      <c r="I515" s="280"/>
      <c r="J515" s="279">
        <v>216810</v>
      </c>
      <c r="K515" s="280"/>
      <c r="L515" s="175" t="s">
        <v>268</v>
      </c>
      <c r="M515" s="223">
        <v>2120</v>
      </c>
      <c r="N515" s="281"/>
      <c r="O515" s="282" t="s">
        <v>269</v>
      </c>
      <c r="P515" s="283" t="s">
        <v>270</v>
      </c>
      <c r="Q515" s="284" t="s">
        <v>274</v>
      </c>
      <c r="R515" s="283" t="s">
        <v>271</v>
      </c>
      <c r="S515" s="284" t="s">
        <v>268</v>
      </c>
      <c r="T515" s="285">
        <v>2.9</v>
      </c>
      <c r="U515" s="286"/>
      <c r="V515" s="223">
        <v>2040</v>
      </c>
      <c r="W515" s="281"/>
      <c r="X515" s="282" t="s">
        <v>269</v>
      </c>
      <c r="Y515" s="283" t="s">
        <v>270</v>
      </c>
      <c r="Z515" s="284" t="s">
        <v>274</v>
      </c>
      <c r="AA515" s="283" t="s">
        <v>271</v>
      </c>
      <c r="AB515" s="284" t="s">
        <v>268</v>
      </c>
      <c r="AC515" s="285">
        <v>2.9</v>
      </c>
      <c r="AD515" s="287"/>
      <c r="AE515" s="55"/>
      <c r="AH515" s="288"/>
      <c r="AP515" s="55"/>
      <c r="AQ515" s="289"/>
      <c r="AR515" s="165"/>
      <c r="AS515" s="288"/>
      <c r="AZ515" s="56"/>
      <c r="BA515" s="56"/>
      <c r="BB515" s="56"/>
      <c r="BC515" s="56"/>
      <c r="BD515" s="56"/>
      <c r="BE515" s="56"/>
      <c r="BF515" s="56"/>
      <c r="BG515" s="56"/>
      <c r="BH515" s="56"/>
      <c r="BI515" s="56"/>
      <c r="BJ515" s="1187"/>
      <c r="BL515" s="302"/>
      <c r="BM515" s="1210"/>
      <c r="BN515" s="309"/>
      <c r="BO515" s="202"/>
      <c r="BP515" s="202"/>
      <c r="BQ515" s="202"/>
      <c r="BR515" s="202"/>
      <c r="BS515" s="202"/>
      <c r="BT515" s="305"/>
      <c r="BU515" s="179"/>
      <c r="BV515" s="1241"/>
      <c r="BW515" s="231"/>
      <c r="BX515" s="1210"/>
      <c r="BY515" s="1279"/>
      <c r="BZ515" s="290"/>
      <c r="CA515" s="1210"/>
      <c r="CB515" s="1191"/>
      <c r="CC515" s="1193"/>
      <c r="CD515" s="1195"/>
      <c r="CE515" s="1193"/>
      <c r="CF515" s="1197"/>
      <c r="CG515" s="1193"/>
      <c r="CH515" s="1248"/>
      <c r="CI515" s="1241"/>
      <c r="CJ515" s="1219"/>
      <c r="CK515" s="1189"/>
      <c r="CL515" s="1190"/>
      <c r="CM515" s="1192"/>
      <c r="CN515" s="1194"/>
      <c r="CO515" s="1192"/>
      <c r="CP515" s="1196"/>
      <c r="CQ515" s="1192"/>
      <c r="CR515" s="1205"/>
      <c r="CS515" s="1230"/>
      <c r="CT515" s="1232"/>
      <c r="CU515" s="1235"/>
      <c r="CV515" s="1238"/>
      <c r="CW515" s="1235"/>
      <c r="CX515" s="1238"/>
      <c r="CY515" s="1189"/>
      <c r="CZ515" s="291" t="s">
        <v>1167</v>
      </c>
      <c r="DA515" s="292">
        <v>2700</v>
      </c>
      <c r="DB515" s="293">
        <v>3000</v>
      </c>
      <c r="DC515" s="294">
        <v>1900</v>
      </c>
      <c r="DD515" s="290">
        <v>1900</v>
      </c>
      <c r="DE515" s="1210"/>
      <c r="DF515" s="302"/>
      <c r="DG515" s="235"/>
      <c r="DH515" s="165"/>
      <c r="DI515" s="1241"/>
      <c r="DJ515" s="1244"/>
      <c r="DK515" s="1210"/>
      <c r="DL515" s="1190"/>
      <c r="DM515" s="1193"/>
      <c r="DN515" s="1195"/>
      <c r="DO515" s="1193"/>
      <c r="DP515" s="1197"/>
      <c r="DQ515" s="1193"/>
      <c r="DR515" s="1248"/>
      <c r="DS515" s="1210"/>
      <c r="DT515" s="1275"/>
      <c r="DU515" s="1210"/>
      <c r="DV515" s="1222"/>
      <c r="DW515" s="1224"/>
      <c r="DX515" s="1224"/>
      <c r="DY515" s="1226"/>
      <c r="DZ515" s="1210"/>
      <c r="EA515" s="1213"/>
      <c r="EB515" s="1193"/>
      <c r="EC515" s="1200"/>
      <c r="ED515" s="1193"/>
      <c r="EE515" s="1195"/>
      <c r="EF515" s="1193"/>
      <c r="EG515" s="1197"/>
      <c r="EH515" s="1193"/>
      <c r="EI515" s="1206"/>
      <c r="EJ515" s="1209"/>
      <c r="EK515" s="1210"/>
      <c r="EL515" s="1213"/>
      <c r="EM515" s="1193"/>
      <c r="EN515" s="1200"/>
      <c r="EO515" s="1193"/>
      <c r="EP515" s="1195"/>
      <c r="EQ515" s="1193"/>
      <c r="ER515" s="1197"/>
      <c r="ES515" s="1193"/>
      <c r="ET515" s="1206"/>
      <c r="EU515" s="1216"/>
      <c r="EV515" s="1209"/>
      <c r="EW515" s="1210"/>
      <c r="EX515" s="295" t="s">
        <v>1168</v>
      </c>
      <c r="EY515" s="1210"/>
      <c r="EZ515" s="1261"/>
      <c r="FA515" s="1210"/>
      <c r="FB515" s="1264"/>
      <c r="FC515" s="298"/>
      <c r="FD515" s="1267"/>
      <c r="FE515" s="441"/>
      <c r="FL515" s="422"/>
      <c r="FM515" s="422"/>
      <c r="FN515" s="422"/>
      <c r="FO515" s="422"/>
    </row>
    <row r="516" spans="1:171" ht="15.6" customHeight="1">
      <c r="A516" s="144" t="s">
        <v>1541</v>
      </c>
      <c r="B516" s="144" t="s">
        <v>2210</v>
      </c>
      <c r="C516" s="1256"/>
      <c r="D516" s="1352" t="s">
        <v>1186</v>
      </c>
      <c r="E516" s="1184" t="s">
        <v>1160</v>
      </c>
      <c r="F516" s="296" t="s">
        <v>42</v>
      </c>
      <c r="G516" s="205"/>
      <c r="H516" s="206">
        <v>56360</v>
      </c>
      <c r="I516" s="207">
        <v>64940</v>
      </c>
      <c r="J516" s="206">
        <v>49130</v>
      </c>
      <c r="K516" s="207">
        <v>57710</v>
      </c>
      <c r="L516" s="175" t="s">
        <v>268</v>
      </c>
      <c r="M516" s="208">
        <v>540</v>
      </c>
      <c r="N516" s="209">
        <v>620</v>
      </c>
      <c r="O516" s="210" t="s">
        <v>269</v>
      </c>
      <c r="P516" s="211" t="s">
        <v>270</v>
      </c>
      <c r="Q516" s="212" t="s">
        <v>268</v>
      </c>
      <c r="R516" s="213" t="s">
        <v>271</v>
      </c>
      <c r="S516" s="212" t="s">
        <v>268</v>
      </c>
      <c r="T516" s="214">
        <v>3</v>
      </c>
      <c r="U516" s="215">
        <v>3</v>
      </c>
      <c r="V516" s="208">
        <v>470</v>
      </c>
      <c r="W516" s="209">
        <v>550</v>
      </c>
      <c r="X516" s="210" t="s">
        <v>269</v>
      </c>
      <c r="Y516" s="211" t="s">
        <v>270</v>
      </c>
      <c r="Z516" s="212" t="s">
        <v>268</v>
      </c>
      <c r="AA516" s="213" t="s">
        <v>271</v>
      </c>
      <c r="AB516" s="212" t="s">
        <v>268</v>
      </c>
      <c r="AC516" s="214">
        <v>2.9</v>
      </c>
      <c r="AD516" s="216">
        <v>2.9</v>
      </c>
      <c r="AE516" s="175" t="s">
        <v>268</v>
      </c>
      <c r="AF516" s="217">
        <v>8580</v>
      </c>
      <c r="AG516" s="218" t="s">
        <v>274</v>
      </c>
      <c r="AH516" s="219">
        <v>80</v>
      </c>
      <c r="AI516" s="220" t="s">
        <v>269</v>
      </c>
      <c r="AJ516" s="211" t="s">
        <v>270</v>
      </c>
      <c r="AK516" s="212" t="s">
        <v>268</v>
      </c>
      <c r="AL516" s="213" t="s">
        <v>271</v>
      </c>
      <c r="AM516" s="212" t="s">
        <v>268</v>
      </c>
      <c r="AN516" s="221">
        <v>2.8</v>
      </c>
      <c r="AO516" s="222" t="s">
        <v>276</v>
      </c>
      <c r="AP516" s="175" t="s">
        <v>268</v>
      </c>
      <c r="AQ516" s="223">
        <v>3430</v>
      </c>
      <c r="AR516" s="224" t="s">
        <v>274</v>
      </c>
      <c r="AS516" s="225">
        <v>30</v>
      </c>
      <c r="AT516" s="226" t="s">
        <v>269</v>
      </c>
      <c r="AU516" s="227" t="s">
        <v>270</v>
      </c>
      <c r="AV516" s="228" t="s">
        <v>268</v>
      </c>
      <c r="AW516" s="229" t="s">
        <v>271</v>
      </c>
      <c r="AX516" s="228" t="s">
        <v>268</v>
      </c>
      <c r="AY516" s="230">
        <v>3.8</v>
      </c>
      <c r="BA516" s="56"/>
      <c r="BJ516" s="1187"/>
      <c r="BL516" s="231" t="s">
        <v>1187</v>
      </c>
      <c r="BM516" s="1210"/>
      <c r="BN516" s="1227" t="s">
        <v>1187</v>
      </c>
      <c r="BO516" s="1228"/>
      <c r="BP516" s="1228"/>
      <c r="BT516" s="306"/>
      <c r="BU516" s="235"/>
      <c r="BV516" s="1241"/>
      <c r="BW516" s="266"/>
      <c r="BX516" s="1210" t="s">
        <v>268</v>
      </c>
      <c r="BY516" s="1276">
        <v>14440</v>
      </c>
      <c r="BZ516" s="237"/>
      <c r="CA516" s="1210" t="s">
        <v>268</v>
      </c>
      <c r="CB516" s="1245">
        <v>60</v>
      </c>
      <c r="CC516" s="1201" t="s">
        <v>269</v>
      </c>
      <c r="CD516" s="1202" t="s">
        <v>270</v>
      </c>
      <c r="CE516" s="1201" t="s">
        <v>268</v>
      </c>
      <c r="CF516" s="1203" t="s">
        <v>275</v>
      </c>
      <c r="CG516" s="1201" t="s">
        <v>268</v>
      </c>
      <c r="CH516" s="1246">
        <v>6.4</v>
      </c>
      <c r="CI516" s="1241"/>
      <c r="CJ516" s="1188" t="s">
        <v>168</v>
      </c>
      <c r="CK516" s="1189" t="s">
        <v>268</v>
      </c>
      <c r="CL516" s="1190">
        <v>50</v>
      </c>
      <c r="CM516" s="1192" t="s">
        <v>269</v>
      </c>
      <c r="CN516" s="1194" t="s">
        <v>270</v>
      </c>
      <c r="CO516" s="1192" t="s">
        <v>268</v>
      </c>
      <c r="CP516" s="1196" t="s">
        <v>275</v>
      </c>
      <c r="CQ516" s="1192" t="s">
        <v>268</v>
      </c>
      <c r="CR516" s="1205">
        <v>2.8</v>
      </c>
      <c r="CS516" s="1230" t="s">
        <v>277</v>
      </c>
      <c r="CT516" s="1232" t="s">
        <v>268</v>
      </c>
      <c r="CU516" s="1233">
        <v>4300</v>
      </c>
      <c r="CV516" s="1236">
        <v>4700</v>
      </c>
      <c r="CW516" s="1233">
        <v>3000</v>
      </c>
      <c r="CX516" s="1236">
        <v>3000</v>
      </c>
      <c r="CY516" s="1189" t="s">
        <v>268</v>
      </c>
      <c r="CZ516" s="238" t="s">
        <v>1162</v>
      </c>
      <c r="DA516" s="239">
        <v>7100</v>
      </c>
      <c r="DB516" s="240">
        <v>7900</v>
      </c>
      <c r="DC516" s="241">
        <v>4900</v>
      </c>
      <c r="DD516" s="242">
        <v>4900</v>
      </c>
      <c r="DE516" s="1210"/>
      <c r="DF516" s="231" t="s">
        <v>313</v>
      </c>
      <c r="DG516" s="1189" t="s">
        <v>268</v>
      </c>
      <c r="DH516" s="1239">
        <v>5100</v>
      </c>
      <c r="DI516" s="1210" t="s">
        <v>268</v>
      </c>
      <c r="DJ516" s="1242">
        <v>2750</v>
      </c>
      <c r="DK516" s="1210" t="s">
        <v>268</v>
      </c>
      <c r="DL516" s="1245">
        <v>20</v>
      </c>
      <c r="DM516" s="1201" t="s">
        <v>269</v>
      </c>
      <c r="DN516" s="1202" t="s">
        <v>270</v>
      </c>
      <c r="DO516" s="1201" t="s">
        <v>268</v>
      </c>
      <c r="DP516" s="1203" t="s">
        <v>275</v>
      </c>
      <c r="DQ516" s="1201" t="s">
        <v>268</v>
      </c>
      <c r="DR516" s="1246">
        <v>8.5</v>
      </c>
      <c r="DS516" s="1210"/>
      <c r="DT516" s="231"/>
      <c r="DU516" s="1210" t="s">
        <v>280</v>
      </c>
      <c r="DV516" s="1249" t="s">
        <v>1129</v>
      </c>
      <c r="DW516" s="1251" t="s">
        <v>1129</v>
      </c>
      <c r="DX516" s="1251" t="s">
        <v>1129</v>
      </c>
      <c r="DY516" s="1253" t="s">
        <v>1129</v>
      </c>
      <c r="DZ516" s="1210" t="s">
        <v>280</v>
      </c>
      <c r="EA516" s="1211">
        <v>1840</v>
      </c>
      <c r="EB516" s="1201" t="s">
        <v>268</v>
      </c>
      <c r="EC516" s="1198">
        <v>10</v>
      </c>
      <c r="ED516" s="1201" t="s">
        <v>269</v>
      </c>
      <c r="EE516" s="1202" t="s">
        <v>270</v>
      </c>
      <c r="EF516" s="1201" t="s">
        <v>268</v>
      </c>
      <c r="EG516" s="1203" t="s">
        <v>275</v>
      </c>
      <c r="EH516" s="1201" t="s">
        <v>268</v>
      </c>
      <c r="EI516" s="1204">
        <v>8.5</v>
      </c>
      <c r="EJ516" s="1207" t="s">
        <v>276</v>
      </c>
      <c r="EK516" s="1210" t="s">
        <v>280</v>
      </c>
      <c r="EL516" s="1211">
        <v>6430</v>
      </c>
      <c r="EM516" s="1201" t="s">
        <v>268</v>
      </c>
      <c r="EN516" s="1198">
        <v>60</v>
      </c>
      <c r="EO516" s="1201" t="s">
        <v>269</v>
      </c>
      <c r="EP516" s="1202" t="s">
        <v>270</v>
      </c>
      <c r="EQ516" s="1201" t="s">
        <v>268</v>
      </c>
      <c r="ER516" s="1203" t="s">
        <v>275</v>
      </c>
      <c r="ES516" s="1201" t="s">
        <v>268</v>
      </c>
      <c r="ET516" s="1204">
        <v>2.8</v>
      </c>
      <c r="EU516" s="1214" t="s">
        <v>276</v>
      </c>
      <c r="EV516" s="1207" t="s">
        <v>1168</v>
      </c>
      <c r="EW516" s="1210" t="s">
        <v>280</v>
      </c>
      <c r="EX516" s="244"/>
      <c r="EY516" s="1210" t="s">
        <v>280</v>
      </c>
      <c r="EZ516" s="1261"/>
      <c r="FA516" s="1210"/>
      <c r="FB516" s="1264"/>
      <c r="FC516" s="298"/>
      <c r="FD516" s="1267"/>
      <c r="FE516" s="441"/>
      <c r="FL516" s="422"/>
      <c r="FM516" s="422"/>
      <c r="FN516" s="422"/>
      <c r="FO516" s="422"/>
    </row>
    <row r="517" spans="1:171" ht="15.6" customHeight="1">
      <c r="A517" s="144" t="s">
        <v>1542</v>
      </c>
      <c r="B517" s="144" t="s">
        <v>2211</v>
      </c>
      <c r="C517" s="1256"/>
      <c r="D517" s="1182"/>
      <c r="E517" s="1185"/>
      <c r="F517" s="299" t="s">
        <v>43</v>
      </c>
      <c r="G517" s="205"/>
      <c r="H517" s="246">
        <v>64940</v>
      </c>
      <c r="I517" s="247">
        <v>134140</v>
      </c>
      <c r="J517" s="246">
        <v>57710</v>
      </c>
      <c r="K517" s="247">
        <v>126910</v>
      </c>
      <c r="L517" s="175" t="s">
        <v>268</v>
      </c>
      <c r="M517" s="248">
        <v>620</v>
      </c>
      <c r="N517" s="249">
        <v>1210</v>
      </c>
      <c r="O517" s="250" t="s">
        <v>269</v>
      </c>
      <c r="P517" s="251" t="s">
        <v>270</v>
      </c>
      <c r="Q517" s="252" t="s">
        <v>274</v>
      </c>
      <c r="R517" s="251" t="s">
        <v>271</v>
      </c>
      <c r="S517" s="252" t="s">
        <v>268</v>
      </c>
      <c r="T517" s="253">
        <v>3</v>
      </c>
      <c r="U517" s="254">
        <v>2.9</v>
      </c>
      <c r="V517" s="248">
        <v>550</v>
      </c>
      <c r="W517" s="249">
        <v>1140</v>
      </c>
      <c r="X517" s="250" t="s">
        <v>269</v>
      </c>
      <c r="Y517" s="251" t="s">
        <v>270</v>
      </c>
      <c r="Z517" s="252" t="s">
        <v>274</v>
      </c>
      <c r="AA517" s="251" t="s">
        <v>271</v>
      </c>
      <c r="AB517" s="252" t="s">
        <v>268</v>
      </c>
      <c r="AC517" s="253">
        <v>2.9</v>
      </c>
      <c r="AD517" s="255">
        <v>2.9</v>
      </c>
      <c r="AE517" s="175" t="s">
        <v>268</v>
      </c>
      <c r="AF517" s="223">
        <v>8580</v>
      </c>
      <c r="AG517" s="224" t="s">
        <v>274</v>
      </c>
      <c r="AH517" s="256">
        <v>80</v>
      </c>
      <c r="AI517" s="257" t="s">
        <v>269</v>
      </c>
      <c r="AJ517" s="197" t="s">
        <v>270</v>
      </c>
      <c r="AK517" s="198" t="s">
        <v>268</v>
      </c>
      <c r="AL517" s="258" t="s">
        <v>271</v>
      </c>
      <c r="AM517" s="259" t="s">
        <v>268</v>
      </c>
      <c r="AN517" s="260">
        <v>2.8</v>
      </c>
      <c r="AO517" s="261"/>
      <c r="AQ517" s="233"/>
      <c r="AR517" s="56"/>
      <c r="AS517" s="233"/>
      <c r="AT517" s="262"/>
      <c r="AU517" s="263"/>
      <c r="AV517" s="262"/>
      <c r="AW517" s="263"/>
      <c r="AX517" s="262"/>
      <c r="AY517" s="263"/>
      <c r="BA517" s="56"/>
      <c r="BB517" s="56"/>
      <c r="BC517" s="264"/>
      <c r="BD517" s="265"/>
      <c r="BE517" s="56"/>
      <c r="BF517" s="265"/>
      <c r="BG517" s="56"/>
      <c r="BH517" s="265"/>
      <c r="BI517" s="56"/>
      <c r="BJ517" s="1187"/>
      <c r="BL517" s="231">
        <v>514900</v>
      </c>
      <c r="BM517" s="1210"/>
      <c r="BN517" s="149">
        <v>5140</v>
      </c>
      <c r="BO517" s="138" t="s">
        <v>272</v>
      </c>
      <c r="BP517" s="166" t="s">
        <v>270</v>
      </c>
      <c r="BQ517" s="161" t="s">
        <v>268</v>
      </c>
      <c r="BR517" s="303" t="s">
        <v>271</v>
      </c>
      <c r="BS517" s="182" t="s">
        <v>268</v>
      </c>
      <c r="BT517" s="304">
        <v>2</v>
      </c>
      <c r="BU517" s="307"/>
      <c r="BV517" s="1241"/>
      <c r="BW517" s="302"/>
      <c r="BX517" s="1210"/>
      <c r="BY517" s="1277"/>
      <c r="BZ517" s="267">
        <v>12500</v>
      </c>
      <c r="CA517" s="1210"/>
      <c r="CB517" s="1190"/>
      <c r="CC517" s="1192"/>
      <c r="CD517" s="1194"/>
      <c r="CE517" s="1192"/>
      <c r="CF517" s="1196"/>
      <c r="CG517" s="1192"/>
      <c r="CH517" s="1247"/>
      <c r="CI517" s="1241"/>
      <c r="CJ517" s="1188"/>
      <c r="CK517" s="1189"/>
      <c r="CL517" s="1190"/>
      <c r="CM517" s="1192"/>
      <c r="CN517" s="1194"/>
      <c r="CO517" s="1192"/>
      <c r="CP517" s="1196"/>
      <c r="CQ517" s="1192"/>
      <c r="CR517" s="1205"/>
      <c r="CS517" s="1230"/>
      <c r="CT517" s="1232"/>
      <c r="CU517" s="1234"/>
      <c r="CV517" s="1237"/>
      <c r="CW517" s="1234"/>
      <c r="CX517" s="1237"/>
      <c r="CY517" s="1189"/>
      <c r="CZ517" s="167" t="s">
        <v>1164</v>
      </c>
      <c r="DA517" s="268">
        <v>3900</v>
      </c>
      <c r="DB517" s="269">
        <v>4300</v>
      </c>
      <c r="DC517" s="270">
        <v>2700</v>
      </c>
      <c r="DD517" s="271">
        <v>2700</v>
      </c>
      <c r="DE517" s="1210"/>
      <c r="DF517" s="231">
        <v>5220</v>
      </c>
      <c r="DG517" s="1189"/>
      <c r="DH517" s="1240"/>
      <c r="DI517" s="1210"/>
      <c r="DJ517" s="1243"/>
      <c r="DK517" s="1210"/>
      <c r="DL517" s="1190"/>
      <c r="DM517" s="1192"/>
      <c r="DN517" s="1194"/>
      <c r="DO517" s="1192"/>
      <c r="DP517" s="1196"/>
      <c r="DQ517" s="1192"/>
      <c r="DR517" s="1247"/>
      <c r="DS517" s="1210"/>
      <c r="DT517" s="302"/>
      <c r="DU517" s="1210"/>
      <c r="DV517" s="1250"/>
      <c r="DW517" s="1252"/>
      <c r="DX517" s="1252"/>
      <c r="DY517" s="1254"/>
      <c r="DZ517" s="1210"/>
      <c r="EA517" s="1212"/>
      <c r="EB517" s="1192"/>
      <c r="EC517" s="1199"/>
      <c r="ED517" s="1192"/>
      <c r="EE517" s="1194"/>
      <c r="EF517" s="1192"/>
      <c r="EG517" s="1196"/>
      <c r="EH517" s="1192"/>
      <c r="EI517" s="1205"/>
      <c r="EJ517" s="1208"/>
      <c r="EK517" s="1210"/>
      <c r="EL517" s="1212"/>
      <c r="EM517" s="1192"/>
      <c r="EN517" s="1199"/>
      <c r="EO517" s="1192"/>
      <c r="EP517" s="1194"/>
      <c r="EQ517" s="1192"/>
      <c r="ER517" s="1196"/>
      <c r="ES517" s="1192"/>
      <c r="ET517" s="1205"/>
      <c r="EU517" s="1215"/>
      <c r="EV517" s="1208"/>
      <c r="EW517" s="1210"/>
      <c r="EX517" s="272">
        <v>4130</v>
      </c>
      <c r="EY517" s="1210"/>
      <c r="EZ517" s="1261"/>
      <c r="FA517" s="1210"/>
      <c r="FB517" s="1264"/>
      <c r="FC517" s="298"/>
      <c r="FD517" s="1267"/>
      <c r="FE517" s="441"/>
      <c r="FL517" s="422"/>
      <c r="FM517" s="422"/>
      <c r="FN517" s="422"/>
      <c r="FO517" s="422"/>
    </row>
    <row r="518" spans="1:171" ht="15.6" customHeight="1">
      <c r="A518" s="144" t="s">
        <v>1543</v>
      </c>
      <c r="B518" s="144" t="s">
        <v>2212</v>
      </c>
      <c r="C518" s="1256"/>
      <c r="D518" s="1182"/>
      <c r="E518" s="1217" t="s">
        <v>1165</v>
      </c>
      <c r="F518" s="299" t="s">
        <v>44</v>
      </c>
      <c r="G518" s="205"/>
      <c r="H518" s="246">
        <v>134140</v>
      </c>
      <c r="I518" s="247">
        <v>219940</v>
      </c>
      <c r="J518" s="246">
        <v>126910</v>
      </c>
      <c r="K518" s="247">
        <v>212710</v>
      </c>
      <c r="L518" s="175" t="s">
        <v>268</v>
      </c>
      <c r="M518" s="248">
        <v>1210</v>
      </c>
      <c r="N518" s="249">
        <v>2070</v>
      </c>
      <c r="O518" s="250" t="s">
        <v>269</v>
      </c>
      <c r="P518" s="251" t="s">
        <v>270</v>
      </c>
      <c r="Q518" s="252" t="s">
        <v>274</v>
      </c>
      <c r="R518" s="251" t="s">
        <v>271</v>
      </c>
      <c r="S518" s="252" t="s">
        <v>268</v>
      </c>
      <c r="T518" s="253">
        <v>2.9</v>
      </c>
      <c r="U518" s="254">
        <v>2.9</v>
      </c>
      <c r="V518" s="248">
        <v>1140</v>
      </c>
      <c r="W518" s="249">
        <v>2000</v>
      </c>
      <c r="X518" s="250" t="s">
        <v>269</v>
      </c>
      <c r="Y518" s="251" t="s">
        <v>270</v>
      </c>
      <c r="Z518" s="252" t="s">
        <v>274</v>
      </c>
      <c r="AA518" s="251" t="s">
        <v>271</v>
      </c>
      <c r="AB518" s="252" t="s">
        <v>268</v>
      </c>
      <c r="AC518" s="253">
        <v>2.9</v>
      </c>
      <c r="AD518" s="255">
        <v>2.9</v>
      </c>
      <c r="AE518" s="55"/>
      <c r="AH518" s="273"/>
      <c r="AP518" s="55"/>
      <c r="AZ518" s="175" t="s">
        <v>268</v>
      </c>
      <c r="BA518" s="274">
        <v>17160</v>
      </c>
      <c r="BB518" s="175" t="s">
        <v>268</v>
      </c>
      <c r="BC518" s="225">
        <v>170</v>
      </c>
      <c r="BD518" s="226" t="s">
        <v>269</v>
      </c>
      <c r="BE518" s="227" t="s">
        <v>270</v>
      </c>
      <c r="BF518" s="228" t="s">
        <v>268</v>
      </c>
      <c r="BG518" s="229" t="s">
        <v>271</v>
      </c>
      <c r="BH518" s="226" t="s">
        <v>268</v>
      </c>
      <c r="BI518" s="230">
        <v>2.7</v>
      </c>
      <c r="BJ518" s="1187"/>
      <c r="BL518" s="302"/>
      <c r="BM518" s="1210"/>
      <c r="BN518" s="309"/>
      <c r="BO518" s="202"/>
      <c r="BP518" s="202"/>
      <c r="BQ518" s="202"/>
      <c r="BR518" s="202"/>
      <c r="BS518" s="202"/>
      <c r="BT518" s="305"/>
      <c r="BU518" s="179"/>
      <c r="BV518" s="1241"/>
      <c r="BW518" s="231"/>
      <c r="BX518" s="1210" t="s">
        <v>268</v>
      </c>
      <c r="BY518" s="1278">
        <v>12500</v>
      </c>
      <c r="BZ518" s="275"/>
      <c r="CA518" s="1210"/>
      <c r="CB518" s="1190">
        <v>0</v>
      </c>
      <c r="CC518" s="1192"/>
      <c r="CD518" s="1194"/>
      <c r="CE518" s="1192"/>
      <c r="CF518" s="1196"/>
      <c r="CG518" s="1192"/>
      <c r="CH518" s="1247"/>
      <c r="CI518" s="1241"/>
      <c r="CJ518" s="1219">
        <v>5930</v>
      </c>
      <c r="CK518" s="1189"/>
      <c r="CL518" s="1190"/>
      <c r="CM518" s="1192"/>
      <c r="CN518" s="1194"/>
      <c r="CO518" s="1192"/>
      <c r="CP518" s="1196"/>
      <c r="CQ518" s="1192"/>
      <c r="CR518" s="1205"/>
      <c r="CS518" s="1230"/>
      <c r="CT518" s="1232"/>
      <c r="CU518" s="1234"/>
      <c r="CV518" s="1237"/>
      <c r="CW518" s="1234"/>
      <c r="CX518" s="1237"/>
      <c r="CY518" s="1189"/>
      <c r="CZ518" s="167" t="s">
        <v>1166</v>
      </c>
      <c r="DA518" s="268">
        <v>3400</v>
      </c>
      <c r="DB518" s="269">
        <v>3800</v>
      </c>
      <c r="DC518" s="270">
        <v>2300</v>
      </c>
      <c r="DD518" s="271">
        <v>2300</v>
      </c>
      <c r="DE518" s="1210"/>
      <c r="DF518" s="302"/>
      <c r="DG518" s="235"/>
      <c r="DH518" s="276"/>
      <c r="DI518" s="1241"/>
      <c r="DJ518" s="1243"/>
      <c r="DK518" s="1210"/>
      <c r="DL518" s="1190"/>
      <c r="DM518" s="1192"/>
      <c r="DN518" s="1194"/>
      <c r="DO518" s="1192"/>
      <c r="DP518" s="1196"/>
      <c r="DQ518" s="1192"/>
      <c r="DR518" s="1247"/>
      <c r="DS518" s="1210"/>
      <c r="DT518" s="231"/>
      <c r="DU518" s="1210"/>
      <c r="DV518" s="1221">
        <v>0.01</v>
      </c>
      <c r="DW518" s="1223">
        <v>0.03</v>
      </c>
      <c r="DX518" s="1223">
        <v>0.04</v>
      </c>
      <c r="DY518" s="1225">
        <v>0.06</v>
      </c>
      <c r="DZ518" s="1210"/>
      <c r="EA518" s="1212"/>
      <c r="EB518" s="1192"/>
      <c r="EC518" s="1199"/>
      <c r="ED518" s="1192"/>
      <c r="EE518" s="1194"/>
      <c r="EF518" s="1192"/>
      <c r="EG518" s="1196"/>
      <c r="EH518" s="1192"/>
      <c r="EI518" s="1205"/>
      <c r="EJ518" s="1208"/>
      <c r="EK518" s="1210"/>
      <c r="EL518" s="1212"/>
      <c r="EM518" s="1192"/>
      <c r="EN518" s="1199"/>
      <c r="EO518" s="1192"/>
      <c r="EP518" s="1194"/>
      <c r="EQ518" s="1192"/>
      <c r="ER518" s="1196"/>
      <c r="ES518" s="1192"/>
      <c r="ET518" s="1205"/>
      <c r="EU518" s="1215"/>
      <c r="EV518" s="1208"/>
      <c r="EW518" s="1210"/>
      <c r="EX518" s="277">
        <v>40</v>
      </c>
      <c r="EY518" s="1210"/>
      <c r="EZ518" s="1261"/>
      <c r="FA518" s="1210"/>
      <c r="FB518" s="1264"/>
      <c r="FC518" s="298"/>
      <c r="FD518" s="1267"/>
      <c r="FE518" s="441"/>
      <c r="FL518" s="422"/>
      <c r="FM518" s="422"/>
      <c r="FN518" s="422"/>
      <c r="FO518" s="422"/>
    </row>
    <row r="519" spans="1:171" ht="15.6" customHeight="1">
      <c r="A519" s="144" t="s">
        <v>1544</v>
      </c>
      <c r="B519" s="144" t="s">
        <v>2213</v>
      </c>
      <c r="C519" s="1256"/>
      <c r="D519" s="1182"/>
      <c r="E519" s="1218"/>
      <c r="F519" s="300" t="s">
        <v>45</v>
      </c>
      <c r="G519" s="205"/>
      <c r="H519" s="279">
        <v>219940</v>
      </c>
      <c r="I519" s="280"/>
      <c r="J519" s="279">
        <v>212710</v>
      </c>
      <c r="K519" s="280"/>
      <c r="L519" s="175" t="s">
        <v>268</v>
      </c>
      <c r="M519" s="223">
        <v>2070</v>
      </c>
      <c r="N519" s="281"/>
      <c r="O519" s="282" t="s">
        <v>269</v>
      </c>
      <c r="P519" s="283" t="s">
        <v>270</v>
      </c>
      <c r="Q519" s="284" t="s">
        <v>274</v>
      </c>
      <c r="R519" s="283" t="s">
        <v>271</v>
      </c>
      <c r="S519" s="284" t="s">
        <v>268</v>
      </c>
      <c r="T519" s="285">
        <v>2.9</v>
      </c>
      <c r="U519" s="286"/>
      <c r="V519" s="223">
        <v>2000</v>
      </c>
      <c r="W519" s="281"/>
      <c r="X519" s="282" t="s">
        <v>269</v>
      </c>
      <c r="Y519" s="283" t="s">
        <v>270</v>
      </c>
      <c r="Z519" s="284" t="s">
        <v>274</v>
      </c>
      <c r="AA519" s="283" t="s">
        <v>271</v>
      </c>
      <c r="AB519" s="284" t="s">
        <v>268</v>
      </c>
      <c r="AC519" s="285">
        <v>2.9</v>
      </c>
      <c r="AD519" s="287"/>
      <c r="AE519" s="55"/>
      <c r="AH519" s="288"/>
      <c r="AP519" s="55"/>
      <c r="AQ519" s="289"/>
      <c r="AR519" s="165"/>
      <c r="AS519" s="288"/>
      <c r="AZ519" s="56"/>
      <c r="BA519" s="56"/>
      <c r="BB519" s="56"/>
      <c r="BC519" s="56"/>
      <c r="BD519" s="56"/>
      <c r="BE519" s="56"/>
      <c r="BF519" s="56"/>
      <c r="BG519" s="56"/>
      <c r="BH519" s="56"/>
      <c r="BI519" s="56"/>
      <c r="BJ519" s="1187"/>
      <c r="BL519" s="231" t="s">
        <v>1188</v>
      </c>
      <c r="BM519" s="1210"/>
      <c r="BN519" s="1227" t="s">
        <v>1188</v>
      </c>
      <c r="BO519" s="1228"/>
      <c r="BP519" s="1228"/>
      <c r="BT519" s="306"/>
      <c r="BU519" s="235"/>
      <c r="BV519" s="1241"/>
      <c r="BW519" s="266"/>
      <c r="BX519" s="1210"/>
      <c r="BY519" s="1279"/>
      <c r="BZ519" s="290"/>
      <c r="CA519" s="1210"/>
      <c r="CB519" s="1191"/>
      <c r="CC519" s="1193"/>
      <c r="CD519" s="1195"/>
      <c r="CE519" s="1193"/>
      <c r="CF519" s="1197"/>
      <c r="CG519" s="1193"/>
      <c r="CH519" s="1248"/>
      <c r="CI519" s="1241"/>
      <c r="CJ519" s="1219"/>
      <c r="CK519" s="1189"/>
      <c r="CL519" s="1190"/>
      <c r="CM519" s="1192"/>
      <c r="CN519" s="1194"/>
      <c r="CO519" s="1192"/>
      <c r="CP519" s="1196"/>
      <c r="CQ519" s="1192"/>
      <c r="CR519" s="1205"/>
      <c r="CS519" s="1230"/>
      <c r="CT519" s="1232"/>
      <c r="CU519" s="1235"/>
      <c r="CV519" s="1238"/>
      <c r="CW519" s="1235"/>
      <c r="CX519" s="1238"/>
      <c r="CY519" s="1189"/>
      <c r="CZ519" s="291" t="s">
        <v>1167</v>
      </c>
      <c r="DA519" s="292">
        <v>3000</v>
      </c>
      <c r="DB519" s="293">
        <v>3400</v>
      </c>
      <c r="DC519" s="294">
        <v>2100</v>
      </c>
      <c r="DD519" s="290">
        <v>2100</v>
      </c>
      <c r="DE519" s="1210"/>
      <c r="DF519" s="231" t="s">
        <v>315</v>
      </c>
      <c r="DG519" s="235"/>
      <c r="DH519" s="165"/>
      <c r="DI519" s="1241"/>
      <c r="DJ519" s="1244"/>
      <c r="DK519" s="1210"/>
      <c r="DL519" s="1190"/>
      <c r="DM519" s="1193"/>
      <c r="DN519" s="1195"/>
      <c r="DO519" s="1193"/>
      <c r="DP519" s="1197"/>
      <c r="DQ519" s="1193"/>
      <c r="DR519" s="1248"/>
      <c r="DS519" s="1210"/>
      <c r="DT519" s="231"/>
      <c r="DU519" s="1210"/>
      <c r="DV519" s="1222"/>
      <c r="DW519" s="1224"/>
      <c r="DX519" s="1224"/>
      <c r="DY519" s="1226"/>
      <c r="DZ519" s="1210"/>
      <c r="EA519" s="1213"/>
      <c r="EB519" s="1193"/>
      <c r="EC519" s="1200"/>
      <c r="ED519" s="1193"/>
      <c r="EE519" s="1195"/>
      <c r="EF519" s="1193"/>
      <c r="EG519" s="1197"/>
      <c r="EH519" s="1193"/>
      <c r="EI519" s="1206"/>
      <c r="EJ519" s="1209"/>
      <c r="EK519" s="1210"/>
      <c r="EL519" s="1213"/>
      <c r="EM519" s="1193"/>
      <c r="EN519" s="1200"/>
      <c r="EO519" s="1193"/>
      <c r="EP519" s="1195"/>
      <c r="EQ519" s="1193"/>
      <c r="ER519" s="1197"/>
      <c r="ES519" s="1193"/>
      <c r="ET519" s="1206"/>
      <c r="EU519" s="1216"/>
      <c r="EV519" s="1209"/>
      <c r="EW519" s="1210"/>
      <c r="EX519" s="295" t="s">
        <v>1168</v>
      </c>
      <c r="EY519" s="1210"/>
      <c r="EZ519" s="1261"/>
      <c r="FA519" s="1210"/>
      <c r="FB519" s="1264"/>
      <c r="FC519" s="298"/>
      <c r="FD519" s="1267"/>
      <c r="FE519" s="441"/>
      <c r="FL519" s="422"/>
      <c r="FM519" s="422"/>
      <c r="FN519" s="422"/>
      <c r="FO519" s="422"/>
    </row>
    <row r="520" spans="1:171" ht="15.6" customHeight="1">
      <c r="A520" s="144" t="s">
        <v>1545</v>
      </c>
      <c r="B520" s="144" t="s">
        <v>2214</v>
      </c>
      <c r="C520" s="1256"/>
      <c r="D520" s="1352" t="s">
        <v>1189</v>
      </c>
      <c r="E520" s="1184" t="s">
        <v>1160</v>
      </c>
      <c r="F520" s="296" t="s">
        <v>42</v>
      </c>
      <c r="G520" s="205"/>
      <c r="H520" s="206">
        <v>52310</v>
      </c>
      <c r="I520" s="207">
        <v>60890</v>
      </c>
      <c r="J520" s="206">
        <v>45880</v>
      </c>
      <c r="K520" s="207">
        <v>54460</v>
      </c>
      <c r="L520" s="175" t="s">
        <v>268</v>
      </c>
      <c r="M520" s="208">
        <v>500</v>
      </c>
      <c r="N520" s="209">
        <v>580</v>
      </c>
      <c r="O520" s="210" t="s">
        <v>269</v>
      </c>
      <c r="P520" s="211" t="s">
        <v>270</v>
      </c>
      <c r="Q520" s="212" t="s">
        <v>268</v>
      </c>
      <c r="R520" s="213" t="s">
        <v>271</v>
      </c>
      <c r="S520" s="212" t="s">
        <v>268</v>
      </c>
      <c r="T520" s="214">
        <v>3</v>
      </c>
      <c r="U520" s="215">
        <v>3</v>
      </c>
      <c r="V520" s="208">
        <v>430</v>
      </c>
      <c r="W520" s="209">
        <v>510</v>
      </c>
      <c r="X520" s="210" t="s">
        <v>269</v>
      </c>
      <c r="Y520" s="211" t="s">
        <v>270</v>
      </c>
      <c r="Z520" s="212" t="s">
        <v>268</v>
      </c>
      <c r="AA520" s="213" t="s">
        <v>271</v>
      </c>
      <c r="AB520" s="212" t="s">
        <v>268</v>
      </c>
      <c r="AC520" s="214">
        <v>3</v>
      </c>
      <c r="AD520" s="216">
        <v>3</v>
      </c>
      <c r="AE520" s="175" t="s">
        <v>268</v>
      </c>
      <c r="AF520" s="217">
        <v>8580</v>
      </c>
      <c r="AG520" s="218" t="s">
        <v>274</v>
      </c>
      <c r="AH520" s="219">
        <v>80</v>
      </c>
      <c r="AI520" s="220" t="s">
        <v>269</v>
      </c>
      <c r="AJ520" s="211" t="s">
        <v>270</v>
      </c>
      <c r="AK520" s="212" t="s">
        <v>268</v>
      </c>
      <c r="AL520" s="213" t="s">
        <v>271</v>
      </c>
      <c r="AM520" s="212" t="s">
        <v>268</v>
      </c>
      <c r="AN520" s="221">
        <v>2.8</v>
      </c>
      <c r="AO520" s="222" t="s">
        <v>276</v>
      </c>
      <c r="AP520" s="175" t="s">
        <v>268</v>
      </c>
      <c r="AQ520" s="223">
        <v>3430</v>
      </c>
      <c r="AR520" s="224" t="s">
        <v>274</v>
      </c>
      <c r="AS520" s="225">
        <v>30</v>
      </c>
      <c r="AT520" s="226" t="s">
        <v>269</v>
      </c>
      <c r="AU520" s="227" t="s">
        <v>270</v>
      </c>
      <c r="AV520" s="228" t="s">
        <v>268</v>
      </c>
      <c r="AW520" s="229" t="s">
        <v>271</v>
      </c>
      <c r="AX520" s="228" t="s">
        <v>268</v>
      </c>
      <c r="AY520" s="230">
        <v>3.8</v>
      </c>
      <c r="BA520" s="56"/>
      <c r="BJ520" s="1187"/>
      <c r="BL520" s="231">
        <v>556400</v>
      </c>
      <c r="BM520" s="1210"/>
      <c r="BN520" s="149">
        <v>5560</v>
      </c>
      <c r="BO520" s="138" t="s">
        <v>272</v>
      </c>
      <c r="BP520" s="166" t="s">
        <v>270</v>
      </c>
      <c r="BQ520" s="161" t="s">
        <v>268</v>
      </c>
      <c r="BR520" s="303" t="s">
        <v>271</v>
      </c>
      <c r="BS520" s="182" t="s">
        <v>268</v>
      </c>
      <c r="BT520" s="304">
        <v>2</v>
      </c>
      <c r="BU520" s="307"/>
      <c r="BV520" s="1241"/>
      <c r="BW520" s="302"/>
      <c r="BX520" s="1210" t="s">
        <v>268</v>
      </c>
      <c r="BY520" s="1276">
        <v>13700</v>
      </c>
      <c r="BZ520" s="237"/>
      <c r="CA520" s="1210" t="s">
        <v>268</v>
      </c>
      <c r="CB520" s="1245">
        <v>50</v>
      </c>
      <c r="CC520" s="1201" t="s">
        <v>269</v>
      </c>
      <c r="CD520" s="1202" t="s">
        <v>270</v>
      </c>
      <c r="CE520" s="1201" t="s">
        <v>268</v>
      </c>
      <c r="CF520" s="1203" t="s">
        <v>275</v>
      </c>
      <c r="CG520" s="1201" t="s">
        <v>268</v>
      </c>
      <c r="CH520" s="1246">
        <v>6.8</v>
      </c>
      <c r="CI520" s="1241"/>
      <c r="CJ520" s="1188" t="s">
        <v>169</v>
      </c>
      <c r="CK520" s="1189" t="s">
        <v>268</v>
      </c>
      <c r="CL520" s="1190">
        <v>50</v>
      </c>
      <c r="CM520" s="1192" t="s">
        <v>269</v>
      </c>
      <c r="CN520" s="1194" t="s">
        <v>270</v>
      </c>
      <c r="CO520" s="1192" t="s">
        <v>268</v>
      </c>
      <c r="CP520" s="1196" t="s">
        <v>275</v>
      </c>
      <c r="CQ520" s="1192" t="s">
        <v>268</v>
      </c>
      <c r="CR520" s="1205">
        <v>2.4</v>
      </c>
      <c r="CS520" s="1230" t="s">
        <v>277</v>
      </c>
      <c r="CT520" s="1232" t="s">
        <v>268</v>
      </c>
      <c r="CU520" s="1233">
        <v>3800</v>
      </c>
      <c r="CV520" s="1236">
        <v>4200</v>
      </c>
      <c r="CW520" s="1233">
        <v>2700</v>
      </c>
      <c r="CX520" s="1236">
        <v>2700</v>
      </c>
      <c r="CY520" s="1189" t="s">
        <v>268</v>
      </c>
      <c r="CZ520" s="238" t="s">
        <v>1162</v>
      </c>
      <c r="DA520" s="239">
        <v>6300</v>
      </c>
      <c r="DB520" s="240">
        <v>7100</v>
      </c>
      <c r="DC520" s="241">
        <v>4400</v>
      </c>
      <c r="DD520" s="242">
        <v>4400</v>
      </c>
      <c r="DE520" s="1210"/>
      <c r="DF520" s="231">
        <v>4660</v>
      </c>
      <c r="DG520" s="1189" t="s">
        <v>268</v>
      </c>
      <c r="DH520" s="1239">
        <v>5100</v>
      </c>
      <c r="DI520" s="1210" t="s">
        <v>268</v>
      </c>
      <c r="DJ520" s="1242">
        <v>2440</v>
      </c>
      <c r="DK520" s="1210" t="s">
        <v>268</v>
      </c>
      <c r="DL520" s="1245">
        <v>20</v>
      </c>
      <c r="DM520" s="1201" t="s">
        <v>269</v>
      </c>
      <c r="DN520" s="1202" t="s">
        <v>270</v>
      </c>
      <c r="DO520" s="1201" t="s">
        <v>268</v>
      </c>
      <c r="DP520" s="1203" t="s">
        <v>275</v>
      </c>
      <c r="DQ520" s="1201" t="s">
        <v>268</v>
      </c>
      <c r="DR520" s="1246">
        <v>7.6</v>
      </c>
      <c r="DS520" s="1210"/>
      <c r="DT520" s="302"/>
      <c r="DU520" s="1210" t="s">
        <v>280</v>
      </c>
      <c r="DV520" s="1249" t="s">
        <v>1129</v>
      </c>
      <c r="DW520" s="1251" t="s">
        <v>1129</v>
      </c>
      <c r="DX520" s="1251" t="s">
        <v>1129</v>
      </c>
      <c r="DY520" s="1253" t="s">
        <v>1129</v>
      </c>
      <c r="DZ520" s="1210" t="s">
        <v>280</v>
      </c>
      <c r="EA520" s="1211">
        <v>1640</v>
      </c>
      <c r="EB520" s="1201" t="s">
        <v>268</v>
      </c>
      <c r="EC520" s="1198">
        <v>10</v>
      </c>
      <c r="ED520" s="1201" t="s">
        <v>269</v>
      </c>
      <c r="EE520" s="1202" t="s">
        <v>270</v>
      </c>
      <c r="EF520" s="1201" t="s">
        <v>268</v>
      </c>
      <c r="EG520" s="1203" t="s">
        <v>275</v>
      </c>
      <c r="EH520" s="1201" t="s">
        <v>268</v>
      </c>
      <c r="EI520" s="1204">
        <v>7.6</v>
      </c>
      <c r="EJ520" s="1207" t="s">
        <v>276</v>
      </c>
      <c r="EK520" s="1210" t="s">
        <v>280</v>
      </c>
      <c r="EL520" s="1211">
        <v>5720</v>
      </c>
      <c r="EM520" s="1201" t="s">
        <v>268</v>
      </c>
      <c r="EN520" s="1198">
        <v>50</v>
      </c>
      <c r="EO520" s="1201" t="s">
        <v>269</v>
      </c>
      <c r="EP520" s="1202" t="s">
        <v>270</v>
      </c>
      <c r="EQ520" s="1201" t="s">
        <v>268</v>
      </c>
      <c r="ER520" s="1203" t="s">
        <v>275</v>
      </c>
      <c r="ES520" s="1201" t="s">
        <v>268</v>
      </c>
      <c r="ET520" s="1204">
        <v>3</v>
      </c>
      <c r="EU520" s="1214" t="s">
        <v>276</v>
      </c>
      <c r="EV520" s="1207" t="s">
        <v>1168</v>
      </c>
      <c r="EW520" s="1210" t="s">
        <v>280</v>
      </c>
      <c r="EX520" s="244"/>
      <c r="EY520" s="1210" t="s">
        <v>280</v>
      </c>
      <c r="EZ520" s="1261"/>
      <c r="FA520" s="1210"/>
      <c r="FB520" s="1264"/>
      <c r="FC520" s="298"/>
      <c r="FD520" s="1267"/>
      <c r="FE520" s="441"/>
      <c r="FL520" s="422"/>
      <c r="FM520" s="422"/>
      <c r="FN520" s="422"/>
      <c r="FO520" s="422"/>
    </row>
    <row r="521" spans="1:171" ht="15.6" customHeight="1">
      <c r="A521" s="144" t="s">
        <v>1546</v>
      </c>
      <c r="B521" s="144" t="s">
        <v>2215</v>
      </c>
      <c r="C521" s="1256"/>
      <c r="D521" s="1182"/>
      <c r="E521" s="1185"/>
      <c r="F521" s="299" t="s">
        <v>43</v>
      </c>
      <c r="G521" s="205"/>
      <c r="H521" s="246">
        <v>60890</v>
      </c>
      <c r="I521" s="247">
        <v>130090</v>
      </c>
      <c r="J521" s="246">
        <v>54460</v>
      </c>
      <c r="K521" s="247">
        <v>123660</v>
      </c>
      <c r="L521" s="175" t="s">
        <v>268</v>
      </c>
      <c r="M521" s="248">
        <v>580</v>
      </c>
      <c r="N521" s="249">
        <v>1170</v>
      </c>
      <c r="O521" s="250" t="s">
        <v>269</v>
      </c>
      <c r="P521" s="251" t="s">
        <v>270</v>
      </c>
      <c r="Q521" s="252" t="s">
        <v>274</v>
      </c>
      <c r="R521" s="251" t="s">
        <v>271</v>
      </c>
      <c r="S521" s="252" t="s">
        <v>268</v>
      </c>
      <c r="T521" s="253">
        <v>3</v>
      </c>
      <c r="U521" s="254">
        <v>2.9</v>
      </c>
      <c r="V521" s="248">
        <v>510</v>
      </c>
      <c r="W521" s="249">
        <v>1110</v>
      </c>
      <c r="X521" s="250" t="s">
        <v>269</v>
      </c>
      <c r="Y521" s="251" t="s">
        <v>270</v>
      </c>
      <c r="Z521" s="252" t="s">
        <v>274</v>
      </c>
      <c r="AA521" s="251" t="s">
        <v>271</v>
      </c>
      <c r="AB521" s="252" t="s">
        <v>268</v>
      </c>
      <c r="AC521" s="253">
        <v>3</v>
      </c>
      <c r="AD521" s="255">
        <v>2.9</v>
      </c>
      <c r="AE521" s="175" t="s">
        <v>268</v>
      </c>
      <c r="AF521" s="223">
        <v>8580</v>
      </c>
      <c r="AG521" s="224" t="s">
        <v>274</v>
      </c>
      <c r="AH521" s="256">
        <v>80</v>
      </c>
      <c r="AI521" s="257" t="s">
        <v>269</v>
      </c>
      <c r="AJ521" s="197" t="s">
        <v>270</v>
      </c>
      <c r="AK521" s="198" t="s">
        <v>268</v>
      </c>
      <c r="AL521" s="258" t="s">
        <v>271</v>
      </c>
      <c r="AM521" s="259" t="s">
        <v>268</v>
      </c>
      <c r="AN521" s="260">
        <v>2.8</v>
      </c>
      <c r="AO521" s="261"/>
      <c r="AQ521" s="233"/>
      <c r="AR521" s="56"/>
      <c r="AS521" s="233"/>
      <c r="AT521" s="262"/>
      <c r="AU521" s="263"/>
      <c r="AV521" s="262"/>
      <c r="AW521" s="263"/>
      <c r="AX521" s="262"/>
      <c r="AY521" s="263"/>
      <c r="BA521" s="56"/>
      <c r="BB521" s="56"/>
      <c r="BC521" s="264"/>
      <c r="BD521" s="265"/>
      <c r="BE521" s="56"/>
      <c r="BF521" s="265"/>
      <c r="BG521" s="56"/>
      <c r="BH521" s="265"/>
      <c r="BI521" s="56"/>
      <c r="BJ521" s="1187"/>
      <c r="BL521" s="302"/>
      <c r="BM521" s="1210"/>
      <c r="BN521" s="309"/>
      <c r="BO521" s="202"/>
      <c r="BP521" s="202"/>
      <c r="BQ521" s="202"/>
      <c r="BR521" s="202"/>
      <c r="BS521" s="202"/>
      <c r="BT521" s="305"/>
      <c r="BU521" s="179"/>
      <c r="BV521" s="1241"/>
      <c r="BW521" s="302"/>
      <c r="BX521" s="1210"/>
      <c r="BY521" s="1277"/>
      <c r="BZ521" s="267">
        <v>11760</v>
      </c>
      <c r="CA521" s="1210"/>
      <c r="CB521" s="1190"/>
      <c r="CC521" s="1192"/>
      <c r="CD521" s="1194"/>
      <c r="CE521" s="1192"/>
      <c r="CF521" s="1196"/>
      <c r="CG521" s="1192"/>
      <c r="CH521" s="1247"/>
      <c r="CI521" s="1241"/>
      <c r="CJ521" s="1188"/>
      <c r="CK521" s="1189"/>
      <c r="CL521" s="1190"/>
      <c r="CM521" s="1192"/>
      <c r="CN521" s="1194"/>
      <c r="CO521" s="1192"/>
      <c r="CP521" s="1196"/>
      <c r="CQ521" s="1192"/>
      <c r="CR521" s="1205"/>
      <c r="CS521" s="1230"/>
      <c r="CT521" s="1232"/>
      <c r="CU521" s="1234"/>
      <c r="CV521" s="1237"/>
      <c r="CW521" s="1234"/>
      <c r="CX521" s="1237"/>
      <c r="CY521" s="1189"/>
      <c r="CZ521" s="167" t="s">
        <v>1164</v>
      </c>
      <c r="DA521" s="268">
        <v>3500</v>
      </c>
      <c r="DB521" s="269">
        <v>3900</v>
      </c>
      <c r="DC521" s="270">
        <v>2400</v>
      </c>
      <c r="DD521" s="271">
        <v>2400</v>
      </c>
      <c r="DE521" s="1210"/>
      <c r="DF521" s="302"/>
      <c r="DG521" s="1189"/>
      <c r="DH521" s="1240"/>
      <c r="DI521" s="1210"/>
      <c r="DJ521" s="1243"/>
      <c r="DK521" s="1210"/>
      <c r="DL521" s="1190"/>
      <c r="DM521" s="1192"/>
      <c r="DN521" s="1194"/>
      <c r="DO521" s="1192"/>
      <c r="DP521" s="1196"/>
      <c r="DQ521" s="1192"/>
      <c r="DR521" s="1247"/>
      <c r="DS521" s="1210"/>
      <c r="DT521" s="231"/>
      <c r="DU521" s="1210"/>
      <c r="DV521" s="1250"/>
      <c r="DW521" s="1252"/>
      <c r="DX521" s="1252"/>
      <c r="DY521" s="1254"/>
      <c r="DZ521" s="1210"/>
      <c r="EA521" s="1212"/>
      <c r="EB521" s="1192"/>
      <c r="EC521" s="1199"/>
      <c r="ED521" s="1192"/>
      <c r="EE521" s="1194"/>
      <c r="EF521" s="1192"/>
      <c r="EG521" s="1196"/>
      <c r="EH521" s="1192"/>
      <c r="EI521" s="1205"/>
      <c r="EJ521" s="1208"/>
      <c r="EK521" s="1210"/>
      <c r="EL521" s="1212"/>
      <c r="EM521" s="1192"/>
      <c r="EN521" s="1199"/>
      <c r="EO521" s="1192"/>
      <c r="EP521" s="1194"/>
      <c r="EQ521" s="1192"/>
      <c r="ER521" s="1196"/>
      <c r="ES521" s="1192"/>
      <c r="ET521" s="1205"/>
      <c r="EU521" s="1215"/>
      <c r="EV521" s="1208"/>
      <c r="EW521" s="1210"/>
      <c r="EX521" s="272">
        <v>3670</v>
      </c>
      <c r="EY521" s="1210"/>
      <c r="EZ521" s="1261"/>
      <c r="FA521" s="1210"/>
      <c r="FB521" s="1264"/>
      <c r="FC521" s="298"/>
      <c r="FD521" s="1267"/>
      <c r="FE521" s="441"/>
      <c r="FL521" s="422"/>
      <c r="FM521" s="422"/>
      <c r="FN521" s="422"/>
      <c r="FO521" s="422"/>
    </row>
    <row r="522" spans="1:171" ht="15.6" customHeight="1">
      <c r="A522" s="144" t="s">
        <v>1547</v>
      </c>
      <c r="B522" s="144" t="s">
        <v>2216</v>
      </c>
      <c r="C522" s="1256"/>
      <c r="D522" s="1182"/>
      <c r="E522" s="1217" t="s">
        <v>1165</v>
      </c>
      <c r="F522" s="299" t="s">
        <v>44</v>
      </c>
      <c r="G522" s="205"/>
      <c r="H522" s="246">
        <v>130090</v>
      </c>
      <c r="I522" s="247">
        <v>215890</v>
      </c>
      <c r="J522" s="246">
        <v>123660</v>
      </c>
      <c r="K522" s="247">
        <v>209460</v>
      </c>
      <c r="L522" s="175" t="s">
        <v>268</v>
      </c>
      <c r="M522" s="248">
        <v>1170</v>
      </c>
      <c r="N522" s="249">
        <v>2030</v>
      </c>
      <c r="O522" s="250" t="s">
        <v>269</v>
      </c>
      <c r="P522" s="251" t="s">
        <v>270</v>
      </c>
      <c r="Q522" s="252" t="s">
        <v>274</v>
      </c>
      <c r="R522" s="251" t="s">
        <v>271</v>
      </c>
      <c r="S522" s="252" t="s">
        <v>268</v>
      </c>
      <c r="T522" s="253">
        <v>2.9</v>
      </c>
      <c r="U522" s="254">
        <v>2.9</v>
      </c>
      <c r="V522" s="248">
        <v>1110</v>
      </c>
      <c r="W522" s="249">
        <v>1970</v>
      </c>
      <c r="X522" s="250" t="s">
        <v>269</v>
      </c>
      <c r="Y522" s="251" t="s">
        <v>270</v>
      </c>
      <c r="Z522" s="252" t="s">
        <v>274</v>
      </c>
      <c r="AA522" s="251" t="s">
        <v>271</v>
      </c>
      <c r="AB522" s="252" t="s">
        <v>268</v>
      </c>
      <c r="AC522" s="253">
        <v>2.9</v>
      </c>
      <c r="AD522" s="255">
        <v>2.9</v>
      </c>
      <c r="AE522" s="55"/>
      <c r="AH522" s="273"/>
      <c r="AP522" s="55"/>
      <c r="AZ522" s="175" t="s">
        <v>268</v>
      </c>
      <c r="BA522" s="274">
        <v>17160</v>
      </c>
      <c r="BB522" s="175" t="s">
        <v>268</v>
      </c>
      <c r="BC522" s="225">
        <v>170</v>
      </c>
      <c r="BD522" s="226" t="s">
        <v>269</v>
      </c>
      <c r="BE522" s="227" t="s">
        <v>270</v>
      </c>
      <c r="BF522" s="228" t="s">
        <v>268</v>
      </c>
      <c r="BG522" s="229" t="s">
        <v>271</v>
      </c>
      <c r="BH522" s="226" t="s">
        <v>268</v>
      </c>
      <c r="BI522" s="230">
        <v>2.7</v>
      </c>
      <c r="BJ522" s="1187"/>
      <c r="BL522" s="231" t="s">
        <v>1190</v>
      </c>
      <c r="BM522" s="1210"/>
      <c r="BN522" s="1227" t="s">
        <v>1190</v>
      </c>
      <c r="BO522" s="1228"/>
      <c r="BP522" s="1228"/>
      <c r="BT522" s="306"/>
      <c r="BU522" s="235"/>
      <c r="BV522" s="1241"/>
      <c r="BW522" s="302"/>
      <c r="BX522" s="1210" t="s">
        <v>268</v>
      </c>
      <c r="BY522" s="1278">
        <v>11760</v>
      </c>
      <c r="BZ522" s="275"/>
      <c r="CA522" s="1210"/>
      <c r="CB522" s="1190">
        <v>0</v>
      </c>
      <c r="CC522" s="1192"/>
      <c r="CD522" s="1194"/>
      <c r="CE522" s="1192"/>
      <c r="CF522" s="1196"/>
      <c r="CG522" s="1192"/>
      <c r="CH522" s="1247"/>
      <c r="CI522" s="1241"/>
      <c r="CJ522" s="1219">
        <v>5090</v>
      </c>
      <c r="CK522" s="1189"/>
      <c r="CL522" s="1190"/>
      <c r="CM522" s="1192"/>
      <c r="CN522" s="1194"/>
      <c r="CO522" s="1192"/>
      <c r="CP522" s="1196"/>
      <c r="CQ522" s="1192"/>
      <c r="CR522" s="1205"/>
      <c r="CS522" s="1230"/>
      <c r="CT522" s="1232"/>
      <c r="CU522" s="1234"/>
      <c r="CV522" s="1237"/>
      <c r="CW522" s="1234"/>
      <c r="CX522" s="1237"/>
      <c r="CY522" s="1189"/>
      <c r="CZ522" s="167" t="s">
        <v>1166</v>
      </c>
      <c r="DA522" s="268">
        <v>3000</v>
      </c>
      <c r="DB522" s="269">
        <v>3400</v>
      </c>
      <c r="DC522" s="270">
        <v>2100</v>
      </c>
      <c r="DD522" s="271">
        <v>2100</v>
      </c>
      <c r="DE522" s="1210"/>
      <c r="DF522" s="231" t="s">
        <v>317</v>
      </c>
      <c r="DG522" s="235"/>
      <c r="DH522" s="276"/>
      <c r="DI522" s="1241"/>
      <c r="DJ522" s="1243"/>
      <c r="DK522" s="1210"/>
      <c r="DL522" s="1190"/>
      <c r="DM522" s="1192"/>
      <c r="DN522" s="1194"/>
      <c r="DO522" s="1192"/>
      <c r="DP522" s="1196"/>
      <c r="DQ522" s="1192"/>
      <c r="DR522" s="1247"/>
      <c r="DS522" s="1210"/>
      <c r="DT522" s="302"/>
      <c r="DU522" s="1210"/>
      <c r="DV522" s="1221">
        <v>0.01</v>
      </c>
      <c r="DW522" s="1223">
        <v>0.03</v>
      </c>
      <c r="DX522" s="1223">
        <v>0.04</v>
      </c>
      <c r="DY522" s="1225">
        <v>0.06</v>
      </c>
      <c r="DZ522" s="1210"/>
      <c r="EA522" s="1212"/>
      <c r="EB522" s="1192"/>
      <c r="EC522" s="1199"/>
      <c r="ED522" s="1192"/>
      <c r="EE522" s="1194"/>
      <c r="EF522" s="1192"/>
      <c r="EG522" s="1196"/>
      <c r="EH522" s="1192"/>
      <c r="EI522" s="1205"/>
      <c r="EJ522" s="1208"/>
      <c r="EK522" s="1210"/>
      <c r="EL522" s="1212"/>
      <c r="EM522" s="1192"/>
      <c r="EN522" s="1199"/>
      <c r="EO522" s="1192"/>
      <c r="EP522" s="1194"/>
      <c r="EQ522" s="1192"/>
      <c r="ER522" s="1196"/>
      <c r="ES522" s="1192"/>
      <c r="ET522" s="1205"/>
      <c r="EU522" s="1215"/>
      <c r="EV522" s="1208"/>
      <c r="EW522" s="1210"/>
      <c r="EX522" s="277">
        <v>30</v>
      </c>
      <c r="EY522" s="1210"/>
      <c r="EZ522" s="1261"/>
      <c r="FA522" s="1210"/>
      <c r="FB522" s="1264"/>
      <c r="FC522" s="298"/>
      <c r="FD522" s="1267"/>
      <c r="FE522" s="441"/>
      <c r="FL522" s="422"/>
      <c r="FM522" s="422"/>
      <c r="FN522" s="422"/>
      <c r="FO522" s="422"/>
    </row>
    <row r="523" spans="1:171" ht="15.6" customHeight="1">
      <c r="A523" s="144" t="s">
        <v>1548</v>
      </c>
      <c r="B523" s="144" t="s">
        <v>2217</v>
      </c>
      <c r="C523" s="1256"/>
      <c r="D523" s="1182"/>
      <c r="E523" s="1218"/>
      <c r="F523" s="300" t="s">
        <v>45</v>
      </c>
      <c r="G523" s="205"/>
      <c r="H523" s="279">
        <v>215890</v>
      </c>
      <c r="I523" s="280"/>
      <c r="J523" s="279">
        <v>209460</v>
      </c>
      <c r="K523" s="280"/>
      <c r="L523" s="175" t="s">
        <v>268</v>
      </c>
      <c r="M523" s="223">
        <v>2030</v>
      </c>
      <c r="N523" s="281"/>
      <c r="O523" s="282" t="s">
        <v>269</v>
      </c>
      <c r="P523" s="283" t="s">
        <v>270</v>
      </c>
      <c r="Q523" s="284" t="s">
        <v>274</v>
      </c>
      <c r="R523" s="283" t="s">
        <v>271</v>
      </c>
      <c r="S523" s="284" t="s">
        <v>268</v>
      </c>
      <c r="T523" s="285">
        <v>2.9</v>
      </c>
      <c r="U523" s="286"/>
      <c r="V523" s="223">
        <v>1970</v>
      </c>
      <c r="W523" s="281"/>
      <c r="X523" s="282" t="s">
        <v>269</v>
      </c>
      <c r="Y523" s="283" t="s">
        <v>270</v>
      </c>
      <c r="Z523" s="284" t="s">
        <v>274</v>
      </c>
      <c r="AA523" s="283" t="s">
        <v>271</v>
      </c>
      <c r="AB523" s="284" t="s">
        <v>268</v>
      </c>
      <c r="AC523" s="285">
        <v>2.9</v>
      </c>
      <c r="AD523" s="287"/>
      <c r="AE523" s="55"/>
      <c r="AH523" s="288"/>
      <c r="AP523" s="55"/>
      <c r="AQ523" s="289"/>
      <c r="AR523" s="165"/>
      <c r="AS523" s="288"/>
      <c r="AZ523" s="56"/>
      <c r="BA523" s="56"/>
      <c r="BB523" s="56"/>
      <c r="BC523" s="56"/>
      <c r="BD523" s="56"/>
      <c r="BE523" s="56"/>
      <c r="BF523" s="56"/>
      <c r="BG523" s="56"/>
      <c r="BH523" s="56"/>
      <c r="BI523" s="56"/>
      <c r="BJ523" s="1187"/>
      <c r="BL523" s="231">
        <v>597800</v>
      </c>
      <c r="BM523" s="1210"/>
      <c r="BN523" s="149">
        <v>5970</v>
      </c>
      <c r="BO523" s="138" t="s">
        <v>272</v>
      </c>
      <c r="BP523" s="166" t="s">
        <v>270</v>
      </c>
      <c r="BQ523" s="161" t="s">
        <v>268</v>
      </c>
      <c r="BR523" s="303" t="s">
        <v>271</v>
      </c>
      <c r="BS523" s="182" t="s">
        <v>268</v>
      </c>
      <c r="BT523" s="304">
        <v>2.1</v>
      </c>
      <c r="BU523" s="307"/>
      <c r="BV523" s="1241"/>
      <c r="BW523" s="302"/>
      <c r="BX523" s="1210"/>
      <c r="BY523" s="1279"/>
      <c r="BZ523" s="290"/>
      <c r="CA523" s="1210"/>
      <c r="CB523" s="1191"/>
      <c r="CC523" s="1193"/>
      <c r="CD523" s="1195"/>
      <c r="CE523" s="1193"/>
      <c r="CF523" s="1197"/>
      <c r="CG523" s="1193"/>
      <c r="CH523" s="1248"/>
      <c r="CI523" s="1241"/>
      <c r="CJ523" s="1219"/>
      <c r="CK523" s="1189"/>
      <c r="CL523" s="1190"/>
      <c r="CM523" s="1192"/>
      <c r="CN523" s="1194"/>
      <c r="CO523" s="1192"/>
      <c r="CP523" s="1196"/>
      <c r="CQ523" s="1192"/>
      <c r="CR523" s="1205"/>
      <c r="CS523" s="1230"/>
      <c r="CT523" s="1232"/>
      <c r="CU523" s="1235"/>
      <c r="CV523" s="1238"/>
      <c r="CW523" s="1235"/>
      <c r="CX523" s="1238"/>
      <c r="CY523" s="1189"/>
      <c r="CZ523" s="291" t="s">
        <v>1167</v>
      </c>
      <c r="DA523" s="292">
        <v>2700</v>
      </c>
      <c r="DB523" s="293">
        <v>3000</v>
      </c>
      <c r="DC523" s="294">
        <v>1900</v>
      </c>
      <c r="DD523" s="290">
        <v>1900</v>
      </c>
      <c r="DE523" s="1210"/>
      <c r="DF523" s="231">
        <v>4250</v>
      </c>
      <c r="DG523" s="235"/>
      <c r="DH523" s="165"/>
      <c r="DI523" s="1241"/>
      <c r="DJ523" s="1244"/>
      <c r="DK523" s="1210"/>
      <c r="DL523" s="1190"/>
      <c r="DM523" s="1193"/>
      <c r="DN523" s="1195"/>
      <c r="DO523" s="1193"/>
      <c r="DP523" s="1197"/>
      <c r="DQ523" s="1193"/>
      <c r="DR523" s="1248"/>
      <c r="DS523" s="1210"/>
      <c r="DT523" s="302"/>
      <c r="DU523" s="1210"/>
      <c r="DV523" s="1222"/>
      <c r="DW523" s="1224"/>
      <c r="DX523" s="1224"/>
      <c r="DY523" s="1226"/>
      <c r="DZ523" s="1210"/>
      <c r="EA523" s="1213"/>
      <c r="EB523" s="1193"/>
      <c r="EC523" s="1200"/>
      <c r="ED523" s="1193"/>
      <c r="EE523" s="1195"/>
      <c r="EF523" s="1193"/>
      <c r="EG523" s="1197"/>
      <c r="EH523" s="1193"/>
      <c r="EI523" s="1206"/>
      <c r="EJ523" s="1209"/>
      <c r="EK523" s="1210"/>
      <c r="EL523" s="1213"/>
      <c r="EM523" s="1193"/>
      <c r="EN523" s="1200"/>
      <c r="EO523" s="1193"/>
      <c r="EP523" s="1195"/>
      <c r="EQ523" s="1193"/>
      <c r="ER523" s="1197"/>
      <c r="ES523" s="1193"/>
      <c r="ET523" s="1206"/>
      <c r="EU523" s="1216"/>
      <c r="EV523" s="1209"/>
      <c r="EW523" s="1210"/>
      <c r="EX523" s="295" t="s">
        <v>1168</v>
      </c>
      <c r="EY523" s="1210"/>
      <c r="EZ523" s="1261"/>
      <c r="FA523" s="1210"/>
      <c r="FB523" s="1264"/>
      <c r="FC523" s="298"/>
      <c r="FD523" s="1267"/>
      <c r="FE523" s="441"/>
      <c r="FL523" s="422"/>
      <c r="FM523" s="422"/>
      <c r="FN523" s="422"/>
      <c r="FO523" s="422"/>
    </row>
    <row r="524" spans="1:171" ht="15.6" customHeight="1">
      <c r="A524" s="144" t="s">
        <v>602</v>
      </c>
      <c r="B524" s="144" t="s">
        <v>2218</v>
      </c>
      <c r="C524" s="1256"/>
      <c r="D524" s="1352" t="s">
        <v>1191</v>
      </c>
      <c r="E524" s="1184" t="s">
        <v>1160</v>
      </c>
      <c r="F524" s="296" t="s">
        <v>42</v>
      </c>
      <c r="G524" s="205"/>
      <c r="H524" s="206">
        <v>45270</v>
      </c>
      <c r="I524" s="207">
        <v>53850</v>
      </c>
      <c r="J524" s="206">
        <v>39480</v>
      </c>
      <c r="K524" s="207">
        <v>48060</v>
      </c>
      <c r="L524" s="175" t="s">
        <v>268</v>
      </c>
      <c r="M524" s="208">
        <v>430</v>
      </c>
      <c r="N524" s="209">
        <v>510</v>
      </c>
      <c r="O524" s="210" t="s">
        <v>269</v>
      </c>
      <c r="P524" s="211" t="s">
        <v>270</v>
      </c>
      <c r="Q524" s="212" t="s">
        <v>268</v>
      </c>
      <c r="R524" s="213" t="s">
        <v>271</v>
      </c>
      <c r="S524" s="212" t="s">
        <v>268</v>
      </c>
      <c r="T524" s="214">
        <v>3.1</v>
      </c>
      <c r="U524" s="215">
        <v>3.1</v>
      </c>
      <c r="V524" s="208">
        <v>370</v>
      </c>
      <c r="W524" s="209">
        <v>450</v>
      </c>
      <c r="X524" s="210" t="s">
        <v>269</v>
      </c>
      <c r="Y524" s="211" t="s">
        <v>270</v>
      </c>
      <c r="Z524" s="212" t="s">
        <v>268</v>
      </c>
      <c r="AA524" s="213" t="s">
        <v>271</v>
      </c>
      <c r="AB524" s="212" t="s">
        <v>268</v>
      </c>
      <c r="AC524" s="214">
        <v>3.1</v>
      </c>
      <c r="AD524" s="216">
        <v>3.1</v>
      </c>
      <c r="AE524" s="175" t="s">
        <v>268</v>
      </c>
      <c r="AF524" s="217">
        <v>8580</v>
      </c>
      <c r="AG524" s="218" t="s">
        <v>274</v>
      </c>
      <c r="AH524" s="219">
        <v>80</v>
      </c>
      <c r="AI524" s="220" t="s">
        <v>269</v>
      </c>
      <c r="AJ524" s="211" t="s">
        <v>270</v>
      </c>
      <c r="AK524" s="212" t="s">
        <v>268</v>
      </c>
      <c r="AL524" s="213" t="s">
        <v>271</v>
      </c>
      <c r="AM524" s="212" t="s">
        <v>268</v>
      </c>
      <c r="AN524" s="221">
        <v>2.8</v>
      </c>
      <c r="AO524" s="222" t="s">
        <v>276</v>
      </c>
      <c r="AP524" s="175" t="s">
        <v>268</v>
      </c>
      <c r="AQ524" s="223">
        <v>3430</v>
      </c>
      <c r="AR524" s="224" t="s">
        <v>274</v>
      </c>
      <c r="AS524" s="225">
        <v>30</v>
      </c>
      <c r="AT524" s="226" t="s">
        <v>269</v>
      </c>
      <c r="AU524" s="227" t="s">
        <v>270</v>
      </c>
      <c r="AV524" s="228" t="s">
        <v>268</v>
      </c>
      <c r="AW524" s="229" t="s">
        <v>271</v>
      </c>
      <c r="AX524" s="228" t="s">
        <v>268</v>
      </c>
      <c r="AY524" s="230">
        <v>3.8</v>
      </c>
      <c r="BA524" s="56"/>
      <c r="BJ524" s="1187"/>
      <c r="BL524" s="302"/>
      <c r="BM524" s="1210"/>
      <c r="BN524" s="309"/>
      <c r="BO524" s="202"/>
      <c r="BP524" s="202"/>
      <c r="BQ524" s="202"/>
      <c r="BR524" s="202"/>
      <c r="BS524" s="202"/>
      <c r="BT524" s="305"/>
      <c r="BU524" s="179"/>
      <c r="BV524" s="1241"/>
      <c r="BW524" s="231"/>
      <c r="BX524" s="1186"/>
      <c r="BY524" s="133"/>
      <c r="BZ524" s="133"/>
      <c r="CA524" s="1187"/>
      <c r="CB524" s="311"/>
      <c r="CC524" s="312"/>
      <c r="CD524" s="311"/>
      <c r="CE524" s="312"/>
      <c r="CF524" s="311"/>
      <c r="CG524" s="312"/>
      <c r="CH524" s="311"/>
      <c r="CI524" s="1241"/>
      <c r="CJ524" s="1188" t="s">
        <v>170</v>
      </c>
      <c r="CK524" s="1189" t="s">
        <v>268</v>
      </c>
      <c r="CL524" s="1190">
        <v>40</v>
      </c>
      <c r="CM524" s="1192" t="s">
        <v>269</v>
      </c>
      <c r="CN524" s="1194" t="s">
        <v>270</v>
      </c>
      <c r="CO524" s="1192" t="s">
        <v>268</v>
      </c>
      <c r="CP524" s="1196" t="s">
        <v>275</v>
      </c>
      <c r="CQ524" s="1192" t="s">
        <v>268</v>
      </c>
      <c r="CR524" s="1205">
        <v>2.7</v>
      </c>
      <c r="CS524" s="1230" t="s">
        <v>277</v>
      </c>
      <c r="CT524" s="1232" t="s">
        <v>268</v>
      </c>
      <c r="CU524" s="1233">
        <v>3400</v>
      </c>
      <c r="CV524" s="1236">
        <v>3800</v>
      </c>
      <c r="CW524" s="1233">
        <v>2400</v>
      </c>
      <c r="CX524" s="1236">
        <v>2400</v>
      </c>
      <c r="CY524" s="1189" t="s">
        <v>268</v>
      </c>
      <c r="CZ524" s="238" t="s">
        <v>1162</v>
      </c>
      <c r="DA524" s="239">
        <v>5500</v>
      </c>
      <c r="DB524" s="240">
        <v>6200</v>
      </c>
      <c r="DC524" s="241">
        <v>3900</v>
      </c>
      <c r="DD524" s="242">
        <v>3900</v>
      </c>
      <c r="DE524" s="1210"/>
      <c r="DF524" s="302"/>
      <c r="DG524" s="1189" t="s">
        <v>268</v>
      </c>
      <c r="DH524" s="1239">
        <v>5100</v>
      </c>
      <c r="DI524" s="1210" t="s">
        <v>268</v>
      </c>
      <c r="DJ524" s="1242">
        <v>2200</v>
      </c>
      <c r="DK524" s="1210" t="s">
        <v>268</v>
      </c>
      <c r="DL524" s="1245">
        <v>20</v>
      </c>
      <c r="DM524" s="1201" t="s">
        <v>269</v>
      </c>
      <c r="DN524" s="1202" t="s">
        <v>270</v>
      </c>
      <c r="DO524" s="1201" t="s">
        <v>268</v>
      </c>
      <c r="DP524" s="1203" t="s">
        <v>275</v>
      </c>
      <c r="DQ524" s="1201" t="s">
        <v>268</v>
      </c>
      <c r="DR524" s="1246">
        <v>6.8</v>
      </c>
      <c r="DS524" s="1210"/>
      <c r="DT524" s="302"/>
      <c r="DU524" s="1210" t="s">
        <v>280</v>
      </c>
      <c r="DV524" s="1249" t="s">
        <v>1129</v>
      </c>
      <c r="DW524" s="1251" t="s">
        <v>1129</v>
      </c>
      <c r="DX524" s="1251" t="s">
        <v>1129</v>
      </c>
      <c r="DY524" s="1253" t="s">
        <v>1129</v>
      </c>
      <c r="DZ524" s="1210" t="s">
        <v>280</v>
      </c>
      <c r="EA524" s="1211">
        <v>1470</v>
      </c>
      <c r="EB524" s="1201" t="s">
        <v>268</v>
      </c>
      <c r="EC524" s="1198">
        <v>10</v>
      </c>
      <c r="ED524" s="1201" t="s">
        <v>269</v>
      </c>
      <c r="EE524" s="1202" t="s">
        <v>270</v>
      </c>
      <c r="EF524" s="1201" t="s">
        <v>268</v>
      </c>
      <c r="EG524" s="1203" t="s">
        <v>275</v>
      </c>
      <c r="EH524" s="1201" t="s">
        <v>268</v>
      </c>
      <c r="EI524" s="1204">
        <v>6.8</v>
      </c>
      <c r="EJ524" s="1207" t="s">
        <v>276</v>
      </c>
      <c r="EK524" s="1210" t="s">
        <v>280</v>
      </c>
      <c r="EL524" s="1211">
        <v>5140</v>
      </c>
      <c r="EM524" s="1201" t="s">
        <v>268</v>
      </c>
      <c r="EN524" s="1198">
        <v>50</v>
      </c>
      <c r="EO524" s="1201" t="s">
        <v>269</v>
      </c>
      <c r="EP524" s="1202" t="s">
        <v>270</v>
      </c>
      <c r="EQ524" s="1201" t="s">
        <v>268</v>
      </c>
      <c r="ER524" s="1203" t="s">
        <v>275</v>
      </c>
      <c r="ES524" s="1201" t="s">
        <v>268</v>
      </c>
      <c r="ET524" s="1204">
        <v>2.7</v>
      </c>
      <c r="EU524" s="1214" t="s">
        <v>276</v>
      </c>
      <c r="EV524" s="1207" t="s">
        <v>1168</v>
      </c>
      <c r="EW524" s="1210" t="s">
        <v>280</v>
      </c>
      <c r="EX524" s="244"/>
      <c r="EY524" s="1210" t="s">
        <v>280</v>
      </c>
      <c r="EZ524" s="1261"/>
      <c r="FA524" s="1210"/>
      <c r="FB524" s="1264"/>
      <c r="FC524" s="298"/>
      <c r="FD524" s="1267"/>
      <c r="FE524" s="441"/>
      <c r="FL524" s="422"/>
      <c r="FM524" s="422"/>
      <c r="FN524" s="422"/>
      <c r="FO524" s="422"/>
    </row>
    <row r="525" spans="1:171" ht="15.6" customHeight="1">
      <c r="A525" s="144" t="s">
        <v>603</v>
      </c>
      <c r="B525" s="144" t="s">
        <v>2219</v>
      </c>
      <c r="C525" s="1256"/>
      <c r="D525" s="1182"/>
      <c r="E525" s="1185"/>
      <c r="F525" s="299" t="s">
        <v>43</v>
      </c>
      <c r="G525" s="205"/>
      <c r="H525" s="246">
        <v>53850</v>
      </c>
      <c r="I525" s="247">
        <v>123050</v>
      </c>
      <c r="J525" s="246">
        <v>48060</v>
      </c>
      <c r="K525" s="247">
        <v>117260</v>
      </c>
      <c r="L525" s="175" t="s">
        <v>268</v>
      </c>
      <c r="M525" s="248">
        <v>510</v>
      </c>
      <c r="N525" s="249">
        <v>1100</v>
      </c>
      <c r="O525" s="250" t="s">
        <v>269</v>
      </c>
      <c r="P525" s="251" t="s">
        <v>270</v>
      </c>
      <c r="Q525" s="252" t="s">
        <v>274</v>
      </c>
      <c r="R525" s="251" t="s">
        <v>271</v>
      </c>
      <c r="S525" s="252" t="s">
        <v>268</v>
      </c>
      <c r="T525" s="253">
        <v>3.1</v>
      </c>
      <c r="U525" s="254">
        <v>3</v>
      </c>
      <c r="V525" s="248">
        <v>450</v>
      </c>
      <c r="W525" s="249">
        <v>1040</v>
      </c>
      <c r="X525" s="250" t="s">
        <v>269</v>
      </c>
      <c r="Y525" s="251" t="s">
        <v>270</v>
      </c>
      <c r="Z525" s="252" t="s">
        <v>274</v>
      </c>
      <c r="AA525" s="251" t="s">
        <v>271</v>
      </c>
      <c r="AB525" s="252" t="s">
        <v>268</v>
      </c>
      <c r="AC525" s="253">
        <v>3.1</v>
      </c>
      <c r="AD525" s="255">
        <v>3</v>
      </c>
      <c r="AE525" s="175" t="s">
        <v>268</v>
      </c>
      <c r="AF525" s="223">
        <v>8580</v>
      </c>
      <c r="AG525" s="224" t="s">
        <v>274</v>
      </c>
      <c r="AH525" s="256">
        <v>80</v>
      </c>
      <c r="AI525" s="257" t="s">
        <v>269</v>
      </c>
      <c r="AJ525" s="197" t="s">
        <v>270</v>
      </c>
      <c r="AK525" s="198" t="s">
        <v>268</v>
      </c>
      <c r="AL525" s="258" t="s">
        <v>271</v>
      </c>
      <c r="AM525" s="259" t="s">
        <v>268</v>
      </c>
      <c r="AN525" s="260">
        <v>2.8</v>
      </c>
      <c r="AO525" s="261"/>
      <c r="AQ525" s="233"/>
      <c r="AR525" s="56"/>
      <c r="AS525" s="233"/>
      <c r="AT525" s="262"/>
      <c r="AU525" s="263"/>
      <c r="AV525" s="262"/>
      <c r="AW525" s="263"/>
      <c r="AX525" s="262"/>
      <c r="AY525" s="263"/>
      <c r="BA525" s="56"/>
      <c r="BB525" s="56"/>
      <c r="BC525" s="264"/>
      <c r="BD525" s="265"/>
      <c r="BE525" s="56"/>
      <c r="BF525" s="265"/>
      <c r="BG525" s="56"/>
      <c r="BH525" s="265"/>
      <c r="BI525" s="56"/>
      <c r="BJ525" s="1187"/>
      <c r="BL525" s="231" t="s">
        <v>1192</v>
      </c>
      <c r="BM525" s="1210"/>
      <c r="BN525" s="1227" t="s">
        <v>1192</v>
      </c>
      <c r="BO525" s="1228"/>
      <c r="BP525" s="1228"/>
      <c r="BT525" s="306"/>
      <c r="BU525" s="235"/>
      <c r="BV525" s="1241"/>
      <c r="BW525" s="266"/>
      <c r="BX525" s="1186"/>
      <c r="BY525" s="133"/>
      <c r="BZ525" s="133"/>
      <c r="CA525" s="1187"/>
      <c r="CB525" s="311"/>
      <c r="CC525" s="312"/>
      <c r="CD525" s="311"/>
      <c r="CE525" s="312"/>
      <c r="CF525" s="311"/>
      <c r="CG525" s="312"/>
      <c r="CH525" s="311"/>
      <c r="CI525" s="1241"/>
      <c r="CJ525" s="1188"/>
      <c r="CK525" s="1189"/>
      <c r="CL525" s="1190"/>
      <c r="CM525" s="1192"/>
      <c r="CN525" s="1194"/>
      <c r="CO525" s="1192"/>
      <c r="CP525" s="1196"/>
      <c r="CQ525" s="1192"/>
      <c r="CR525" s="1205"/>
      <c r="CS525" s="1230"/>
      <c r="CT525" s="1232"/>
      <c r="CU525" s="1234"/>
      <c r="CV525" s="1237"/>
      <c r="CW525" s="1234"/>
      <c r="CX525" s="1237"/>
      <c r="CY525" s="1189"/>
      <c r="CZ525" s="167" t="s">
        <v>1164</v>
      </c>
      <c r="DA525" s="268">
        <v>3000</v>
      </c>
      <c r="DB525" s="269">
        <v>3400</v>
      </c>
      <c r="DC525" s="270">
        <v>2100</v>
      </c>
      <c r="DD525" s="271">
        <v>2100</v>
      </c>
      <c r="DE525" s="1210"/>
      <c r="DF525" s="231" t="s">
        <v>319</v>
      </c>
      <c r="DG525" s="1189"/>
      <c r="DH525" s="1240"/>
      <c r="DI525" s="1210"/>
      <c r="DJ525" s="1243"/>
      <c r="DK525" s="1210"/>
      <c r="DL525" s="1190"/>
      <c r="DM525" s="1192"/>
      <c r="DN525" s="1194"/>
      <c r="DO525" s="1192"/>
      <c r="DP525" s="1196"/>
      <c r="DQ525" s="1192"/>
      <c r="DR525" s="1247"/>
      <c r="DS525" s="1210"/>
      <c r="DT525" s="302"/>
      <c r="DU525" s="1210"/>
      <c r="DV525" s="1250"/>
      <c r="DW525" s="1252"/>
      <c r="DX525" s="1252"/>
      <c r="DY525" s="1254"/>
      <c r="DZ525" s="1210"/>
      <c r="EA525" s="1212"/>
      <c r="EB525" s="1192"/>
      <c r="EC525" s="1199"/>
      <c r="ED525" s="1192"/>
      <c r="EE525" s="1194"/>
      <c r="EF525" s="1192"/>
      <c r="EG525" s="1196"/>
      <c r="EH525" s="1192"/>
      <c r="EI525" s="1205"/>
      <c r="EJ525" s="1208"/>
      <c r="EK525" s="1210"/>
      <c r="EL525" s="1212"/>
      <c r="EM525" s="1192"/>
      <c r="EN525" s="1199"/>
      <c r="EO525" s="1192"/>
      <c r="EP525" s="1194"/>
      <c r="EQ525" s="1192"/>
      <c r="ER525" s="1196"/>
      <c r="ES525" s="1192"/>
      <c r="ET525" s="1205"/>
      <c r="EU525" s="1215"/>
      <c r="EV525" s="1208"/>
      <c r="EW525" s="1210"/>
      <c r="EX525" s="272">
        <v>3300</v>
      </c>
      <c r="EY525" s="1210"/>
      <c r="EZ525" s="1261"/>
      <c r="FA525" s="1210"/>
      <c r="FB525" s="1264"/>
      <c r="FC525" s="298"/>
      <c r="FD525" s="1267"/>
      <c r="FE525" s="441"/>
      <c r="FL525" s="422"/>
      <c r="FM525" s="422"/>
      <c r="FN525" s="422"/>
      <c r="FO525" s="422"/>
    </row>
    <row r="526" spans="1:171" ht="15.6" customHeight="1">
      <c r="A526" s="144" t="s">
        <v>1549</v>
      </c>
      <c r="B526" s="144" t="s">
        <v>2220</v>
      </c>
      <c r="C526" s="1256"/>
      <c r="D526" s="1182"/>
      <c r="E526" s="1217" t="s">
        <v>1165</v>
      </c>
      <c r="F526" s="299" t="s">
        <v>44</v>
      </c>
      <c r="G526" s="205"/>
      <c r="H526" s="246">
        <v>123050</v>
      </c>
      <c r="I526" s="247">
        <v>208850</v>
      </c>
      <c r="J526" s="246">
        <v>117260</v>
      </c>
      <c r="K526" s="247">
        <v>203060</v>
      </c>
      <c r="L526" s="175" t="s">
        <v>268</v>
      </c>
      <c r="M526" s="248">
        <v>1100</v>
      </c>
      <c r="N526" s="249">
        <v>1960</v>
      </c>
      <c r="O526" s="250" t="s">
        <v>269</v>
      </c>
      <c r="P526" s="251" t="s">
        <v>270</v>
      </c>
      <c r="Q526" s="252" t="s">
        <v>274</v>
      </c>
      <c r="R526" s="251" t="s">
        <v>271</v>
      </c>
      <c r="S526" s="252" t="s">
        <v>268</v>
      </c>
      <c r="T526" s="253">
        <v>3</v>
      </c>
      <c r="U526" s="254">
        <v>2.9</v>
      </c>
      <c r="V526" s="248">
        <v>1040</v>
      </c>
      <c r="W526" s="249">
        <v>1900</v>
      </c>
      <c r="X526" s="250" t="s">
        <v>269</v>
      </c>
      <c r="Y526" s="251" t="s">
        <v>270</v>
      </c>
      <c r="Z526" s="252" t="s">
        <v>274</v>
      </c>
      <c r="AA526" s="251" t="s">
        <v>271</v>
      </c>
      <c r="AB526" s="252" t="s">
        <v>268</v>
      </c>
      <c r="AC526" s="253">
        <v>3</v>
      </c>
      <c r="AD526" s="255">
        <v>2.9</v>
      </c>
      <c r="AE526" s="55"/>
      <c r="AH526" s="273"/>
      <c r="AP526" s="55"/>
      <c r="AZ526" s="175" t="s">
        <v>268</v>
      </c>
      <c r="BA526" s="274">
        <v>17160</v>
      </c>
      <c r="BB526" s="175" t="s">
        <v>268</v>
      </c>
      <c r="BC526" s="225">
        <v>170</v>
      </c>
      <c r="BD526" s="226" t="s">
        <v>269</v>
      </c>
      <c r="BE526" s="227" t="s">
        <v>270</v>
      </c>
      <c r="BF526" s="228" t="s">
        <v>268</v>
      </c>
      <c r="BG526" s="229" t="s">
        <v>271</v>
      </c>
      <c r="BH526" s="226" t="s">
        <v>268</v>
      </c>
      <c r="BI526" s="230">
        <v>2.7</v>
      </c>
      <c r="BJ526" s="1187"/>
      <c r="BL526" s="231">
        <v>639200</v>
      </c>
      <c r="BM526" s="1210"/>
      <c r="BN526" s="149">
        <v>6390</v>
      </c>
      <c r="BO526" s="138" t="s">
        <v>272</v>
      </c>
      <c r="BP526" s="166" t="s">
        <v>270</v>
      </c>
      <c r="BQ526" s="161" t="s">
        <v>268</v>
      </c>
      <c r="BR526" s="303" t="s">
        <v>271</v>
      </c>
      <c r="BS526" s="182" t="s">
        <v>268</v>
      </c>
      <c r="BT526" s="304">
        <v>2</v>
      </c>
      <c r="BU526" s="307"/>
      <c r="BV526" s="1241"/>
      <c r="BW526" s="302"/>
      <c r="BX526" s="1186"/>
      <c r="BY526" s="133"/>
      <c r="BZ526" s="133"/>
      <c r="CA526" s="1187"/>
      <c r="CB526" s="311"/>
      <c r="CC526" s="312"/>
      <c r="CD526" s="311"/>
      <c r="CE526" s="312"/>
      <c r="CF526" s="311"/>
      <c r="CG526" s="312"/>
      <c r="CH526" s="311"/>
      <c r="CI526" s="1241"/>
      <c r="CJ526" s="1219">
        <v>4450</v>
      </c>
      <c r="CK526" s="1189"/>
      <c r="CL526" s="1190"/>
      <c r="CM526" s="1192"/>
      <c r="CN526" s="1194"/>
      <c r="CO526" s="1192"/>
      <c r="CP526" s="1196"/>
      <c r="CQ526" s="1192"/>
      <c r="CR526" s="1205"/>
      <c r="CS526" s="1230"/>
      <c r="CT526" s="1232"/>
      <c r="CU526" s="1234"/>
      <c r="CV526" s="1237"/>
      <c r="CW526" s="1234"/>
      <c r="CX526" s="1237"/>
      <c r="CY526" s="1189"/>
      <c r="CZ526" s="167" t="s">
        <v>1166</v>
      </c>
      <c r="DA526" s="268">
        <v>2600</v>
      </c>
      <c r="DB526" s="269">
        <v>2900</v>
      </c>
      <c r="DC526" s="270">
        <v>1800</v>
      </c>
      <c r="DD526" s="271">
        <v>1800</v>
      </c>
      <c r="DE526" s="1210"/>
      <c r="DF526" s="231">
        <v>3920</v>
      </c>
      <c r="DG526" s="235"/>
      <c r="DH526" s="276"/>
      <c r="DI526" s="1241"/>
      <c r="DJ526" s="1243"/>
      <c r="DK526" s="1210"/>
      <c r="DL526" s="1190"/>
      <c r="DM526" s="1192"/>
      <c r="DN526" s="1194"/>
      <c r="DO526" s="1192"/>
      <c r="DP526" s="1196"/>
      <c r="DQ526" s="1192"/>
      <c r="DR526" s="1247"/>
      <c r="DS526" s="1210"/>
      <c r="DT526" s="302"/>
      <c r="DU526" s="1210"/>
      <c r="DV526" s="1221">
        <v>0.01</v>
      </c>
      <c r="DW526" s="1223">
        <v>0.03</v>
      </c>
      <c r="DX526" s="1223">
        <v>0.04</v>
      </c>
      <c r="DY526" s="1225">
        <v>0.06</v>
      </c>
      <c r="DZ526" s="1210"/>
      <c r="EA526" s="1212"/>
      <c r="EB526" s="1192"/>
      <c r="EC526" s="1199"/>
      <c r="ED526" s="1192"/>
      <c r="EE526" s="1194"/>
      <c r="EF526" s="1192"/>
      <c r="EG526" s="1196"/>
      <c r="EH526" s="1192"/>
      <c r="EI526" s="1205"/>
      <c r="EJ526" s="1208"/>
      <c r="EK526" s="1210"/>
      <c r="EL526" s="1212"/>
      <c r="EM526" s="1192"/>
      <c r="EN526" s="1199"/>
      <c r="EO526" s="1192"/>
      <c r="EP526" s="1194"/>
      <c r="EQ526" s="1192"/>
      <c r="ER526" s="1196"/>
      <c r="ES526" s="1192"/>
      <c r="ET526" s="1205"/>
      <c r="EU526" s="1215"/>
      <c r="EV526" s="1208"/>
      <c r="EW526" s="1210"/>
      <c r="EX526" s="277">
        <v>30</v>
      </c>
      <c r="EY526" s="1210"/>
      <c r="EZ526" s="1261"/>
      <c r="FA526" s="1210"/>
      <c r="FB526" s="1264"/>
      <c r="FC526" s="298"/>
      <c r="FD526" s="1267"/>
      <c r="FE526" s="441"/>
      <c r="FL526" s="422"/>
      <c r="FM526" s="422"/>
      <c r="FN526" s="422"/>
      <c r="FO526" s="422"/>
    </row>
    <row r="527" spans="1:171" ht="15.6" customHeight="1">
      <c r="A527" s="144" t="s">
        <v>1550</v>
      </c>
      <c r="B527" s="144" t="s">
        <v>2221</v>
      </c>
      <c r="C527" s="1256"/>
      <c r="D527" s="1182"/>
      <c r="E527" s="1218"/>
      <c r="F527" s="300" t="s">
        <v>45</v>
      </c>
      <c r="G527" s="205"/>
      <c r="H527" s="279">
        <v>208850</v>
      </c>
      <c r="I527" s="280"/>
      <c r="J527" s="279">
        <v>203060</v>
      </c>
      <c r="K527" s="280"/>
      <c r="L527" s="175" t="s">
        <v>268</v>
      </c>
      <c r="M527" s="223">
        <v>1960</v>
      </c>
      <c r="N527" s="281"/>
      <c r="O527" s="282" t="s">
        <v>269</v>
      </c>
      <c r="P527" s="283" t="s">
        <v>270</v>
      </c>
      <c r="Q527" s="284" t="s">
        <v>274</v>
      </c>
      <c r="R527" s="283" t="s">
        <v>271</v>
      </c>
      <c r="S527" s="284" t="s">
        <v>268</v>
      </c>
      <c r="T527" s="285">
        <v>2.9</v>
      </c>
      <c r="U527" s="286"/>
      <c r="V527" s="223">
        <v>1900</v>
      </c>
      <c r="W527" s="281"/>
      <c r="X527" s="282" t="s">
        <v>269</v>
      </c>
      <c r="Y527" s="283" t="s">
        <v>270</v>
      </c>
      <c r="Z527" s="284" t="s">
        <v>274</v>
      </c>
      <c r="AA527" s="283" t="s">
        <v>271</v>
      </c>
      <c r="AB527" s="284" t="s">
        <v>268</v>
      </c>
      <c r="AC527" s="285">
        <v>2.9</v>
      </c>
      <c r="AD527" s="287"/>
      <c r="AE527" s="55"/>
      <c r="AH527" s="288"/>
      <c r="AP527" s="55"/>
      <c r="AQ527" s="289"/>
      <c r="AR527" s="165"/>
      <c r="AS527" s="288"/>
      <c r="AZ527" s="56"/>
      <c r="BA527" s="56"/>
      <c r="BB527" s="56"/>
      <c r="BC527" s="56"/>
      <c r="BD527" s="56"/>
      <c r="BE527" s="56"/>
      <c r="BF527" s="56"/>
      <c r="BG527" s="56"/>
      <c r="BH527" s="56"/>
      <c r="BI527" s="56"/>
      <c r="BJ527" s="1187"/>
      <c r="BL527" s="302"/>
      <c r="BM527" s="1210"/>
      <c r="BN527" s="309"/>
      <c r="BO527" s="202"/>
      <c r="BP527" s="202"/>
      <c r="BQ527" s="202"/>
      <c r="BR527" s="202"/>
      <c r="BS527" s="202"/>
      <c r="BT527" s="305"/>
      <c r="BU527" s="179"/>
      <c r="BV527" s="1241"/>
      <c r="BW527" s="231"/>
      <c r="BX527" s="1186"/>
      <c r="BY527" s="133"/>
      <c r="BZ527" s="133"/>
      <c r="CA527" s="1187"/>
      <c r="CB527" s="311"/>
      <c r="CC527" s="312"/>
      <c r="CD527" s="311"/>
      <c r="CE527" s="312"/>
      <c r="CF527" s="311"/>
      <c r="CG527" s="312"/>
      <c r="CH527" s="311"/>
      <c r="CI527" s="1241"/>
      <c r="CJ527" s="1219"/>
      <c r="CK527" s="1189"/>
      <c r="CL527" s="1190"/>
      <c r="CM527" s="1192"/>
      <c r="CN527" s="1194"/>
      <c r="CO527" s="1192"/>
      <c r="CP527" s="1196"/>
      <c r="CQ527" s="1192"/>
      <c r="CR527" s="1205"/>
      <c r="CS527" s="1230"/>
      <c r="CT527" s="1232"/>
      <c r="CU527" s="1235"/>
      <c r="CV527" s="1238"/>
      <c r="CW527" s="1235"/>
      <c r="CX527" s="1238"/>
      <c r="CY527" s="1189"/>
      <c r="CZ527" s="291" t="s">
        <v>1167</v>
      </c>
      <c r="DA527" s="292">
        <v>2400</v>
      </c>
      <c r="DB527" s="293">
        <v>2600</v>
      </c>
      <c r="DC527" s="294">
        <v>1600</v>
      </c>
      <c r="DD527" s="290">
        <v>1600</v>
      </c>
      <c r="DE527" s="1210"/>
      <c r="DF527" s="302"/>
      <c r="DG527" s="235"/>
      <c r="DH527" s="165"/>
      <c r="DI527" s="1241"/>
      <c r="DJ527" s="1244"/>
      <c r="DK527" s="1210"/>
      <c r="DL527" s="1190"/>
      <c r="DM527" s="1193"/>
      <c r="DN527" s="1195"/>
      <c r="DO527" s="1193"/>
      <c r="DP527" s="1197"/>
      <c r="DQ527" s="1193"/>
      <c r="DR527" s="1248"/>
      <c r="DS527" s="1210"/>
      <c r="DT527" s="231"/>
      <c r="DU527" s="1210"/>
      <c r="DV527" s="1222"/>
      <c r="DW527" s="1224"/>
      <c r="DX527" s="1224"/>
      <c r="DY527" s="1226"/>
      <c r="DZ527" s="1210"/>
      <c r="EA527" s="1213"/>
      <c r="EB527" s="1193"/>
      <c r="EC527" s="1200"/>
      <c r="ED527" s="1193"/>
      <c r="EE527" s="1195"/>
      <c r="EF527" s="1193"/>
      <c r="EG527" s="1197"/>
      <c r="EH527" s="1193"/>
      <c r="EI527" s="1206"/>
      <c r="EJ527" s="1209"/>
      <c r="EK527" s="1210"/>
      <c r="EL527" s="1213"/>
      <c r="EM527" s="1193"/>
      <c r="EN527" s="1200"/>
      <c r="EO527" s="1193"/>
      <c r="EP527" s="1195"/>
      <c r="EQ527" s="1193"/>
      <c r="ER527" s="1197"/>
      <c r="ES527" s="1193"/>
      <c r="ET527" s="1206"/>
      <c r="EU527" s="1216"/>
      <c r="EV527" s="1209"/>
      <c r="EW527" s="1210"/>
      <c r="EX527" s="295" t="s">
        <v>1168</v>
      </c>
      <c r="EY527" s="1210"/>
      <c r="EZ527" s="1261"/>
      <c r="FA527" s="1210"/>
      <c r="FB527" s="1264"/>
      <c r="FC527" s="298"/>
      <c r="FD527" s="1267"/>
      <c r="FE527" s="441"/>
      <c r="FL527" s="422"/>
      <c r="FM527" s="422"/>
      <c r="FN527" s="422"/>
      <c r="FO527" s="422"/>
    </row>
    <row r="528" spans="1:171" ht="15.6" customHeight="1">
      <c r="A528" s="144" t="s">
        <v>1551</v>
      </c>
      <c r="B528" s="144" t="s">
        <v>2222</v>
      </c>
      <c r="C528" s="1256"/>
      <c r="D528" s="1352" t="s">
        <v>1193</v>
      </c>
      <c r="E528" s="1184" t="s">
        <v>1160</v>
      </c>
      <c r="F528" s="296" t="s">
        <v>42</v>
      </c>
      <c r="G528" s="205"/>
      <c r="H528" s="206">
        <v>43010</v>
      </c>
      <c r="I528" s="207">
        <v>51590</v>
      </c>
      <c r="J528" s="206">
        <v>37750</v>
      </c>
      <c r="K528" s="207">
        <v>46330</v>
      </c>
      <c r="L528" s="175" t="s">
        <v>268</v>
      </c>
      <c r="M528" s="208">
        <v>400</v>
      </c>
      <c r="N528" s="209">
        <v>480</v>
      </c>
      <c r="O528" s="210" t="s">
        <v>269</v>
      </c>
      <c r="P528" s="211" t="s">
        <v>270</v>
      </c>
      <c r="Q528" s="212" t="s">
        <v>268</v>
      </c>
      <c r="R528" s="213" t="s">
        <v>271</v>
      </c>
      <c r="S528" s="212" t="s">
        <v>268</v>
      </c>
      <c r="T528" s="214">
        <v>3.2</v>
      </c>
      <c r="U528" s="215">
        <v>3.1</v>
      </c>
      <c r="V528" s="208">
        <v>350</v>
      </c>
      <c r="W528" s="209">
        <v>430</v>
      </c>
      <c r="X528" s="210" t="s">
        <v>269</v>
      </c>
      <c r="Y528" s="211" t="s">
        <v>270</v>
      </c>
      <c r="Z528" s="212" t="s">
        <v>268</v>
      </c>
      <c r="AA528" s="213" t="s">
        <v>271</v>
      </c>
      <c r="AB528" s="212" t="s">
        <v>268</v>
      </c>
      <c r="AC528" s="214">
        <v>3.1</v>
      </c>
      <c r="AD528" s="216">
        <v>3.1</v>
      </c>
      <c r="AE528" s="175" t="s">
        <v>268</v>
      </c>
      <c r="AF528" s="217">
        <v>8580</v>
      </c>
      <c r="AG528" s="218" t="s">
        <v>274</v>
      </c>
      <c r="AH528" s="219">
        <v>80</v>
      </c>
      <c r="AI528" s="220" t="s">
        <v>269</v>
      </c>
      <c r="AJ528" s="211" t="s">
        <v>270</v>
      </c>
      <c r="AK528" s="212" t="s">
        <v>268</v>
      </c>
      <c r="AL528" s="213" t="s">
        <v>271</v>
      </c>
      <c r="AM528" s="212" t="s">
        <v>268</v>
      </c>
      <c r="AN528" s="221">
        <v>2.8</v>
      </c>
      <c r="AO528" s="222" t="s">
        <v>276</v>
      </c>
      <c r="AP528" s="175" t="s">
        <v>268</v>
      </c>
      <c r="AQ528" s="223">
        <v>3430</v>
      </c>
      <c r="AR528" s="224" t="s">
        <v>274</v>
      </c>
      <c r="AS528" s="225">
        <v>30</v>
      </c>
      <c r="AT528" s="226" t="s">
        <v>269</v>
      </c>
      <c r="AU528" s="227" t="s">
        <v>270</v>
      </c>
      <c r="AV528" s="228" t="s">
        <v>268</v>
      </c>
      <c r="AW528" s="229" t="s">
        <v>271</v>
      </c>
      <c r="AX528" s="228" t="s">
        <v>268</v>
      </c>
      <c r="AY528" s="230">
        <v>3.8</v>
      </c>
      <c r="BA528" s="56"/>
      <c r="BJ528" s="1187"/>
      <c r="BL528" s="231" t="s">
        <v>1194</v>
      </c>
      <c r="BM528" s="1210"/>
      <c r="BN528" s="1227" t="s">
        <v>1194</v>
      </c>
      <c r="BO528" s="1228"/>
      <c r="BP528" s="1228"/>
      <c r="BT528" s="306"/>
      <c r="BU528" s="235"/>
      <c r="BV528" s="1241"/>
      <c r="BW528" s="266"/>
      <c r="BX528" s="1186"/>
      <c r="BY528" s="133"/>
      <c r="BZ528" s="133"/>
      <c r="CA528" s="1187"/>
      <c r="CB528" s="311"/>
      <c r="CC528" s="312"/>
      <c r="CD528" s="311"/>
      <c r="CE528" s="312"/>
      <c r="CF528" s="311"/>
      <c r="CG528" s="312"/>
      <c r="CH528" s="311"/>
      <c r="CI528" s="1241"/>
      <c r="CJ528" s="1188" t="s">
        <v>171</v>
      </c>
      <c r="CK528" s="1189" t="s">
        <v>268</v>
      </c>
      <c r="CL528" s="1190">
        <v>30</v>
      </c>
      <c r="CM528" s="1192" t="s">
        <v>269</v>
      </c>
      <c r="CN528" s="1194" t="s">
        <v>270</v>
      </c>
      <c r="CO528" s="1192" t="s">
        <v>268</v>
      </c>
      <c r="CP528" s="1196" t="s">
        <v>275</v>
      </c>
      <c r="CQ528" s="1192" t="s">
        <v>268</v>
      </c>
      <c r="CR528" s="1205">
        <v>3.2</v>
      </c>
      <c r="CS528" s="1230" t="s">
        <v>277</v>
      </c>
      <c r="CT528" s="1232" t="s">
        <v>268</v>
      </c>
      <c r="CU528" s="1233">
        <v>3800</v>
      </c>
      <c r="CV528" s="1236">
        <v>4100</v>
      </c>
      <c r="CW528" s="1233">
        <v>2600</v>
      </c>
      <c r="CX528" s="1236">
        <v>2600</v>
      </c>
      <c r="CY528" s="1189" t="s">
        <v>268</v>
      </c>
      <c r="CZ528" s="238" t="s">
        <v>1162</v>
      </c>
      <c r="DA528" s="239">
        <v>6100</v>
      </c>
      <c r="DB528" s="240">
        <v>6800</v>
      </c>
      <c r="DC528" s="241">
        <v>4200</v>
      </c>
      <c r="DD528" s="242">
        <v>4200</v>
      </c>
      <c r="DE528" s="1210"/>
      <c r="DF528" s="231" t="s">
        <v>321</v>
      </c>
      <c r="DG528" s="1189" t="s">
        <v>268</v>
      </c>
      <c r="DH528" s="1239">
        <v>5100</v>
      </c>
      <c r="DI528" s="1210" t="s">
        <v>268</v>
      </c>
      <c r="DJ528" s="1242">
        <v>2000</v>
      </c>
      <c r="DK528" s="1210" t="s">
        <v>268</v>
      </c>
      <c r="DL528" s="1245">
        <v>20</v>
      </c>
      <c r="DM528" s="1201" t="s">
        <v>269</v>
      </c>
      <c r="DN528" s="1202" t="s">
        <v>270</v>
      </c>
      <c r="DO528" s="1201" t="s">
        <v>268</v>
      </c>
      <c r="DP528" s="1203" t="s">
        <v>275</v>
      </c>
      <c r="DQ528" s="1201" t="s">
        <v>268</v>
      </c>
      <c r="DR528" s="1246">
        <v>6.2</v>
      </c>
      <c r="DS528" s="1210"/>
      <c r="DT528" s="231"/>
      <c r="DU528" s="1210" t="s">
        <v>280</v>
      </c>
      <c r="DV528" s="1249" t="s">
        <v>1129</v>
      </c>
      <c r="DW528" s="1251" t="s">
        <v>1129</v>
      </c>
      <c r="DX528" s="1251" t="s">
        <v>1129</v>
      </c>
      <c r="DY528" s="1253" t="s">
        <v>1129</v>
      </c>
      <c r="DZ528" s="1210" t="s">
        <v>280</v>
      </c>
      <c r="EA528" s="1211">
        <v>1340</v>
      </c>
      <c r="EB528" s="1201" t="s">
        <v>268</v>
      </c>
      <c r="EC528" s="1198">
        <v>10</v>
      </c>
      <c r="ED528" s="1201" t="s">
        <v>269</v>
      </c>
      <c r="EE528" s="1202" t="s">
        <v>270</v>
      </c>
      <c r="EF528" s="1201" t="s">
        <v>268</v>
      </c>
      <c r="EG528" s="1203" t="s">
        <v>275</v>
      </c>
      <c r="EH528" s="1201" t="s">
        <v>268</v>
      </c>
      <c r="EI528" s="1204">
        <v>6.2</v>
      </c>
      <c r="EJ528" s="1207" t="s">
        <v>276</v>
      </c>
      <c r="EK528" s="1210" t="s">
        <v>280</v>
      </c>
      <c r="EL528" s="1211">
        <v>4680</v>
      </c>
      <c r="EM528" s="1201" t="s">
        <v>268</v>
      </c>
      <c r="EN528" s="1198">
        <v>40</v>
      </c>
      <c r="EO528" s="1201" t="s">
        <v>269</v>
      </c>
      <c r="EP528" s="1202" t="s">
        <v>270</v>
      </c>
      <c r="EQ528" s="1201" t="s">
        <v>268</v>
      </c>
      <c r="ER528" s="1203" t="s">
        <v>275</v>
      </c>
      <c r="ES528" s="1201" t="s">
        <v>268</v>
      </c>
      <c r="ET528" s="1204">
        <v>3.1</v>
      </c>
      <c r="EU528" s="1214" t="s">
        <v>276</v>
      </c>
      <c r="EV528" s="1207" t="s">
        <v>1168</v>
      </c>
      <c r="EW528" s="1210" t="s">
        <v>280</v>
      </c>
      <c r="EX528" s="244"/>
      <c r="EY528" s="1210" t="s">
        <v>280</v>
      </c>
      <c r="EZ528" s="1261"/>
      <c r="FA528" s="1210"/>
      <c r="FB528" s="1264"/>
      <c r="FC528" s="298"/>
      <c r="FD528" s="1267"/>
      <c r="FE528" s="441"/>
      <c r="FL528" s="422"/>
      <c r="FM528" s="422"/>
      <c r="FN528" s="422"/>
      <c r="FO528" s="422"/>
    </row>
    <row r="529" spans="1:171" ht="15.6" customHeight="1">
      <c r="A529" s="144" t="s">
        <v>1552</v>
      </c>
      <c r="B529" s="144" t="s">
        <v>2223</v>
      </c>
      <c r="C529" s="1256"/>
      <c r="D529" s="1182"/>
      <c r="E529" s="1185"/>
      <c r="F529" s="299" t="s">
        <v>43</v>
      </c>
      <c r="G529" s="205"/>
      <c r="H529" s="246">
        <v>51590</v>
      </c>
      <c r="I529" s="247">
        <v>120790</v>
      </c>
      <c r="J529" s="246">
        <v>46330</v>
      </c>
      <c r="K529" s="247">
        <v>115530</v>
      </c>
      <c r="L529" s="175" t="s">
        <v>268</v>
      </c>
      <c r="M529" s="248">
        <v>480</v>
      </c>
      <c r="N529" s="249">
        <v>1080</v>
      </c>
      <c r="O529" s="250" t="s">
        <v>269</v>
      </c>
      <c r="P529" s="251" t="s">
        <v>270</v>
      </c>
      <c r="Q529" s="252" t="s">
        <v>274</v>
      </c>
      <c r="R529" s="251" t="s">
        <v>271</v>
      </c>
      <c r="S529" s="252" t="s">
        <v>268</v>
      </c>
      <c r="T529" s="253">
        <v>3.1</v>
      </c>
      <c r="U529" s="254">
        <v>3</v>
      </c>
      <c r="V529" s="248">
        <v>430</v>
      </c>
      <c r="W529" s="249">
        <v>1030</v>
      </c>
      <c r="X529" s="250" t="s">
        <v>269</v>
      </c>
      <c r="Y529" s="251" t="s">
        <v>270</v>
      </c>
      <c r="Z529" s="252" t="s">
        <v>274</v>
      </c>
      <c r="AA529" s="251" t="s">
        <v>271</v>
      </c>
      <c r="AB529" s="252" t="s">
        <v>268</v>
      </c>
      <c r="AC529" s="253">
        <v>3.1</v>
      </c>
      <c r="AD529" s="255">
        <v>2.9</v>
      </c>
      <c r="AE529" s="175" t="s">
        <v>268</v>
      </c>
      <c r="AF529" s="223">
        <v>8580</v>
      </c>
      <c r="AG529" s="224" t="s">
        <v>274</v>
      </c>
      <c r="AH529" s="256">
        <v>80</v>
      </c>
      <c r="AI529" s="257" t="s">
        <v>269</v>
      </c>
      <c r="AJ529" s="197" t="s">
        <v>270</v>
      </c>
      <c r="AK529" s="198" t="s">
        <v>268</v>
      </c>
      <c r="AL529" s="258" t="s">
        <v>271</v>
      </c>
      <c r="AM529" s="259" t="s">
        <v>268</v>
      </c>
      <c r="AN529" s="260">
        <v>2.8</v>
      </c>
      <c r="AO529" s="261"/>
      <c r="AQ529" s="233"/>
      <c r="AR529" s="56"/>
      <c r="AS529" s="233"/>
      <c r="AT529" s="262"/>
      <c r="AU529" s="263"/>
      <c r="AV529" s="262"/>
      <c r="AW529" s="263"/>
      <c r="AX529" s="262"/>
      <c r="AY529" s="263"/>
      <c r="BA529" s="56"/>
      <c r="BB529" s="56"/>
      <c r="BC529" s="264"/>
      <c r="BD529" s="265"/>
      <c r="BE529" s="56"/>
      <c r="BF529" s="265"/>
      <c r="BG529" s="56"/>
      <c r="BH529" s="265"/>
      <c r="BI529" s="56"/>
      <c r="BJ529" s="1187"/>
      <c r="BL529" s="231">
        <v>680600</v>
      </c>
      <c r="BM529" s="1210"/>
      <c r="BN529" s="149">
        <v>6800</v>
      </c>
      <c r="BO529" s="138" t="s">
        <v>272</v>
      </c>
      <c r="BP529" s="166" t="s">
        <v>270</v>
      </c>
      <c r="BQ529" s="161" t="s">
        <v>268</v>
      </c>
      <c r="BR529" s="303" t="s">
        <v>271</v>
      </c>
      <c r="BS529" s="182" t="s">
        <v>268</v>
      </c>
      <c r="BT529" s="304">
        <v>2</v>
      </c>
      <c r="BU529" s="307"/>
      <c r="BV529" s="1241"/>
      <c r="BW529" s="302"/>
      <c r="BX529" s="1186"/>
      <c r="BY529" s="133"/>
      <c r="BZ529" s="133"/>
      <c r="CA529" s="1187"/>
      <c r="CB529" s="311"/>
      <c r="CC529" s="312"/>
      <c r="CD529" s="311"/>
      <c r="CE529" s="312"/>
      <c r="CF529" s="311"/>
      <c r="CG529" s="312"/>
      <c r="CH529" s="311"/>
      <c r="CI529" s="1241"/>
      <c r="CJ529" s="1188"/>
      <c r="CK529" s="1189"/>
      <c r="CL529" s="1190"/>
      <c r="CM529" s="1192"/>
      <c r="CN529" s="1194"/>
      <c r="CO529" s="1192"/>
      <c r="CP529" s="1196"/>
      <c r="CQ529" s="1192"/>
      <c r="CR529" s="1205"/>
      <c r="CS529" s="1230"/>
      <c r="CT529" s="1232"/>
      <c r="CU529" s="1234"/>
      <c r="CV529" s="1237"/>
      <c r="CW529" s="1234"/>
      <c r="CX529" s="1237"/>
      <c r="CY529" s="1189"/>
      <c r="CZ529" s="167" t="s">
        <v>1164</v>
      </c>
      <c r="DA529" s="268">
        <v>3300</v>
      </c>
      <c r="DB529" s="269">
        <v>3700</v>
      </c>
      <c r="DC529" s="270">
        <v>2300</v>
      </c>
      <c r="DD529" s="271">
        <v>2300</v>
      </c>
      <c r="DE529" s="1210"/>
      <c r="DF529" s="231">
        <v>3660</v>
      </c>
      <c r="DG529" s="1189"/>
      <c r="DH529" s="1240"/>
      <c r="DI529" s="1210"/>
      <c r="DJ529" s="1243"/>
      <c r="DK529" s="1210"/>
      <c r="DL529" s="1190"/>
      <c r="DM529" s="1192"/>
      <c r="DN529" s="1194"/>
      <c r="DO529" s="1192"/>
      <c r="DP529" s="1196"/>
      <c r="DQ529" s="1192"/>
      <c r="DR529" s="1247"/>
      <c r="DS529" s="1210"/>
      <c r="DT529" s="302"/>
      <c r="DU529" s="1210"/>
      <c r="DV529" s="1250"/>
      <c r="DW529" s="1252"/>
      <c r="DX529" s="1252"/>
      <c r="DY529" s="1254"/>
      <c r="DZ529" s="1210"/>
      <c r="EA529" s="1212"/>
      <c r="EB529" s="1192"/>
      <c r="EC529" s="1199"/>
      <c r="ED529" s="1192"/>
      <c r="EE529" s="1194"/>
      <c r="EF529" s="1192"/>
      <c r="EG529" s="1196"/>
      <c r="EH529" s="1192"/>
      <c r="EI529" s="1205"/>
      <c r="EJ529" s="1208"/>
      <c r="EK529" s="1210"/>
      <c r="EL529" s="1212"/>
      <c r="EM529" s="1192"/>
      <c r="EN529" s="1199"/>
      <c r="EO529" s="1192"/>
      <c r="EP529" s="1194"/>
      <c r="EQ529" s="1192"/>
      <c r="ER529" s="1196"/>
      <c r="ES529" s="1192"/>
      <c r="ET529" s="1205"/>
      <c r="EU529" s="1215"/>
      <c r="EV529" s="1208"/>
      <c r="EW529" s="1210"/>
      <c r="EX529" s="272">
        <v>3000</v>
      </c>
      <c r="EY529" s="1210"/>
      <c r="EZ529" s="1261"/>
      <c r="FA529" s="1210"/>
      <c r="FB529" s="1264"/>
      <c r="FC529" s="298"/>
      <c r="FD529" s="1267"/>
      <c r="FE529" s="441"/>
      <c r="FL529" s="422"/>
      <c r="FM529" s="422"/>
      <c r="FN529" s="422"/>
      <c r="FO529" s="422"/>
    </row>
    <row r="530" spans="1:171" ht="15.6" customHeight="1">
      <c r="A530" s="144" t="s">
        <v>1553</v>
      </c>
      <c r="B530" s="144" t="s">
        <v>2224</v>
      </c>
      <c r="C530" s="1256"/>
      <c r="D530" s="1182"/>
      <c r="E530" s="1217" t="s">
        <v>1165</v>
      </c>
      <c r="F530" s="299" t="s">
        <v>44</v>
      </c>
      <c r="G530" s="205"/>
      <c r="H530" s="246">
        <v>120790</v>
      </c>
      <c r="I530" s="247">
        <v>206590</v>
      </c>
      <c r="J530" s="246">
        <v>115530</v>
      </c>
      <c r="K530" s="247">
        <v>201330</v>
      </c>
      <c r="L530" s="175" t="s">
        <v>268</v>
      </c>
      <c r="M530" s="248">
        <v>1080</v>
      </c>
      <c r="N530" s="249">
        <v>1940</v>
      </c>
      <c r="O530" s="250" t="s">
        <v>269</v>
      </c>
      <c r="P530" s="251" t="s">
        <v>270</v>
      </c>
      <c r="Q530" s="252" t="s">
        <v>274</v>
      </c>
      <c r="R530" s="251" t="s">
        <v>271</v>
      </c>
      <c r="S530" s="252" t="s">
        <v>268</v>
      </c>
      <c r="T530" s="253">
        <v>3</v>
      </c>
      <c r="U530" s="254">
        <v>2.9</v>
      </c>
      <c r="V530" s="248">
        <v>1030</v>
      </c>
      <c r="W530" s="249">
        <v>1890</v>
      </c>
      <c r="X530" s="250" t="s">
        <v>269</v>
      </c>
      <c r="Y530" s="251" t="s">
        <v>270</v>
      </c>
      <c r="Z530" s="252" t="s">
        <v>274</v>
      </c>
      <c r="AA530" s="251" t="s">
        <v>271</v>
      </c>
      <c r="AB530" s="252" t="s">
        <v>268</v>
      </c>
      <c r="AC530" s="253">
        <v>2.9</v>
      </c>
      <c r="AD530" s="255">
        <v>2.9</v>
      </c>
      <c r="AE530" s="55"/>
      <c r="AH530" s="273"/>
      <c r="AP530" s="55"/>
      <c r="AZ530" s="175" t="s">
        <v>268</v>
      </c>
      <c r="BA530" s="274">
        <v>17160</v>
      </c>
      <c r="BB530" s="175" t="s">
        <v>268</v>
      </c>
      <c r="BC530" s="225">
        <v>170</v>
      </c>
      <c r="BD530" s="226" t="s">
        <v>269</v>
      </c>
      <c r="BE530" s="227" t="s">
        <v>270</v>
      </c>
      <c r="BF530" s="228" t="s">
        <v>268</v>
      </c>
      <c r="BG530" s="229" t="s">
        <v>271</v>
      </c>
      <c r="BH530" s="226" t="s">
        <v>268</v>
      </c>
      <c r="BI530" s="230">
        <v>2.7</v>
      </c>
      <c r="BJ530" s="1187"/>
      <c r="BL530" s="302"/>
      <c r="BM530" s="1210"/>
      <c r="BN530" s="309"/>
      <c r="BO530" s="202"/>
      <c r="BP530" s="202"/>
      <c r="BQ530" s="202"/>
      <c r="BR530" s="202"/>
      <c r="BS530" s="202"/>
      <c r="BT530" s="305"/>
      <c r="BU530" s="179"/>
      <c r="BV530" s="1241"/>
      <c r="BW530" s="231"/>
      <c r="BX530" s="1186"/>
      <c r="BY530" s="133"/>
      <c r="BZ530" s="133"/>
      <c r="CA530" s="1187"/>
      <c r="CB530" s="311"/>
      <c r="CC530" s="312"/>
      <c r="CD530" s="311"/>
      <c r="CE530" s="312"/>
      <c r="CF530" s="311"/>
      <c r="CG530" s="312"/>
      <c r="CH530" s="311"/>
      <c r="CI530" s="1241"/>
      <c r="CJ530" s="1219">
        <v>3950</v>
      </c>
      <c r="CK530" s="1189"/>
      <c r="CL530" s="1190"/>
      <c r="CM530" s="1192"/>
      <c r="CN530" s="1194"/>
      <c r="CO530" s="1192"/>
      <c r="CP530" s="1196"/>
      <c r="CQ530" s="1192"/>
      <c r="CR530" s="1205"/>
      <c r="CS530" s="1230"/>
      <c r="CT530" s="1232"/>
      <c r="CU530" s="1234"/>
      <c r="CV530" s="1237"/>
      <c r="CW530" s="1234"/>
      <c r="CX530" s="1237"/>
      <c r="CY530" s="1189"/>
      <c r="CZ530" s="167" t="s">
        <v>1166</v>
      </c>
      <c r="DA530" s="268">
        <v>2900</v>
      </c>
      <c r="DB530" s="269">
        <v>3200</v>
      </c>
      <c r="DC530" s="270">
        <v>2000</v>
      </c>
      <c r="DD530" s="271">
        <v>2000</v>
      </c>
      <c r="DE530" s="1210"/>
      <c r="DF530" s="302"/>
      <c r="DG530" s="235"/>
      <c r="DH530" s="276"/>
      <c r="DI530" s="1241"/>
      <c r="DJ530" s="1243"/>
      <c r="DK530" s="1210"/>
      <c r="DL530" s="1190"/>
      <c r="DM530" s="1192"/>
      <c r="DN530" s="1194"/>
      <c r="DO530" s="1192"/>
      <c r="DP530" s="1196"/>
      <c r="DQ530" s="1192"/>
      <c r="DR530" s="1247"/>
      <c r="DS530" s="1210"/>
      <c r="DT530" s="231"/>
      <c r="DU530" s="1210"/>
      <c r="DV530" s="1221">
        <v>0.02</v>
      </c>
      <c r="DW530" s="1223">
        <v>0.03</v>
      </c>
      <c r="DX530" s="1223">
        <v>0.05</v>
      </c>
      <c r="DY530" s="1225">
        <v>0.06</v>
      </c>
      <c r="DZ530" s="1210"/>
      <c r="EA530" s="1212"/>
      <c r="EB530" s="1192"/>
      <c r="EC530" s="1199"/>
      <c r="ED530" s="1192"/>
      <c r="EE530" s="1194"/>
      <c r="EF530" s="1192"/>
      <c r="EG530" s="1196"/>
      <c r="EH530" s="1192"/>
      <c r="EI530" s="1205"/>
      <c r="EJ530" s="1208"/>
      <c r="EK530" s="1210"/>
      <c r="EL530" s="1212"/>
      <c r="EM530" s="1192"/>
      <c r="EN530" s="1199"/>
      <c r="EO530" s="1192"/>
      <c r="EP530" s="1194"/>
      <c r="EQ530" s="1192"/>
      <c r="ER530" s="1196"/>
      <c r="ES530" s="1192"/>
      <c r="ET530" s="1205"/>
      <c r="EU530" s="1215"/>
      <c r="EV530" s="1208"/>
      <c r="EW530" s="1210"/>
      <c r="EX530" s="277">
        <v>30</v>
      </c>
      <c r="EY530" s="1210"/>
      <c r="EZ530" s="1261"/>
      <c r="FA530" s="1210"/>
      <c r="FB530" s="1264"/>
      <c r="FC530" s="298"/>
      <c r="FD530" s="1267"/>
      <c r="FE530" s="441"/>
      <c r="FL530" s="422"/>
      <c r="FM530" s="422"/>
      <c r="FN530" s="422"/>
      <c r="FO530" s="422"/>
    </row>
    <row r="531" spans="1:171" ht="15.6" customHeight="1">
      <c r="A531" s="144" t="s">
        <v>1554</v>
      </c>
      <c r="B531" s="144" t="s">
        <v>2225</v>
      </c>
      <c r="C531" s="1256"/>
      <c r="D531" s="1182"/>
      <c r="E531" s="1218"/>
      <c r="F531" s="300" t="s">
        <v>45</v>
      </c>
      <c r="G531" s="205"/>
      <c r="H531" s="279">
        <v>206590</v>
      </c>
      <c r="I531" s="280"/>
      <c r="J531" s="279">
        <v>201330</v>
      </c>
      <c r="K531" s="280"/>
      <c r="L531" s="175" t="s">
        <v>268</v>
      </c>
      <c r="M531" s="223">
        <v>1940</v>
      </c>
      <c r="N531" s="281"/>
      <c r="O531" s="282" t="s">
        <v>269</v>
      </c>
      <c r="P531" s="283" t="s">
        <v>270</v>
      </c>
      <c r="Q531" s="284" t="s">
        <v>274</v>
      </c>
      <c r="R531" s="283" t="s">
        <v>271</v>
      </c>
      <c r="S531" s="284" t="s">
        <v>268</v>
      </c>
      <c r="T531" s="285">
        <v>2.9</v>
      </c>
      <c r="U531" s="286"/>
      <c r="V531" s="223">
        <v>1890</v>
      </c>
      <c r="W531" s="281"/>
      <c r="X531" s="282" t="s">
        <v>269</v>
      </c>
      <c r="Y531" s="283" t="s">
        <v>270</v>
      </c>
      <c r="Z531" s="284" t="s">
        <v>274</v>
      </c>
      <c r="AA531" s="283" t="s">
        <v>271</v>
      </c>
      <c r="AB531" s="284" t="s">
        <v>268</v>
      </c>
      <c r="AC531" s="285">
        <v>2.9</v>
      </c>
      <c r="AD531" s="287"/>
      <c r="AE531" s="55"/>
      <c r="AH531" s="288"/>
      <c r="AP531" s="55"/>
      <c r="AQ531" s="289"/>
      <c r="AR531" s="165"/>
      <c r="AS531" s="288"/>
      <c r="AZ531" s="56"/>
      <c r="BA531" s="56"/>
      <c r="BB531" s="56"/>
      <c r="BC531" s="56"/>
      <c r="BD531" s="56"/>
      <c r="BE531" s="56"/>
      <c r="BF531" s="56"/>
      <c r="BG531" s="56"/>
      <c r="BH531" s="56"/>
      <c r="BI531" s="56"/>
      <c r="BJ531" s="1187"/>
      <c r="BL531" s="231" t="s">
        <v>1195</v>
      </c>
      <c r="BM531" s="1210"/>
      <c r="BN531" s="1227" t="s">
        <v>1195</v>
      </c>
      <c r="BO531" s="1228"/>
      <c r="BP531" s="1228"/>
      <c r="BT531" s="306"/>
      <c r="BU531" s="235"/>
      <c r="BV531" s="1241"/>
      <c r="BW531" s="266"/>
      <c r="BX531" s="1186"/>
      <c r="BY531" s="133"/>
      <c r="BZ531" s="133"/>
      <c r="CA531" s="1187"/>
      <c r="CB531" s="311"/>
      <c r="CC531" s="312"/>
      <c r="CD531" s="311"/>
      <c r="CE531" s="312"/>
      <c r="CF531" s="311"/>
      <c r="CG531" s="312"/>
      <c r="CH531" s="311"/>
      <c r="CI531" s="1241"/>
      <c r="CJ531" s="1219"/>
      <c r="CK531" s="1189"/>
      <c r="CL531" s="1190"/>
      <c r="CM531" s="1192"/>
      <c r="CN531" s="1194"/>
      <c r="CO531" s="1192"/>
      <c r="CP531" s="1196"/>
      <c r="CQ531" s="1192"/>
      <c r="CR531" s="1205"/>
      <c r="CS531" s="1230"/>
      <c r="CT531" s="1232"/>
      <c r="CU531" s="1235"/>
      <c r="CV531" s="1238"/>
      <c r="CW531" s="1235"/>
      <c r="CX531" s="1238"/>
      <c r="CY531" s="1189"/>
      <c r="CZ531" s="291" t="s">
        <v>1167</v>
      </c>
      <c r="DA531" s="292">
        <v>2600</v>
      </c>
      <c r="DB531" s="293">
        <v>2900</v>
      </c>
      <c r="DC531" s="294">
        <v>1800</v>
      </c>
      <c r="DD531" s="290">
        <v>1800</v>
      </c>
      <c r="DE531" s="1210"/>
      <c r="DF531" s="231" t="s">
        <v>323</v>
      </c>
      <c r="DG531" s="235"/>
      <c r="DH531" s="165"/>
      <c r="DI531" s="1241"/>
      <c r="DJ531" s="1244"/>
      <c r="DK531" s="1210"/>
      <c r="DL531" s="1190"/>
      <c r="DM531" s="1193"/>
      <c r="DN531" s="1195"/>
      <c r="DO531" s="1193"/>
      <c r="DP531" s="1197"/>
      <c r="DQ531" s="1193"/>
      <c r="DR531" s="1248"/>
      <c r="DS531" s="1210"/>
      <c r="DT531" s="231"/>
      <c r="DU531" s="1210"/>
      <c r="DV531" s="1222"/>
      <c r="DW531" s="1224"/>
      <c r="DX531" s="1224"/>
      <c r="DY531" s="1226"/>
      <c r="DZ531" s="1210"/>
      <c r="EA531" s="1213"/>
      <c r="EB531" s="1193"/>
      <c r="EC531" s="1200"/>
      <c r="ED531" s="1193"/>
      <c r="EE531" s="1195"/>
      <c r="EF531" s="1193"/>
      <c r="EG531" s="1197"/>
      <c r="EH531" s="1193"/>
      <c r="EI531" s="1206"/>
      <c r="EJ531" s="1209"/>
      <c r="EK531" s="1210"/>
      <c r="EL531" s="1213"/>
      <c r="EM531" s="1193"/>
      <c r="EN531" s="1200"/>
      <c r="EO531" s="1193"/>
      <c r="EP531" s="1195"/>
      <c r="EQ531" s="1193"/>
      <c r="ER531" s="1197"/>
      <c r="ES531" s="1193"/>
      <c r="ET531" s="1206"/>
      <c r="EU531" s="1216"/>
      <c r="EV531" s="1209"/>
      <c r="EW531" s="1210"/>
      <c r="EX531" s="295" t="s">
        <v>1168</v>
      </c>
      <c r="EY531" s="1210"/>
      <c r="EZ531" s="1261"/>
      <c r="FA531" s="1210"/>
      <c r="FB531" s="1264"/>
      <c r="FC531" s="298"/>
      <c r="FD531" s="1267"/>
      <c r="FE531" s="441"/>
      <c r="FL531" s="422"/>
      <c r="FM531" s="422"/>
      <c r="FN531" s="422"/>
      <c r="FO531" s="422"/>
    </row>
    <row r="532" spans="1:171" ht="15.6" customHeight="1">
      <c r="A532" s="144" t="s">
        <v>1555</v>
      </c>
      <c r="B532" s="144" t="s">
        <v>2226</v>
      </c>
      <c r="C532" s="1256"/>
      <c r="D532" s="1356" t="s">
        <v>1196</v>
      </c>
      <c r="E532" s="1184" t="s">
        <v>1160</v>
      </c>
      <c r="F532" s="296" t="s">
        <v>42</v>
      </c>
      <c r="G532" s="205"/>
      <c r="H532" s="206">
        <v>41080</v>
      </c>
      <c r="I532" s="207">
        <v>49660</v>
      </c>
      <c r="J532" s="206">
        <v>36260</v>
      </c>
      <c r="K532" s="207">
        <v>44840</v>
      </c>
      <c r="L532" s="175" t="s">
        <v>268</v>
      </c>
      <c r="M532" s="208">
        <v>390</v>
      </c>
      <c r="N532" s="209">
        <v>470</v>
      </c>
      <c r="O532" s="210" t="s">
        <v>269</v>
      </c>
      <c r="P532" s="211" t="s">
        <v>270</v>
      </c>
      <c r="Q532" s="212" t="s">
        <v>268</v>
      </c>
      <c r="R532" s="213" t="s">
        <v>271</v>
      </c>
      <c r="S532" s="212" t="s">
        <v>268</v>
      </c>
      <c r="T532" s="214">
        <v>3.1</v>
      </c>
      <c r="U532" s="215">
        <v>3.1</v>
      </c>
      <c r="V532" s="208">
        <v>340</v>
      </c>
      <c r="W532" s="209">
        <v>420</v>
      </c>
      <c r="X532" s="210" t="s">
        <v>269</v>
      </c>
      <c r="Y532" s="211" t="s">
        <v>270</v>
      </c>
      <c r="Z532" s="212" t="s">
        <v>268</v>
      </c>
      <c r="AA532" s="213" t="s">
        <v>271</v>
      </c>
      <c r="AB532" s="212" t="s">
        <v>268</v>
      </c>
      <c r="AC532" s="214">
        <v>3.1</v>
      </c>
      <c r="AD532" s="216">
        <v>3</v>
      </c>
      <c r="AE532" s="175" t="s">
        <v>268</v>
      </c>
      <c r="AF532" s="217">
        <v>8580</v>
      </c>
      <c r="AG532" s="218" t="s">
        <v>274</v>
      </c>
      <c r="AH532" s="219">
        <v>80</v>
      </c>
      <c r="AI532" s="220" t="s">
        <v>269</v>
      </c>
      <c r="AJ532" s="211" t="s">
        <v>270</v>
      </c>
      <c r="AK532" s="212" t="s">
        <v>268</v>
      </c>
      <c r="AL532" s="213" t="s">
        <v>271</v>
      </c>
      <c r="AM532" s="212" t="s">
        <v>268</v>
      </c>
      <c r="AN532" s="221">
        <v>2.8</v>
      </c>
      <c r="AO532" s="222" t="s">
        <v>276</v>
      </c>
      <c r="AP532" s="175" t="s">
        <v>268</v>
      </c>
      <c r="AQ532" s="223">
        <v>3430</v>
      </c>
      <c r="AR532" s="224" t="s">
        <v>274</v>
      </c>
      <c r="AS532" s="225">
        <v>30</v>
      </c>
      <c r="AT532" s="226" t="s">
        <v>269</v>
      </c>
      <c r="AU532" s="227" t="s">
        <v>270</v>
      </c>
      <c r="AV532" s="228" t="s">
        <v>268</v>
      </c>
      <c r="AW532" s="229" t="s">
        <v>271</v>
      </c>
      <c r="AX532" s="228" t="s">
        <v>268</v>
      </c>
      <c r="AY532" s="230">
        <v>3.8</v>
      </c>
      <c r="BA532" s="56"/>
      <c r="BJ532" s="1187"/>
      <c r="BL532" s="231">
        <v>722000</v>
      </c>
      <c r="BM532" s="1210"/>
      <c r="BN532" s="149">
        <v>7220</v>
      </c>
      <c r="BO532" s="138" t="s">
        <v>272</v>
      </c>
      <c r="BP532" s="166" t="s">
        <v>270</v>
      </c>
      <c r="BQ532" s="161" t="s">
        <v>268</v>
      </c>
      <c r="BR532" s="303" t="s">
        <v>271</v>
      </c>
      <c r="BS532" s="182" t="s">
        <v>268</v>
      </c>
      <c r="BT532" s="304">
        <v>2</v>
      </c>
      <c r="BU532" s="307"/>
      <c r="BV532" s="1241"/>
      <c r="BW532" s="302"/>
      <c r="BX532" s="1186"/>
      <c r="BY532" s="133"/>
      <c r="BZ532" s="133"/>
      <c r="CA532" s="1187"/>
      <c r="CB532" s="311"/>
      <c r="CC532" s="312"/>
      <c r="CD532" s="311"/>
      <c r="CE532" s="312"/>
      <c r="CF532" s="311"/>
      <c r="CG532" s="312"/>
      <c r="CH532" s="311"/>
      <c r="CI532" s="1241"/>
      <c r="CJ532" s="1188" t="s">
        <v>172</v>
      </c>
      <c r="CK532" s="1189" t="s">
        <v>268</v>
      </c>
      <c r="CL532" s="1190">
        <v>30</v>
      </c>
      <c r="CM532" s="1192" t="s">
        <v>269</v>
      </c>
      <c r="CN532" s="1194" t="s">
        <v>270</v>
      </c>
      <c r="CO532" s="1192" t="s">
        <v>268</v>
      </c>
      <c r="CP532" s="1196" t="s">
        <v>275</v>
      </c>
      <c r="CQ532" s="1192" t="s">
        <v>268</v>
      </c>
      <c r="CR532" s="1205">
        <v>2.8</v>
      </c>
      <c r="CS532" s="1230" t="s">
        <v>277</v>
      </c>
      <c r="CT532" s="1232" t="s">
        <v>268</v>
      </c>
      <c r="CU532" s="1233">
        <v>3400</v>
      </c>
      <c r="CV532" s="1236">
        <v>3800</v>
      </c>
      <c r="CW532" s="1233">
        <v>2400</v>
      </c>
      <c r="CX532" s="1236">
        <v>2400</v>
      </c>
      <c r="CY532" s="1189" t="s">
        <v>268</v>
      </c>
      <c r="CZ532" s="238" t="s">
        <v>1162</v>
      </c>
      <c r="DA532" s="239">
        <v>5500</v>
      </c>
      <c r="DB532" s="240">
        <v>6200</v>
      </c>
      <c r="DC532" s="241">
        <v>3900</v>
      </c>
      <c r="DD532" s="242">
        <v>3900</v>
      </c>
      <c r="DE532" s="1210"/>
      <c r="DF532" s="231">
        <v>3160</v>
      </c>
      <c r="DG532" s="1189" t="s">
        <v>268</v>
      </c>
      <c r="DH532" s="1239">
        <v>5100</v>
      </c>
      <c r="DI532" s="1210" t="s">
        <v>268</v>
      </c>
      <c r="DJ532" s="1242">
        <v>1840</v>
      </c>
      <c r="DK532" s="1210" t="s">
        <v>268</v>
      </c>
      <c r="DL532" s="1245">
        <v>10</v>
      </c>
      <c r="DM532" s="1201" t="s">
        <v>269</v>
      </c>
      <c r="DN532" s="1202" t="s">
        <v>270</v>
      </c>
      <c r="DO532" s="1201" t="s">
        <v>268</v>
      </c>
      <c r="DP532" s="1203" t="s">
        <v>275</v>
      </c>
      <c r="DQ532" s="1201" t="s">
        <v>268</v>
      </c>
      <c r="DR532" s="1246">
        <v>11.3</v>
      </c>
      <c r="DS532" s="1210"/>
      <c r="DT532" s="302"/>
      <c r="DU532" s="1210" t="s">
        <v>280</v>
      </c>
      <c r="DV532" s="1249" t="s">
        <v>1129</v>
      </c>
      <c r="DW532" s="1251" t="s">
        <v>1129</v>
      </c>
      <c r="DX532" s="1251" t="s">
        <v>1129</v>
      </c>
      <c r="DY532" s="1253" t="s">
        <v>1129</v>
      </c>
      <c r="DZ532" s="1210" t="s">
        <v>280</v>
      </c>
      <c r="EA532" s="1211">
        <v>1230</v>
      </c>
      <c r="EB532" s="1201" t="s">
        <v>268</v>
      </c>
      <c r="EC532" s="1198">
        <v>10</v>
      </c>
      <c r="ED532" s="1201" t="s">
        <v>269</v>
      </c>
      <c r="EE532" s="1202" t="s">
        <v>270</v>
      </c>
      <c r="EF532" s="1201" t="s">
        <v>268</v>
      </c>
      <c r="EG532" s="1203" t="s">
        <v>275</v>
      </c>
      <c r="EH532" s="1201" t="s">
        <v>268</v>
      </c>
      <c r="EI532" s="1204">
        <v>5.7</v>
      </c>
      <c r="EJ532" s="1207" t="s">
        <v>276</v>
      </c>
      <c r="EK532" s="1210" t="s">
        <v>280</v>
      </c>
      <c r="EL532" s="1211">
        <v>4290</v>
      </c>
      <c r="EM532" s="1201" t="s">
        <v>268</v>
      </c>
      <c r="EN532" s="1198">
        <v>40</v>
      </c>
      <c r="EO532" s="1201" t="s">
        <v>269</v>
      </c>
      <c r="EP532" s="1202" t="s">
        <v>270</v>
      </c>
      <c r="EQ532" s="1201" t="s">
        <v>268</v>
      </c>
      <c r="ER532" s="1203" t="s">
        <v>275</v>
      </c>
      <c r="ES532" s="1201" t="s">
        <v>268</v>
      </c>
      <c r="ET532" s="1204">
        <v>2.8</v>
      </c>
      <c r="EU532" s="1214" t="s">
        <v>276</v>
      </c>
      <c r="EV532" s="1207" t="s">
        <v>1168</v>
      </c>
      <c r="EW532" s="1210" t="s">
        <v>280</v>
      </c>
      <c r="EX532" s="244"/>
      <c r="EY532" s="1210" t="s">
        <v>280</v>
      </c>
      <c r="EZ532" s="1261"/>
      <c r="FA532" s="1210"/>
      <c r="FB532" s="1264"/>
      <c r="FC532" s="298"/>
      <c r="FD532" s="1267"/>
      <c r="FE532" s="441"/>
      <c r="FL532" s="422"/>
      <c r="FM532" s="422"/>
      <c r="FN532" s="422"/>
      <c r="FO532" s="422"/>
    </row>
    <row r="533" spans="1:171" ht="15.6" customHeight="1">
      <c r="A533" s="144" t="s">
        <v>1556</v>
      </c>
      <c r="B533" s="144" t="s">
        <v>2227</v>
      </c>
      <c r="C533" s="1256"/>
      <c r="D533" s="1357"/>
      <c r="E533" s="1185"/>
      <c r="F533" s="299" t="s">
        <v>43</v>
      </c>
      <c r="G533" s="205"/>
      <c r="H533" s="246">
        <v>49660</v>
      </c>
      <c r="I533" s="247">
        <v>118860</v>
      </c>
      <c r="J533" s="246">
        <v>44840</v>
      </c>
      <c r="K533" s="247">
        <v>114040</v>
      </c>
      <c r="L533" s="175" t="s">
        <v>268</v>
      </c>
      <c r="M533" s="248">
        <v>470</v>
      </c>
      <c r="N533" s="249">
        <v>1060</v>
      </c>
      <c r="O533" s="250" t="s">
        <v>269</v>
      </c>
      <c r="P533" s="251" t="s">
        <v>270</v>
      </c>
      <c r="Q533" s="252" t="s">
        <v>274</v>
      </c>
      <c r="R533" s="251" t="s">
        <v>271</v>
      </c>
      <c r="S533" s="252" t="s">
        <v>268</v>
      </c>
      <c r="T533" s="253">
        <v>3.1</v>
      </c>
      <c r="U533" s="254">
        <v>3</v>
      </c>
      <c r="V533" s="248">
        <v>420</v>
      </c>
      <c r="W533" s="249">
        <v>1010</v>
      </c>
      <c r="X533" s="250" t="s">
        <v>269</v>
      </c>
      <c r="Y533" s="251" t="s">
        <v>270</v>
      </c>
      <c r="Z533" s="252" t="s">
        <v>274</v>
      </c>
      <c r="AA533" s="251" t="s">
        <v>271</v>
      </c>
      <c r="AB533" s="252" t="s">
        <v>268</v>
      </c>
      <c r="AC533" s="253">
        <v>3</v>
      </c>
      <c r="AD533" s="255">
        <v>2.9</v>
      </c>
      <c r="AE533" s="175" t="s">
        <v>268</v>
      </c>
      <c r="AF533" s="223">
        <v>8580</v>
      </c>
      <c r="AG533" s="224" t="s">
        <v>274</v>
      </c>
      <c r="AH533" s="256">
        <v>80</v>
      </c>
      <c r="AI533" s="257" t="s">
        <v>269</v>
      </c>
      <c r="AJ533" s="197" t="s">
        <v>270</v>
      </c>
      <c r="AK533" s="198" t="s">
        <v>268</v>
      </c>
      <c r="AL533" s="258" t="s">
        <v>271</v>
      </c>
      <c r="AM533" s="259" t="s">
        <v>268</v>
      </c>
      <c r="AN533" s="260">
        <v>2.8</v>
      </c>
      <c r="AO533" s="261"/>
      <c r="AQ533" s="233"/>
      <c r="AR533" s="56"/>
      <c r="AS533" s="233"/>
      <c r="AT533" s="262"/>
      <c r="AU533" s="263"/>
      <c r="AV533" s="262"/>
      <c r="AW533" s="263"/>
      <c r="AX533" s="262"/>
      <c r="AY533" s="263"/>
      <c r="BA533" s="56"/>
      <c r="BB533" s="56"/>
      <c r="BC533" s="264"/>
      <c r="BD533" s="265"/>
      <c r="BE533" s="56"/>
      <c r="BF533" s="265"/>
      <c r="BG533" s="56"/>
      <c r="BH533" s="265"/>
      <c r="BI533" s="56"/>
      <c r="BJ533" s="1187"/>
      <c r="BL533" s="302"/>
      <c r="BM533" s="1210"/>
      <c r="BN533" s="309"/>
      <c r="BO533" s="202"/>
      <c r="BP533" s="202"/>
      <c r="BQ533" s="202"/>
      <c r="BR533" s="202"/>
      <c r="BS533" s="202"/>
      <c r="BT533" s="305"/>
      <c r="BU533" s="179"/>
      <c r="BV533" s="1241"/>
      <c r="BW533" s="231"/>
      <c r="BX533" s="1186"/>
      <c r="BY533" s="133"/>
      <c r="BZ533" s="133"/>
      <c r="CA533" s="1187"/>
      <c r="CB533" s="311"/>
      <c r="CC533" s="312"/>
      <c r="CD533" s="311"/>
      <c r="CE533" s="312"/>
      <c r="CF533" s="311"/>
      <c r="CG533" s="312"/>
      <c r="CH533" s="311"/>
      <c r="CI533" s="1241"/>
      <c r="CJ533" s="1188"/>
      <c r="CK533" s="1189"/>
      <c r="CL533" s="1190"/>
      <c r="CM533" s="1192"/>
      <c r="CN533" s="1194"/>
      <c r="CO533" s="1192"/>
      <c r="CP533" s="1196"/>
      <c r="CQ533" s="1192"/>
      <c r="CR533" s="1205"/>
      <c r="CS533" s="1230"/>
      <c r="CT533" s="1232"/>
      <c r="CU533" s="1234"/>
      <c r="CV533" s="1237"/>
      <c r="CW533" s="1234"/>
      <c r="CX533" s="1237"/>
      <c r="CY533" s="1189"/>
      <c r="CZ533" s="167" t="s">
        <v>1164</v>
      </c>
      <c r="DA533" s="268">
        <v>3000</v>
      </c>
      <c r="DB533" s="269">
        <v>3400</v>
      </c>
      <c r="DC533" s="270">
        <v>2100</v>
      </c>
      <c r="DD533" s="271">
        <v>2100</v>
      </c>
      <c r="DE533" s="1210"/>
      <c r="DF533" s="302"/>
      <c r="DG533" s="1189"/>
      <c r="DH533" s="1240"/>
      <c r="DI533" s="1210"/>
      <c r="DJ533" s="1243"/>
      <c r="DK533" s="1210"/>
      <c r="DL533" s="1190"/>
      <c r="DM533" s="1192"/>
      <c r="DN533" s="1194"/>
      <c r="DO533" s="1192"/>
      <c r="DP533" s="1196"/>
      <c r="DQ533" s="1192"/>
      <c r="DR533" s="1247"/>
      <c r="DS533" s="1210"/>
      <c r="DT533" s="231"/>
      <c r="DU533" s="1210"/>
      <c r="DV533" s="1250"/>
      <c r="DW533" s="1252"/>
      <c r="DX533" s="1252"/>
      <c r="DY533" s="1254"/>
      <c r="DZ533" s="1210"/>
      <c r="EA533" s="1212"/>
      <c r="EB533" s="1192"/>
      <c r="EC533" s="1199"/>
      <c r="ED533" s="1192"/>
      <c r="EE533" s="1194"/>
      <c r="EF533" s="1192"/>
      <c r="EG533" s="1196"/>
      <c r="EH533" s="1192"/>
      <c r="EI533" s="1205"/>
      <c r="EJ533" s="1208"/>
      <c r="EK533" s="1210"/>
      <c r="EL533" s="1212"/>
      <c r="EM533" s="1192"/>
      <c r="EN533" s="1199"/>
      <c r="EO533" s="1192"/>
      <c r="EP533" s="1194"/>
      <c r="EQ533" s="1192"/>
      <c r="ER533" s="1196"/>
      <c r="ES533" s="1192"/>
      <c r="ET533" s="1205"/>
      <c r="EU533" s="1215"/>
      <c r="EV533" s="1208"/>
      <c r="EW533" s="1210"/>
      <c r="EX533" s="272">
        <v>2750</v>
      </c>
      <c r="EY533" s="1210"/>
      <c r="EZ533" s="1261"/>
      <c r="FA533" s="1210"/>
      <c r="FB533" s="1264"/>
      <c r="FC533" s="298"/>
      <c r="FD533" s="1267"/>
      <c r="FE533" s="441"/>
      <c r="FL533" s="422"/>
      <c r="FM533" s="422"/>
      <c r="FN533" s="422"/>
      <c r="FO533" s="422"/>
    </row>
    <row r="534" spans="1:171" ht="15.6" customHeight="1">
      <c r="A534" s="144" t="s">
        <v>1557</v>
      </c>
      <c r="B534" s="144" t="s">
        <v>2228</v>
      </c>
      <c r="C534" s="1256"/>
      <c r="D534" s="1357"/>
      <c r="E534" s="1217" t="s">
        <v>1165</v>
      </c>
      <c r="F534" s="299" t="s">
        <v>44</v>
      </c>
      <c r="G534" s="205"/>
      <c r="H534" s="246">
        <v>118860</v>
      </c>
      <c r="I534" s="247">
        <v>204660</v>
      </c>
      <c r="J534" s="246">
        <v>114040</v>
      </c>
      <c r="K534" s="247">
        <v>199840</v>
      </c>
      <c r="L534" s="175" t="s">
        <v>268</v>
      </c>
      <c r="M534" s="248">
        <v>1060</v>
      </c>
      <c r="N534" s="249">
        <v>1920</v>
      </c>
      <c r="O534" s="250" t="s">
        <v>269</v>
      </c>
      <c r="P534" s="251" t="s">
        <v>270</v>
      </c>
      <c r="Q534" s="252" t="s">
        <v>274</v>
      </c>
      <c r="R534" s="251" t="s">
        <v>271</v>
      </c>
      <c r="S534" s="252" t="s">
        <v>268</v>
      </c>
      <c r="T534" s="253">
        <v>3</v>
      </c>
      <c r="U534" s="254">
        <v>2.9</v>
      </c>
      <c r="V534" s="248">
        <v>1010</v>
      </c>
      <c r="W534" s="249">
        <v>1870</v>
      </c>
      <c r="X534" s="250" t="s">
        <v>269</v>
      </c>
      <c r="Y534" s="251" t="s">
        <v>270</v>
      </c>
      <c r="Z534" s="252" t="s">
        <v>274</v>
      </c>
      <c r="AA534" s="251" t="s">
        <v>271</v>
      </c>
      <c r="AB534" s="252" t="s">
        <v>268</v>
      </c>
      <c r="AC534" s="253">
        <v>2.9</v>
      </c>
      <c r="AD534" s="255">
        <v>2.9</v>
      </c>
      <c r="AE534" s="55"/>
      <c r="AH534" s="273"/>
      <c r="AP534" s="55"/>
      <c r="AZ534" s="175" t="s">
        <v>268</v>
      </c>
      <c r="BA534" s="274">
        <v>17160</v>
      </c>
      <c r="BB534" s="175" t="s">
        <v>268</v>
      </c>
      <c r="BC534" s="225">
        <v>170</v>
      </c>
      <c r="BD534" s="226" t="s">
        <v>269</v>
      </c>
      <c r="BE534" s="227" t="s">
        <v>270</v>
      </c>
      <c r="BF534" s="228" t="s">
        <v>268</v>
      </c>
      <c r="BG534" s="229" t="s">
        <v>271</v>
      </c>
      <c r="BH534" s="226" t="s">
        <v>268</v>
      </c>
      <c r="BI534" s="230">
        <v>2.7</v>
      </c>
      <c r="BJ534" s="1187"/>
      <c r="BL534" s="231" t="s">
        <v>1197</v>
      </c>
      <c r="BM534" s="1210"/>
      <c r="BN534" s="1227" t="s">
        <v>1197</v>
      </c>
      <c r="BO534" s="1228"/>
      <c r="BP534" s="1228"/>
      <c r="BT534" s="306"/>
      <c r="BU534" s="235"/>
      <c r="BV534" s="1241"/>
      <c r="BW534" s="266"/>
      <c r="BX534" s="1186"/>
      <c r="BY534" s="133"/>
      <c r="BZ534" s="133"/>
      <c r="CA534" s="1187"/>
      <c r="CB534" s="311"/>
      <c r="CC534" s="312"/>
      <c r="CD534" s="311"/>
      <c r="CE534" s="312"/>
      <c r="CF534" s="311"/>
      <c r="CG534" s="312"/>
      <c r="CH534" s="311"/>
      <c r="CI534" s="1241"/>
      <c r="CJ534" s="1219">
        <v>3560</v>
      </c>
      <c r="CK534" s="1189"/>
      <c r="CL534" s="1190"/>
      <c r="CM534" s="1192"/>
      <c r="CN534" s="1194"/>
      <c r="CO534" s="1192"/>
      <c r="CP534" s="1196"/>
      <c r="CQ534" s="1192"/>
      <c r="CR534" s="1205"/>
      <c r="CS534" s="1230"/>
      <c r="CT534" s="1232"/>
      <c r="CU534" s="1234"/>
      <c r="CV534" s="1237"/>
      <c r="CW534" s="1234"/>
      <c r="CX534" s="1237"/>
      <c r="CY534" s="1189"/>
      <c r="CZ534" s="167" t="s">
        <v>1166</v>
      </c>
      <c r="DA534" s="268">
        <v>2600</v>
      </c>
      <c r="DB534" s="269">
        <v>2900</v>
      </c>
      <c r="DC534" s="270">
        <v>1800</v>
      </c>
      <c r="DD534" s="271">
        <v>1800</v>
      </c>
      <c r="DE534" s="1210"/>
      <c r="DF534" s="231" t="s">
        <v>325</v>
      </c>
      <c r="DG534" s="235"/>
      <c r="DH534" s="276"/>
      <c r="DI534" s="1241"/>
      <c r="DJ534" s="1243"/>
      <c r="DK534" s="1210"/>
      <c r="DL534" s="1190"/>
      <c r="DM534" s="1192"/>
      <c r="DN534" s="1194"/>
      <c r="DO534" s="1192"/>
      <c r="DP534" s="1196"/>
      <c r="DQ534" s="1192"/>
      <c r="DR534" s="1247"/>
      <c r="DS534" s="1210"/>
      <c r="DT534" s="231"/>
      <c r="DU534" s="1210"/>
      <c r="DV534" s="1221">
        <v>0.02</v>
      </c>
      <c r="DW534" s="1223">
        <v>0.03</v>
      </c>
      <c r="DX534" s="1223">
        <v>0.05</v>
      </c>
      <c r="DY534" s="1225">
        <v>0.06</v>
      </c>
      <c r="DZ534" s="1210"/>
      <c r="EA534" s="1212"/>
      <c r="EB534" s="1192"/>
      <c r="EC534" s="1199"/>
      <c r="ED534" s="1192"/>
      <c r="EE534" s="1194"/>
      <c r="EF534" s="1192"/>
      <c r="EG534" s="1196"/>
      <c r="EH534" s="1192"/>
      <c r="EI534" s="1205"/>
      <c r="EJ534" s="1208"/>
      <c r="EK534" s="1210"/>
      <c r="EL534" s="1212"/>
      <c r="EM534" s="1192"/>
      <c r="EN534" s="1199"/>
      <c r="EO534" s="1192"/>
      <c r="EP534" s="1194"/>
      <c r="EQ534" s="1192"/>
      <c r="ER534" s="1196"/>
      <c r="ES534" s="1192"/>
      <c r="ET534" s="1205"/>
      <c r="EU534" s="1215"/>
      <c r="EV534" s="1208"/>
      <c r="EW534" s="1210"/>
      <c r="EX534" s="277">
        <v>20</v>
      </c>
      <c r="EY534" s="1210"/>
      <c r="EZ534" s="1261"/>
      <c r="FA534" s="1210"/>
      <c r="FB534" s="1264"/>
      <c r="FC534" s="298"/>
      <c r="FD534" s="1267"/>
      <c r="FE534" s="441"/>
      <c r="FL534" s="422"/>
      <c r="FM534" s="422"/>
      <c r="FN534" s="422"/>
      <c r="FO534" s="422"/>
    </row>
    <row r="535" spans="1:171" ht="15.6" customHeight="1">
      <c r="A535" s="144" t="s">
        <v>1558</v>
      </c>
      <c r="B535" s="144" t="s">
        <v>2229</v>
      </c>
      <c r="C535" s="1256"/>
      <c r="D535" s="1358"/>
      <c r="E535" s="1218"/>
      <c r="F535" s="300" t="s">
        <v>45</v>
      </c>
      <c r="G535" s="205"/>
      <c r="H535" s="279">
        <v>204660</v>
      </c>
      <c r="I535" s="280"/>
      <c r="J535" s="279">
        <v>199840</v>
      </c>
      <c r="K535" s="280"/>
      <c r="L535" s="175" t="s">
        <v>268</v>
      </c>
      <c r="M535" s="223">
        <v>1920</v>
      </c>
      <c r="N535" s="281"/>
      <c r="O535" s="282" t="s">
        <v>269</v>
      </c>
      <c r="P535" s="283" t="s">
        <v>270</v>
      </c>
      <c r="Q535" s="284" t="s">
        <v>274</v>
      </c>
      <c r="R535" s="283" t="s">
        <v>271</v>
      </c>
      <c r="S535" s="284" t="s">
        <v>268</v>
      </c>
      <c r="T535" s="285">
        <v>2.9</v>
      </c>
      <c r="U535" s="286"/>
      <c r="V535" s="223">
        <v>1870</v>
      </c>
      <c r="W535" s="281"/>
      <c r="X535" s="282" t="s">
        <v>269</v>
      </c>
      <c r="Y535" s="283" t="s">
        <v>270</v>
      </c>
      <c r="Z535" s="284" t="s">
        <v>274</v>
      </c>
      <c r="AA535" s="283" t="s">
        <v>271</v>
      </c>
      <c r="AB535" s="284" t="s">
        <v>268</v>
      </c>
      <c r="AC535" s="285">
        <v>2.9</v>
      </c>
      <c r="AD535" s="287"/>
      <c r="AE535" s="55"/>
      <c r="AH535" s="288"/>
      <c r="AP535" s="55"/>
      <c r="AQ535" s="289"/>
      <c r="AR535" s="165"/>
      <c r="AS535" s="288"/>
      <c r="AZ535" s="56"/>
      <c r="BA535" s="56"/>
      <c r="BB535" s="56"/>
      <c r="BC535" s="56"/>
      <c r="BD535" s="56"/>
      <c r="BE535" s="56"/>
      <c r="BF535" s="56"/>
      <c r="BG535" s="56"/>
      <c r="BH535" s="56"/>
      <c r="BI535" s="56"/>
      <c r="BJ535" s="1187"/>
      <c r="BL535" s="231">
        <v>763400</v>
      </c>
      <c r="BM535" s="1210"/>
      <c r="BN535" s="149">
        <v>7630</v>
      </c>
      <c r="BO535" s="138" t="s">
        <v>272</v>
      </c>
      <c r="BP535" s="166" t="s">
        <v>270</v>
      </c>
      <c r="BQ535" s="161" t="s">
        <v>268</v>
      </c>
      <c r="BR535" s="303" t="s">
        <v>271</v>
      </c>
      <c r="BS535" s="182" t="s">
        <v>268</v>
      </c>
      <c r="BT535" s="304">
        <v>2.1</v>
      </c>
      <c r="BU535" s="307"/>
      <c r="BV535" s="1241"/>
      <c r="BW535" s="302"/>
      <c r="BX535" s="1186"/>
      <c r="BY535" s="133"/>
      <c r="BZ535" s="133"/>
      <c r="CA535" s="1187"/>
      <c r="CB535" s="311"/>
      <c r="CC535" s="312"/>
      <c r="CD535" s="311"/>
      <c r="CE535" s="312"/>
      <c r="CF535" s="311"/>
      <c r="CG535" s="312"/>
      <c r="CH535" s="311"/>
      <c r="CI535" s="1241"/>
      <c r="CJ535" s="1219"/>
      <c r="CK535" s="1189"/>
      <c r="CL535" s="1190"/>
      <c r="CM535" s="1192"/>
      <c r="CN535" s="1194"/>
      <c r="CO535" s="1192"/>
      <c r="CP535" s="1196"/>
      <c r="CQ535" s="1192"/>
      <c r="CR535" s="1205"/>
      <c r="CS535" s="1230"/>
      <c r="CT535" s="1232"/>
      <c r="CU535" s="1235"/>
      <c r="CV535" s="1238"/>
      <c r="CW535" s="1235"/>
      <c r="CX535" s="1238"/>
      <c r="CY535" s="1189"/>
      <c r="CZ535" s="291" t="s">
        <v>1167</v>
      </c>
      <c r="DA535" s="292">
        <v>2400</v>
      </c>
      <c r="DB535" s="293">
        <v>2600</v>
      </c>
      <c r="DC535" s="294">
        <v>1600</v>
      </c>
      <c r="DD535" s="290">
        <v>1600</v>
      </c>
      <c r="DE535" s="1210"/>
      <c r="DF535" s="231">
        <v>2810</v>
      </c>
      <c r="DG535" s="235"/>
      <c r="DH535" s="165"/>
      <c r="DI535" s="1241"/>
      <c r="DJ535" s="1244"/>
      <c r="DK535" s="1210"/>
      <c r="DL535" s="1190"/>
      <c r="DM535" s="1193"/>
      <c r="DN535" s="1195"/>
      <c r="DO535" s="1193"/>
      <c r="DP535" s="1197"/>
      <c r="DQ535" s="1193"/>
      <c r="DR535" s="1248"/>
      <c r="DS535" s="1210"/>
      <c r="DT535" s="302"/>
      <c r="DU535" s="1210"/>
      <c r="DV535" s="1222"/>
      <c r="DW535" s="1224"/>
      <c r="DX535" s="1224"/>
      <c r="DY535" s="1226"/>
      <c r="DZ535" s="1210"/>
      <c r="EA535" s="1213"/>
      <c r="EB535" s="1193"/>
      <c r="EC535" s="1200"/>
      <c r="ED535" s="1193"/>
      <c r="EE535" s="1195"/>
      <c r="EF535" s="1193"/>
      <c r="EG535" s="1197"/>
      <c r="EH535" s="1193"/>
      <c r="EI535" s="1206"/>
      <c r="EJ535" s="1209"/>
      <c r="EK535" s="1210"/>
      <c r="EL535" s="1213"/>
      <c r="EM535" s="1193"/>
      <c r="EN535" s="1200"/>
      <c r="EO535" s="1193"/>
      <c r="EP535" s="1195"/>
      <c r="EQ535" s="1193"/>
      <c r="ER535" s="1197"/>
      <c r="ES535" s="1193"/>
      <c r="ET535" s="1206"/>
      <c r="EU535" s="1216"/>
      <c r="EV535" s="1209"/>
      <c r="EW535" s="1210"/>
      <c r="EX535" s="295" t="s">
        <v>1168</v>
      </c>
      <c r="EY535" s="1210"/>
      <c r="EZ535" s="1261"/>
      <c r="FA535" s="1210"/>
      <c r="FB535" s="1264"/>
      <c r="FC535" s="298"/>
      <c r="FD535" s="1267"/>
      <c r="FE535" s="441"/>
      <c r="FL535" s="422"/>
      <c r="FM535" s="422"/>
      <c r="FN535" s="422"/>
      <c r="FO535" s="422"/>
    </row>
    <row r="536" spans="1:171" ht="15.6" customHeight="1">
      <c r="A536" s="144" t="s">
        <v>606</v>
      </c>
      <c r="B536" s="144" t="s">
        <v>2230</v>
      </c>
      <c r="C536" s="1256"/>
      <c r="D536" s="1181" t="s">
        <v>1198</v>
      </c>
      <c r="E536" s="1184" t="s">
        <v>1160</v>
      </c>
      <c r="F536" s="296" t="s">
        <v>42</v>
      </c>
      <c r="G536" s="205"/>
      <c r="H536" s="206">
        <v>39450</v>
      </c>
      <c r="I536" s="207">
        <v>48030</v>
      </c>
      <c r="J536" s="206">
        <v>35000</v>
      </c>
      <c r="K536" s="207">
        <v>43580</v>
      </c>
      <c r="L536" s="175" t="s">
        <v>268</v>
      </c>
      <c r="M536" s="208">
        <v>370</v>
      </c>
      <c r="N536" s="209">
        <v>450</v>
      </c>
      <c r="O536" s="210" t="s">
        <v>269</v>
      </c>
      <c r="P536" s="211" t="s">
        <v>270</v>
      </c>
      <c r="Q536" s="212" t="s">
        <v>268</v>
      </c>
      <c r="R536" s="213" t="s">
        <v>271</v>
      </c>
      <c r="S536" s="212" t="s">
        <v>268</v>
      </c>
      <c r="T536" s="214">
        <v>3.1</v>
      </c>
      <c r="U536" s="215">
        <v>3.1</v>
      </c>
      <c r="V536" s="208">
        <v>320</v>
      </c>
      <c r="W536" s="209">
        <v>400</v>
      </c>
      <c r="X536" s="210" t="s">
        <v>269</v>
      </c>
      <c r="Y536" s="211" t="s">
        <v>270</v>
      </c>
      <c r="Z536" s="212" t="s">
        <v>268</v>
      </c>
      <c r="AA536" s="213" t="s">
        <v>271</v>
      </c>
      <c r="AB536" s="212" t="s">
        <v>268</v>
      </c>
      <c r="AC536" s="214">
        <v>3.1</v>
      </c>
      <c r="AD536" s="216">
        <v>3.1</v>
      </c>
      <c r="AE536" s="175" t="s">
        <v>268</v>
      </c>
      <c r="AF536" s="217">
        <v>8580</v>
      </c>
      <c r="AG536" s="218" t="s">
        <v>274</v>
      </c>
      <c r="AH536" s="219">
        <v>80</v>
      </c>
      <c r="AI536" s="220" t="s">
        <v>269</v>
      </c>
      <c r="AJ536" s="211" t="s">
        <v>270</v>
      </c>
      <c r="AK536" s="212" t="s">
        <v>268</v>
      </c>
      <c r="AL536" s="213" t="s">
        <v>271</v>
      </c>
      <c r="AM536" s="212" t="s">
        <v>268</v>
      </c>
      <c r="AN536" s="221">
        <v>2.8</v>
      </c>
      <c r="AO536" s="222" t="s">
        <v>276</v>
      </c>
      <c r="AP536" s="175" t="s">
        <v>268</v>
      </c>
      <c r="AQ536" s="223">
        <v>3430</v>
      </c>
      <c r="AR536" s="224" t="s">
        <v>274</v>
      </c>
      <c r="AS536" s="225">
        <v>30</v>
      </c>
      <c r="AT536" s="226" t="s">
        <v>269</v>
      </c>
      <c r="AU536" s="227" t="s">
        <v>270</v>
      </c>
      <c r="AV536" s="228" t="s">
        <v>268</v>
      </c>
      <c r="AW536" s="229" t="s">
        <v>271</v>
      </c>
      <c r="AX536" s="228" t="s">
        <v>268</v>
      </c>
      <c r="AY536" s="230">
        <v>3.8</v>
      </c>
      <c r="BA536" s="56"/>
      <c r="BJ536" s="1187"/>
      <c r="BL536" s="302"/>
      <c r="BM536" s="1210"/>
      <c r="BN536" s="309"/>
      <c r="BO536" s="202"/>
      <c r="BP536" s="202"/>
      <c r="BQ536" s="202"/>
      <c r="BR536" s="202"/>
      <c r="BS536" s="202"/>
      <c r="BT536" s="305"/>
      <c r="BU536" s="179"/>
      <c r="BV536" s="1241"/>
      <c r="BW536" s="231"/>
      <c r="BX536" s="1186"/>
      <c r="BY536" s="133"/>
      <c r="BZ536" s="133"/>
      <c r="CA536" s="1187"/>
      <c r="CB536" s="311"/>
      <c r="CC536" s="312"/>
      <c r="CD536" s="311"/>
      <c r="CE536" s="312"/>
      <c r="CF536" s="311"/>
      <c r="CG536" s="312"/>
      <c r="CH536" s="311"/>
      <c r="CI536" s="1241"/>
      <c r="CJ536" s="1188" t="s">
        <v>173</v>
      </c>
      <c r="CK536" s="1189" t="s">
        <v>268</v>
      </c>
      <c r="CL536" s="1190">
        <v>20</v>
      </c>
      <c r="CM536" s="1192" t="s">
        <v>269</v>
      </c>
      <c r="CN536" s="1194" t="s">
        <v>270</v>
      </c>
      <c r="CO536" s="1192" t="s">
        <v>268</v>
      </c>
      <c r="CP536" s="1196" t="s">
        <v>275</v>
      </c>
      <c r="CQ536" s="1192" t="s">
        <v>268</v>
      </c>
      <c r="CR536" s="1205">
        <v>3.6</v>
      </c>
      <c r="CS536" s="1230" t="s">
        <v>277</v>
      </c>
      <c r="CT536" s="1232" t="s">
        <v>268</v>
      </c>
      <c r="CU536" s="1233">
        <v>3200</v>
      </c>
      <c r="CV536" s="1236">
        <v>3500</v>
      </c>
      <c r="CW536" s="1233">
        <v>2200</v>
      </c>
      <c r="CX536" s="1236">
        <v>2200</v>
      </c>
      <c r="CY536" s="1189" t="s">
        <v>268</v>
      </c>
      <c r="CZ536" s="238" t="s">
        <v>1162</v>
      </c>
      <c r="DA536" s="239">
        <v>5100</v>
      </c>
      <c r="DB536" s="240">
        <v>5700</v>
      </c>
      <c r="DC536" s="241">
        <v>3500</v>
      </c>
      <c r="DD536" s="242">
        <v>3500</v>
      </c>
      <c r="DE536" s="1210"/>
      <c r="DF536" s="302"/>
      <c r="DG536" s="1189" t="s">
        <v>268</v>
      </c>
      <c r="DH536" s="1239">
        <v>5100</v>
      </c>
      <c r="DI536" s="1210" t="s">
        <v>268</v>
      </c>
      <c r="DJ536" s="1242">
        <v>1700</v>
      </c>
      <c r="DK536" s="1210" t="s">
        <v>268</v>
      </c>
      <c r="DL536" s="1245">
        <v>10</v>
      </c>
      <c r="DM536" s="1201" t="s">
        <v>269</v>
      </c>
      <c r="DN536" s="1202" t="s">
        <v>270</v>
      </c>
      <c r="DO536" s="1201" t="s">
        <v>268</v>
      </c>
      <c r="DP536" s="1203" t="s">
        <v>275</v>
      </c>
      <c r="DQ536" s="1201" t="s">
        <v>268</v>
      </c>
      <c r="DR536" s="1246">
        <v>10.5</v>
      </c>
      <c r="DS536" s="1210"/>
      <c r="DT536" s="231"/>
      <c r="DU536" s="1210" t="s">
        <v>280</v>
      </c>
      <c r="DV536" s="1249" t="s">
        <v>1129</v>
      </c>
      <c r="DW536" s="1251" t="s">
        <v>1129</v>
      </c>
      <c r="DX536" s="1251" t="s">
        <v>1129</v>
      </c>
      <c r="DY536" s="1253" t="s">
        <v>1129</v>
      </c>
      <c r="DZ536" s="1210" t="s">
        <v>280</v>
      </c>
      <c r="EA536" s="1211">
        <v>1130</v>
      </c>
      <c r="EB536" s="1201" t="s">
        <v>268</v>
      </c>
      <c r="EC536" s="1198">
        <v>10</v>
      </c>
      <c r="ED536" s="1201" t="s">
        <v>269</v>
      </c>
      <c r="EE536" s="1202" t="s">
        <v>270</v>
      </c>
      <c r="EF536" s="1201" t="s">
        <v>268</v>
      </c>
      <c r="EG536" s="1203" t="s">
        <v>275</v>
      </c>
      <c r="EH536" s="1201" t="s">
        <v>268</v>
      </c>
      <c r="EI536" s="1204">
        <v>5.2</v>
      </c>
      <c r="EJ536" s="1207" t="s">
        <v>276</v>
      </c>
      <c r="EK536" s="1210" t="s">
        <v>280</v>
      </c>
      <c r="EL536" s="1211">
        <v>3960</v>
      </c>
      <c r="EM536" s="1201" t="s">
        <v>268</v>
      </c>
      <c r="EN536" s="1198">
        <v>40</v>
      </c>
      <c r="EO536" s="1201" t="s">
        <v>269</v>
      </c>
      <c r="EP536" s="1202" t="s">
        <v>270</v>
      </c>
      <c r="EQ536" s="1201" t="s">
        <v>268</v>
      </c>
      <c r="ER536" s="1203" t="s">
        <v>275</v>
      </c>
      <c r="ES536" s="1201" t="s">
        <v>268</v>
      </c>
      <c r="ET536" s="1204">
        <v>2.6</v>
      </c>
      <c r="EU536" s="1214" t="s">
        <v>276</v>
      </c>
      <c r="EV536" s="1207" t="s">
        <v>1168</v>
      </c>
      <c r="EW536" s="1210" t="s">
        <v>280</v>
      </c>
      <c r="EX536" s="244"/>
      <c r="EY536" s="1210" t="s">
        <v>280</v>
      </c>
      <c r="EZ536" s="1261"/>
      <c r="FA536" s="1210"/>
      <c r="FB536" s="1264"/>
      <c r="FC536" s="298"/>
      <c r="FD536" s="1267"/>
      <c r="FE536" s="441"/>
      <c r="FL536" s="422"/>
      <c r="FM536" s="422"/>
      <c r="FN536" s="422"/>
      <c r="FO536" s="422"/>
    </row>
    <row r="537" spans="1:171" ht="15.6" customHeight="1">
      <c r="A537" s="144" t="s">
        <v>607</v>
      </c>
      <c r="B537" s="144" t="s">
        <v>2231</v>
      </c>
      <c r="C537" s="1256"/>
      <c r="D537" s="1182"/>
      <c r="E537" s="1185"/>
      <c r="F537" s="299" t="s">
        <v>43</v>
      </c>
      <c r="G537" s="205"/>
      <c r="H537" s="246">
        <v>48030</v>
      </c>
      <c r="I537" s="247">
        <v>117230</v>
      </c>
      <c r="J537" s="246">
        <v>43580</v>
      </c>
      <c r="K537" s="247">
        <v>112780</v>
      </c>
      <c r="L537" s="175" t="s">
        <v>268</v>
      </c>
      <c r="M537" s="248">
        <v>450</v>
      </c>
      <c r="N537" s="249">
        <v>1040</v>
      </c>
      <c r="O537" s="250" t="s">
        <v>269</v>
      </c>
      <c r="P537" s="251" t="s">
        <v>270</v>
      </c>
      <c r="Q537" s="252" t="s">
        <v>274</v>
      </c>
      <c r="R537" s="251" t="s">
        <v>271</v>
      </c>
      <c r="S537" s="252" t="s">
        <v>268</v>
      </c>
      <c r="T537" s="253">
        <v>3.1</v>
      </c>
      <c r="U537" s="254">
        <v>3</v>
      </c>
      <c r="V537" s="248">
        <v>400</v>
      </c>
      <c r="W537" s="249">
        <v>1000</v>
      </c>
      <c r="X537" s="250" t="s">
        <v>269</v>
      </c>
      <c r="Y537" s="251" t="s">
        <v>270</v>
      </c>
      <c r="Z537" s="252" t="s">
        <v>274</v>
      </c>
      <c r="AA537" s="251" t="s">
        <v>271</v>
      </c>
      <c r="AB537" s="252" t="s">
        <v>268</v>
      </c>
      <c r="AC537" s="253">
        <v>3.1</v>
      </c>
      <c r="AD537" s="255">
        <v>2.9</v>
      </c>
      <c r="AE537" s="175" t="s">
        <v>268</v>
      </c>
      <c r="AF537" s="223">
        <v>8580</v>
      </c>
      <c r="AG537" s="224" t="s">
        <v>274</v>
      </c>
      <c r="AH537" s="256">
        <v>80</v>
      </c>
      <c r="AI537" s="257" t="s">
        <v>269</v>
      </c>
      <c r="AJ537" s="197" t="s">
        <v>270</v>
      </c>
      <c r="AK537" s="198" t="s">
        <v>268</v>
      </c>
      <c r="AL537" s="258" t="s">
        <v>271</v>
      </c>
      <c r="AM537" s="259" t="s">
        <v>268</v>
      </c>
      <c r="AN537" s="260">
        <v>2.8</v>
      </c>
      <c r="AO537" s="261"/>
      <c r="AQ537" s="233"/>
      <c r="AR537" s="56"/>
      <c r="AS537" s="233"/>
      <c r="AT537" s="262"/>
      <c r="AU537" s="263"/>
      <c r="AV537" s="262"/>
      <c r="AW537" s="263"/>
      <c r="AX537" s="262"/>
      <c r="AY537" s="263"/>
      <c r="BA537" s="56"/>
      <c r="BB537" s="56"/>
      <c r="BC537" s="264"/>
      <c r="BD537" s="265"/>
      <c r="BE537" s="56"/>
      <c r="BF537" s="265"/>
      <c r="BG537" s="56"/>
      <c r="BH537" s="265"/>
      <c r="BI537" s="56"/>
      <c r="BJ537" s="1187"/>
      <c r="BL537" s="231" t="s">
        <v>1199</v>
      </c>
      <c r="BM537" s="1210"/>
      <c r="BN537" s="1227" t="s">
        <v>1199</v>
      </c>
      <c r="BO537" s="1228"/>
      <c r="BP537" s="1228"/>
      <c r="BT537" s="306"/>
      <c r="BU537" s="235"/>
      <c r="BV537" s="1241"/>
      <c r="BW537" s="266"/>
      <c r="BX537" s="1186"/>
      <c r="BY537" s="133"/>
      <c r="BZ537" s="133"/>
      <c r="CA537" s="1187"/>
      <c r="CB537" s="311"/>
      <c r="CC537" s="312"/>
      <c r="CD537" s="311"/>
      <c r="CE537" s="312"/>
      <c r="CF537" s="311"/>
      <c r="CG537" s="312"/>
      <c r="CH537" s="311"/>
      <c r="CI537" s="1241"/>
      <c r="CJ537" s="1188"/>
      <c r="CK537" s="1189"/>
      <c r="CL537" s="1190"/>
      <c r="CM537" s="1192"/>
      <c r="CN537" s="1194"/>
      <c r="CO537" s="1192"/>
      <c r="CP537" s="1196"/>
      <c r="CQ537" s="1192"/>
      <c r="CR537" s="1205"/>
      <c r="CS537" s="1230"/>
      <c r="CT537" s="1232"/>
      <c r="CU537" s="1234"/>
      <c r="CV537" s="1237"/>
      <c r="CW537" s="1234"/>
      <c r="CX537" s="1237"/>
      <c r="CY537" s="1189"/>
      <c r="CZ537" s="167" t="s">
        <v>1164</v>
      </c>
      <c r="DA537" s="268">
        <v>2800</v>
      </c>
      <c r="DB537" s="269">
        <v>3100</v>
      </c>
      <c r="DC537" s="270">
        <v>1900</v>
      </c>
      <c r="DD537" s="271">
        <v>1900</v>
      </c>
      <c r="DE537" s="1210"/>
      <c r="DF537" s="231" t="s">
        <v>327</v>
      </c>
      <c r="DG537" s="1189"/>
      <c r="DH537" s="1240"/>
      <c r="DI537" s="1210"/>
      <c r="DJ537" s="1243"/>
      <c r="DK537" s="1210"/>
      <c r="DL537" s="1190"/>
      <c r="DM537" s="1192"/>
      <c r="DN537" s="1194"/>
      <c r="DO537" s="1192"/>
      <c r="DP537" s="1196"/>
      <c r="DQ537" s="1192"/>
      <c r="DR537" s="1247"/>
      <c r="DS537" s="1210"/>
      <c r="DT537" s="231"/>
      <c r="DU537" s="1210"/>
      <c r="DV537" s="1250"/>
      <c r="DW537" s="1252"/>
      <c r="DX537" s="1252"/>
      <c r="DY537" s="1254"/>
      <c r="DZ537" s="1210"/>
      <c r="EA537" s="1212"/>
      <c r="EB537" s="1192"/>
      <c r="EC537" s="1199"/>
      <c r="ED537" s="1192"/>
      <c r="EE537" s="1194"/>
      <c r="EF537" s="1192"/>
      <c r="EG537" s="1196"/>
      <c r="EH537" s="1192"/>
      <c r="EI537" s="1205"/>
      <c r="EJ537" s="1208"/>
      <c r="EK537" s="1210"/>
      <c r="EL537" s="1212"/>
      <c r="EM537" s="1192"/>
      <c r="EN537" s="1199"/>
      <c r="EO537" s="1192"/>
      <c r="EP537" s="1194"/>
      <c r="EQ537" s="1192"/>
      <c r="ER537" s="1196"/>
      <c r="ES537" s="1192"/>
      <c r="ET537" s="1205"/>
      <c r="EU537" s="1215"/>
      <c r="EV537" s="1208"/>
      <c r="EW537" s="1210"/>
      <c r="EX537" s="272">
        <v>2540</v>
      </c>
      <c r="EY537" s="1210"/>
      <c r="EZ537" s="1261"/>
      <c r="FA537" s="1210"/>
      <c r="FB537" s="1264"/>
      <c r="FC537" s="298"/>
      <c r="FD537" s="1267"/>
      <c r="FE537" s="441"/>
      <c r="FL537" s="422"/>
      <c r="FM537" s="422"/>
      <c r="FN537" s="422"/>
      <c r="FO537" s="422"/>
    </row>
    <row r="538" spans="1:171" ht="15.6" customHeight="1">
      <c r="A538" s="144" t="s">
        <v>1559</v>
      </c>
      <c r="B538" s="144" t="s">
        <v>2232</v>
      </c>
      <c r="C538" s="1256"/>
      <c r="D538" s="1182"/>
      <c r="E538" s="1217" t="s">
        <v>1165</v>
      </c>
      <c r="F538" s="299" t="s">
        <v>44</v>
      </c>
      <c r="G538" s="205"/>
      <c r="H538" s="246">
        <v>117230</v>
      </c>
      <c r="I538" s="247">
        <v>203030</v>
      </c>
      <c r="J538" s="246">
        <v>112780</v>
      </c>
      <c r="K538" s="247">
        <v>198580</v>
      </c>
      <c r="L538" s="175" t="s">
        <v>268</v>
      </c>
      <c r="M538" s="248">
        <v>1040</v>
      </c>
      <c r="N538" s="249">
        <v>1900</v>
      </c>
      <c r="O538" s="250" t="s">
        <v>269</v>
      </c>
      <c r="P538" s="251" t="s">
        <v>270</v>
      </c>
      <c r="Q538" s="252" t="s">
        <v>274</v>
      </c>
      <c r="R538" s="251" t="s">
        <v>271</v>
      </c>
      <c r="S538" s="252" t="s">
        <v>268</v>
      </c>
      <c r="T538" s="253">
        <v>3</v>
      </c>
      <c r="U538" s="254">
        <v>2.9</v>
      </c>
      <c r="V538" s="248">
        <v>1000</v>
      </c>
      <c r="W538" s="249">
        <v>1860</v>
      </c>
      <c r="X538" s="250" t="s">
        <v>269</v>
      </c>
      <c r="Y538" s="251" t="s">
        <v>270</v>
      </c>
      <c r="Z538" s="252" t="s">
        <v>274</v>
      </c>
      <c r="AA538" s="251" t="s">
        <v>271</v>
      </c>
      <c r="AB538" s="252" t="s">
        <v>268</v>
      </c>
      <c r="AC538" s="253">
        <v>2.9</v>
      </c>
      <c r="AD538" s="255">
        <v>2.9</v>
      </c>
      <c r="AE538" s="55"/>
      <c r="AH538" s="273"/>
      <c r="AP538" s="55"/>
      <c r="AZ538" s="175" t="s">
        <v>268</v>
      </c>
      <c r="BA538" s="274">
        <v>17160</v>
      </c>
      <c r="BB538" s="175" t="s">
        <v>268</v>
      </c>
      <c r="BC538" s="225">
        <v>170</v>
      </c>
      <c r="BD538" s="226" t="s">
        <v>269</v>
      </c>
      <c r="BE538" s="227" t="s">
        <v>270</v>
      </c>
      <c r="BF538" s="228" t="s">
        <v>268</v>
      </c>
      <c r="BG538" s="229" t="s">
        <v>271</v>
      </c>
      <c r="BH538" s="226" t="s">
        <v>268</v>
      </c>
      <c r="BI538" s="230">
        <v>2.7</v>
      </c>
      <c r="BJ538" s="1187"/>
      <c r="BL538" s="231">
        <v>804900</v>
      </c>
      <c r="BM538" s="1210"/>
      <c r="BN538" s="149">
        <v>8040</v>
      </c>
      <c r="BO538" s="138" t="s">
        <v>272</v>
      </c>
      <c r="BP538" s="166" t="s">
        <v>270</v>
      </c>
      <c r="BQ538" s="161" t="s">
        <v>268</v>
      </c>
      <c r="BR538" s="303" t="s">
        <v>271</v>
      </c>
      <c r="BS538" s="182" t="s">
        <v>268</v>
      </c>
      <c r="BT538" s="304">
        <v>2.1</v>
      </c>
      <c r="BU538" s="307"/>
      <c r="BV538" s="1241"/>
      <c r="BW538" s="302"/>
      <c r="BX538" s="1186"/>
      <c r="BY538" s="133"/>
      <c r="BZ538" s="133"/>
      <c r="CA538" s="1187"/>
      <c r="CB538" s="311"/>
      <c r="CC538" s="312"/>
      <c r="CD538" s="311"/>
      <c r="CE538" s="312"/>
      <c r="CF538" s="311"/>
      <c r="CG538" s="312"/>
      <c r="CH538" s="311"/>
      <c r="CI538" s="1241"/>
      <c r="CJ538" s="1219">
        <v>2960</v>
      </c>
      <c r="CK538" s="1189"/>
      <c r="CL538" s="1190"/>
      <c r="CM538" s="1192"/>
      <c r="CN538" s="1194"/>
      <c r="CO538" s="1192"/>
      <c r="CP538" s="1196"/>
      <c r="CQ538" s="1192"/>
      <c r="CR538" s="1205"/>
      <c r="CS538" s="1230"/>
      <c r="CT538" s="1232"/>
      <c r="CU538" s="1234"/>
      <c r="CV538" s="1237"/>
      <c r="CW538" s="1234"/>
      <c r="CX538" s="1237"/>
      <c r="CY538" s="1189"/>
      <c r="CZ538" s="167" t="s">
        <v>1166</v>
      </c>
      <c r="DA538" s="268">
        <v>2400</v>
      </c>
      <c r="DB538" s="269">
        <v>2700</v>
      </c>
      <c r="DC538" s="270">
        <v>1700</v>
      </c>
      <c r="DD538" s="271">
        <v>1700</v>
      </c>
      <c r="DE538" s="1210"/>
      <c r="DF538" s="231">
        <v>2540</v>
      </c>
      <c r="DG538" s="235"/>
      <c r="DH538" s="276"/>
      <c r="DI538" s="1241"/>
      <c r="DJ538" s="1243"/>
      <c r="DK538" s="1210"/>
      <c r="DL538" s="1190"/>
      <c r="DM538" s="1192"/>
      <c r="DN538" s="1194"/>
      <c r="DO538" s="1192"/>
      <c r="DP538" s="1196"/>
      <c r="DQ538" s="1192"/>
      <c r="DR538" s="1247"/>
      <c r="DS538" s="1210"/>
      <c r="DT538" s="302"/>
      <c r="DU538" s="1210"/>
      <c r="DV538" s="1221">
        <v>0.02</v>
      </c>
      <c r="DW538" s="1223">
        <v>0.03</v>
      </c>
      <c r="DX538" s="1223">
        <v>0.05</v>
      </c>
      <c r="DY538" s="1225">
        <v>0.06</v>
      </c>
      <c r="DZ538" s="1210"/>
      <c r="EA538" s="1212"/>
      <c r="EB538" s="1192"/>
      <c r="EC538" s="1199"/>
      <c r="ED538" s="1192"/>
      <c r="EE538" s="1194"/>
      <c r="EF538" s="1192"/>
      <c r="EG538" s="1196"/>
      <c r="EH538" s="1192"/>
      <c r="EI538" s="1205"/>
      <c r="EJ538" s="1208"/>
      <c r="EK538" s="1210"/>
      <c r="EL538" s="1212"/>
      <c r="EM538" s="1192"/>
      <c r="EN538" s="1199"/>
      <c r="EO538" s="1192"/>
      <c r="EP538" s="1194"/>
      <c r="EQ538" s="1192"/>
      <c r="ER538" s="1196"/>
      <c r="ES538" s="1192"/>
      <c r="ET538" s="1205"/>
      <c r="EU538" s="1215"/>
      <c r="EV538" s="1208"/>
      <c r="EW538" s="1210"/>
      <c r="EX538" s="277">
        <v>20</v>
      </c>
      <c r="EY538" s="1210"/>
      <c r="EZ538" s="1261"/>
      <c r="FA538" s="1210"/>
      <c r="FB538" s="1264"/>
      <c r="FC538" s="298"/>
      <c r="FD538" s="1267"/>
      <c r="FE538" s="441"/>
      <c r="FL538" s="422"/>
      <c r="FM538" s="422"/>
      <c r="FN538" s="422"/>
      <c r="FO538" s="422"/>
    </row>
    <row r="539" spans="1:171" ht="15.6" customHeight="1">
      <c r="A539" s="144" t="s">
        <v>1560</v>
      </c>
      <c r="B539" s="144" t="s">
        <v>2233</v>
      </c>
      <c r="C539" s="1256"/>
      <c r="D539" s="1182"/>
      <c r="E539" s="1218"/>
      <c r="F539" s="300" t="s">
        <v>45</v>
      </c>
      <c r="G539" s="205"/>
      <c r="H539" s="279">
        <v>203030</v>
      </c>
      <c r="I539" s="280"/>
      <c r="J539" s="279">
        <v>198580</v>
      </c>
      <c r="K539" s="280"/>
      <c r="L539" s="175" t="s">
        <v>268</v>
      </c>
      <c r="M539" s="223">
        <v>1900</v>
      </c>
      <c r="N539" s="281"/>
      <c r="O539" s="282" t="s">
        <v>269</v>
      </c>
      <c r="P539" s="283" t="s">
        <v>270</v>
      </c>
      <c r="Q539" s="284" t="s">
        <v>274</v>
      </c>
      <c r="R539" s="283" t="s">
        <v>271</v>
      </c>
      <c r="S539" s="284" t="s">
        <v>268</v>
      </c>
      <c r="T539" s="285">
        <v>2.9</v>
      </c>
      <c r="U539" s="286"/>
      <c r="V539" s="223">
        <v>1860</v>
      </c>
      <c r="W539" s="281"/>
      <c r="X539" s="282" t="s">
        <v>269</v>
      </c>
      <c r="Y539" s="283" t="s">
        <v>270</v>
      </c>
      <c r="Z539" s="284" t="s">
        <v>274</v>
      </c>
      <c r="AA539" s="283" t="s">
        <v>271</v>
      </c>
      <c r="AB539" s="284" t="s">
        <v>268</v>
      </c>
      <c r="AC539" s="285">
        <v>2.9</v>
      </c>
      <c r="AD539" s="287"/>
      <c r="AE539" s="55"/>
      <c r="AH539" s="288"/>
      <c r="AP539" s="55"/>
      <c r="AQ539" s="289"/>
      <c r="AR539" s="165"/>
      <c r="AS539" s="288"/>
      <c r="AZ539" s="56"/>
      <c r="BA539" s="56"/>
      <c r="BB539" s="56"/>
      <c r="BC539" s="56"/>
      <c r="BD539" s="56"/>
      <c r="BE539" s="56"/>
      <c r="BF539" s="56"/>
      <c r="BG539" s="56"/>
      <c r="BH539" s="56"/>
      <c r="BI539" s="56"/>
      <c r="BJ539" s="1187"/>
      <c r="BL539" s="301"/>
      <c r="BM539" s="1210"/>
      <c r="BN539" s="144"/>
      <c r="BT539" s="306"/>
      <c r="BU539" s="179"/>
      <c r="BV539" s="1241"/>
      <c r="BW539" s="231"/>
      <c r="BX539" s="1186"/>
      <c r="BY539" s="133"/>
      <c r="BZ539" s="133"/>
      <c r="CA539" s="1187"/>
      <c r="CB539" s="311"/>
      <c r="CC539" s="312"/>
      <c r="CD539" s="311"/>
      <c r="CE539" s="312"/>
      <c r="CF539" s="311"/>
      <c r="CG539" s="312"/>
      <c r="CH539" s="311"/>
      <c r="CI539" s="1241"/>
      <c r="CJ539" s="1219"/>
      <c r="CK539" s="1189"/>
      <c r="CL539" s="1190"/>
      <c r="CM539" s="1192"/>
      <c r="CN539" s="1194"/>
      <c r="CO539" s="1192"/>
      <c r="CP539" s="1196"/>
      <c r="CQ539" s="1192"/>
      <c r="CR539" s="1205"/>
      <c r="CS539" s="1230"/>
      <c r="CT539" s="1232"/>
      <c r="CU539" s="1235"/>
      <c r="CV539" s="1238"/>
      <c r="CW539" s="1235"/>
      <c r="CX539" s="1238"/>
      <c r="CY539" s="1189"/>
      <c r="CZ539" s="291" t="s">
        <v>1167</v>
      </c>
      <c r="DA539" s="292">
        <v>2200</v>
      </c>
      <c r="DB539" s="293">
        <v>2400</v>
      </c>
      <c r="DC539" s="294">
        <v>1500</v>
      </c>
      <c r="DD539" s="290">
        <v>1500</v>
      </c>
      <c r="DE539" s="1210"/>
      <c r="DF539" s="302"/>
      <c r="DG539" s="235"/>
      <c r="DH539" s="165"/>
      <c r="DI539" s="1241"/>
      <c r="DJ539" s="1244"/>
      <c r="DK539" s="1210"/>
      <c r="DL539" s="1190"/>
      <c r="DM539" s="1193"/>
      <c r="DN539" s="1195"/>
      <c r="DO539" s="1193"/>
      <c r="DP539" s="1197"/>
      <c r="DQ539" s="1193"/>
      <c r="DR539" s="1248"/>
      <c r="DS539" s="1210"/>
      <c r="DT539" s="231"/>
      <c r="DU539" s="1210"/>
      <c r="DV539" s="1222"/>
      <c r="DW539" s="1224"/>
      <c r="DX539" s="1224"/>
      <c r="DY539" s="1226"/>
      <c r="DZ539" s="1210"/>
      <c r="EA539" s="1213"/>
      <c r="EB539" s="1193"/>
      <c r="EC539" s="1200"/>
      <c r="ED539" s="1193"/>
      <c r="EE539" s="1195"/>
      <c r="EF539" s="1193"/>
      <c r="EG539" s="1197"/>
      <c r="EH539" s="1193"/>
      <c r="EI539" s="1206"/>
      <c r="EJ539" s="1209"/>
      <c r="EK539" s="1210"/>
      <c r="EL539" s="1213"/>
      <c r="EM539" s="1193"/>
      <c r="EN539" s="1200"/>
      <c r="EO539" s="1193"/>
      <c r="EP539" s="1195"/>
      <c r="EQ539" s="1193"/>
      <c r="ER539" s="1197"/>
      <c r="ES539" s="1193"/>
      <c r="ET539" s="1206"/>
      <c r="EU539" s="1216"/>
      <c r="EV539" s="1209"/>
      <c r="EW539" s="1210"/>
      <c r="EX539" s="295" t="s">
        <v>1168</v>
      </c>
      <c r="EY539" s="1210"/>
      <c r="EZ539" s="1261"/>
      <c r="FA539" s="1210"/>
      <c r="FB539" s="1264"/>
      <c r="FC539" s="298"/>
      <c r="FD539" s="1267"/>
      <c r="FE539" s="441"/>
      <c r="FL539" s="422"/>
      <c r="FM539" s="422"/>
      <c r="FN539" s="422"/>
      <c r="FO539" s="422"/>
    </row>
    <row r="540" spans="1:171" ht="15.6" customHeight="1">
      <c r="A540" s="144" t="s">
        <v>1561</v>
      </c>
      <c r="B540" s="144" t="s">
        <v>2234</v>
      </c>
      <c r="C540" s="1256"/>
      <c r="D540" s="1352" t="s">
        <v>1200</v>
      </c>
      <c r="E540" s="1184" t="s">
        <v>1160</v>
      </c>
      <c r="F540" s="296" t="s">
        <v>42</v>
      </c>
      <c r="G540" s="205"/>
      <c r="H540" s="206">
        <v>38090</v>
      </c>
      <c r="I540" s="207">
        <v>46670</v>
      </c>
      <c r="J540" s="206">
        <v>33960</v>
      </c>
      <c r="K540" s="207">
        <v>42540</v>
      </c>
      <c r="L540" s="175" t="s">
        <v>268</v>
      </c>
      <c r="M540" s="208">
        <v>360</v>
      </c>
      <c r="N540" s="209">
        <v>440</v>
      </c>
      <c r="O540" s="210" t="s">
        <v>269</v>
      </c>
      <c r="P540" s="211" t="s">
        <v>270</v>
      </c>
      <c r="Q540" s="212" t="s">
        <v>268</v>
      </c>
      <c r="R540" s="213" t="s">
        <v>271</v>
      </c>
      <c r="S540" s="212" t="s">
        <v>268</v>
      </c>
      <c r="T540" s="214">
        <v>3.1</v>
      </c>
      <c r="U540" s="215">
        <v>3</v>
      </c>
      <c r="V540" s="208">
        <v>310</v>
      </c>
      <c r="W540" s="209">
        <v>390</v>
      </c>
      <c r="X540" s="210" t="s">
        <v>269</v>
      </c>
      <c r="Y540" s="211" t="s">
        <v>270</v>
      </c>
      <c r="Z540" s="212" t="s">
        <v>268</v>
      </c>
      <c r="AA540" s="213" t="s">
        <v>271</v>
      </c>
      <c r="AB540" s="212" t="s">
        <v>268</v>
      </c>
      <c r="AC540" s="214">
        <v>3.1</v>
      </c>
      <c r="AD540" s="216">
        <v>3.1</v>
      </c>
      <c r="AE540" s="175" t="s">
        <v>268</v>
      </c>
      <c r="AF540" s="217">
        <v>8580</v>
      </c>
      <c r="AG540" s="218" t="s">
        <v>274</v>
      </c>
      <c r="AH540" s="219">
        <v>80</v>
      </c>
      <c r="AI540" s="220" t="s">
        <v>269</v>
      </c>
      <c r="AJ540" s="211" t="s">
        <v>270</v>
      </c>
      <c r="AK540" s="212" t="s">
        <v>268</v>
      </c>
      <c r="AL540" s="213" t="s">
        <v>271</v>
      </c>
      <c r="AM540" s="212" t="s">
        <v>268</v>
      </c>
      <c r="AN540" s="221">
        <v>2.8</v>
      </c>
      <c r="AO540" s="222" t="s">
        <v>276</v>
      </c>
      <c r="AP540" s="175" t="s">
        <v>268</v>
      </c>
      <c r="AQ540" s="223">
        <v>3430</v>
      </c>
      <c r="AR540" s="224" t="s">
        <v>274</v>
      </c>
      <c r="AS540" s="225">
        <v>30</v>
      </c>
      <c r="AT540" s="226" t="s">
        <v>269</v>
      </c>
      <c r="AU540" s="227" t="s">
        <v>270</v>
      </c>
      <c r="AV540" s="228" t="s">
        <v>268</v>
      </c>
      <c r="AW540" s="229" t="s">
        <v>271</v>
      </c>
      <c r="AX540" s="228" t="s">
        <v>268</v>
      </c>
      <c r="AY540" s="230">
        <v>3.8</v>
      </c>
      <c r="BA540" s="56"/>
      <c r="BJ540" s="1187"/>
      <c r="BL540" s="301"/>
      <c r="BM540" s="1210"/>
      <c r="BN540" s="144"/>
      <c r="BT540" s="306"/>
      <c r="BU540" s="235"/>
      <c r="BV540" s="1241"/>
      <c r="BW540" s="266"/>
      <c r="BX540" s="1186"/>
      <c r="BY540" s="133"/>
      <c r="BZ540" s="133"/>
      <c r="CA540" s="1187"/>
      <c r="CB540" s="311"/>
      <c r="CC540" s="312"/>
      <c r="CD540" s="311"/>
      <c r="CE540" s="312"/>
      <c r="CF540" s="311"/>
      <c r="CG540" s="312"/>
      <c r="CH540" s="311"/>
      <c r="CI540" s="1241"/>
      <c r="CJ540" s="1188" t="s">
        <v>174</v>
      </c>
      <c r="CK540" s="1189" t="s">
        <v>268</v>
      </c>
      <c r="CL540" s="1190">
        <v>20</v>
      </c>
      <c r="CM540" s="1192" t="s">
        <v>269</v>
      </c>
      <c r="CN540" s="1194" t="s">
        <v>270</v>
      </c>
      <c r="CO540" s="1192" t="s">
        <v>268</v>
      </c>
      <c r="CP540" s="1196" t="s">
        <v>275</v>
      </c>
      <c r="CQ540" s="1192" t="s">
        <v>268</v>
      </c>
      <c r="CR540" s="1205">
        <v>3.1</v>
      </c>
      <c r="CS540" s="1230" t="s">
        <v>277</v>
      </c>
      <c r="CT540" s="1232" t="s">
        <v>268</v>
      </c>
      <c r="CU540" s="1233">
        <v>3400</v>
      </c>
      <c r="CV540" s="1236">
        <v>3800</v>
      </c>
      <c r="CW540" s="1233">
        <v>2400</v>
      </c>
      <c r="CX540" s="1236">
        <v>2400</v>
      </c>
      <c r="CY540" s="1189" t="s">
        <v>268</v>
      </c>
      <c r="CZ540" s="238" t="s">
        <v>1162</v>
      </c>
      <c r="DA540" s="239">
        <v>5500</v>
      </c>
      <c r="DB540" s="240">
        <v>6200</v>
      </c>
      <c r="DC540" s="241">
        <v>3900</v>
      </c>
      <c r="DD540" s="242">
        <v>3900</v>
      </c>
      <c r="DE540" s="1210"/>
      <c r="DF540" s="231" t="s">
        <v>329</v>
      </c>
      <c r="DG540" s="1189" t="s">
        <v>268</v>
      </c>
      <c r="DH540" s="1239">
        <v>5100</v>
      </c>
      <c r="DI540" s="1210" t="s">
        <v>268</v>
      </c>
      <c r="DJ540" s="1242">
        <v>1570</v>
      </c>
      <c r="DK540" s="1210" t="s">
        <v>268</v>
      </c>
      <c r="DL540" s="1245">
        <v>10</v>
      </c>
      <c r="DM540" s="1201" t="s">
        <v>269</v>
      </c>
      <c r="DN540" s="1202" t="s">
        <v>270</v>
      </c>
      <c r="DO540" s="1201" t="s">
        <v>268</v>
      </c>
      <c r="DP540" s="1203" t="s">
        <v>275</v>
      </c>
      <c r="DQ540" s="1201" t="s">
        <v>268</v>
      </c>
      <c r="DR540" s="1246">
        <v>9.6999999999999993</v>
      </c>
      <c r="DS540" s="1210"/>
      <c r="DT540" s="231"/>
      <c r="DU540" s="1210" t="s">
        <v>280</v>
      </c>
      <c r="DV540" s="1249" t="s">
        <v>1129</v>
      </c>
      <c r="DW540" s="1251" t="s">
        <v>1129</v>
      </c>
      <c r="DX540" s="1251" t="s">
        <v>1129</v>
      </c>
      <c r="DY540" s="1253" t="s">
        <v>1129</v>
      </c>
      <c r="DZ540" s="1210" t="s">
        <v>280</v>
      </c>
      <c r="EA540" s="1211">
        <v>1050</v>
      </c>
      <c r="EB540" s="1201" t="s">
        <v>268</v>
      </c>
      <c r="EC540" s="1198">
        <v>11</v>
      </c>
      <c r="ED540" s="1201" t="s">
        <v>269</v>
      </c>
      <c r="EE540" s="1202" t="s">
        <v>270</v>
      </c>
      <c r="EF540" s="1201" t="s">
        <v>268</v>
      </c>
      <c r="EG540" s="1203" t="s">
        <v>275</v>
      </c>
      <c r="EH540" s="1201" t="s">
        <v>268</v>
      </c>
      <c r="EI540" s="1204">
        <v>4.4000000000000004</v>
      </c>
      <c r="EJ540" s="1207" t="s">
        <v>276</v>
      </c>
      <c r="EK540" s="1210" t="s">
        <v>280</v>
      </c>
      <c r="EL540" s="1211">
        <v>3670</v>
      </c>
      <c r="EM540" s="1201" t="s">
        <v>268</v>
      </c>
      <c r="EN540" s="1198">
        <v>30</v>
      </c>
      <c r="EO540" s="1201" t="s">
        <v>269</v>
      </c>
      <c r="EP540" s="1202" t="s">
        <v>270</v>
      </c>
      <c r="EQ540" s="1201" t="s">
        <v>268</v>
      </c>
      <c r="ER540" s="1203" t="s">
        <v>275</v>
      </c>
      <c r="ES540" s="1201" t="s">
        <v>268</v>
      </c>
      <c r="ET540" s="1204">
        <v>3.2</v>
      </c>
      <c r="EU540" s="1214" t="s">
        <v>276</v>
      </c>
      <c r="EV540" s="1207" t="s">
        <v>1168</v>
      </c>
      <c r="EW540" s="1210" t="s">
        <v>280</v>
      </c>
      <c r="EX540" s="244"/>
      <c r="EY540" s="1210" t="s">
        <v>280</v>
      </c>
      <c r="EZ540" s="1261"/>
      <c r="FA540" s="1210"/>
      <c r="FB540" s="1264"/>
      <c r="FC540" s="298"/>
      <c r="FD540" s="1267"/>
      <c r="FE540" s="441"/>
      <c r="FL540" s="422"/>
      <c r="FM540" s="422"/>
      <c r="FN540" s="422"/>
      <c r="FO540" s="422"/>
    </row>
    <row r="541" spans="1:171" ht="15.6" customHeight="1">
      <c r="A541" s="144" t="s">
        <v>1562</v>
      </c>
      <c r="B541" s="144" t="s">
        <v>2235</v>
      </c>
      <c r="C541" s="1256"/>
      <c r="D541" s="1182"/>
      <c r="E541" s="1185"/>
      <c r="F541" s="299" t="s">
        <v>43</v>
      </c>
      <c r="G541" s="205"/>
      <c r="H541" s="246">
        <v>46670</v>
      </c>
      <c r="I541" s="247">
        <v>115870</v>
      </c>
      <c r="J541" s="246">
        <v>42540</v>
      </c>
      <c r="K541" s="247">
        <v>111740</v>
      </c>
      <c r="L541" s="175" t="s">
        <v>268</v>
      </c>
      <c r="M541" s="248">
        <v>440</v>
      </c>
      <c r="N541" s="249">
        <v>1030</v>
      </c>
      <c r="O541" s="250" t="s">
        <v>269</v>
      </c>
      <c r="P541" s="251" t="s">
        <v>270</v>
      </c>
      <c r="Q541" s="252" t="s">
        <v>274</v>
      </c>
      <c r="R541" s="251" t="s">
        <v>271</v>
      </c>
      <c r="S541" s="252" t="s">
        <v>268</v>
      </c>
      <c r="T541" s="253">
        <v>3</v>
      </c>
      <c r="U541" s="254">
        <v>2.9</v>
      </c>
      <c r="V541" s="248">
        <v>390</v>
      </c>
      <c r="W541" s="249">
        <v>990</v>
      </c>
      <c r="X541" s="250" t="s">
        <v>269</v>
      </c>
      <c r="Y541" s="251" t="s">
        <v>270</v>
      </c>
      <c r="Z541" s="252" t="s">
        <v>274</v>
      </c>
      <c r="AA541" s="251" t="s">
        <v>271</v>
      </c>
      <c r="AB541" s="252" t="s">
        <v>268</v>
      </c>
      <c r="AC541" s="253">
        <v>3.1</v>
      </c>
      <c r="AD541" s="255">
        <v>2.9</v>
      </c>
      <c r="AE541" s="175" t="s">
        <v>268</v>
      </c>
      <c r="AF541" s="223">
        <v>8580</v>
      </c>
      <c r="AG541" s="224" t="s">
        <v>274</v>
      </c>
      <c r="AH541" s="256">
        <v>80</v>
      </c>
      <c r="AI541" s="257" t="s">
        <v>269</v>
      </c>
      <c r="AJ541" s="197" t="s">
        <v>270</v>
      </c>
      <c r="AK541" s="198" t="s">
        <v>268</v>
      </c>
      <c r="AL541" s="258" t="s">
        <v>271</v>
      </c>
      <c r="AM541" s="259" t="s">
        <v>268</v>
      </c>
      <c r="AN541" s="260">
        <v>2.8</v>
      </c>
      <c r="AO541" s="261"/>
      <c r="AQ541" s="233"/>
      <c r="AR541" s="56"/>
      <c r="AS541" s="233"/>
      <c r="AT541" s="262"/>
      <c r="AU541" s="263"/>
      <c r="AV541" s="262"/>
      <c r="AW541" s="263"/>
      <c r="AX541" s="262"/>
      <c r="AY541" s="263"/>
      <c r="BA541" s="56"/>
      <c r="BB541" s="56"/>
      <c r="BC541" s="264"/>
      <c r="BD541" s="265"/>
      <c r="BE541" s="56"/>
      <c r="BF541" s="265"/>
      <c r="BG541" s="56"/>
      <c r="BH541" s="265"/>
      <c r="BI541" s="56"/>
      <c r="BJ541" s="1187"/>
      <c r="BL541" s="301"/>
      <c r="BM541" s="1210"/>
      <c r="BN541" s="144"/>
      <c r="BT541" s="306"/>
      <c r="BU541" s="307"/>
      <c r="BV541" s="1241"/>
      <c r="BW541" s="302"/>
      <c r="BX541" s="1186"/>
      <c r="BY541" s="133"/>
      <c r="BZ541" s="133"/>
      <c r="CA541" s="1187"/>
      <c r="CB541" s="311"/>
      <c r="CC541" s="312"/>
      <c r="CD541" s="311"/>
      <c r="CE541" s="312"/>
      <c r="CF541" s="311"/>
      <c r="CG541" s="312"/>
      <c r="CH541" s="311"/>
      <c r="CI541" s="1241"/>
      <c r="CJ541" s="1188"/>
      <c r="CK541" s="1189"/>
      <c r="CL541" s="1190"/>
      <c r="CM541" s="1192"/>
      <c r="CN541" s="1194"/>
      <c r="CO541" s="1192"/>
      <c r="CP541" s="1196"/>
      <c r="CQ541" s="1192"/>
      <c r="CR541" s="1205"/>
      <c r="CS541" s="1230"/>
      <c r="CT541" s="1232"/>
      <c r="CU541" s="1234"/>
      <c r="CV541" s="1237"/>
      <c r="CW541" s="1234"/>
      <c r="CX541" s="1237"/>
      <c r="CY541" s="1189"/>
      <c r="CZ541" s="167" t="s">
        <v>1164</v>
      </c>
      <c r="DA541" s="268">
        <v>3000</v>
      </c>
      <c r="DB541" s="269">
        <v>3400</v>
      </c>
      <c r="DC541" s="270">
        <v>2100</v>
      </c>
      <c r="DD541" s="271">
        <v>2100</v>
      </c>
      <c r="DE541" s="1210"/>
      <c r="DF541" s="231">
        <v>2440</v>
      </c>
      <c r="DG541" s="1189"/>
      <c r="DH541" s="1240"/>
      <c r="DI541" s="1210"/>
      <c r="DJ541" s="1243"/>
      <c r="DK541" s="1210"/>
      <c r="DL541" s="1190"/>
      <c r="DM541" s="1192"/>
      <c r="DN541" s="1194"/>
      <c r="DO541" s="1192"/>
      <c r="DP541" s="1196"/>
      <c r="DQ541" s="1192"/>
      <c r="DR541" s="1247"/>
      <c r="DS541" s="1210"/>
      <c r="DT541" s="302"/>
      <c r="DU541" s="1210"/>
      <c r="DV541" s="1250"/>
      <c r="DW541" s="1252"/>
      <c r="DX541" s="1252"/>
      <c r="DY541" s="1254"/>
      <c r="DZ541" s="1210"/>
      <c r="EA541" s="1212"/>
      <c r="EB541" s="1192"/>
      <c r="EC541" s="1199"/>
      <c r="ED541" s="1192"/>
      <c r="EE541" s="1194"/>
      <c r="EF541" s="1192"/>
      <c r="EG541" s="1196"/>
      <c r="EH541" s="1192"/>
      <c r="EI541" s="1205"/>
      <c r="EJ541" s="1208"/>
      <c r="EK541" s="1210"/>
      <c r="EL541" s="1212"/>
      <c r="EM541" s="1192"/>
      <c r="EN541" s="1199"/>
      <c r="EO541" s="1192"/>
      <c r="EP541" s="1194"/>
      <c r="EQ541" s="1192"/>
      <c r="ER541" s="1196"/>
      <c r="ES541" s="1192"/>
      <c r="ET541" s="1205"/>
      <c r="EU541" s="1215"/>
      <c r="EV541" s="1208"/>
      <c r="EW541" s="1210"/>
      <c r="EX541" s="272">
        <v>2360</v>
      </c>
      <c r="EY541" s="1210"/>
      <c r="EZ541" s="1261"/>
      <c r="FA541" s="1210"/>
      <c r="FB541" s="1264"/>
      <c r="FC541" s="298"/>
      <c r="FD541" s="1267"/>
      <c r="FE541" s="441"/>
      <c r="FL541" s="422"/>
      <c r="FM541" s="422"/>
      <c r="FN541" s="422"/>
      <c r="FO541" s="422"/>
    </row>
    <row r="542" spans="1:171" ht="15.6" customHeight="1">
      <c r="A542" s="144" t="s">
        <v>1563</v>
      </c>
      <c r="B542" s="144" t="s">
        <v>2236</v>
      </c>
      <c r="C542" s="1256"/>
      <c r="D542" s="1182"/>
      <c r="E542" s="1217" t="s">
        <v>1165</v>
      </c>
      <c r="F542" s="299" t="s">
        <v>44</v>
      </c>
      <c r="G542" s="205"/>
      <c r="H542" s="246">
        <v>115870</v>
      </c>
      <c r="I542" s="247">
        <v>201670</v>
      </c>
      <c r="J542" s="246">
        <v>111740</v>
      </c>
      <c r="K542" s="247">
        <v>197540</v>
      </c>
      <c r="L542" s="175" t="s">
        <v>268</v>
      </c>
      <c r="M542" s="248">
        <v>1030</v>
      </c>
      <c r="N542" s="249">
        <v>1890</v>
      </c>
      <c r="O542" s="250" t="s">
        <v>269</v>
      </c>
      <c r="P542" s="251" t="s">
        <v>270</v>
      </c>
      <c r="Q542" s="252" t="s">
        <v>274</v>
      </c>
      <c r="R542" s="251" t="s">
        <v>271</v>
      </c>
      <c r="S542" s="252" t="s">
        <v>268</v>
      </c>
      <c r="T542" s="253">
        <v>2.9</v>
      </c>
      <c r="U542" s="254">
        <v>2.9</v>
      </c>
      <c r="V542" s="248">
        <v>990</v>
      </c>
      <c r="W542" s="249">
        <v>1850</v>
      </c>
      <c r="X542" s="250" t="s">
        <v>269</v>
      </c>
      <c r="Y542" s="251" t="s">
        <v>270</v>
      </c>
      <c r="Z542" s="252" t="s">
        <v>274</v>
      </c>
      <c r="AA542" s="251" t="s">
        <v>271</v>
      </c>
      <c r="AB542" s="252" t="s">
        <v>268</v>
      </c>
      <c r="AC542" s="253">
        <v>2.9</v>
      </c>
      <c r="AD542" s="255">
        <v>2.9</v>
      </c>
      <c r="AE542" s="55"/>
      <c r="AH542" s="273"/>
      <c r="AP542" s="55"/>
      <c r="AZ542" s="175" t="s">
        <v>268</v>
      </c>
      <c r="BA542" s="274">
        <v>17160</v>
      </c>
      <c r="BB542" s="175" t="s">
        <v>268</v>
      </c>
      <c r="BC542" s="225">
        <v>170</v>
      </c>
      <c r="BD542" s="226" t="s">
        <v>269</v>
      </c>
      <c r="BE542" s="227" t="s">
        <v>270</v>
      </c>
      <c r="BF542" s="228" t="s">
        <v>268</v>
      </c>
      <c r="BG542" s="229" t="s">
        <v>271</v>
      </c>
      <c r="BH542" s="226" t="s">
        <v>268</v>
      </c>
      <c r="BI542" s="230">
        <v>2.7</v>
      </c>
      <c r="BJ542" s="1187"/>
      <c r="BL542" s="301"/>
      <c r="BM542" s="1210"/>
      <c r="BN542" s="144"/>
      <c r="BT542" s="306"/>
      <c r="BU542" s="179"/>
      <c r="BV542" s="1241"/>
      <c r="BW542" s="231"/>
      <c r="BX542" s="1186"/>
      <c r="BY542" s="133"/>
      <c r="BZ542" s="133"/>
      <c r="CA542" s="1187"/>
      <c r="CB542" s="311"/>
      <c r="CC542" s="312"/>
      <c r="CD542" s="311"/>
      <c r="CE542" s="312"/>
      <c r="CF542" s="311"/>
      <c r="CG542" s="312"/>
      <c r="CH542" s="311"/>
      <c r="CI542" s="1241"/>
      <c r="CJ542" s="1219">
        <v>2540</v>
      </c>
      <c r="CK542" s="1189"/>
      <c r="CL542" s="1190"/>
      <c r="CM542" s="1192"/>
      <c r="CN542" s="1194"/>
      <c r="CO542" s="1192"/>
      <c r="CP542" s="1196"/>
      <c r="CQ542" s="1192"/>
      <c r="CR542" s="1205"/>
      <c r="CS542" s="1230"/>
      <c r="CT542" s="1232"/>
      <c r="CU542" s="1234"/>
      <c r="CV542" s="1237"/>
      <c r="CW542" s="1234"/>
      <c r="CX542" s="1237"/>
      <c r="CY542" s="1189"/>
      <c r="CZ542" s="167" t="s">
        <v>1166</v>
      </c>
      <c r="DA542" s="268">
        <v>2600</v>
      </c>
      <c r="DB542" s="269">
        <v>2900</v>
      </c>
      <c r="DC542" s="270">
        <v>1800</v>
      </c>
      <c r="DD542" s="271">
        <v>1800</v>
      </c>
      <c r="DE542" s="1210"/>
      <c r="DF542" s="231"/>
      <c r="DG542" s="235"/>
      <c r="DH542" s="276"/>
      <c r="DI542" s="1241"/>
      <c r="DJ542" s="1243"/>
      <c r="DK542" s="1210"/>
      <c r="DL542" s="1190"/>
      <c r="DM542" s="1192"/>
      <c r="DN542" s="1194"/>
      <c r="DO542" s="1192"/>
      <c r="DP542" s="1196"/>
      <c r="DQ542" s="1192"/>
      <c r="DR542" s="1247"/>
      <c r="DS542" s="1210"/>
      <c r="DT542" s="231"/>
      <c r="DU542" s="1210"/>
      <c r="DV542" s="1221">
        <v>0.02</v>
      </c>
      <c r="DW542" s="1223">
        <v>0.03</v>
      </c>
      <c r="DX542" s="1223">
        <v>0.05</v>
      </c>
      <c r="DY542" s="1225">
        <v>0.06</v>
      </c>
      <c r="DZ542" s="1210"/>
      <c r="EA542" s="1212"/>
      <c r="EB542" s="1192"/>
      <c r="EC542" s="1199"/>
      <c r="ED542" s="1192"/>
      <c r="EE542" s="1194"/>
      <c r="EF542" s="1192"/>
      <c r="EG542" s="1196"/>
      <c r="EH542" s="1192"/>
      <c r="EI542" s="1205"/>
      <c r="EJ542" s="1208"/>
      <c r="EK542" s="1210"/>
      <c r="EL542" s="1212"/>
      <c r="EM542" s="1192"/>
      <c r="EN542" s="1199"/>
      <c r="EO542" s="1192"/>
      <c r="EP542" s="1194"/>
      <c r="EQ542" s="1192"/>
      <c r="ER542" s="1196"/>
      <c r="ES542" s="1192"/>
      <c r="ET542" s="1205"/>
      <c r="EU542" s="1215"/>
      <c r="EV542" s="1208"/>
      <c r="EW542" s="1210"/>
      <c r="EX542" s="277">
        <v>20</v>
      </c>
      <c r="EY542" s="1210"/>
      <c r="EZ542" s="1261"/>
      <c r="FA542" s="1210"/>
      <c r="FB542" s="1264"/>
      <c r="FC542" s="298"/>
      <c r="FD542" s="1267"/>
      <c r="FE542" s="441"/>
      <c r="FL542" s="422"/>
      <c r="FM542" s="422"/>
      <c r="FN542" s="422"/>
      <c r="FO542" s="422"/>
    </row>
    <row r="543" spans="1:171" ht="15.6" customHeight="1">
      <c r="A543" s="144" t="s">
        <v>1564</v>
      </c>
      <c r="B543" s="144" t="s">
        <v>2237</v>
      </c>
      <c r="C543" s="1256"/>
      <c r="D543" s="1182"/>
      <c r="E543" s="1218"/>
      <c r="F543" s="300" t="s">
        <v>45</v>
      </c>
      <c r="G543" s="205"/>
      <c r="H543" s="279">
        <v>201670</v>
      </c>
      <c r="I543" s="280"/>
      <c r="J543" s="279">
        <v>197540</v>
      </c>
      <c r="K543" s="280"/>
      <c r="L543" s="175" t="s">
        <v>268</v>
      </c>
      <c r="M543" s="223">
        <v>1890</v>
      </c>
      <c r="N543" s="281"/>
      <c r="O543" s="282" t="s">
        <v>269</v>
      </c>
      <c r="P543" s="283" t="s">
        <v>270</v>
      </c>
      <c r="Q543" s="284" t="s">
        <v>274</v>
      </c>
      <c r="R543" s="283" t="s">
        <v>271</v>
      </c>
      <c r="S543" s="284" t="s">
        <v>268</v>
      </c>
      <c r="T543" s="285">
        <v>2.9</v>
      </c>
      <c r="U543" s="286"/>
      <c r="V543" s="223">
        <v>1850</v>
      </c>
      <c r="W543" s="281"/>
      <c r="X543" s="282" t="s">
        <v>269</v>
      </c>
      <c r="Y543" s="283" t="s">
        <v>270</v>
      </c>
      <c r="Z543" s="284" t="s">
        <v>274</v>
      </c>
      <c r="AA543" s="283" t="s">
        <v>271</v>
      </c>
      <c r="AB543" s="284" t="s">
        <v>268</v>
      </c>
      <c r="AC543" s="285">
        <v>2.9</v>
      </c>
      <c r="AD543" s="287"/>
      <c r="AE543" s="55"/>
      <c r="AH543" s="288"/>
      <c r="AP543" s="55"/>
      <c r="AQ543" s="289"/>
      <c r="AR543" s="165"/>
      <c r="AS543" s="288"/>
      <c r="AZ543" s="56"/>
      <c r="BA543" s="56"/>
      <c r="BB543" s="56"/>
      <c r="BC543" s="56"/>
      <c r="BD543" s="56"/>
      <c r="BE543" s="56"/>
      <c r="BF543" s="56"/>
      <c r="BG543" s="56"/>
      <c r="BH543" s="56"/>
      <c r="BI543" s="56"/>
      <c r="BJ543" s="1187"/>
      <c r="BL543" s="301"/>
      <c r="BM543" s="1210"/>
      <c r="BN543" s="144"/>
      <c r="BT543" s="306"/>
      <c r="BU543" s="235"/>
      <c r="BV543" s="1241"/>
      <c r="BW543" s="266"/>
      <c r="BX543" s="1186"/>
      <c r="BY543" s="133"/>
      <c r="BZ543" s="133"/>
      <c r="CA543" s="1187"/>
      <c r="CB543" s="311"/>
      <c r="CC543" s="312"/>
      <c r="CD543" s="311"/>
      <c r="CE543" s="312"/>
      <c r="CF543" s="311"/>
      <c r="CG543" s="312"/>
      <c r="CH543" s="311"/>
      <c r="CI543" s="1241"/>
      <c r="CJ543" s="1219"/>
      <c r="CK543" s="1189"/>
      <c r="CL543" s="1190"/>
      <c r="CM543" s="1192"/>
      <c r="CN543" s="1194"/>
      <c r="CO543" s="1192"/>
      <c r="CP543" s="1196"/>
      <c r="CQ543" s="1192"/>
      <c r="CR543" s="1205"/>
      <c r="CS543" s="1230"/>
      <c r="CT543" s="1232"/>
      <c r="CU543" s="1235"/>
      <c r="CV543" s="1238"/>
      <c r="CW543" s="1235"/>
      <c r="CX543" s="1238"/>
      <c r="CY543" s="1189"/>
      <c r="CZ543" s="291" t="s">
        <v>1167</v>
      </c>
      <c r="DA543" s="292">
        <v>2400</v>
      </c>
      <c r="DB543" s="293">
        <v>2600</v>
      </c>
      <c r="DC543" s="294">
        <v>1600</v>
      </c>
      <c r="DD543" s="290">
        <v>1600</v>
      </c>
      <c r="DE543" s="1210"/>
      <c r="DF543" s="231" t="s">
        <v>331</v>
      </c>
      <c r="DG543" s="235"/>
      <c r="DH543" s="165"/>
      <c r="DI543" s="1241"/>
      <c r="DJ543" s="1244"/>
      <c r="DK543" s="1210"/>
      <c r="DL543" s="1190"/>
      <c r="DM543" s="1193"/>
      <c r="DN543" s="1195"/>
      <c r="DO543" s="1193"/>
      <c r="DP543" s="1197"/>
      <c r="DQ543" s="1193"/>
      <c r="DR543" s="1248"/>
      <c r="DS543" s="1210"/>
      <c r="DT543" s="231"/>
      <c r="DU543" s="1210"/>
      <c r="DV543" s="1222"/>
      <c r="DW543" s="1224"/>
      <c r="DX543" s="1224"/>
      <c r="DY543" s="1226"/>
      <c r="DZ543" s="1210"/>
      <c r="EA543" s="1213"/>
      <c r="EB543" s="1193"/>
      <c r="EC543" s="1200"/>
      <c r="ED543" s="1193"/>
      <c r="EE543" s="1195"/>
      <c r="EF543" s="1193"/>
      <c r="EG543" s="1197"/>
      <c r="EH543" s="1193"/>
      <c r="EI543" s="1206"/>
      <c r="EJ543" s="1209"/>
      <c r="EK543" s="1210"/>
      <c r="EL543" s="1213"/>
      <c r="EM543" s="1193"/>
      <c r="EN543" s="1200"/>
      <c r="EO543" s="1193"/>
      <c r="EP543" s="1195"/>
      <c r="EQ543" s="1193"/>
      <c r="ER543" s="1197"/>
      <c r="ES543" s="1193"/>
      <c r="ET543" s="1206"/>
      <c r="EU543" s="1216"/>
      <c r="EV543" s="1209"/>
      <c r="EW543" s="1210"/>
      <c r="EX543" s="295" t="s">
        <v>1168</v>
      </c>
      <c r="EY543" s="1210"/>
      <c r="EZ543" s="1261"/>
      <c r="FA543" s="1210"/>
      <c r="FB543" s="1264"/>
      <c r="FC543" s="298"/>
      <c r="FD543" s="1267"/>
      <c r="FE543" s="441"/>
      <c r="FL543" s="422"/>
      <c r="FM543" s="422"/>
      <c r="FN543" s="422"/>
      <c r="FO543" s="422"/>
    </row>
    <row r="544" spans="1:171" ht="15.6" customHeight="1">
      <c r="A544" s="144" t="s">
        <v>1565</v>
      </c>
      <c r="B544" s="144" t="s">
        <v>2238</v>
      </c>
      <c r="C544" s="1256"/>
      <c r="D544" s="1352" t="s">
        <v>1201</v>
      </c>
      <c r="E544" s="1184" t="s">
        <v>1160</v>
      </c>
      <c r="F544" s="296" t="s">
        <v>42</v>
      </c>
      <c r="G544" s="205"/>
      <c r="H544" s="206">
        <v>36880</v>
      </c>
      <c r="I544" s="207">
        <v>45460</v>
      </c>
      <c r="J544" s="206">
        <v>33030</v>
      </c>
      <c r="K544" s="207">
        <v>41610</v>
      </c>
      <c r="L544" s="175" t="s">
        <v>268</v>
      </c>
      <c r="M544" s="208">
        <v>340</v>
      </c>
      <c r="N544" s="209">
        <v>420</v>
      </c>
      <c r="O544" s="210" t="s">
        <v>269</v>
      </c>
      <c r="P544" s="211" t="s">
        <v>270</v>
      </c>
      <c r="Q544" s="212" t="s">
        <v>268</v>
      </c>
      <c r="R544" s="213" t="s">
        <v>271</v>
      </c>
      <c r="S544" s="212" t="s">
        <v>268</v>
      </c>
      <c r="T544" s="214">
        <v>3.1</v>
      </c>
      <c r="U544" s="215">
        <v>3.1</v>
      </c>
      <c r="V544" s="208">
        <v>300</v>
      </c>
      <c r="W544" s="209">
        <v>380</v>
      </c>
      <c r="X544" s="210" t="s">
        <v>269</v>
      </c>
      <c r="Y544" s="211" t="s">
        <v>270</v>
      </c>
      <c r="Z544" s="212" t="s">
        <v>268</v>
      </c>
      <c r="AA544" s="213" t="s">
        <v>271</v>
      </c>
      <c r="AB544" s="212" t="s">
        <v>268</v>
      </c>
      <c r="AC544" s="214">
        <v>3.1</v>
      </c>
      <c r="AD544" s="216">
        <v>3.1</v>
      </c>
      <c r="AE544" s="175" t="s">
        <v>268</v>
      </c>
      <c r="AF544" s="217">
        <v>8580</v>
      </c>
      <c r="AG544" s="218" t="s">
        <v>274</v>
      </c>
      <c r="AH544" s="219">
        <v>80</v>
      </c>
      <c r="AI544" s="220" t="s">
        <v>269</v>
      </c>
      <c r="AJ544" s="211" t="s">
        <v>270</v>
      </c>
      <c r="AK544" s="212" t="s">
        <v>268</v>
      </c>
      <c r="AL544" s="213" t="s">
        <v>271</v>
      </c>
      <c r="AM544" s="212" t="s">
        <v>268</v>
      </c>
      <c r="AN544" s="221">
        <v>2.8</v>
      </c>
      <c r="AO544" s="222" t="s">
        <v>276</v>
      </c>
      <c r="AP544" s="175" t="s">
        <v>268</v>
      </c>
      <c r="AQ544" s="223">
        <v>3430</v>
      </c>
      <c r="AR544" s="224" t="s">
        <v>274</v>
      </c>
      <c r="AS544" s="225">
        <v>30</v>
      </c>
      <c r="AT544" s="226" t="s">
        <v>269</v>
      </c>
      <c r="AU544" s="227" t="s">
        <v>270</v>
      </c>
      <c r="AV544" s="228" t="s">
        <v>268</v>
      </c>
      <c r="AW544" s="229" t="s">
        <v>271</v>
      </c>
      <c r="AX544" s="228" t="s">
        <v>268</v>
      </c>
      <c r="AY544" s="230">
        <v>3.8</v>
      </c>
      <c r="BA544" s="56"/>
      <c r="BJ544" s="1187"/>
      <c r="BL544" s="301"/>
      <c r="BM544" s="1210"/>
      <c r="BN544" s="307"/>
      <c r="BT544" s="306"/>
      <c r="BU544" s="235"/>
      <c r="BV544" s="1241"/>
      <c r="BW544" s="266"/>
      <c r="BX544" s="1186"/>
      <c r="BY544" s="133"/>
      <c r="BZ544" s="133"/>
      <c r="CA544" s="1187"/>
      <c r="CB544" s="311"/>
      <c r="CC544" s="312"/>
      <c r="CD544" s="311"/>
      <c r="CE544" s="312"/>
      <c r="CF544" s="311"/>
      <c r="CG544" s="312"/>
      <c r="CH544" s="311"/>
      <c r="CI544" s="1241"/>
      <c r="CJ544" s="1188" t="s">
        <v>175</v>
      </c>
      <c r="CK544" s="1189" t="s">
        <v>268</v>
      </c>
      <c r="CL544" s="1190">
        <v>20</v>
      </c>
      <c r="CM544" s="1192" t="s">
        <v>269</v>
      </c>
      <c r="CN544" s="1194" t="s">
        <v>270</v>
      </c>
      <c r="CO544" s="1192" t="s">
        <v>268</v>
      </c>
      <c r="CP544" s="1196" t="s">
        <v>275</v>
      </c>
      <c r="CQ544" s="1192" t="s">
        <v>268</v>
      </c>
      <c r="CR544" s="1205">
        <v>2.7</v>
      </c>
      <c r="CS544" s="1230" t="s">
        <v>277</v>
      </c>
      <c r="CT544" s="1232" t="s">
        <v>268</v>
      </c>
      <c r="CU544" s="1233">
        <v>3200</v>
      </c>
      <c r="CV544" s="1236">
        <v>3500</v>
      </c>
      <c r="CW544" s="1233">
        <v>2200</v>
      </c>
      <c r="CX544" s="1236">
        <v>2200</v>
      </c>
      <c r="CY544" s="1189" t="s">
        <v>268</v>
      </c>
      <c r="CZ544" s="238" t="s">
        <v>1162</v>
      </c>
      <c r="DA544" s="239">
        <v>5400</v>
      </c>
      <c r="DB544" s="240">
        <v>6000</v>
      </c>
      <c r="DC544" s="241">
        <v>3700</v>
      </c>
      <c r="DD544" s="242">
        <v>3700</v>
      </c>
      <c r="DE544" s="1210"/>
      <c r="DF544" s="231">
        <v>2360</v>
      </c>
      <c r="DG544" s="1189" t="s">
        <v>268</v>
      </c>
      <c r="DH544" s="1239">
        <v>5100</v>
      </c>
      <c r="DI544" s="1210" t="s">
        <v>268</v>
      </c>
      <c r="DJ544" s="1242">
        <v>1470</v>
      </c>
      <c r="DK544" s="1210" t="s">
        <v>268</v>
      </c>
      <c r="DL544" s="1245">
        <v>10</v>
      </c>
      <c r="DM544" s="1201" t="s">
        <v>269</v>
      </c>
      <c r="DN544" s="1202" t="s">
        <v>270</v>
      </c>
      <c r="DO544" s="1201" t="s">
        <v>268</v>
      </c>
      <c r="DP544" s="1203" t="s">
        <v>275</v>
      </c>
      <c r="DQ544" s="1201" t="s">
        <v>268</v>
      </c>
      <c r="DR544" s="1246">
        <v>9.1</v>
      </c>
      <c r="DS544" s="1210"/>
      <c r="DT544" s="231"/>
      <c r="DU544" s="1210" t="s">
        <v>280</v>
      </c>
      <c r="DV544" s="1249" t="s">
        <v>1129</v>
      </c>
      <c r="DW544" s="1251" t="s">
        <v>1129</v>
      </c>
      <c r="DX544" s="1251" t="s">
        <v>1129</v>
      </c>
      <c r="DY544" s="1253" t="s">
        <v>1129</v>
      </c>
      <c r="DZ544" s="1210" t="s">
        <v>280</v>
      </c>
      <c r="EA544" s="1211">
        <v>980</v>
      </c>
      <c r="EB544" s="1201" t="s">
        <v>268</v>
      </c>
      <c r="EC544" s="1198">
        <v>10</v>
      </c>
      <c r="ED544" s="1201" t="s">
        <v>269</v>
      </c>
      <c r="EE544" s="1202" t="s">
        <v>270</v>
      </c>
      <c r="EF544" s="1201" t="s">
        <v>268</v>
      </c>
      <c r="EG544" s="1203" t="s">
        <v>275</v>
      </c>
      <c r="EH544" s="1201" t="s">
        <v>268</v>
      </c>
      <c r="EI544" s="1204">
        <v>4.5</v>
      </c>
      <c r="EJ544" s="1207" t="s">
        <v>276</v>
      </c>
      <c r="EK544" s="1210" t="s">
        <v>280</v>
      </c>
      <c r="EL544" s="1211">
        <v>3430</v>
      </c>
      <c r="EM544" s="1201" t="s">
        <v>268</v>
      </c>
      <c r="EN544" s="1198">
        <v>30</v>
      </c>
      <c r="EO544" s="1201" t="s">
        <v>269</v>
      </c>
      <c r="EP544" s="1202" t="s">
        <v>270</v>
      </c>
      <c r="EQ544" s="1201" t="s">
        <v>268</v>
      </c>
      <c r="ER544" s="1203" t="s">
        <v>275</v>
      </c>
      <c r="ES544" s="1201" t="s">
        <v>268</v>
      </c>
      <c r="ET544" s="1204">
        <v>3</v>
      </c>
      <c r="EU544" s="1214" t="s">
        <v>276</v>
      </c>
      <c r="EV544" s="1207" t="s">
        <v>1168</v>
      </c>
      <c r="EW544" s="1210" t="s">
        <v>280</v>
      </c>
      <c r="EX544" s="244"/>
      <c r="EY544" s="1210" t="s">
        <v>280</v>
      </c>
      <c r="EZ544" s="1261"/>
      <c r="FA544" s="1210"/>
      <c r="FB544" s="1264"/>
      <c r="FC544" s="298"/>
      <c r="FD544" s="1267"/>
      <c r="FE544" s="441"/>
      <c r="FL544" s="422"/>
      <c r="FM544" s="422"/>
      <c r="FN544" s="422"/>
      <c r="FO544" s="422"/>
    </row>
    <row r="545" spans="1:171" ht="15.6" customHeight="1">
      <c r="A545" s="144" t="s">
        <v>1566</v>
      </c>
      <c r="B545" s="144" t="s">
        <v>2239</v>
      </c>
      <c r="C545" s="1256"/>
      <c r="D545" s="1182"/>
      <c r="E545" s="1185"/>
      <c r="F545" s="299" t="s">
        <v>43</v>
      </c>
      <c r="G545" s="205"/>
      <c r="H545" s="246">
        <v>45460</v>
      </c>
      <c r="I545" s="247">
        <v>114660</v>
      </c>
      <c r="J545" s="246">
        <v>41610</v>
      </c>
      <c r="K545" s="247">
        <v>110810</v>
      </c>
      <c r="L545" s="175" t="s">
        <v>268</v>
      </c>
      <c r="M545" s="248">
        <v>420</v>
      </c>
      <c r="N545" s="249">
        <v>1020</v>
      </c>
      <c r="O545" s="250" t="s">
        <v>269</v>
      </c>
      <c r="P545" s="251" t="s">
        <v>270</v>
      </c>
      <c r="Q545" s="252" t="s">
        <v>274</v>
      </c>
      <c r="R545" s="251" t="s">
        <v>271</v>
      </c>
      <c r="S545" s="252" t="s">
        <v>268</v>
      </c>
      <c r="T545" s="253">
        <v>3.1</v>
      </c>
      <c r="U545" s="254">
        <v>2.9</v>
      </c>
      <c r="V545" s="248">
        <v>380</v>
      </c>
      <c r="W545" s="249">
        <v>980</v>
      </c>
      <c r="X545" s="250" t="s">
        <v>269</v>
      </c>
      <c r="Y545" s="251" t="s">
        <v>270</v>
      </c>
      <c r="Z545" s="252" t="s">
        <v>274</v>
      </c>
      <c r="AA545" s="251" t="s">
        <v>271</v>
      </c>
      <c r="AB545" s="252" t="s">
        <v>268</v>
      </c>
      <c r="AC545" s="253">
        <v>3.1</v>
      </c>
      <c r="AD545" s="255">
        <v>2.9</v>
      </c>
      <c r="AE545" s="175" t="s">
        <v>268</v>
      </c>
      <c r="AF545" s="223">
        <v>8580</v>
      </c>
      <c r="AG545" s="224" t="s">
        <v>274</v>
      </c>
      <c r="AH545" s="256">
        <v>80</v>
      </c>
      <c r="AI545" s="257" t="s">
        <v>269</v>
      </c>
      <c r="AJ545" s="197" t="s">
        <v>270</v>
      </c>
      <c r="AK545" s="198" t="s">
        <v>268</v>
      </c>
      <c r="AL545" s="258" t="s">
        <v>271</v>
      </c>
      <c r="AM545" s="259" t="s">
        <v>268</v>
      </c>
      <c r="AN545" s="260">
        <v>2.8</v>
      </c>
      <c r="AO545" s="261"/>
      <c r="AQ545" s="233"/>
      <c r="AR545" s="56"/>
      <c r="AS545" s="233"/>
      <c r="AT545" s="262"/>
      <c r="AU545" s="263"/>
      <c r="AV545" s="262"/>
      <c r="AW545" s="263"/>
      <c r="AX545" s="262"/>
      <c r="AY545" s="263"/>
      <c r="BA545" s="56"/>
      <c r="BB545" s="56"/>
      <c r="BC545" s="264"/>
      <c r="BD545" s="265"/>
      <c r="BE545" s="56"/>
      <c r="BF545" s="265"/>
      <c r="BG545" s="56"/>
      <c r="BH545" s="265"/>
      <c r="BI545" s="56"/>
      <c r="BJ545" s="1187"/>
      <c r="BL545" s="302"/>
      <c r="BM545" s="1210"/>
      <c r="BN545" s="307"/>
      <c r="BT545" s="306"/>
      <c r="BU545" s="235"/>
      <c r="BV545" s="1241"/>
      <c r="BW545" s="266"/>
      <c r="BX545" s="1186"/>
      <c r="BY545" s="133"/>
      <c r="BZ545" s="133"/>
      <c r="CA545" s="1187"/>
      <c r="CB545" s="311"/>
      <c r="CC545" s="312"/>
      <c r="CD545" s="311"/>
      <c r="CE545" s="312"/>
      <c r="CF545" s="311"/>
      <c r="CG545" s="312"/>
      <c r="CH545" s="311"/>
      <c r="CI545" s="1241"/>
      <c r="CJ545" s="1188"/>
      <c r="CK545" s="1189"/>
      <c r="CL545" s="1190"/>
      <c r="CM545" s="1192"/>
      <c r="CN545" s="1194"/>
      <c r="CO545" s="1192"/>
      <c r="CP545" s="1196"/>
      <c r="CQ545" s="1192"/>
      <c r="CR545" s="1205"/>
      <c r="CS545" s="1230"/>
      <c r="CT545" s="1232"/>
      <c r="CU545" s="1234"/>
      <c r="CV545" s="1237"/>
      <c r="CW545" s="1234"/>
      <c r="CX545" s="1237"/>
      <c r="CY545" s="1189"/>
      <c r="CZ545" s="167" t="s">
        <v>1164</v>
      </c>
      <c r="DA545" s="268">
        <v>2900</v>
      </c>
      <c r="DB545" s="269">
        <v>3300</v>
      </c>
      <c r="DC545" s="270">
        <v>2000</v>
      </c>
      <c r="DD545" s="271">
        <v>2000</v>
      </c>
      <c r="DE545" s="1210"/>
      <c r="DF545" s="231"/>
      <c r="DG545" s="1189"/>
      <c r="DH545" s="1240"/>
      <c r="DI545" s="1210"/>
      <c r="DJ545" s="1243"/>
      <c r="DK545" s="1210"/>
      <c r="DL545" s="1190"/>
      <c r="DM545" s="1192"/>
      <c r="DN545" s="1194"/>
      <c r="DO545" s="1192"/>
      <c r="DP545" s="1196"/>
      <c r="DQ545" s="1192"/>
      <c r="DR545" s="1247"/>
      <c r="DS545" s="1210"/>
      <c r="DT545" s="231"/>
      <c r="DU545" s="1210"/>
      <c r="DV545" s="1250"/>
      <c r="DW545" s="1252"/>
      <c r="DX545" s="1252"/>
      <c r="DY545" s="1254"/>
      <c r="DZ545" s="1210"/>
      <c r="EA545" s="1212"/>
      <c r="EB545" s="1192"/>
      <c r="EC545" s="1199"/>
      <c r="ED545" s="1192"/>
      <c r="EE545" s="1194"/>
      <c r="EF545" s="1192"/>
      <c r="EG545" s="1196"/>
      <c r="EH545" s="1192"/>
      <c r="EI545" s="1205"/>
      <c r="EJ545" s="1208"/>
      <c r="EK545" s="1210"/>
      <c r="EL545" s="1212"/>
      <c r="EM545" s="1192"/>
      <c r="EN545" s="1199"/>
      <c r="EO545" s="1192"/>
      <c r="EP545" s="1194"/>
      <c r="EQ545" s="1192"/>
      <c r="ER545" s="1196"/>
      <c r="ES545" s="1192"/>
      <c r="ET545" s="1205"/>
      <c r="EU545" s="1215"/>
      <c r="EV545" s="1208"/>
      <c r="EW545" s="1210"/>
      <c r="EX545" s="272">
        <v>2200</v>
      </c>
      <c r="EY545" s="1210"/>
      <c r="EZ545" s="1261"/>
      <c r="FA545" s="1210"/>
      <c r="FB545" s="1264"/>
      <c r="FC545" s="298"/>
      <c r="FD545" s="1267"/>
      <c r="FE545" s="441"/>
      <c r="FL545" s="422"/>
      <c r="FM545" s="422"/>
      <c r="FN545" s="422"/>
      <c r="FO545" s="422"/>
    </row>
    <row r="546" spans="1:171" ht="15.6" customHeight="1">
      <c r="A546" s="144" t="s">
        <v>1567</v>
      </c>
      <c r="B546" s="144" t="s">
        <v>2240</v>
      </c>
      <c r="C546" s="1256"/>
      <c r="D546" s="1182"/>
      <c r="E546" s="1217" t="s">
        <v>1165</v>
      </c>
      <c r="F546" s="299" t="s">
        <v>44</v>
      </c>
      <c r="G546" s="205"/>
      <c r="H546" s="246">
        <v>114660</v>
      </c>
      <c r="I546" s="247">
        <v>200460</v>
      </c>
      <c r="J546" s="246">
        <v>110810</v>
      </c>
      <c r="K546" s="247">
        <v>196610</v>
      </c>
      <c r="L546" s="175" t="s">
        <v>268</v>
      </c>
      <c r="M546" s="248">
        <v>1020</v>
      </c>
      <c r="N546" s="249">
        <v>1880</v>
      </c>
      <c r="O546" s="250" t="s">
        <v>269</v>
      </c>
      <c r="P546" s="251" t="s">
        <v>270</v>
      </c>
      <c r="Q546" s="252" t="s">
        <v>274</v>
      </c>
      <c r="R546" s="251" t="s">
        <v>271</v>
      </c>
      <c r="S546" s="252" t="s">
        <v>268</v>
      </c>
      <c r="T546" s="253">
        <v>2.9</v>
      </c>
      <c r="U546" s="254">
        <v>2.9</v>
      </c>
      <c r="V546" s="248">
        <v>980</v>
      </c>
      <c r="W546" s="249">
        <v>1840</v>
      </c>
      <c r="X546" s="250" t="s">
        <v>269</v>
      </c>
      <c r="Y546" s="251" t="s">
        <v>270</v>
      </c>
      <c r="Z546" s="252" t="s">
        <v>274</v>
      </c>
      <c r="AA546" s="251" t="s">
        <v>271</v>
      </c>
      <c r="AB546" s="252" t="s">
        <v>268</v>
      </c>
      <c r="AC546" s="253">
        <v>2.9</v>
      </c>
      <c r="AD546" s="255">
        <v>2.9</v>
      </c>
      <c r="AE546" s="55"/>
      <c r="AH546" s="273"/>
      <c r="AP546" s="55"/>
      <c r="AZ546" s="175" t="s">
        <v>268</v>
      </c>
      <c r="BA546" s="274">
        <v>17160</v>
      </c>
      <c r="BB546" s="175" t="s">
        <v>268</v>
      </c>
      <c r="BC546" s="225">
        <v>170</v>
      </c>
      <c r="BD546" s="226" t="s">
        <v>269</v>
      </c>
      <c r="BE546" s="227" t="s">
        <v>270</v>
      </c>
      <c r="BF546" s="228" t="s">
        <v>268</v>
      </c>
      <c r="BG546" s="229" t="s">
        <v>271</v>
      </c>
      <c r="BH546" s="226" t="s">
        <v>268</v>
      </c>
      <c r="BI546" s="230">
        <v>2.7</v>
      </c>
      <c r="BJ546" s="1187"/>
      <c r="BL546" s="302"/>
      <c r="BM546" s="1210"/>
      <c r="BN546" s="307"/>
      <c r="BT546" s="306"/>
      <c r="BU546" s="235"/>
      <c r="BV546" s="1241"/>
      <c r="BW546" s="266"/>
      <c r="BX546" s="1186"/>
      <c r="BY546" s="133"/>
      <c r="BZ546" s="133"/>
      <c r="CA546" s="1187"/>
      <c r="CB546" s="311"/>
      <c r="CC546" s="312"/>
      <c r="CD546" s="311"/>
      <c r="CE546" s="312"/>
      <c r="CF546" s="311"/>
      <c r="CG546" s="312"/>
      <c r="CH546" s="311"/>
      <c r="CI546" s="1241"/>
      <c r="CJ546" s="1219">
        <v>2220</v>
      </c>
      <c r="CK546" s="1189"/>
      <c r="CL546" s="1190"/>
      <c r="CM546" s="1192"/>
      <c r="CN546" s="1194"/>
      <c r="CO546" s="1192"/>
      <c r="CP546" s="1196"/>
      <c r="CQ546" s="1192"/>
      <c r="CR546" s="1205"/>
      <c r="CS546" s="1230"/>
      <c r="CT546" s="1232"/>
      <c r="CU546" s="1234"/>
      <c r="CV546" s="1237"/>
      <c r="CW546" s="1234"/>
      <c r="CX546" s="1237"/>
      <c r="CY546" s="1189"/>
      <c r="CZ546" s="167" t="s">
        <v>1166</v>
      </c>
      <c r="DA546" s="268">
        <v>2500</v>
      </c>
      <c r="DB546" s="269">
        <v>2800</v>
      </c>
      <c r="DC546" s="270">
        <v>1800</v>
      </c>
      <c r="DD546" s="271">
        <v>1800</v>
      </c>
      <c r="DE546" s="1210"/>
      <c r="DF546" s="231" t="s">
        <v>333</v>
      </c>
      <c r="DG546" s="235"/>
      <c r="DH546" s="276"/>
      <c r="DI546" s="1241"/>
      <c r="DJ546" s="1243"/>
      <c r="DK546" s="1210"/>
      <c r="DL546" s="1190"/>
      <c r="DM546" s="1192"/>
      <c r="DN546" s="1194"/>
      <c r="DO546" s="1192"/>
      <c r="DP546" s="1196"/>
      <c r="DQ546" s="1192"/>
      <c r="DR546" s="1247"/>
      <c r="DS546" s="1210"/>
      <c r="DT546" s="231"/>
      <c r="DU546" s="1210"/>
      <c r="DV546" s="1221">
        <v>0.02</v>
      </c>
      <c r="DW546" s="1223">
        <v>0.03</v>
      </c>
      <c r="DX546" s="1223">
        <v>0.05</v>
      </c>
      <c r="DY546" s="1225">
        <v>0.06</v>
      </c>
      <c r="DZ546" s="1210"/>
      <c r="EA546" s="1212"/>
      <c r="EB546" s="1192"/>
      <c r="EC546" s="1199"/>
      <c r="ED546" s="1192"/>
      <c r="EE546" s="1194"/>
      <c r="EF546" s="1192"/>
      <c r="EG546" s="1196"/>
      <c r="EH546" s="1192"/>
      <c r="EI546" s="1205"/>
      <c r="EJ546" s="1208"/>
      <c r="EK546" s="1210"/>
      <c r="EL546" s="1212"/>
      <c r="EM546" s="1192"/>
      <c r="EN546" s="1199"/>
      <c r="EO546" s="1192"/>
      <c r="EP546" s="1194"/>
      <c r="EQ546" s="1192"/>
      <c r="ER546" s="1196"/>
      <c r="ES546" s="1192"/>
      <c r="ET546" s="1205"/>
      <c r="EU546" s="1215"/>
      <c r="EV546" s="1208"/>
      <c r="EW546" s="1210"/>
      <c r="EX546" s="277">
        <v>20</v>
      </c>
      <c r="EY546" s="1210"/>
      <c r="EZ546" s="1261"/>
      <c r="FA546" s="1210"/>
      <c r="FB546" s="1264"/>
      <c r="FC546" s="298"/>
      <c r="FD546" s="1267"/>
      <c r="FE546" s="441"/>
      <c r="FL546" s="422"/>
      <c r="FM546" s="422"/>
      <c r="FN546" s="422"/>
      <c r="FO546" s="422"/>
    </row>
    <row r="547" spans="1:171" ht="15.6" customHeight="1">
      <c r="A547" s="144" t="s">
        <v>1568</v>
      </c>
      <c r="B547" s="144" t="s">
        <v>2241</v>
      </c>
      <c r="C547" s="1256"/>
      <c r="D547" s="1182"/>
      <c r="E547" s="1218"/>
      <c r="F547" s="300" t="s">
        <v>45</v>
      </c>
      <c r="G547" s="205"/>
      <c r="H547" s="279">
        <v>200460</v>
      </c>
      <c r="I547" s="280"/>
      <c r="J547" s="279">
        <v>196610</v>
      </c>
      <c r="K547" s="280"/>
      <c r="L547" s="175" t="s">
        <v>268</v>
      </c>
      <c r="M547" s="223">
        <v>1880</v>
      </c>
      <c r="N547" s="281"/>
      <c r="O547" s="282" t="s">
        <v>269</v>
      </c>
      <c r="P547" s="283" t="s">
        <v>270</v>
      </c>
      <c r="Q547" s="284" t="s">
        <v>274</v>
      </c>
      <c r="R547" s="283" t="s">
        <v>271</v>
      </c>
      <c r="S547" s="284" t="s">
        <v>268</v>
      </c>
      <c r="T547" s="285">
        <v>2.9</v>
      </c>
      <c r="U547" s="286"/>
      <c r="V547" s="223">
        <v>1840</v>
      </c>
      <c r="W547" s="281"/>
      <c r="X547" s="282" t="s">
        <v>269</v>
      </c>
      <c r="Y547" s="283" t="s">
        <v>270</v>
      </c>
      <c r="Z547" s="284" t="s">
        <v>274</v>
      </c>
      <c r="AA547" s="283" t="s">
        <v>271</v>
      </c>
      <c r="AB547" s="284" t="s">
        <v>268</v>
      </c>
      <c r="AC547" s="285">
        <v>2.9</v>
      </c>
      <c r="AD547" s="287"/>
      <c r="AE547" s="55"/>
      <c r="AH547" s="288"/>
      <c r="AP547" s="55"/>
      <c r="AQ547" s="289"/>
      <c r="AR547" s="165"/>
      <c r="AS547" s="288"/>
      <c r="AZ547" s="56"/>
      <c r="BA547" s="56"/>
      <c r="BB547" s="56"/>
      <c r="BC547" s="56"/>
      <c r="BD547" s="56"/>
      <c r="BE547" s="56"/>
      <c r="BF547" s="56"/>
      <c r="BG547" s="56"/>
      <c r="BH547" s="56"/>
      <c r="BI547" s="56"/>
      <c r="BJ547" s="1187"/>
      <c r="BL547" s="302"/>
      <c r="BM547" s="1210"/>
      <c r="BN547" s="307"/>
      <c r="BT547" s="306"/>
      <c r="BU547" s="235"/>
      <c r="BV547" s="1241"/>
      <c r="BW547" s="266"/>
      <c r="BX547" s="1186"/>
      <c r="BY547" s="133"/>
      <c r="BZ547" s="133"/>
      <c r="CA547" s="1187"/>
      <c r="CB547" s="311"/>
      <c r="CC547" s="312"/>
      <c r="CD547" s="311"/>
      <c r="CE547" s="312"/>
      <c r="CF547" s="311"/>
      <c r="CG547" s="312"/>
      <c r="CH547" s="311"/>
      <c r="CI547" s="1241"/>
      <c r="CJ547" s="1219"/>
      <c r="CK547" s="1189"/>
      <c r="CL547" s="1190"/>
      <c r="CM547" s="1192"/>
      <c r="CN547" s="1194"/>
      <c r="CO547" s="1192"/>
      <c r="CP547" s="1196"/>
      <c r="CQ547" s="1192"/>
      <c r="CR547" s="1205"/>
      <c r="CS547" s="1230"/>
      <c r="CT547" s="1232"/>
      <c r="CU547" s="1235"/>
      <c r="CV547" s="1238"/>
      <c r="CW547" s="1235"/>
      <c r="CX547" s="1238"/>
      <c r="CY547" s="1189"/>
      <c r="CZ547" s="291" t="s">
        <v>1167</v>
      </c>
      <c r="DA547" s="292">
        <v>2300</v>
      </c>
      <c r="DB547" s="293">
        <v>2500</v>
      </c>
      <c r="DC547" s="294">
        <v>1600</v>
      </c>
      <c r="DD547" s="290">
        <v>1600</v>
      </c>
      <c r="DE547" s="1210"/>
      <c r="DF547" s="231">
        <v>2150</v>
      </c>
      <c r="DG547" s="235"/>
      <c r="DH547" s="165"/>
      <c r="DI547" s="1241"/>
      <c r="DJ547" s="1244"/>
      <c r="DK547" s="1210"/>
      <c r="DL547" s="1190"/>
      <c r="DM547" s="1193"/>
      <c r="DN547" s="1195"/>
      <c r="DO547" s="1193"/>
      <c r="DP547" s="1197"/>
      <c r="DQ547" s="1193"/>
      <c r="DR547" s="1248"/>
      <c r="DS547" s="1210"/>
      <c r="DT547" s="231"/>
      <c r="DU547" s="1210"/>
      <c r="DV547" s="1222"/>
      <c r="DW547" s="1224"/>
      <c r="DX547" s="1224"/>
      <c r="DY547" s="1226"/>
      <c r="DZ547" s="1210"/>
      <c r="EA547" s="1213"/>
      <c r="EB547" s="1193"/>
      <c r="EC547" s="1200"/>
      <c r="ED547" s="1193"/>
      <c r="EE547" s="1195"/>
      <c r="EF547" s="1193"/>
      <c r="EG547" s="1197"/>
      <c r="EH547" s="1193"/>
      <c r="EI547" s="1206"/>
      <c r="EJ547" s="1209"/>
      <c r="EK547" s="1210"/>
      <c r="EL547" s="1213"/>
      <c r="EM547" s="1193"/>
      <c r="EN547" s="1200"/>
      <c r="EO547" s="1193"/>
      <c r="EP547" s="1195"/>
      <c r="EQ547" s="1193"/>
      <c r="ER547" s="1197"/>
      <c r="ES547" s="1193"/>
      <c r="ET547" s="1206"/>
      <c r="EU547" s="1216"/>
      <c r="EV547" s="1209"/>
      <c r="EW547" s="1210"/>
      <c r="EX547" s="295" t="s">
        <v>1168</v>
      </c>
      <c r="EY547" s="1210"/>
      <c r="EZ547" s="1261"/>
      <c r="FA547" s="1210"/>
      <c r="FB547" s="1264"/>
      <c r="FC547" s="298"/>
      <c r="FD547" s="1267"/>
      <c r="FE547" s="441"/>
      <c r="FL547" s="422"/>
      <c r="FM547" s="422"/>
      <c r="FN547" s="422"/>
      <c r="FO547" s="422"/>
    </row>
    <row r="548" spans="1:171" ht="15.6" customHeight="1">
      <c r="A548" s="144" t="s">
        <v>610</v>
      </c>
      <c r="B548" s="144" t="s">
        <v>2242</v>
      </c>
      <c r="C548" s="1256"/>
      <c r="D548" s="1352" t="s">
        <v>1202</v>
      </c>
      <c r="E548" s="1184" t="s">
        <v>1160</v>
      </c>
      <c r="F548" s="296" t="s">
        <v>42</v>
      </c>
      <c r="G548" s="205"/>
      <c r="H548" s="206">
        <v>36760</v>
      </c>
      <c r="I548" s="207">
        <v>45340</v>
      </c>
      <c r="J548" s="206">
        <v>33150</v>
      </c>
      <c r="K548" s="207">
        <v>41730</v>
      </c>
      <c r="L548" s="175" t="s">
        <v>268</v>
      </c>
      <c r="M548" s="208">
        <v>340</v>
      </c>
      <c r="N548" s="209">
        <v>420</v>
      </c>
      <c r="O548" s="210" t="s">
        <v>269</v>
      </c>
      <c r="P548" s="211" t="s">
        <v>270</v>
      </c>
      <c r="Q548" s="212" t="s">
        <v>268</v>
      </c>
      <c r="R548" s="213" t="s">
        <v>271</v>
      </c>
      <c r="S548" s="212" t="s">
        <v>268</v>
      </c>
      <c r="T548" s="214">
        <v>3.3</v>
      </c>
      <c r="U548" s="215">
        <v>3.2</v>
      </c>
      <c r="V548" s="208">
        <v>310</v>
      </c>
      <c r="W548" s="209">
        <v>390</v>
      </c>
      <c r="X548" s="210" t="s">
        <v>269</v>
      </c>
      <c r="Y548" s="211" t="s">
        <v>270</v>
      </c>
      <c r="Z548" s="212" t="s">
        <v>268</v>
      </c>
      <c r="AA548" s="213" t="s">
        <v>271</v>
      </c>
      <c r="AB548" s="212" t="s">
        <v>268</v>
      </c>
      <c r="AC548" s="214">
        <v>3.2</v>
      </c>
      <c r="AD548" s="216">
        <v>3.1</v>
      </c>
      <c r="AE548" s="175" t="s">
        <v>268</v>
      </c>
      <c r="AF548" s="217">
        <v>8580</v>
      </c>
      <c r="AG548" s="218" t="s">
        <v>274</v>
      </c>
      <c r="AH548" s="219">
        <v>80</v>
      </c>
      <c r="AI548" s="220" t="s">
        <v>269</v>
      </c>
      <c r="AJ548" s="211" t="s">
        <v>270</v>
      </c>
      <c r="AK548" s="212" t="s">
        <v>268</v>
      </c>
      <c r="AL548" s="213" t="s">
        <v>271</v>
      </c>
      <c r="AM548" s="212" t="s">
        <v>268</v>
      </c>
      <c r="AN548" s="221">
        <v>2.8</v>
      </c>
      <c r="AO548" s="222" t="s">
        <v>276</v>
      </c>
      <c r="AP548" s="175" t="s">
        <v>268</v>
      </c>
      <c r="AQ548" s="223">
        <v>3430</v>
      </c>
      <c r="AR548" s="224" t="s">
        <v>274</v>
      </c>
      <c r="AS548" s="225">
        <v>30</v>
      </c>
      <c r="AT548" s="226" t="s">
        <v>269</v>
      </c>
      <c r="AU548" s="227" t="s">
        <v>270</v>
      </c>
      <c r="AV548" s="228" t="s">
        <v>268</v>
      </c>
      <c r="AW548" s="229" t="s">
        <v>271</v>
      </c>
      <c r="AX548" s="228" t="s">
        <v>268</v>
      </c>
      <c r="AY548" s="230">
        <v>3.8</v>
      </c>
      <c r="BA548" s="56"/>
      <c r="BJ548" s="1187"/>
      <c r="BL548" s="302"/>
      <c r="BM548" s="1210"/>
      <c r="BN548" s="307"/>
      <c r="BT548" s="306"/>
      <c r="BU548" s="235"/>
      <c r="BV548" s="1241"/>
      <c r="BW548" s="266"/>
      <c r="BX548" s="1186"/>
      <c r="BY548" s="133"/>
      <c r="BZ548" s="133"/>
      <c r="CA548" s="1187"/>
      <c r="CB548" s="311"/>
      <c r="CC548" s="312"/>
      <c r="CD548" s="311"/>
      <c r="CE548" s="312"/>
      <c r="CF548" s="311"/>
      <c r="CG548" s="312"/>
      <c r="CH548" s="311"/>
      <c r="CI548" s="1241"/>
      <c r="CJ548" s="1188" t="s">
        <v>176</v>
      </c>
      <c r="CK548" s="1189" t="s">
        <v>268</v>
      </c>
      <c r="CL548" s="1190">
        <v>10</v>
      </c>
      <c r="CM548" s="1192" t="s">
        <v>269</v>
      </c>
      <c r="CN548" s="1194" t="s">
        <v>270</v>
      </c>
      <c r="CO548" s="1192" t="s">
        <v>268</v>
      </c>
      <c r="CP548" s="1196" t="s">
        <v>275</v>
      </c>
      <c r="CQ548" s="1192" t="s">
        <v>268</v>
      </c>
      <c r="CR548" s="1205">
        <v>4.7</v>
      </c>
      <c r="CS548" s="1230" t="s">
        <v>277</v>
      </c>
      <c r="CT548" s="1232" t="s">
        <v>268</v>
      </c>
      <c r="CU548" s="1233">
        <v>3000</v>
      </c>
      <c r="CV548" s="1236">
        <v>3300</v>
      </c>
      <c r="CW548" s="1233">
        <v>2100</v>
      </c>
      <c r="CX548" s="1236">
        <v>2100</v>
      </c>
      <c r="CY548" s="1189" t="s">
        <v>268</v>
      </c>
      <c r="CZ548" s="238" t="s">
        <v>1162</v>
      </c>
      <c r="DA548" s="239">
        <v>4800</v>
      </c>
      <c r="DB548" s="240">
        <v>5400</v>
      </c>
      <c r="DC548" s="241">
        <v>3400</v>
      </c>
      <c r="DD548" s="242">
        <v>3400</v>
      </c>
      <c r="DE548" s="1210"/>
      <c r="DF548" s="231"/>
      <c r="DG548" s="1189" t="s">
        <v>268</v>
      </c>
      <c r="DH548" s="1239">
        <v>5100</v>
      </c>
      <c r="DI548" s="1210" t="s">
        <v>268</v>
      </c>
      <c r="DJ548" s="1242">
        <v>1370</v>
      </c>
      <c r="DK548" s="1210" t="s">
        <v>268</v>
      </c>
      <c r="DL548" s="1245">
        <v>10</v>
      </c>
      <c r="DM548" s="1201" t="s">
        <v>269</v>
      </c>
      <c r="DN548" s="1202" t="s">
        <v>270</v>
      </c>
      <c r="DO548" s="1201" t="s">
        <v>268</v>
      </c>
      <c r="DP548" s="1203" t="s">
        <v>275</v>
      </c>
      <c r="DQ548" s="1201" t="s">
        <v>268</v>
      </c>
      <c r="DR548" s="1246">
        <v>8.5</v>
      </c>
      <c r="DS548" s="1210"/>
      <c r="DT548" s="231"/>
      <c r="DU548" s="1210" t="s">
        <v>280</v>
      </c>
      <c r="DV548" s="1249" t="s">
        <v>1129</v>
      </c>
      <c r="DW548" s="1251" t="s">
        <v>1129</v>
      </c>
      <c r="DX548" s="1251" t="s">
        <v>1129</v>
      </c>
      <c r="DY548" s="1253" t="s">
        <v>1129</v>
      </c>
      <c r="DZ548" s="1210" t="s">
        <v>280</v>
      </c>
      <c r="EA548" s="1211">
        <v>920</v>
      </c>
      <c r="EB548" s="1201" t="s">
        <v>268</v>
      </c>
      <c r="EC548" s="1198">
        <v>9</v>
      </c>
      <c r="ED548" s="1201" t="s">
        <v>269</v>
      </c>
      <c r="EE548" s="1202" t="s">
        <v>270</v>
      </c>
      <c r="EF548" s="1201" t="s">
        <v>268</v>
      </c>
      <c r="EG548" s="1203" t="s">
        <v>275</v>
      </c>
      <c r="EH548" s="1201" t="s">
        <v>268</v>
      </c>
      <c r="EI548" s="1204">
        <v>4.7</v>
      </c>
      <c r="EJ548" s="1207" t="s">
        <v>276</v>
      </c>
      <c r="EK548" s="1210" t="s">
        <v>280</v>
      </c>
      <c r="EL548" s="1211">
        <v>3210</v>
      </c>
      <c r="EM548" s="1201" t="s">
        <v>268</v>
      </c>
      <c r="EN548" s="1198">
        <v>30</v>
      </c>
      <c r="EO548" s="1201" t="s">
        <v>269</v>
      </c>
      <c r="EP548" s="1202" t="s">
        <v>270</v>
      </c>
      <c r="EQ548" s="1201" t="s">
        <v>268</v>
      </c>
      <c r="ER548" s="1203" t="s">
        <v>275</v>
      </c>
      <c r="ES548" s="1201" t="s">
        <v>268</v>
      </c>
      <c r="ET548" s="1204">
        <v>2.8</v>
      </c>
      <c r="EU548" s="1214" t="s">
        <v>276</v>
      </c>
      <c r="EV548" s="1207" t="s">
        <v>1168</v>
      </c>
      <c r="EW548" s="1210" t="s">
        <v>280</v>
      </c>
      <c r="EX548" s="244"/>
      <c r="EY548" s="1210" t="s">
        <v>280</v>
      </c>
      <c r="EZ548" s="1261"/>
      <c r="FA548" s="1210"/>
      <c r="FB548" s="1264"/>
      <c r="FC548" s="298"/>
      <c r="FD548" s="1267"/>
      <c r="FE548" s="441"/>
      <c r="FL548" s="422"/>
      <c r="FM548" s="422"/>
      <c r="FN548" s="422"/>
      <c r="FO548" s="422"/>
    </row>
    <row r="549" spans="1:171" ht="15.6" customHeight="1">
      <c r="A549" s="144" t="s">
        <v>611</v>
      </c>
      <c r="B549" s="144" t="s">
        <v>2243</v>
      </c>
      <c r="C549" s="1256"/>
      <c r="D549" s="1182"/>
      <c r="E549" s="1185"/>
      <c r="F549" s="299" t="s">
        <v>43</v>
      </c>
      <c r="G549" s="205"/>
      <c r="H549" s="246">
        <v>45340</v>
      </c>
      <c r="I549" s="247">
        <v>114540</v>
      </c>
      <c r="J549" s="246">
        <v>41730</v>
      </c>
      <c r="K549" s="247">
        <v>110930</v>
      </c>
      <c r="L549" s="175" t="s">
        <v>268</v>
      </c>
      <c r="M549" s="248">
        <v>420</v>
      </c>
      <c r="N549" s="249">
        <v>1020</v>
      </c>
      <c r="O549" s="250" t="s">
        <v>269</v>
      </c>
      <c r="P549" s="251" t="s">
        <v>270</v>
      </c>
      <c r="Q549" s="252" t="s">
        <v>274</v>
      </c>
      <c r="R549" s="251" t="s">
        <v>271</v>
      </c>
      <c r="S549" s="252" t="s">
        <v>268</v>
      </c>
      <c r="T549" s="253">
        <v>3.2</v>
      </c>
      <c r="U549" s="254">
        <v>3</v>
      </c>
      <c r="V549" s="248">
        <v>390</v>
      </c>
      <c r="W549" s="249">
        <v>980</v>
      </c>
      <c r="X549" s="250" t="s">
        <v>269</v>
      </c>
      <c r="Y549" s="251" t="s">
        <v>270</v>
      </c>
      <c r="Z549" s="252" t="s">
        <v>274</v>
      </c>
      <c r="AA549" s="251" t="s">
        <v>271</v>
      </c>
      <c r="AB549" s="252" t="s">
        <v>268</v>
      </c>
      <c r="AC549" s="253">
        <v>3.1</v>
      </c>
      <c r="AD549" s="255">
        <v>3</v>
      </c>
      <c r="AE549" s="175" t="s">
        <v>268</v>
      </c>
      <c r="AF549" s="223">
        <v>8580</v>
      </c>
      <c r="AG549" s="224" t="s">
        <v>274</v>
      </c>
      <c r="AH549" s="256">
        <v>80</v>
      </c>
      <c r="AI549" s="257" t="s">
        <v>269</v>
      </c>
      <c r="AJ549" s="197" t="s">
        <v>270</v>
      </c>
      <c r="AK549" s="198" t="s">
        <v>268</v>
      </c>
      <c r="AL549" s="258" t="s">
        <v>271</v>
      </c>
      <c r="AM549" s="259" t="s">
        <v>268</v>
      </c>
      <c r="AN549" s="260">
        <v>2.8</v>
      </c>
      <c r="AO549" s="261"/>
      <c r="AQ549" s="233"/>
      <c r="AR549" s="56"/>
      <c r="AS549" s="233"/>
      <c r="AT549" s="262"/>
      <c r="AU549" s="263"/>
      <c r="AV549" s="262"/>
      <c r="AW549" s="263"/>
      <c r="AX549" s="262"/>
      <c r="AY549" s="263"/>
      <c r="BA549" s="56"/>
      <c r="BB549" s="56"/>
      <c r="BC549" s="264"/>
      <c r="BD549" s="265"/>
      <c r="BE549" s="56"/>
      <c r="BF549" s="265"/>
      <c r="BG549" s="56"/>
      <c r="BH549" s="265"/>
      <c r="BI549" s="56"/>
      <c r="BJ549" s="1187"/>
      <c r="BL549" s="302"/>
      <c r="BM549" s="1210"/>
      <c r="BN549" s="307"/>
      <c r="BT549" s="306"/>
      <c r="BU549" s="235"/>
      <c r="BV549" s="1241"/>
      <c r="BW549" s="266"/>
      <c r="BX549" s="1186"/>
      <c r="BY549" s="133"/>
      <c r="BZ549" s="133"/>
      <c r="CA549" s="1187"/>
      <c r="CB549" s="311"/>
      <c r="CC549" s="312"/>
      <c r="CD549" s="311"/>
      <c r="CE549" s="312"/>
      <c r="CF549" s="311"/>
      <c r="CG549" s="312"/>
      <c r="CH549" s="311"/>
      <c r="CI549" s="1241"/>
      <c r="CJ549" s="1188"/>
      <c r="CK549" s="1189"/>
      <c r="CL549" s="1190"/>
      <c r="CM549" s="1192"/>
      <c r="CN549" s="1194"/>
      <c r="CO549" s="1192"/>
      <c r="CP549" s="1196"/>
      <c r="CQ549" s="1192"/>
      <c r="CR549" s="1205"/>
      <c r="CS549" s="1230"/>
      <c r="CT549" s="1232"/>
      <c r="CU549" s="1234"/>
      <c r="CV549" s="1237"/>
      <c r="CW549" s="1234"/>
      <c r="CX549" s="1237"/>
      <c r="CY549" s="1189"/>
      <c r="CZ549" s="167" t="s">
        <v>1164</v>
      </c>
      <c r="DA549" s="268">
        <v>2600</v>
      </c>
      <c r="DB549" s="269">
        <v>2900</v>
      </c>
      <c r="DC549" s="270">
        <v>1800</v>
      </c>
      <c r="DD549" s="271">
        <v>1800</v>
      </c>
      <c r="DE549" s="1210"/>
      <c r="DF549" s="231"/>
      <c r="DG549" s="1189"/>
      <c r="DH549" s="1240"/>
      <c r="DI549" s="1210"/>
      <c r="DJ549" s="1243"/>
      <c r="DK549" s="1210"/>
      <c r="DL549" s="1190"/>
      <c r="DM549" s="1192"/>
      <c r="DN549" s="1194"/>
      <c r="DO549" s="1192"/>
      <c r="DP549" s="1196"/>
      <c r="DQ549" s="1192"/>
      <c r="DR549" s="1247"/>
      <c r="DS549" s="1210"/>
      <c r="DT549" s="231"/>
      <c r="DU549" s="1210"/>
      <c r="DV549" s="1250"/>
      <c r="DW549" s="1252"/>
      <c r="DX549" s="1252"/>
      <c r="DY549" s="1254"/>
      <c r="DZ549" s="1210"/>
      <c r="EA549" s="1212"/>
      <c r="EB549" s="1192"/>
      <c r="EC549" s="1199"/>
      <c r="ED549" s="1192"/>
      <c r="EE549" s="1194"/>
      <c r="EF549" s="1192"/>
      <c r="EG549" s="1196"/>
      <c r="EH549" s="1192"/>
      <c r="EI549" s="1205"/>
      <c r="EJ549" s="1208"/>
      <c r="EK549" s="1210"/>
      <c r="EL549" s="1212"/>
      <c r="EM549" s="1192"/>
      <c r="EN549" s="1199"/>
      <c r="EO549" s="1192"/>
      <c r="EP549" s="1194"/>
      <c r="EQ549" s="1192"/>
      <c r="ER549" s="1196"/>
      <c r="ES549" s="1192"/>
      <c r="ET549" s="1205"/>
      <c r="EU549" s="1215"/>
      <c r="EV549" s="1208"/>
      <c r="EW549" s="1210"/>
      <c r="EX549" s="272">
        <v>2060</v>
      </c>
      <c r="EY549" s="1210"/>
      <c r="EZ549" s="1261"/>
      <c r="FA549" s="1210"/>
      <c r="FB549" s="1264"/>
      <c r="FC549" s="298"/>
      <c r="FD549" s="1267"/>
      <c r="FE549" s="441"/>
      <c r="FL549" s="422"/>
      <c r="FM549" s="422"/>
      <c r="FN549" s="422"/>
      <c r="FO549" s="422"/>
    </row>
    <row r="550" spans="1:171" ht="15.6" customHeight="1">
      <c r="A550" s="144" t="s">
        <v>1569</v>
      </c>
      <c r="B550" s="144" t="s">
        <v>2244</v>
      </c>
      <c r="C550" s="1256"/>
      <c r="D550" s="1182"/>
      <c r="E550" s="1217" t="s">
        <v>1165</v>
      </c>
      <c r="F550" s="299" t="s">
        <v>44</v>
      </c>
      <c r="G550" s="205"/>
      <c r="H550" s="246">
        <v>114540</v>
      </c>
      <c r="I550" s="247">
        <v>200340</v>
      </c>
      <c r="J550" s="246">
        <v>110930</v>
      </c>
      <c r="K550" s="247">
        <v>196730</v>
      </c>
      <c r="L550" s="175" t="s">
        <v>268</v>
      </c>
      <c r="M550" s="248">
        <v>1020</v>
      </c>
      <c r="N550" s="249">
        <v>1880</v>
      </c>
      <c r="O550" s="250" t="s">
        <v>269</v>
      </c>
      <c r="P550" s="251" t="s">
        <v>270</v>
      </c>
      <c r="Q550" s="252" t="s">
        <v>274</v>
      </c>
      <c r="R550" s="251" t="s">
        <v>271</v>
      </c>
      <c r="S550" s="252" t="s">
        <v>268</v>
      </c>
      <c r="T550" s="253">
        <v>3</v>
      </c>
      <c r="U550" s="254">
        <v>2.9</v>
      </c>
      <c r="V550" s="248">
        <v>980</v>
      </c>
      <c r="W550" s="249">
        <v>1840</v>
      </c>
      <c r="X550" s="250" t="s">
        <v>269</v>
      </c>
      <c r="Y550" s="251" t="s">
        <v>270</v>
      </c>
      <c r="Z550" s="252" t="s">
        <v>274</v>
      </c>
      <c r="AA550" s="251" t="s">
        <v>271</v>
      </c>
      <c r="AB550" s="252" t="s">
        <v>268</v>
      </c>
      <c r="AC550" s="253">
        <v>3</v>
      </c>
      <c r="AD550" s="255">
        <v>2.9</v>
      </c>
      <c r="AE550" s="55"/>
      <c r="AH550" s="273"/>
      <c r="AP550" s="55"/>
      <c r="AZ550" s="175" t="s">
        <v>268</v>
      </c>
      <c r="BA550" s="274">
        <v>17160</v>
      </c>
      <c r="BB550" s="175" t="s">
        <v>268</v>
      </c>
      <c r="BC550" s="225">
        <v>170</v>
      </c>
      <c r="BD550" s="226" t="s">
        <v>269</v>
      </c>
      <c r="BE550" s="227" t="s">
        <v>270</v>
      </c>
      <c r="BF550" s="228" t="s">
        <v>268</v>
      </c>
      <c r="BG550" s="229" t="s">
        <v>271</v>
      </c>
      <c r="BH550" s="226" t="s">
        <v>268</v>
      </c>
      <c r="BI550" s="230">
        <v>2.7</v>
      </c>
      <c r="BJ550" s="1187"/>
      <c r="BL550" s="231"/>
      <c r="BM550" s="1210"/>
      <c r="BN550" s="307"/>
      <c r="BT550" s="306"/>
      <c r="BU550" s="235"/>
      <c r="BV550" s="1241"/>
      <c r="BW550" s="266"/>
      <c r="BX550" s="1186"/>
      <c r="BY550" s="133"/>
      <c r="BZ550" s="133"/>
      <c r="CA550" s="1187"/>
      <c r="CB550" s="311"/>
      <c r="CC550" s="312"/>
      <c r="CD550" s="311"/>
      <c r="CE550" s="312"/>
      <c r="CF550" s="311"/>
      <c r="CG550" s="312"/>
      <c r="CH550" s="311"/>
      <c r="CI550" s="1241"/>
      <c r="CJ550" s="1219">
        <v>1970</v>
      </c>
      <c r="CK550" s="1189"/>
      <c r="CL550" s="1190"/>
      <c r="CM550" s="1192"/>
      <c r="CN550" s="1194"/>
      <c r="CO550" s="1192"/>
      <c r="CP550" s="1196"/>
      <c r="CQ550" s="1192"/>
      <c r="CR550" s="1205"/>
      <c r="CS550" s="1230"/>
      <c r="CT550" s="1232"/>
      <c r="CU550" s="1234"/>
      <c r="CV550" s="1237"/>
      <c r="CW550" s="1234"/>
      <c r="CX550" s="1237"/>
      <c r="CY550" s="1189"/>
      <c r="CZ550" s="167" t="s">
        <v>1166</v>
      </c>
      <c r="DA550" s="268">
        <v>2300</v>
      </c>
      <c r="DB550" s="269">
        <v>2500</v>
      </c>
      <c r="DC550" s="270">
        <v>1600</v>
      </c>
      <c r="DD550" s="271">
        <v>1600</v>
      </c>
      <c r="DE550" s="1210"/>
      <c r="DF550" s="1229" t="s">
        <v>1203</v>
      </c>
      <c r="DG550" s="235"/>
      <c r="DH550" s="276"/>
      <c r="DI550" s="1241"/>
      <c r="DJ550" s="1243"/>
      <c r="DK550" s="1210"/>
      <c r="DL550" s="1190"/>
      <c r="DM550" s="1192"/>
      <c r="DN550" s="1194"/>
      <c r="DO550" s="1192"/>
      <c r="DP550" s="1196"/>
      <c r="DQ550" s="1192"/>
      <c r="DR550" s="1247"/>
      <c r="DS550" s="1210"/>
      <c r="DT550" s="231"/>
      <c r="DU550" s="1210"/>
      <c r="DV550" s="1221">
        <v>0.02</v>
      </c>
      <c r="DW550" s="1223">
        <v>0.03</v>
      </c>
      <c r="DX550" s="1223">
        <v>0.05</v>
      </c>
      <c r="DY550" s="1225">
        <v>0.06</v>
      </c>
      <c r="DZ550" s="1210"/>
      <c r="EA550" s="1212"/>
      <c r="EB550" s="1192"/>
      <c r="EC550" s="1199"/>
      <c r="ED550" s="1192"/>
      <c r="EE550" s="1194"/>
      <c r="EF550" s="1192"/>
      <c r="EG550" s="1196"/>
      <c r="EH550" s="1192"/>
      <c r="EI550" s="1205"/>
      <c r="EJ550" s="1208"/>
      <c r="EK550" s="1210"/>
      <c r="EL550" s="1212"/>
      <c r="EM550" s="1192"/>
      <c r="EN550" s="1199"/>
      <c r="EO550" s="1192"/>
      <c r="EP550" s="1194"/>
      <c r="EQ550" s="1192"/>
      <c r="ER550" s="1196"/>
      <c r="ES550" s="1192"/>
      <c r="ET550" s="1205"/>
      <c r="EU550" s="1215"/>
      <c r="EV550" s="1208"/>
      <c r="EW550" s="1210"/>
      <c r="EX550" s="277">
        <v>20</v>
      </c>
      <c r="EY550" s="1210"/>
      <c r="EZ550" s="1261"/>
      <c r="FA550" s="1210"/>
      <c r="FB550" s="1264"/>
      <c r="FC550" s="298"/>
      <c r="FD550" s="1267"/>
      <c r="FE550" s="441"/>
      <c r="FL550" s="422"/>
      <c r="FM550" s="422"/>
      <c r="FN550" s="422"/>
      <c r="FO550" s="422"/>
    </row>
    <row r="551" spans="1:171" ht="15.6" customHeight="1">
      <c r="A551" s="144" t="s">
        <v>1570</v>
      </c>
      <c r="B551" s="144" t="s">
        <v>2245</v>
      </c>
      <c r="C551" s="1256"/>
      <c r="D551" s="1182"/>
      <c r="E551" s="1218"/>
      <c r="F551" s="300" t="s">
        <v>45</v>
      </c>
      <c r="G551" s="205"/>
      <c r="H551" s="279">
        <v>200340</v>
      </c>
      <c r="I551" s="280"/>
      <c r="J551" s="279">
        <v>196730</v>
      </c>
      <c r="K551" s="280"/>
      <c r="L551" s="175" t="s">
        <v>268</v>
      </c>
      <c r="M551" s="223">
        <v>1880</v>
      </c>
      <c r="N551" s="281"/>
      <c r="O551" s="282" t="s">
        <v>269</v>
      </c>
      <c r="P551" s="283" t="s">
        <v>270</v>
      </c>
      <c r="Q551" s="284" t="s">
        <v>274</v>
      </c>
      <c r="R551" s="283" t="s">
        <v>271</v>
      </c>
      <c r="S551" s="284" t="s">
        <v>268</v>
      </c>
      <c r="T551" s="285">
        <v>2.9</v>
      </c>
      <c r="U551" s="286"/>
      <c r="V551" s="223">
        <v>1840</v>
      </c>
      <c r="W551" s="281"/>
      <c r="X551" s="282" t="s">
        <v>269</v>
      </c>
      <c r="Y551" s="283" t="s">
        <v>270</v>
      </c>
      <c r="Z551" s="284" t="s">
        <v>274</v>
      </c>
      <c r="AA551" s="283" t="s">
        <v>271</v>
      </c>
      <c r="AB551" s="284" t="s">
        <v>268</v>
      </c>
      <c r="AC551" s="285">
        <v>2.9</v>
      </c>
      <c r="AD551" s="287"/>
      <c r="AE551" s="55"/>
      <c r="AH551" s="288"/>
      <c r="AP551" s="55"/>
      <c r="AQ551" s="289"/>
      <c r="AR551" s="165"/>
      <c r="AS551" s="288"/>
      <c r="AZ551" s="56"/>
      <c r="BA551" s="56"/>
      <c r="BB551" s="56"/>
      <c r="BC551" s="56"/>
      <c r="BD551" s="56"/>
      <c r="BE551" s="56"/>
      <c r="BF551" s="56"/>
      <c r="BG551" s="56"/>
      <c r="BH551" s="56"/>
      <c r="BI551" s="56"/>
      <c r="BJ551" s="1187"/>
      <c r="BL551" s="231"/>
      <c r="BM551" s="1210"/>
      <c r="BN551" s="307"/>
      <c r="BT551" s="306"/>
      <c r="BU551" s="235"/>
      <c r="BV551" s="1241"/>
      <c r="BW551" s="266"/>
      <c r="BX551" s="1186"/>
      <c r="BY551" s="133"/>
      <c r="BZ551" s="133"/>
      <c r="CA551" s="1187"/>
      <c r="CB551" s="311"/>
      <c r="CC551" s="312"/>
      <c r="CD551" s="311"/>
      <c r="CE551" s="312"/>
      <c r="CF551" s="311"/>
      <c r="CG551" s="312"/>
      <c r="CH551" s="311"/>
      <c r="CI551" s="1241"/>
      <c r="CJ551" s="1219"/>
      <c r="CK551" s="1189"/>
      <c r="CL551" s="1190"/>
      <c r="CM551" s="1192"/>
      <c r="CN551" s="1194"/>
      <c r="CO551" s="1192"/>
      <c r="CP551" s="1196"/>
      <c r="CQ551" s="1192"/>
      <c r="CR551" s="1205"/>
      <c r="CS551" s="1230"/>
      <c r="CT551" s="1232"/>
      <c r="CU551" s="1235"/>
      <c r="CV551" s="1238"/>
      <c r="CW551" s="1235"/>
      <c r="CX551" s="1238"/>
      <c r="CY551" s="1189"/>
      <c r="CZ551" s="291" t="s">
        <v>1167</v>
      </c>
      <c r="DA551" s="292">
        <v>2000</v>
      </c>
      <c r="DB551" s="293">
        <v>2300</v>
      </c>
      <c r="DC551" s="294">
        <v>1400</v>
      </c>
      <c r="DD551" s="290">
        <v>1400</v>
      </c>
      <c r="DE551" s="1210"/>
      <c r="DF551" s="1229"/>
      <c r="DG551" s="235"/>
      <c r="DH551" s="165"/>
      <c r="DI551" s="1241"/>
      <c r="DJ551" s="1244"/>
      <c r="DK551" s="1210"/>
      <c r="DL551" s="1190"/>
      <c r="DM551" s="1193"/>
      <c r="DN551" s="1195"/>
      <c r="DO551" s="1193"/>
      <c r="DP551" s="1197"/>
      <c r="DQ551" s="1193"/>
      <c r="DR551" s="1248"/>
      <c r="DS551" s="1210"/>
      <c r="DT551" s="231"/>
      <c r="DU551" s="1210"/>
      <c r="DV551" s="1222"/>
      <c r="DW551" s="1224"/>
      <c r="DX551" s="1224"/>
      <c r="DY551" s="1226"/>
      <c r="DZ551" s="1210"/>
      <c r="EA551" s="1213"/>
      <c r="EB551" s="1193"/>
      <c r="EC551" s="1200"/>
      <c r="ED551" s="1193"/>
      <c r="EE551" s="1195"/>
      <c r="EF551" s="1193"/>
      <c r="EG551" s="1197"/>
      <c r="EH551" s="1193"/>
      <c r="EI551" s="1206"/>
      <c r="EJ551" s="1209"/>
      <c r="EK551" s="1210"/>
      <c r="EL551" s="1213"/>
      <c r="EM551" s="1193"/>
      <c r="EN551" s="1200"/>
      <c r="EO551" s="1193"/>
      <c r="EP551" s="1195"/>
      <c r="EQ551" s="1193"/>
      <c r="ER551" s="1197"/>
      <c r="ES551" s="1193"/>
      <c r="ET551" s="1206"/>
      <c r="EU551" s="1216"/>
      <c r="EV551" s="1209"/>
      <c r="EW551" s="1210"/>
      <c r="EX551" s="295" t="s">
        <v>1168</v>
      </c>
      <c r="EY551" s="1210"/>
      <c r="EZ551" s="1261"/>
      <c r="FA551" s="1210"/>
      <c r="FB551" s="1264"/>
      <c r="FC551" s="298"/>
      <c r="FD551" s="1267"/>
      <c r="FE551" s="441"/>
      <c r="FL551" s="422"/>
      <c r="FM551" s="422"/>
      <c r="FN551" s="422"/>
      <c r="FO551" s="422"/>
    </row>
    <row r="552" spans="1:171" ht="15.6" customHeight="1">
      <c r="A552" s="144" t="s">
        <v>1571</v>
      </c>
      <c r="B552" s="144" t="s">
        <v>2246</v>
      </c>
      <c r="C552" s="1256"/>
      <c r="D552" s="1356" t="s">
        <v>1204</v>
      </c>
      <c r="E552" s="1184" t="s">
        <v>1160</v>
      </c>
      <c r="F552" s="296" t="s">
        <v>42</v>
      </c>
      <c r="G552" s="205"/>
      <c r="H552" s="206">
        <v>35800</v>
      </c>
      <c r="I552" s="207">
        <v>44380</v>
      </c>
      <c r="J552" s="206">
        <v>32400</v>
      </c>
      <c r="K552" s="207">
        <v>40980</v>
      </c>
      <c r="L552" s="175" t="s">
        <v>268</v>
      </c>
      <c r="M552" s="208">
        <v>330</v>
      </c>
      <c r="N552" s="209">
        <v>410</v>
      </c>
      <c r="O552" s="210" t="s">
        <v>269</v>
      </c>
      <c r="P552" s="211" t="s">
        <v>270</v>
      </c>
      <c r="Q552" s="212" t="s">
        <v>268</v>
      </c>
      <c r="R552" s="213" t="s">
        <v>271</v>
      </c>
      <c r="S552" s="212" t="s">
        <v>268</v>
      </c>
      <c r="T552" s="214">
        <v>3.3</v>
      </c>
      <c r="U552" s="215">
        <v>3.2</v>
      </c>
      <c r="V552" s="208">
        <v>300</v>
      </c>
      <c r="W552" s="209">
        <v>380</v>
      </c>
      <c r="X552" s="210" t="s">
        <v>269</v>
      </c>
      <c r="Y552" s="211" t="s">
        <v>270</v>
      </c>
      <c r="Z552" s="212" t="s">
        <v>268</v>
      </c>
      <c r="AA552" s="213" t="s">
        <v>271</v>
      </c>
      <c r="AB552" s="212" t="s">
        <v>268</v>
      </c>
      <c r="AC552" s="214">
        <v>3.2</v>
      </c>
      <c r="AD552" s="216">
        <v>3.1</v>
      </c>
      <c r="AE552" s="175" t="s">
        <v>268</v>
      </c>
      <c r="AF552" s="217">
        <v>8580</v>
      </c>
      <c r="AG552" s="218" t="s">
        <v>274</v>
      </c>
      <c r="AH552" s="219">
        <v>80</v>
      </c>
      <c r="AI552" s="220" t="s">
        <v>269</v>
      </c>
      <c r="AJ552" s="211" t="s">
        <v>270</v>
      </c>
      <c r="AK552" s="212" t="s">
        <v>268</v>
      </c>
      <c r="AL552" s="213" t="s">
        <v>271</v>
      </c>
      <c r="AM552" s="212" t="s">
        <v>268</v>
      </c>
      <c r="AN552" s="221">
        <v>2.8</v>
      </c>
      <c r="AO552" s="222" t="s">
        <v>276</v>
      </c>
      <c r="AP552" s="175" t="s">
        <v>268</v>
      </c>
      <c r="AQ552" s="223">
        <v>3430</v>
      </c>
      <c r="AR552" s="224" t="s">
        <v>274</v>
      </c>
      <c r="AS552" s="225">
        <v>30</v>
      </c>
      <c r="AT552" s="226" t="s">
        <v>269</v>
      </c>
      <c r="AU552" s="227" t="s">
        <v>270</v>
      </c>
      <c r="AV552" s="228" t="s">
        <v>268</v>
      </c>
      <c r="AW552" s="229" t="s">
        <v>271</v>
      </c>
      <c r="AX552" s="228" t="s">
        <v>268</v>
      </c>
      <c r="AY552" s="230">
        <v>3.8</v>
      </c>
      <c r="BA552" s="56"/>
      <c r="BJ552" s="1187"/>
      <c r="BL552" s="191"/>
      <c r="BM552" s="1210"/>
      <c r="BN552" s="307"/>
      <c r="BT552" s="306"/>
      <c r="BU552" s="235"/>
      <c r="BV552" s="1241"/>
      <c r="BW552" s="266"/>
      <c r="BX552" s="1186"/>
      <c r="BY552" s="133"/>
      <c r="BZ552" s="133"/>
      <c r="CA552" s="1187"/>
      <c r="CB552" s="263"/>
      <c r="CC552" s="263"/>
      <c r="CD552" s="263"/>
      <c r="CE552" s="263"/>
      <c r="CF552" s="263"/>
      <c r="CG552" s="263"/>
      <c r="CH552" s="263"/>
      <c r="CI552" s="1241"/>
      <c r="CJ552" s="1188" t="s">
        <v>177</v>
      </c>
      <c r="CK552" s="1189" t="s">
        <v>268</v>
      </c>
      <c r="CL552" s="1190">
        <v>10</v>
      </c>
      <c r="CM552" s="1192" t="s">
        <v>269</v>
      </c>
      <c r="CN552" s="1194" t="s">
        <v>270</v>
      </c>
      <c r="CO552" s="1192" t="s">
        <v>268</v>
      </c>
      <c r="CP552" s="1196" t="s">
        <v>275</v>
      </c>
      <c r="CQ552" s="1192" t="s">
        <v>268</v>
      </c>
      <c r="CR552" s="1205">
        <v>4.3</v>
      </c>
      <c r="CS552" s="1230" t="s">
        <v>277</v>
      </c>
      <c r="CT552" s="1232" t="s">
        <v>268</v>
      </c>
      <c r="CU552" s="1233">
        <v>3200</v>
      </c>
      <c r="CV552" s="1236">
        <v>3500</v>
      </c>
      <c r="CW552" s="1233">
        <v>2200</v>
      </c>
      <c r="CX552" s="1236">
        <v>2200</v>
      </c>
      <c r="CY552" s="1189" t="s">
        <v>268</v>
      </c>
      <c r="CZ552" s="238" t="s">
        <v>1162</v>
      </c>
      <c r="DA552" s="239">
        <v>5400</v>
      </c>
      <c r="DB552" s="240">
        <v>6000</v>
      </c>
      <c r="DC552" s="241">
        <v>3700</v>
      </c>
      <c r="DD552" s="242">
        <v>3700</v>
      </c>
      <c r="DE552" s="1210"/>
      <c r="DF552" s="144"/>
      <c r="DG552" s="1189" t="s">
        <v>268</v>
      </c>
      <c r="DH552" s="1239">
        <v>5100</v>
      </c>
      <c r="DI552" s="1210" t="s">
        <v>268</v>
      </c>
      <c r="DJ552" s="1242">
        <v>1290</v>
      </c>
      <c r="DK552" s="1210" t="s">
        <v>268</v>
      </c>
      <c r="DL552" s="1245">
        <v>10</v>
      </c>
      <c r="DM552" s="1201" t="s">
        <v>269</v>
      </c>
      <c r="DN552" s="1202" t="s">
        <v>270</v>
      </c>
      <c r="DO552" s="1201" t="s">
        <v>268</v>
      </c>
      <c r="DP552" s="1203" t="s">
        <v>275</v>
      </c>
      <c r="DQ552" s="1201" t="s">
        <v>268</v>
      </c>
      <c r="DR552" s="1246">
        <v>8</v>
      </c>
      <c r="DS552" s="1210"/>
      <c r="DT552" s="1229"/>
      <c r="DU552" s="1210" t="s">
        <v>280</v>
      </c>
      <c r="DV552" s="1249" t="s">
        <v>1129</v>
      </c>
      <c r="DW552" s="1251" t="s">
        <v>1129</v>
      </c>
      <c r="DX552" s="1251" t="s">
        <v>1129</v>
      </c>
      <c r="DY552" s="1253" t="s">
        <v>1129</v>
      </c>
      <c r="DZ552" s="1210" t="s">
        <v>280</v>
      </c>
      <c r="EA552" s="1211">
        <v>870</v>
      </c>
      <c r="EB552" s="1201" t="s">
        <v>268</v>
      </c>
      <c r="EC552" s="1198">
        <v>9</v>
      </c>
      <c r="ED552" s="1201" t="s">
        <v>269</v>
      </c>
      <c r="EE552" s="1202" t="s">
        <v>270</v>
      </c>
      <c r="EF552" s="1201" t="s">
        <v>268</v>
      </c>
      <c r="EG552" s="1203" t="s">
        <v>275</v>
      </c>
      <c r="EH552" s="1201" t="s">
        <v>268</v>
      </c>
      <c r="EI552" s="1204">
        <v>4.4000000000000004</v>
      </c>
      <c r="EJ552" s="1207" t="s">
        <v>276</v>
      </c>
      <c r="EK552" s="1210" t="s">
        <v>280</v>
      </c>
      <c r="EL552" s="1211">
        <v>3020</v>
      </c>
      <c r="EM552" s="1201" t="s">
        <v>268</v>
      </c>
      <c r="EN552" s="1198">
        <v>30</v>
      </c>
      <c r="EO552" s="1201" t="s">
        <v>269</v>
      </c>
      <c r="EP552" s="1202" t="s">
        <v>270</v>
      </c>
      <c r="EQ552" s="1201" t="s">
        <v>268</v>
      </c>
      <c r="ER552" s="1203" t="s">
        <v>275</v>
      </c>
      <c r="ES552" s="1201" t="s">
        <v>268</v>
      </c>
      <c r="ET552" s="1204">
        <v>2.7</v>
      </c>
      <c r="EU552" s="1214" t="s">
        <v>276</v>
      </c>
      <c r="EV552" s="1207" t="s">
        <v>1168</v>
      </c>
      <c r="EW552" s="1210" t="s">
        <v>280</v>
      </c>
      <c r="EX552" s="244"/>
      <c r="EY552" s="1210" t="s">
        <v>280</v>
      </c>
      <c r="EZ552" s="1261"/>
      <c r="FA552" s="1210"/>
      <c r="FB552" s="1264"/>
      <c r="FC552" s="298"/>
      <c r="FD552" s="1267"/>
      <c r="FE552" s="441"/>
      <c r="FL552" s="422"/>
      <c r="FM552" s="422"/>
      <c r="FN552" s="422"/>
      <c r="FO552" s="422"/>
    </row>
    <row r="553" spans="1:171" ht="15.6" customHeight="1">
      <c r="A553" s="144" t="s">
        <v>1572</v>
      </c>
      <c r="B553" s="144" t="s">
        <v>2247</v>
      </c>
      <c r="C553" s="1256"/>
      <c r="D553" s="1357"/>
      <c r="E553" s="1185"/>
      <c r="F553" s="299" t="s">
        <v>43</v>
      </c>
      <c r="G553" s="205"/>
      <c r="H553" s="246">
        <v>44380</v>
      </c>
      <c r="I553" s="247">
        <v>113580</v>
      </c>
      <c r="J553" s="246">
        <v>40980</v>
      </c>
      <c r="K553" s="247">
        <v>110180</v>
      </c>
      <c r="L553" s="175" t="s">
        <v>268</v>
      </c>
      <c r="M553" s="248">
        <v>410</v>
      </c>
      <c r="N553" s="249">
        <v>1010</v>
      </c>
      <c r="O553" s="250" t="s">
        <v>269</v>
      </c>
      <c r="P553" s="251" t="s">
        <v>270</v>
      </c>
      <c r="Q553" s="252" t="s">
        <v>274</v>
      </c>
      <c r="R553" s="251" t="s">
        <v>271</v>
      </c>
      <c r="S553" s="252" t="s">
        <v>268</v>
      </c>
      <c r="T553" s="253">
        <v>3.2</v>
      </c>
      <c r="U553" s="254">
        <v>3</v>
      </c>
      <c r="V553" s="248">
        <v>380</v>
      </c>
      <c r="W553" s="249">
        <v>970</v>
      </c>
      <c r="X553" s="250" t="s">
        <v>269</v>
      </c>
      <c r="Y553" s="251" t="s">
        <v>270</v>
      </c>
      <c r="Z553" s="252" t="s">
        <v>274</v>
      </c>
      <c r="AA553" s="251" t="s">
        <v>271</v>
      </c>
      <c r="AB553" s="252" t="s">
        <v>268</v>
      </c>
      <c r="AC553" s="253">
        <v>3.1</v>
      </c>
      <c r="AD553" s="255">
        <v>3</v>
      </c>
      <c r="AE553" s="175" t="s">
        <v>268</v>
      </c>
      <c r="AF553" s="223">
        <v>8580</v>
      </c>
      <c r="AG553" s="224" t="s">
        <v>274</v>
      </c>
      <c r="AH553" s="256">
        <v>80</v>
      </c>
      <c r="AI553" s="257" t="s">
        <v>269</v>
      </c>
      <c r="AJ553" s="197" t="s">
        <v>270</v>
      </c>
      <c r="AK553" s="198" t="s">
        <v>268</v>
      </c>
      <c r="AL553" s="258" t="s">
        <v>271</v>
      </c>
      <c r="AM553" s="259" t="s">
        <v>268</v>
      </c>
      <c r="AN553" s="260">
        <v>2.8</v>
      </c>
      <c r="AO553" s="261"/>
      <c r="AQ553" s="233"/>
      <c r="AR553" s="56"/>
      <c r="AS553" s="233"/>
      <c r="AT553" s="262"/>
      <c r="AU553" s="263"/>
      <c r="AV553" s="262"/>
      <c r="AW553" s="263"/>
      <c r="AX553" s="262"/>
      <c r="AY553" s="263"/>
      <c r="BA553" s="56"/>
      <c r="BB553" s="56"/>
      <c r="BC553" s="264"/>
      <c r="BD553" s="265"/>
      <c r="BE553" s="56"/>
      <c r="BF553" s="265"/>
      <c r="BG553" s="56"/>
      <c r="BH553" s="265"/>
      <c r="BI553" s="56"/>
      <c r="BJ553" s="1187"/>
      <c r="BL553" s="191"/>
      <c r="BM553" s="1210"/>
      <c r="BN553" s="307"/>
      <c r="BT553" s="306"/>
      <c r="BU553" s="235"/>
      <c r="BV553" s="1241"/>
      <c r="BW553" s="266"/>
      <c r="BX553" s="1186"/>
      <c r="BY553" s="133"/>
      <c r="BZ553" s="133"/>
      <c r="CA553" s="1187"/>
      <c r="CB553" s="263"/>
      <c r="CC553" s="263"/>
      <c r="CD553" s="263"/>
      <c r="CE553" s="263"/>
      <c r="CF553" s="263"/>
      <c r="CG553" s="263"/>
      <c r="CH553" s="263"/>
      <c r="CI553" s="1241"/>
      <c r="CJ553" s="1188"/>
      <c r="CK553" s="1189"/>
      <c r="CL553" s="1190"/>
      <c r="CM553" s="1192"/>
      <c r="CN553" s="1194"/>
      <c r="CO553" s="1192"/>
      <c r="CP553" s="1196"/>
      <c r="CQ553" s="1192"/>
      <c r="CR553" s="1205"/>
      <c r="CS553" s="1230"/>
      <c r="CT553" s="1232"/>
      <c r="CU553" s="1234"/>
      <c r="CV553" s="1237"/>
      <c r="CW553" s="1234"/>
      <c r="CX553" s="1237"/>
      <c r="CY553" s="1189"/>
      <c r="CZ553" s="167" t="s">
        <v>1164</v>
      </c>
      <c r="DA553" s="268">
        <v>2900</v>
      </c>
      <c r="DB553" s="269">
        <v>3300</v>
      </c>
      <c r="DC553" s="270">
        <v>2000</v>
      </c>
      <c r="DD553" s="271">
        <v>2000</v>
      </c>
      <c r="DE553" s="1210"/>
      <c r="DF553" s="144"/>
      <c r="DG553" s="1189"/>
      <c r="DH553" s="1240"/>
      <c r="DI553" s="1210"/>
      <c r="DJ553" s="1243"/>
      <c r="DK553" s="1210"/>
      <c r="DL553" s="1190"/>
      <c r="DM553" s="1192"/>
      <c r="DN553" s="1194"/>
      <c r="DO553" s="1192"/>
      <c r="DP553" s="1196"/>
      <c r="DQ553" s="1192"/>
      <c r="DR553" s="1247"/>
      <c r="DS553" s="1210"/>
      <c r="DT553" s="1229"/>
      <c r="DU553" s="1210"/>
      <c r="DV553" s="1250"/>
      <c r="DW553" s="1252"/>
      <c r="DX553" s="1252"/>
      <c r="DY553" s="1254"/>
      <c r="DZ553" s="1210"/>
      <c r="EA553" s="1212"/>
      <c r="EB553" s="1192"/>
      <c r="EC553" s="1199"/>
      <c r="ED553" s="1192"/>
      <c r="EE553" s="1194"/>
      <c r="EF553" s="1192"/>
      <c r="EG553" s="1196"/>
      <c r="EH553" s="1192"/>
      <c r="EI553" s="1205"/>
      <c r="EJ553" s="1208"/>
      <c r="EK553" s="1210"/>
      <c r="EL553" s="1212"/>
      <c r="EM553" s="1192"/>
      <c r="EN553" s="1199"/>
      <c r="EO553" s="1192"/>
      <c r="EP553" s="1194"/>
      <c r="EQ553" s="1192"/>
      <c r="ER553" s="1196"/>
      <c r="ES553" s="1192"/>
      <c r="ET553" s="1205"/>
      <c r="EU553" s="1215"/>
      <c r="EV553" s="1208"/>
      <c r="EW553" s="1210"/>
      <c r="EX553" s="272">
        <v>1940</v>
      </c>
      <c r="EY553" s="1210"/>
      <c r="EZ553" s="1261"/>
      <c r="FA553" s="1210"/>
      <c r="FB553" s="1264"/>
      <c r="FC553" s="298"/>
      <c r="FD553" s="1267"/>
      <c r="FE553" s="441"/>
      <c r="FL553" s="422"/>
      <c r="FM553" s="422"/>
      <c r="FN553" s="422"/>
      <c r="FO553" s="422"/>
    </row>
    <row r="554" spans="1:171" ht="15.6" customHeight="1">
      <c r="A554" s="144" t="s">
        <v>1573</v>
      </c>
      <c r="B554" s="144" t="s">
        <v>2248</v>
      </c>
      <c r="C554" s="1256"/>
      <c r="D554" s="1357"/>
      <c r="E554" s="1217" t="s">
        <v>1165</v>
      </c>
      <c r="F554" s="299" t="s">
        <v>44</v>
      </c>
      <c r="G554" s="205"/>
      <c r="H554" s="246">
        <v>113580</v>
      </c>
      <c r="I554" s="247">
        <v>199380</v>
      </c>
      <c r="J554" s="246">
        <v>110180</v>
      </c>
      <c r="K554" s="247">
        <v>195980</v>
      </c>
      <c r="L554" s="175" t="s">
        <v>268</v>
      </c>
      <c r="M554" s="248">
        <v>1010</v>
      </c>
      <c r="N554" s="249">
        <v>1870</v>
      </c>
      <c r="O554" s="250" t="s">
        <v>269</v>
      </c>
      <c r="P554" s="251" t="s">
        <v>270</v>
      </c>
      <c r="Q554" s="252" t="s">
        <v>274</v>
      </c>
      <c r="R554" s="251" t="s">
        <v>271</v>
      </c>
      <c r="S554" s="252" t="s">
        <v>268</v>
      </c>
      <c r="T554" s="253">
        <v>3</v>
      </c>
      <c r="U554" s="254">
        <v>2.9</v>
      </c>
      <c r="V554" s="248">
        <v>970</v>
      </c>
      <c r="W554" s="249">
        <v>1830</v>
      </c>
      <c r="X554" s="250" t="s">
        <v>269</v>
      </c>
      <c r="Y554" s="251" t="s">
        <v>270</v>
      </c>
      <c r="Z554" s="252" t="s">
        <v>274</v>
      </c>
      <c r="AA554" s="251" t="s">
        <v>271</v>
      </c>
      <c r="AB554" s="252" t="s">
        <v>268</v>
      </c>
      <c r="AC554" s="253">
        <v>3</v>
      </c>
      <c r="AD554" s="255">
        <v>2.9</v>
      </c>
      <c r="AE554" s="55"/>
      <c r="AH554" s="273"/>
      <c r="AP554" s="55"/>
      <c r="AZ554" s="175" t="s">
        <v>268</v>
      </c>
      <c r="BA554" s="274">
        <v>17160</v>
      </c>
      <c r="BB554" s="175" t="s">
        <v>268</v>
      </c>
      <c r="BC554" s="225">
        <v>170</v>
      </c>
      <c r="BD554" s="226" t="s">
        <v>269</v>
      </c>
      <c r="BE554" s="227" t="s">
        <v>270</v>
      </c>
      <c r="BF554" s="228" t="s">
        <v>268</v>
      </c>
      <c r="BG554" s="229" t="s">
        <v>271</v>
      </c>
      <c r="BH554" s="226" t="s">
        <v>268</v>
      </c>
      <c r="BI554" s="230">
        <v>2.7</v>
      </c>
      <c r="BJ554" s="1187"/>
      <c r="BL554" s="231"/>
      <c r="BM554" s="1210"/>
      <c r="BN554" s="307"/>
      <c r="BT554" s="306"/>
      <c r="BU554" s="235"/>
      <c r="BV554" s="1241"/>
      <c r="BW554" s="266"/>
      <c r="BX554" s="1186"/>
      <c r="BY554" s="133"/>
      <c r="BZ554" s="133"/>
      <c r="CA554" s="1187"/>
      <c r="CB554" s="263"/>
      <c r="CC554" s="263"/>
      <c r="CD554" s="263"/>
      <c r="CE554" s="263"/>
      <c r="CF554" s="263"/>
      <c r="CG554" s="263"/>
      <c r="CH554" s="263"/>
      <c r="CI554" s="1241"/>
      <c r="CJ554" s="1219">
        <v>1780</v>
      </c>
      <c r="CK554" s="1189"/>
      <c r="CL554" s="1190"/>
      <c r="CM554" s="1192"/>
      <c r="CN554" s="1194"/>
      <c r="CO554" s="1192"/>
      <c r="CP554" s="1196"/>
      <c r="CQ554" s="1192"/>
      <c r="CR554" s="1205"/>
      <c r="CS554" s="1230"/>
      <c r="CT554" s="1232"/>
      <c r="CU554" s="1234"/>
      <c r="CV554" s="1237"/>
      <c r="CW554" s="1234"/>
      <c r="CX554" s="1237"/>
      <c r="CY554" s="1189"/>
      <c r="CZ554" s="167" t="s">
        <v>1166</v>
      </c>
      <c r="DA554" s="268">
        <v>2500</v>
      </c>
      <c r="DB554" s="269">
        <v>2800</v>
      </c>
      <c r="DC554" s="270">
        <v>1800</v>
      </c>
      <c r="DD554" s="271">
        <v>1800</v>
      </c>
      <c r="DE554" s="1210"/>
      <c r="DF554" s="231"/>
      <c r="DG554" s="235"/>
      <c r="DH554" s="276"/>
      <c r="DI554" s="1241"/>
      <c r="DJ554" s="1243"/>
      <c r="DK554" s="1210"/>
      <c r="DL554" s="1190"/>
      <c r="DM554" s="1192"/>
      <c r="DN554" s="1194"/>
      <c r="DO554" s="1192"/>
      <c r="DP554" s="1196"/>
      <c r="DQ554" s="1192"/>
      <c r="DR554" s="1247"/>
      <c r="DS554" s="1210"/>
      <c r="DT554" s="231"/>
      <c r="DU554" s="1210"/>
      <c r="DV554" s="1221">
        <v>0.02</v>
      </c>
      <c r="DW554" s="1223">
        <v>0.03</v>
      </c>
      <c r="DX554" s="1223">
        <v>0.05</v>
      </c>
      <c r="DY554" s="1225">
        <v>0.06</v>
      </c>
      <c r="DZ554" s="1210"/>
      <c r="EA554" s="1212"/>
      <c r="EB554" s="1192"/>
      <c r="EC554" s="1199"/>
      <c r="ED554" s="1192"/>
      <c r="EE554" s="1194"/>
      <c r="EF554" s="1192"/>
      <c r="EG554" s="1196"/>
      <c r="EH554" s="1192"/>
      <c r="EI554" s="1205"/>
      <c r="EJ554" s="1208"/>
      <c r="EK554" s="1210"/>
      <c r="EL554" s="1212"/>
      <c r="EM554" s="1192"/>
      <c r="EN554" s="1199"/>
      <c r="EO554" s="1192"/>
      <c r="EP554" s="1194"/>
      <c r="EQ554" s="1192"/>
      <c r="ER554" s="1196"/>
      <c r="ES554" s="1192"/>
      <c r="ET554" s="1205"/>
      <c r="EU554" s="1215"/>
      <c r="EV554" s="1208"/>
      <c r="EW554" s="1210"/>
      <c r="EX554" s="277">
        <v>10</v>
      </c>
      <c r="EY554" s="1210"/>
      <c r="EZ554" s="1261"/>
      <c r="FA554" s="1210"/>
      <c r="FB554" s="1264"/>
      <c r="FC554" s="298"/>
      <c r="FD554" s="1267"/>
      <c r="FE554" s="441"/>
      <c r="FL554" s="422"/>
      <c r="FM554" s="422"/>
      <c r="FN554" s="422"/>
      <c r="FO554" s="422"/>
    </row>
    <row r="555" spans="1:171" ht="15.6" customHeight="1">
      <c r="A555" s="144" t="s">
        <v>1574</v>
      </c>
      <c r="B555" s="144" t="s">
        <v>2249</v>
      </c>
      <c r="C555" s="1256"/>
      <c r="D555" s="1358"/>
      <c r="E555" s="1218"/>
      <c r="F555" s="300" t="s">
        <v>45</v>
      </c>
      <c r="G555" s="205"/>
      <c r="H555" s="279">
        <v>199380</v>
      </c>
      <c r="I555" s="280"/>
      <c r="J555" s="279">
        <v>195980</v>
      </c>
      <c r="K555" s="280"/>
      <c r="L555" s="175" t="s">
        <v>268</v>
      </c>
      <c r="M555" s="223">
        <v>1870</v>
      </c>
      <c r="N555" s="281"/>
      <c r="O555" s="282" t="s">
        <v>269</v>
      </c>
      <c r="P555" s="283" t="s">
        <v>270</v>
      </c>
      <c r="Q555" s="284" t="s">
        <v>274</v>
      </c>
      <c r="R555" s="283" t="s">
        <v>271</v>
      </c>
      <c r="S555" s="284" t="s">
        <v>268</v>
      </c>
      <c r="T555" s="285">
        <v>2.9</v>
      </c>
      <c r="U555" s="286"/>
      <c r="V555" s="223">
        <v>1830</v>
      </c>
      <c r="W555" s="281"/>
      <c r="X555" s="282" t="s">
        <v>269</v>
      </c>
      <c r="Y555" s="283" t="s">
        <v>270</v>
      </c>
      <c r="Z555" s="284" t="s">
        <v>274</v>
      </c>
      <c r="AA555" s="283" t="s">
        <v>271</v>
      </c>
      <c r="AB555" s="284" t="s">
        <v>268</v>
      </c>
      <c r="AC555" s="285">
        <v>2.9</v>
      </c>
      <c r="AD555" s="287"/>
      <c r="AE555" s="55"/>
      <c r="AH555" s="288"/>
      <c r="AP555" s="55"/>
      <c r="AQ555" s="289"/>
      <c r="AR555" s="165"/>
      <c r="AS555" s="288"/>
      <c r="AZ555" s="56"/>
      <c r="BA555" s="56"/>
      <c r="BB555" s="56"/>
      <c r="BC555" s="56"/>
      <c r="BD555" s="56"/>
      <c r="BE555" s="56"/>
      <c r="BF555" s="56"/>
      <c r="BG555" s="56"/>
      <c r="BH555" s="56"/>
      <c r="BI555" s="56"/>
      <c r="BJ555" s="1187"/>
      <c r="BL555" s="231"/>
      <c r="BM555" s="1210"/>
      <c r="BN555" s="307"/>
      <c r="BT555" s="306"/>
      <c r="BU555" s="235"/>
      <c r="BV555" s="1241"/>
      <c r="BW555" s="266"/>
      <c r="BX555" s="1186"/>
      <c r="BY555" s="133"/>
      <c r="BZ555" s="133"/>
      <c r="CA555" s="1187"/>
      <c r="CB555" s="263"/>
      <c r="CC555" s="263"/>
      <c r="CD555" s="263"/>
      <c r="CE555" s="263"/>
      <c r="CF555" s="263"/>
      <c r="CG555" s="263"/>
      <c r="CH555" s="263"/>
      <c r="CI555" s="1241"/>
      <c r="CJ555" s="1219"/>
      <c r="CK555" s="1189"/>
      <c r="CL555" s="1190"/>
      <c r="CM555" s="1192"/>
      <c r="CN555" s="1194"/>
      <c r="CO555" s="1192"/>
      <c r="CP555" s="1196"/>
      <c r="CQ555" s="1192"/>
      <c r="CR555" s="1205"/>
      <c r="CS555" s="1230"/>
      <c r="CT555" s="1232"/>
      <c r="CU555" s="1235"/>
      <c r="CV555" s="1238"/>
      <c r="CW555" s="1235"/>
      <c r="CX555" s="1238"/>
      <c r="CY555" s="1189"/>
      <c r="CZ555" s="291" t="s">
        <v>1167</v>
      </c>
      <c r="DA555" s="292">
        <v>2300</v>
      </c>
      <c r="DB555" s="293">
        <v>2500</v>
      </c>
      <c r="DC555" s="294">
        <v>1600</v>
      </c>
      <c r="DD555" s="290">
        <v>1600</v>
      </c>
      <c r="DE555" s="1210"/>
      <c r="DF555" s="231"/>
      <c r="DG555" s="235"/>
      <c r="DH555" s="165"/>
      <c r="DI555" s="1241"/>
      <c r="DJ555" s="1244"/>
      <c r="DK555" s="1210"/>
      <c r="DL555" s="1190"/>
      <c r="DM555" s="1193"/>
      <c r="DN555" s="1195"/>
      <c r="DO555" s="1193"/>
      <c r="DP555" s="1197"/>
      <c r="DQ555" s="1193"/>
      <c r="DR555" s="1248"/>
      <c r="DS555" s="1210"/>
      <c r="DT555" s="231"/>
      <c r="DU555" s="1210"/>
      <c r="DV555" s="1222"/>
      <c r="DW555" s="1224"/>
      <c r="DX555" s="1224"/>
      <c r="DY555" s="1226"/>
      <c r="DZ555" s="1210"/>
      <c r="EA555" s="1213"/>
      <c r="EB555" s="1193"/>
      <c r="EC555" s="1200"/>
      <c r="ED555" s="1193"/>
      <c r="EE555" s="1195"/>
      <c r="EF555" s="1193"/>
      <c r="EG555" s="1197"/>
      <c r="EH555" s="1193"/>
      <c r="EI555" s="1206"/>
      <c r="EJ555" s="1209"/>
      <c r="EK555" s="1210"/>
      <c r="EL555" s="1213"/>
      <c r="EM555" s="1193"/>
      <c r="EN555" s="1200"/>
      <c r="EO555" s="1193"/>
      <c r="EP555" s="1195"/>
      <c r="EQ555" s="1193"/>
      <c r="ER555" s="1197"/>
      <c r="ES555" s="1193"/>
      <c r="ET555" s="1206"/>
      <c r="EU555" s="1216"/>
      <c r="EV555" s="1209"/>
      <c r="EW555" s="1210"/>
      <c r="EX555" s="295" t="s">
        <v>1168</v>
      </c>
      <c r="EY555" s="1210"/>
      <c r="EZ555" s="1261"/>
      <c r="FA555" s="1210"/>
      <c r="FB555" s="1264"/>
      <c r="FC555" s="298"/>
      <c r="FD555" s="1267"/>
      <c r="FE555" s="441"/>
      <c r="FL555" s="422"/>
      <c r="FM555" s="422"/>
      <c r="FN555" s="422"/>
      <c r="FO555" s="422"/>
    </row>
    <row r="556" spans="1:171" ht="15.6" customHeight="1">
      <c r="A556" s="144" t="s">
        <v>1575</v>
      </c>
      <c r="B556" s="144" t="s">
        <v>2250</v>
      </c>
      <c r="C556" s="1256"/>
      <c r="D556" s="1181" t="s">
        <v>1205</v>
      </c>
      <c r="E556" s="1184" t="s">
        <v>1160</v>
      </c>
      <c r="F556" s="296" t="s">
        <v>42</v>
      </c>
      <c r="G556" s="205"/>
      <c r="H556" s="206">
        <v>34920</v>
      </c>
      <c r="I556" s="207">
        <v>43500</v>
      </c>
      <c r="J556" s="206">
        <v>31710</v>
      </c>
      <c r="K556" s="207">
        <v>40290</v>
      </c>
      <c r="L556" s="175" t="s">
        <v>268</v>
      </c>
      <c r="M556" s="208">
        <v>320</v>
      </c>
      <c r="N556" s="209">
        <v>400</v>
      </c>
      <c r="O556" s="210" t="s">
        <v>269</v>
      </c>
      <c r="P556" s="211" t="s">
        <v>270</v>
      </c>
      <c r="Q556" s="212" t="s">
        <v>268</v>
      </c>
      <c r="R556" s="213" t="s">
        <v>271</v>
      </c>
      <c r="S556" s="212" t="s">
        <v>268</v>
      </c>
      <c r="T556" s="214">
        <v>3.3</v>
      </c>
      <c r="U556" s="215">
        <v>3.2</v>
      </c>
      <c r="V556" s="208">
        <v>290</v>
      </c>
      <c r="W556" s="209">
        <v>370</v>
      </c>
      <c r="X556" s="210" t="s">
        <v>269</v>
      </c>
      <c r="Y556" s="211" t="s">
        <v>270</v>
      </c>
      <c r="Z556" s="212" t="s">
        <v>268</v>
      </c>
      <c r="AA556" s="213" t="s">
        <v>271</v>
      </c>
      <c r="AB556" s="212" t="s">
        <v>268</v>
      </c>
      <c r="AC556" s="214">
        <v>3.2</v>
      </c>
      <c r="AD556" s="216">
        <v>3.2</v>
      </c>
      <c r="AE556" s="175" t="s">
        <v>268</v>
      </c>
      <c r="AF556" s="217">
        <v>8580</v>
      </c>
      <c r="AG556" s="218" t="s">
        <v>274</v>
      </c>
      <c r="AH556" s="219">
        <v>80</v>
      </c>
      <c r="AI556" s="220" t="s">
        <v>269</v>
      </c>
      <c r="AJ556" s="211" t="s">
        <v>270</v>
      </c>
      <c r="AK556" s="212" t="s">
        <v>268</v>
      </c>
      <c r="AL556" s="213" t="s">
        <v>271</v>
      </c>
      <c r="AM556" s="212" t="s">
        <v>268</v>
      </c>
      <c r="AN556" s="221">
        <v>2.8</v>
      </c>
      <c r="AO556" s="222" t="s">
        <v>276</v>
      </c>
      <c r="AP556" s="175" t="s">
        <v>268</v>
      </c>
      <c r="AQ556" s="223">
        <v>3430</v>
      </c>
      <c r="AR556" s="224" t="s">
        <v>274</v>
      </c>
      <c r="AS556" s="225">
        <v>30</v>
      </c>
      <c r="AT556" s="226" t="s">
        <v>269</v>
      </c>
      <c r="AU556" s="227" t="s">
        <v>270</v>
      </c>
      <c r="AV556" s="228" t="s">
        <v>268</v>
      </c>
      <c r="AW556" s="229" t="s">
        <v>271</v>
      </c>
      <c r="AX556" s="228" t="s">
        <v>268</v>
      </c>
      <c r="AY556" s="230">
        <v>3.8</v>
      </c>
      <c r="BA556" s="56"/>
      <c r="BJ556" s="1187"/>
      <c r="BL556" s="231"/>
      <c r="BM556" s="1210"/>
      <c r="BN556" s="307"/>
      <c r="BT556" s="306"/>
      <c r="BU556" s="235"/>
      <c r="BV556" s="1241"/>
      <c r="BW556" s="266"/>
      <c r="BX556" s="1186"/>
      <c r="BY556" s="133"/>
      <c r="BZ556" s="133"/>
      <c r="CA556" s="1187"/>
      <c r="CB556" s="263"/>
      <c r="CC556" s="263"/>
      <c r="CD556" s="263"/>
      <c r="CE556" s="263"/>
      <c r="CF556" s="263"/>
      <c r="CG556" s="263"/>
      <c r="CH556" s="263"/>
      <c r="CI556" s="1241"/>
      <c r="CJ556" s="1188" t="s">
        <v>178</v>
      </c>
      <c r="CK556" s="1189" t="s">
        <v>268</v>
      </c>
      <c r="CL556" s="1190">
        <v>10</v>
      </c>
      <c r="CM556" s="1192" t="s">
        <v>269</v>
      </c>
      <c r="CN556" s="1194" t="s">
        <v>270</v>
      </c>
      <c r="CO556" s="1192" t="s">
        <v>268</v>
      </c>
      <c r="CP556" s="1196" t="s">
        <v>275</v>
      </c>
      <c r="CQ556" s="1192" t="s">
        <v>268</v>
      </c>
      <c r="CR556" s="1205">
        <v>3.9</v>
      </c>
      <c r="CS556" s="1230" t="s">
        <v>277</v>
      </c>
      <c r="CT556" s="1232" t="s">
        <v>268</v>
      </c>
      <c r="CU556" s="1233">
        <v>3000</v>
      </c>
      <c r="CV556" s="1236">
        <v>3300</v>
      </c>
      <c r="CW556" s="1233">
        <v>2100</v>
      </c>
      <c r="CX556" s="1236">
        <v>2100</v>
      </c>
      <c r="CY556" s="1189" t="s">
        <v>268</v>
      </c>
      <c r="CZ556" s="238" t="s">
        <v>1162</v>
      </c>
      <c r="DA556" s="239">
        <v>4800</v>
      </c>
      <c r="DB556" s="240">
        <v>5400</v>
      </c>
      <c r="DC556" s="241">
        <v>3400</v>
      </c>
      <c r="DD556" s="242">
        <v>3400</v>
      </c>
      <c r="DE556" s="1210"/>
      <c r="DF556" s="231"/>
      <c r="DG556" s="1189" t="s">
        <v>268</v>
      </c>
      <c r="DH556" s="1239">
        <v>5100</v>
      </c>
      <c r="DI556" s="1210" t="s">
        <v>268</v>
      </c>
      <c r="DJ556" s="1242">
        <v>1220</v>
      </c>
      <c r="DK556" s="1210" t="s">
        <v>268</v>
      </c>
      <c r="DL556" s="1245">
        <v>10</v>
      </c>
      <c r="DM556" s="1201" t="s">
        <v>269</v>
      </c>
      <c r="DN556" s="1202" t="s">
        <v>270</v>
      </c>
      <c r="DO556" s="1201" t="s">
        <v>268</v>
      </c>
      <c r="DP556" s="1203" t="s">
        <v>275</v>
      </c>
      <c r="DQ556" s="1201" t="s">
        <v>268</v>
      </c>
      <c r="DR556" s="1246">
        <v>7.6</v>
      </c>
      <c r="DS556" s="1210"/>
      <c r="DT556" s="231"/>
      <c r="DU556" s="1210" t="s">
        <v>280</v>
      </c>
      <c r="DV556" s="1249" t="s">
        <v>1129</v>
      </c>
      <c r="DW556" s="1251" t="s">
        <v>1129</v>
      </c>
      <c r="DX556" s="1251" t="s">
        <v>1129</v>
      </c>
      <c r="DY556" s="1253" t="s">
        <v>1129</v>
      </c>
      <c r="DZ556" s="1210" t="s">
        <v>280</v>
      </c>
      <c r="EA556" s="1211">
        <v>820</v>
      </c>
      <c r="EB556" s="1201" t="s">
        <v>268</v>
      </c>
      <c r="EC556" s="1198">
        <v>8</v>
      </c>
      <c r="ED556" s="1201" t="s">
        <v>269</v>
      </c>
      <c r="EE556" s="1202" t="s">
        <v>270</v>
      </c>
      <c r="EF556" s="1201" t="s">
        <v>268</v>
      </c>
      <c r="EG556" s="1203" t="s">
        <v>275</v>
      </c>
      <c r="EH556" s="1201" t="s">
        <v>268</v>
      </c>
      <c r="EI556" s="1204">
        <v>4.7</v>
      </c>
      <c r="EJ556" s="1207" t="s">
        <v>276</v>
      </c>
      <c r="EK556" s="1210" t="s">
        <v>280</v>
      </c>
      <c r="EL556" s="1211">
        <v>2860</v>
      </c>
      <c r="EM556" s="1201" t="s">
        <v>268</v>
      </c>
      <c r="EN556" s="1198">
        <v>20</v>
      </c>
      <c r="EO556" s="1201" t="s">
        <v>269</v>
      </c>
      <c r="EP556" s="1202" t="s">
        <v>270</v>
      </c>
      <c r="EQ556" s="1201" t="s">
        <v>268</v>
      </c>
      <c r="ER556" s="1203" t="s">
        <v>275</v>
      </c>
      <c r="ES556" s="1201" t="s">
        <v>268</v>
      </c>
      <c r="ET556" s="1204">
        <v>3.8</v>
      </c>
      <c r="EU556" s="1214" t="s">
        <v>276</v>
      </c>
      <c r="EV556" s="1207" t="s">
        <v>1168</v>
      </c>
      <c r="EW556" s="1210" t="s">
        <v>280</v>
      </c>
      <c r="EX556" s="244"/>
      <c r="EY556" s="1210" t="s">
        <v>280</v>
      </c>
      <c r="EZ556" s="1261"/>
      <c r="FA556" s="1210"/>
      <c r="FB556" s="1264"/>
      <c r="FC556" s="313"/>
      <c r="FD556" s="1267"/>
      <c r="FE556" s="441"/>
      <c r="FL556" s="422"/>
      <c r="FM556" s="422"/>
      <c r="FN556" s="422"/>
      <c r="FO556" s="422"/>
    </row>
    <row r="557" spans="1:171" ht="15.6" customHeight="1">
      <c r="A557" s="144" t="s">
        <v>1576</v>
      </c>
      <c r="B557" s="144" t="s">
        <v>2251</v>
      </c>
      <c r="C557" s="1256"/>
      <c r="D557" s="1182"/>
      <c r="E557" s="1185"/>
      <c r="F557" s="299" t="s">
        <v>43</v>
      </c>
      <c r="G557" s="205"/>
      <c r="H557" s="246">
        <v>43500</v>
      </c>
      <c r="I557" s="247">
        <v>112700</v>
      </c>
      <c r="J557" s="246">
        <v>40290</v>
      </c>
      <c r="K557" s="247">
        <v>109490</v>
      </c>
      <c r="L557" s="175" t="s">
        <v>268</v>
      </c>
      <c r="M557" s="248">
        <v>400</v>
      </c>
      <c r="N557" s="249">
        <v>1000</v>
      </c>
      <c r="O557" s="250" t="s">
        <v>269</v>
      </c>
      <c r="P557" s="251" t="s">
        <v>270</v>
      </c>
      <c r="Q557" s="252" t="s">
        <v>274</v>
      </c>
      <c r="R557" s="251" t="s">
        <v>271</v>
      </c>
      <c r="S557" s="252" t="s">
        <v>268</v>
      </c>
      <c r="T557" s="253">
        <v>3.2</v>
      </c>
      <c r="U557" s="254">
        <v>3</v>
      </c>
      <c r="V557" s="248">
        <v>370</v>
      </c>
      <c r="W557" s="249">
        <v>960</v>
      </c>
      <c r="X557" s="250" t="s">
        <v>269</v>
      </c>
      <c r="Y557" s="251" t="s">
        <v>270</v>
      </c>
      <c r="Z557" s="252" t="s">
        <v>274</v>
      </c>
      <c r="AA557" s="251" t="s">
        <v>271</v>
      </c>
      <c r="AB557" s="252" t="s">
        <v>268</v>
      </c>
      <c r="AC557" s="253">
        <v>3.2</v>
      </c>
      <c r="AD557" s="255">
        <v>3</v>
      </c>
      <c r="AE557" s="175" t="s">
        <v>268</v>
      </c>
      <c r="AF557" s="223">
        <v>8580</v>
      </c>
      <c r="AG557" s="224" t="s">
        <v>274</v>
      </c>
      <c r="AH557" s="256">
        <v>80</v>
      </c>
      <c r="AI557" s="257" t="s">
        <v>269</v>
      </c>
      <c r="AJ557" s="197" t="s">
        <v>270</v>
      </c>
      <c r="AK557" s="198" t="s">
        <v>268</v>
      </c>
      <c r="AL557" s="258" t="s">
        <v>271</v>
      </c>
      <c r="AM557" s="259" t="s">
        <v>268</v>
      </c>
      <c r="AN557" s="260">
        <v>2.8</v>
      </c>
      <c r="AO557" s="261"/>
      <c r="AQ557" s="233"/>
      <c r="AR557" s="56"/>
      <c r="AS557" s="233"/>
      <c r="AT557" s="262"/>
      <c r="AU557" s="263"/>
      <c r="AV557" s="262"/>
      <c r="AW557" s="263"/>
      <c r="AX557" s="262"/>
      <c r="AY557" s="263"/>
      <c r="BA557" s="56"/>
      <c r="BB557" s="56"/>
      <c r="BC557" s="264"/>
      <c r="BD557" s="265"/>
      <c r="BE557" s="56"/>
      <c r="BF557" s="265"/>
      <c r="BG557" s="56"/>
      <c r="BH557" s="265"/>
      <c r="BI557" s="56"/>
      <c r="BJ557" s="1187"/>
      <c r="BL557" s="231"/>
      <c r="BM557" s="1210"/>
      <c r="BN557" s="307"/>
      <c r="BT557" s="306"/>
      <c r="BU557" s="235"/>
      <c r="BV557" s="1241"/>
      <c r="BW557" s="266"/>
      <c r="BX557" s="1186"/>
      <c r="BY557" s="133"/>
      <c r="BZ557" s="133"/>
      <c r="CA557" s="1187"/>
      <c r="CB557" s="263"/>
      <c r="CC557" s="263"/>
      <c r="CD557" s="263"/>
      <c r="CE557" s="263"/>
      <c r="CF557" s="263"/>
      <c r="CG557" s="263"/>
      <c r="CH557" s="263"/>
      <c r="CI557" s="1241"/>
      <c r="CJ557" s="1188"/>
      <c r="CK557" s="1189"/>
      <c r="CL557" s="1190"/>
      <c r="CM557" s="1192"/>
      <c r="CN557" s="1194"/>
      <c r="CO557" s="1192"/>
      <c r="CP557" s="1196"/>
      <c r="CQ557" s="1192"/>
      <c r="CR557" s="1205"/>
      <c r="CS557" s="1230"/>
      <c r="CT557" s="1232"/>
      <c r="CU557" s="1234"/>
      <c r="CV557" s="1237"/>
      <c r="CW557" s="1234"/>
      <c r="CX557" s="1237"/>
      <c r="CY557" s="1189"/>
      <c r="CZ557" s="167" t="s">
        <v>1164</v>
      </c>
      <c r="DA557" s="268">
        <v>2600</v>
      </c>
      <c r="DB557" s="269">
        <v>2900</v>
      </c>
      <c r="DC557" s="270">
        <v>1800</v>
      </c>
      <c r="DD557" s="271">
        <v>1800</v>
      </c>
      <c r="DE557" s="1210"/>
      <c r="DF557" s="231"/>
      <c r="DG557" s="1189"/>
      <c r="DH557" s="1240"/>
      <c r="DI557" s="1210"/>
      <c r="DJ557" s="1243"/>
      <c r="DK557" s="1210"/>
      <c r="DL557" s="1190"/>
      <c r="DM557" s="1192"/>
      <c r="DN557" s="1194"/>
      <c r="DO557" s="1192"/>
      <c r="DP557" s="1196"/>
      <c r="DQ557" s="1192"/>
      <c r="DR557" s="1247"/>
      <c r="DS557" s="1210"/>
      <c r="DT557" s="231"/>
      <c r="DU557" s="1210"/>
      <c r="DV557" s="1250"/>
      <c r="DW557" s="1252"/>
      <c r="DX557" s="1252"/>
      <c r="DY557" s="1254"/>
      <c r="DZ557" s="1210"/>
      <c r="EA557" s="1212"/>
      <c r="EB557" s="1192"/>
      <c r="EC557" s="1199"/>
      <c r="ED557" s="1192"/>
      <c r="EE557" s="1194"/>
      <c r="EF557" s="1192"/>
      <c r="EG557" s="1196"/>
      <c r="EH557" s="1192"/>
      <c r="EI557" s="1205"/>
      <c r="EJ557" s="1208"/>
      <c r="EK557" s="1210"/>
      <c r="EL557" s="1212"/>
      <c r="EM557" s="1192"/>
      <c r="EN557" s="1199"/>
      <c r="EO557" s="1192"/>
      <c r="EP557" s="1194"/>
      <c r="EQ557" s="1192"/>
      <c r="ER557" s="1196"/>
      <c r="ES557" s="1192"/>
      <c r="ET557" s="1205"/>
      <c r="EU557" s="1215"/>
      <c r="EV557" s="1208"/>
      <c r="EW557" s="1210"/>
      <c r="EX557" s="272">
        <v>1830</v>
      </c>
      <c r="EY557" s="1210"/>
      <c r="EZ557" s="1261"/>
      <c r="FA557" s="1210"/>
      <c r="FB557" s="1264"/>
      <c r="FC557" s="313"/>
      <c r="FD557" s="1267"/>
      <c r="FE557" s="441"/>
      <c r="FL557" s="422"/>
      <c r="FM557" s="422"/>
      <c r="FN557" s="422"/>
      <c r="FO557" s="422"/>
    </row>
    <row r="558" spans="1:171" ht="15.6" customHeight="1">
      <c r="A558" s="144" t="s">
        <v>1577</v>
      </c>
      <c r="B558" s="144" t="s">
        <v>2252</v>
      </c>
      <c r="C558" s="1256"/>
      <c r="D558" s="1182"/>
      <c r="E558" s="1217" t="s">
        <v>1165</v>
      </c>
      <c r="F558" s="299" t="s">
        <v>44</v>
      </c>
      <c r="G558" s="205"/>
      <c r="H558" s="246">
        <v>112700</v>
      </c>
      <c r="I558" s="247">
        <v>198500</v>
      </c>
      <c r="J558" s="246">
        <v>109490</v>
      </c>
      <c r="K558" s="247">
        <v>195290</v>
      </c>
      <c r="L558" s="175" t="s">
        <v>268</v>
      </c>
      <c r="M558" s="248">
        <v>1000</v>
      </c>
      <c r="N558" s="249">
        <v>1860</v>
      </c>
      <c r="O558" s="250" t="s">
        <v>269</v>
      </c>
      <c r="P558" s="251" t="s">
        <v>270</v>
      </c>
      <c r="Q558" s="252" t="s">
        <v>274</v>
      </c>
      <c r="R558" s="251" t="s">
        <v>271</v>
      </c>
      <c r="S558" s="252" t="s">
        <v>268</v>
      </c>
      <c r="T558" s="253">
        <v>3</v>
      </c>
      <c r="U558" s="254">
        <v>2.9</v>
      </c>
      <c r="V558" s="248">
        <v>960</v>
      </c>
      <c r="W558" s="249">
        <v>1820</v>
      </c>
      <c r="X558" s="250" t="s">
        <v>269</v>
      </c>
      <c r="Y558" s="251" t="s">
        <v>270</v>
      </c>
      <c r="Z558" s="252" t="s">
        <v>274</v>
      </c>
      <c r="AA558" s="251" t="s">
        <v>271</v>
      </c>
      <c r="AB558" s="252" t="s">
        <v>268</v>
      </c>
      <c r="AC558" s="253">
        <v>3</v>
      </c>
      <c r="AD558" s="255">
        <v>2.9</v>
      </c>
      <c r="AE558" s="263"/>
      <c r="AF558" s="263"/>
      <c r="AG558" s="263"/>
      <c r="AH558" s="263"/>
      <c r="AI558" s="263"/>
      <c r="AJ558" s="263"/>
      <c r="AK558" s="263"/>
      <c r="AL558" s="263"/>
      <c r="AM558" s="263"/>
      <c r="AN558" s="263"/>
      <c r="AO558" s="263"/>
      <c r="AP558" s="263"/>
      <c r="AQ558" s="263"/>
      <c r="AR558" s="263"/>
      <c r="AS558" s="263"/>
      <c r="AT558" s="263"/>
      <c r="AU558" s="263"/>
      <c r="AV558" s="263"/>
      <c r="AW558" s="263"/>
      <c r="AX558" s="263"/>
      <c r="AY558" s="263"/>
      <c r="AZ558" s="175" t="s">
        <v>268</v>
      </c>
      <c r="BA558" s="274">
        <v>17160</v>
      </c>
      <c r="BB558" s="175" t="s">
        <v>268</v>
      </c>
      <c r="BC558" s="225">
        <v>170</v>
      </c>
      <c r="BD558" s="226" t="s">
        <v>269</v>
      </c>
      <c r="BE558" s="227" t="s">
        <v>270</v>
      </c>
      <c r="BF558" s="228" t="s">
        <v>268</v>
      </c>
      <c r="BG558" s="229" t="s">
        <v>271</v>
      </c>
      <c r="BH558" s="226" t="s">
        <v>268</v>
      </c>
      <c r="BI558" s="230">
        <v>2.7</v>
      </c>
      <c r="BJ558" s="1187"/>
      <c r="BL558" s="231"/>
      <c r="BM558" s="1210"/>
      <c r="BN558" s="307"/>
      <c r="BT558" s="306"/>
      <c r="BU558" s="235"/>
      <c r="BV558" s="1241"/>
      <c r="BW558" s="266"/>
      <c r="BX558" s="1186"/>
      <c r="BY558" s="133"/>
      <c r="BZ558" s="133"/>
      <c r="CA558" s="1187"/>
      <c r="CB558" s="263"/>
      <c r="CC558" s="263"/>
      <c r="CD558" s="263"/>
      <c r="CE558" s="263"/>
      <c r="CF558" s="263"/>
      <c r="CG558" s="263"/>
      <c r="CH558" s="263"/>
      <c r="CI558" s="1241"/>
      <c r="CJ558" s="1219">
        <v>1610</v>
      </c>
      <c r="CK558" s="1189"/>
      <c r="CL558" s="1190"/>
      <c r="CM558" s="1192"/>
      <c r="CN558" s="1194"/>
      <c r="CO558" s="1192"/>
      <c r="CP558" s="1196"/>
      <c r="CQ558" s="1192"/>
      <c r="CR558" s="1205"/>
      <c r="CS558" s="1230"/>
      <c r="CT558" s="1232"/>
      <c r="CU558" s="1234"/>
      <c r="CV558" s="1237"/>
      <c r="CW558" s="1234"/>
      <c r="CX558" s="1237"/>
      <c r="CY558" s="1189"/>
      <c r="CZ558" s="167" t="s">
        <v>1166</v>
      </c>
      <c r="DA558" s="268">
        <v>2300</v>
      </c>
      <c r="DB558" s="269">
        <v>2500</v>
      </c>
      <c r="DC558" s="270">
        <v>1600</v>
      </c>
      <c r="DD558" s="271">
        <v>1600</v>
      </c>
      <c r="DE558" s="1210"/>
      <c r="DF558" s="231"/>
      <c r="DG558" s="263"/>
      <c r="DH558" s="276"/>
      <c r="DI558" s="1241"/>
      <c r="DJ558" s="1243"/>
      <c r="DK558" s="1210"/>
      <c r="DL558" s="1190"/>
      <c r="DM558" s="1192"/>
      <c r="DN558" s="1194"/>
      <c r="DO558" s="1192"/>
      <c r="DP558" s="1196"/>
      <c r="DQ558" s="1192"/>
      <c r="DR558" s="1247"/>
      <c r="DS558" s="1210"/>
      <c r="DT558" s="231"/>
      <c r="DU558" s="1210"/>
      <c r="DV558" s="1221">
        <v>0.02</v>
      </c>
      <c r="DW558" s="1223">
        <v>0.03</v>
      </c>
      <c r="DX558" s="1223">
        <v>0.05</v>
      </c>
      <c r="DY558" s="1225">
        <v>0.06</v>
      </c>
      <c r="DZ558" s="1210"/>
      <c r="EA558" s="1212"/>
      <c r="EB558" s="1192"/>
      <c r="EC558" s="1199"/>
      <c r="ED558" s="1192"/>
      <c r="EE558" s="1194"/>
      <c r="EF558" s="1192"/>
      <c r="EG558" s="1196"/>
      <c r="EH558" s="1192"/>
      <c r="EI558" s="1205"/>
      <c r="EJ558" s="1208"/>
      <c r="EK558" s="1210"/>
      <c r="EL558" s="1212"/>
      <c r="EM558" s="1192"/>
      <c r="EN558" s="1199"/>
      <c r="EO558" s="1192"/>
      <c r="EP558" s="1194"/>
      <c r="EQ558" s="1192"/>
      <c r="ER558" s="1196"/>
      <c r="ES558" s="1192"/>
      <c r="ET558" s="1205"/>
      <c r="EU558" s="1215"/>
      <c r="EV558" s="1208"/>
      <c r="EW558" s="1210"/>
      <c r="EX558" s="277">
        <v>10</v>
      </c>
      <c r="EY558" s="1210"/>
      <c r="EZ558" s="1261"/>
      <c r="FA558" s="1210"/>
      <c r="FB558" s="1264"/>
      <c r="FC558" s="313"/>
      <c r="FD558" s="1267"/>
      <c r="FE558" s="441"/>
      <c r="FL558" s="422"/>
      <c r="FM558" s="422"/>
      <c r="FN558" s="422"/>
      <c r="FO558" s="422"/>
    </row>
    <row r="559" spans="1:171" ht="15.6" customHeight="1">
      <c r="A559" s="144" t="s">
        <v>1578</v>
      </c>
      <c r="B559" s="144" t="s">
        <v>2253</v>
      </c>
      <c r="C559" s="1257"/>
      <c r="D559" s="1183"/>
      <c r="E559" s="1218"/>
      <c r="F559" s="300" t="s">
        <v>45</v>
      </c>
      <c r="G559" s="205"/>
      <c r="H559" s="279">
        <v>198500</v>
      </c>
      <c r="I559" s="280"/>
      <c r="J559" s="279">
        <v>195290</v>
      </c>
      <c r="K559" s="280"/>
      <c r="L559" s="175" t="s">
        <v>268</v>
      </c>
      <c r="M559" s="223">
        <v>1860</v>
      </c>
      <c r="N559" s="281"/>
      <c r="O559" s="282" t="s">
        <v>269</v>
      </c>
      <c r="P559" s="283" t="s">
        <v>270</v>
      </c>
      <c r="Q559" s="284" t="s">
        <v>274</v>
      </c>
      <c r="R559" s="283" t="s">
        <v>271</v>
      </c>
      <c r="S559" s="284" t="s">
        <v>268</v>
      </c>
      <c r="T559" s="285">
        <v>2.9</v>
      </c>
      <c r="U559" s="286"/>
      <c r="V559" s="223">
        <v>1820</v>
      </c>
      <c r="W559" s="281"/>
      <c r="X559" s="282" t="s">
        <v>269</v>
      </c>
      <c r="Y559" s="283" t="s">
        <v>270</v>
      </c>
      <c r="Z559" s="284" t="s">
        <v>274</v>
      </c>
      <c r="AA559" s="283" t="s">
        <v>271</v>
      </c>
      <c r="AB559" s="284" t="s">
        <v>268</v>
      </c>
      <c r="AC559" s="285">
        <v>2.9</v>
      </c>
      <c r="AD559" s="287"/>
      <c r="AE559" s="263"/>
      <c r="AF559" s="263"/>
      <c r="AG559" s="263"/>
      <c r="AH559" s="263"/>
      <c r="AI559" s="263"/>
      <c r="AJ559" s="263"/>
      <c r="AK559" s="263"/>
      <c r="AL559" s="263"/>
      <c r="AM559" s="263"/>
      <c r="AN559" s="263"/>
      <c r="AO559" s="263"/>
      <c r="AP559" s="263"/>
      <c r="AQ559" s="263"/>
      <c r="AR559" s="263"/>
      <c r="AS559" s="263"/>
      <c r="AT559" s="263"/>
      <c r="AU559" s="263"/>
      <c r="AV559" s="263"/>
      <c r="AW559" s="263"/>
      <c r="AX559" s="263"/>
      <c r="AY559" s="263"/>
      <c r="AZ559" s="263"/>
      <c r="BA559" s="263"/>
      <c r="BB559" s="263"/>
      <c r="BC559" s="263"/>
      <c r="BD559" s="263"/>
      <c r="BE559" s="263"/>
      <c r="BF559" s="263"/>
      <c r="BG559" s="263"/>
      <c r="BH559" s="263"/>
      <c r="BI559" s="263"/>
      <c r="BJ559" s="1187"/>
      <c r="BL559" s="314"/>
      <c r="BM559" s="1210"/>
      <c r="BN559" s="315"/>
      <c r="BO559" s="288"/>
      <c r="BP559" s="288"/>
      <c r="BQ559" s="288"/>
      <c r="BR559" s="288"/>
      <c r="BS559" s="288"/>
      <c r="BT559" s="316"/>
      <c r="BU559" s="235"/>
      <c r="BV559" s="1241"/>
      <c r="BW559" s="317"/>
      <c r="BX559" s="1186"/>
      <c r="BY559" s="133"/>
      <c r="BZ559" s="133"/>
      <c r="CA559" s="1187"/>
      <c r="CB559" s="263"/>
      <c r="CC559" s="263"/>
      <c r="CD559" s="263"/>
      <c r="CE559" s="263"/>
      <c r="CF559" s="263"/>
      <c r="CG559" s="263"/>
      <c r="CH559" s="263"/>
      <c r="CI559" s="1241"/>
      <c r="CJ559" s="1220"/>
      <c r="CK559" s="1189"/>
      <c r="CL559" s="1191"/>
      <c r="CM559" s="1193"/>
      <c r="CN559" s="1195"/>
      <c r="CO559" s="1193"/>
      <c r="CP559" s="1197"/>
      <c r="CQ559" s="1193"/>
      <c r="CR559" s="1206"/>
      <c r="CS559" s="1231"/>
      <c r="CT559" s="1232"/>
      <c r="CU559" s="1235"/>
      <c r="CV559" s="1238"/>
      <c r="CW559" s="1235"/>
      <c r="CX559" s="1238"/>
      <c r="CY559" s="1189"/>
      <c r="CZ559" s="291" t="s">
        <v>1167</v>
      </c>
      <c r="DA559" s="292">
        <v>2000</v>
      </c>
      <c r="DB559" s="293">
        <v>2300</v>
      </c>
      <c r="DC559" s="294">
        <v>1400</v>
      </c>
      <c r="DD559" s="290">
        <v>1400</v>
      </c>
      <c r="DE559" s="1210"/>
      <c r="DF559" s="314"/>
      <c r="DG559" s="263"/>
      <c r="DH559" s="165"/>
      <c r="DI559" s="1241"/>
      <c r="DJ559" s="1244"/>
      <c r="DK559" s="1210"/>
      <c r="DL559" s="1191"/>
      <c r="DM559" s="1193"/>
      <c r="DN559" s="1195"/>
      <c r="DO559" s="1193"/>
      <c r="DP559" s="1197"/>
      <c r="DQ559" s="1193"/>
      <c r="DR559" s="1248"/>
      <c r="DS559" s="1210"/>
      <c r="DT559" s="314"/>
      <c r="DU559" s="1210"/>
      <c r="DV559" s="1222"/>
      <c r="DW559" s="1224"/>
      <c r="DX559" s="1224"/>
      <c r="DY559" s="1226"/>
      <c r="DZ559" s="1210"/>
      <c r="EA559" s="1213"/>
      <c r="EB559" s="1193"/>
      <c r="EC559" s="1200"/>
      <c r="ED559" s="1193"/>
      <c r="EE559" s="1195"/>
      <c r="EF559" s="1193"/>
      <c r="EG559" s="1197"/>
      <c r="EH559" s="1193"/>
      <c r="EI559" s="1206"/>
      <c r="EJ559" s="1209"/>
      <c r="EK559" s="1210"/>
      <c r="EL559" s="1213"/>
      <c r="EM559" s="1193"/>
      <c r="EN559" s="1200"/>
      <c r="EO559" s="1193"/>
      <c r="EP559" s="1195"/>
      <c r="EQ559" s="1193"/>
      <c r="ER559" s="1197"/>
      <c r="ES559" s="1193"/>
      <c r="ET559" s="1206"/>
      <c r="EU559" s="1216"/>
      <c r="EV559" s="1209"/>
      <c r="EW559" s="1210"/>
      <c r="EX559" s="295" t="s">
        <v>1168</v>
      </c>
      <c r="EY559" s="1210"/>
      <c r="EZ559" s="1262"/>
      <c r="FA559" s="1210"/>
      <c r="FB559" s="1265"/>
      <c r="FC559" s="313"/>
      <c r="FD559" s="1268"/>
      <c r="FE559" s="441"/>
      <c r="FL559" s="422"/>
      <c r="FM559" s="422"/>
      <c r="FN559" s="422"/>
      <c r="FO559" s="422"/>
    </row>
    <row r="560" spans="1:171" s="56" customFormat="1" ht="15.6" customHeight="1">
      <c r="A560" s="144" t="s">
        <v>622</v>
      </c>
      <c r="B560" s="144" t="s">
        <v>2254</v>
      </c>
      <c r="C560" s="1255" t="s">
        <v>344</v>
      </c>
      <c r="D560" s="1340" t="s">
        <v>1159</v>
      </c>
      <c r="E560" s="1346" t="s">
        <v>1160</v>
      </c>
      <c r="F560" s="204" t="s">
        <v>42</v>
      </c>
      <c r="G560" s="205"/>
      <c r="H560" s="206">
        <v>261630</v>
      </c>
      <c r="I560" s="207">
        <v>269990</v>
      </c>
      <c r="J560" s="206">
        <v>205080</v>
      </c>
      <c r="K560" s="207">
        <v>213440</v>
      </c>
      <c r="L560" s="175" t="s">
        <v>268</v>
      </c>
      <c r="M560" s="208">
        <v>2590</v>
      </c>
      <c r="N560" s="209">
        <v>2670</v>
      </c>
      <c r="O560" s="210" t="s">
        <v>269</v>
      </c>
      <c r="P560" s="211" t="s">
        <v>270</v>
      </c>
      <c r="Q560" s="212" t="s">
        <v>268</v>
      </c>
      <c r="R560" s="213" t="s">
        <v>271</v>
      </c>
      <c r="S560" s="212" t="s">
        <v>268</v>
      </c>
      <c r="T560" s="214">
        <v>3.3</v>
      </c>
      <c r="U560" s="215">
        <v>3.3</v>
      </c>
      <c r="V560" s="208">
        <v>2030</v>
      </c>
      <c r="W560" s="209">
        <v>2110</v>
      </c>
      <c r="X560" s="210" t="s">
        <v>269</v>
      </c>
      <c r="Y560" s="211" t="s">
        <v>270</v>
      </c>
      <c r="Z560" s="212" t="s">
        <v>268</v>
      </c>
      <c r="AA560" s="213" t="s">
        <v>271</v>
      </c>
      <c r="AB560" s="212" t="s">
        <v>268</v>
      </c>
      <c r="AC560" s="214">
        <v>3.3</v>
      </c>
      <c r="AD560" s="216">
        <v>3.2</v>
      </c>
      <c r="AE560" s="175" t="s">
        <v>268</v>
      </c>
      <c r="AF560" s="217">
        <v>8360</v>
      </c>
      <c r="AG560" s="218" t="s">
        <v>274</v>
      </c>
      <c r="AH560" s="219">
        <v>80</v>
      </c>
      <c r="AI560" s="220" t="s">
        <v>269</v>
      </c>
      <c r="AJ560" s="211" t="s">
        <v>270</v>
      </c>
      <c r="AK560" s="212" t="s">
        <v>268</v>
      </c>
      <c r="AL560" s="213" t="s">
        <v>271</v>
      </c>
      <c r="AM560" s="212" t="s">
        <v>268</v>
      </c>
      <c r="AN560" s="221">
        <v>2.8</v>
      </c>
      <c r="AO560" s="222" t="s">
        <v>276</v>
      </c>
      <c r="AP560" s="175" t="s">
        <v>268</v>
      </c>
      <c r="AQ560" s="223">
        <v>3340</v>
      </c>
      <c r="AR560" s="224" t="s">
        <v>274</v>
      </c>
      <c r="AS560" s="225">
        <v>30</v>
      </c>
      <c r="AT560" s="226" t="s">
        <v>269</v>
      </c>
      <c r="AU560" s="227" t="s">
        <v>270</v>
      </c>
      <c r="AV560" s="228" t="s">
        <v>268</v>
      </c>
      <c r="AW560" s="229" t="s">
        <v>271</v>
      </c>
      <c r="AX560" s="228" t="s">
        <v>268</v>
      </c>
      <c r="AY560" s="230">
        <v>3.8</v>
      </c>
      <c r="AZ560" s="51"/>
      <c r="BA560" s="203"/>
      <c r="BB560" s="203"/>
      <c r="BC560" s="200"/>
      <c r="BD560" s="199"/>
      <c r="BE560" s="200"/>
      <c r="BF560" s="199"/>
      <c r="BG560" s="200"/>
      <c r="BH560" s="199"/>
      <c r="BI560" s="200"/>
      <c r="BJ560" s="1187" t="s">
        <v>274</v>
      </c>
      <c r="BK560" s="51"/>
      <c r="BL560" s="231"/>
      <c r="BM560" s="1210" t="s">
        <v>268</v>
      </c>
      <c r="BN560" s="232"/>
      <c r="BO560" s="233"/>
      <c r="BP560" s="233"/>
      <c r="BQ560" s="233"/>
      <c r="BR560" s="233"/>
      <c r="BS560" s="233"/>
      <c r="BT560" s="234"/>
      <c r="BU560" s="235"/>
      <c r="BV560" s="1241" t="s">
        <v>1161</v>
      </c>
      <c r="BW560" s="236"/>
      <c r="BX560" s="1210" t="s">
        <v>268</v>
      </c>
      <c r="BY560" s="1276">
        <v>61260</v>
      </c>
      <c r="BZ560" s="237"/>
      <c r="CA560" s="1210" t="s">
        <v>268</v>
      </c>
      <c r="CB560" s="1245">
        <v>530</v>
      </c>
      <c r="CC560" s="1201" t="s">
        <v>269</v>
      </c>
      <c r="CD560" s="1202" t="s">
        <v>270</v>
      </c>
      <c r="CE560" s="1201" t="s">
        <v>268</v>
      </c>
      <c r="CF560" s="1203" t="s">
        <v>275</v>
      </c>
      <c r="CG560" s="1201" t="s">
        <v>268</v>
      </c>
      <c r="CH560" s="1246">
        <v>5.8</v>
      </c>
      <c r="CI560" s="1241" t="s">
        <v>278</v>
      </c>
      <c r="CJ560" s="1259" t="s">
        <v>193</v>
      </c>
      <c r="CK560" s="1189" t="s">
        <v>268</v>
      </c>
      <c r="CL560" s="1245">
        <v>520</v>
      </c>
      <c r="CM560" s="1201" t="s">
        <v>269</v>
      </c>
      <c r="CN560" s="1202" t="s">
        <v>270</v>
      </c>
      <c r="CO560" s="1201" t="s">
        <v>268</v>
      </c>
      <c r="CP560" s="1203" t="s">
        <v>275</v>
      </c>
      <c r="CQ560" s="1201" t="s">
        <v>268</v>
      </c>
      <c r="CR560" s="1204">
        <v>2.5</v>
      </c>
      <c r="CS560" s="1258" t="s">
        <v>277</v>
      </c>
      <c r="CT560" s="1232" t="s">
        <v>268</v>
      </c>
      <c r="CU560" s="1233">
        <v>19300</v>
      </c>
      <c r="CV560" s="1236">
        <v>21200</v>
      </c>
      <c r="CW560" s="1233">
        <v>13400</v>
      </c>
      <c r="CX560" s="1236">
        <v>13400</v>
      </c>
      <c r="CY560" s="1189" t="s">
        <v>268</v>
      </c>
      <c r="CZ560" s="238" t="s">
        <v>1162</v>
      </c>
      <c r="DA560" s="239">
        <v>31600</v>
      </c>
      <c r="DB560" s="240">
        <v>35200</v>
      </c>
      <c r="DC560" s="241">
        <v>22100</v>
      </c>
      <c r="DD560" s="242">
        <v>22100</v>
      </c>
      <c r="DE560" s="1210" t="s">
        <v>274</v>
      </c>
      <c r="DF560" s="231"/>
      <c r="DG560" s="1189" t="s">
        <v>268</v>
      </c>
      <c r="DH560" s="1239">
        <v>5100</v>
      </c>
      <c r="DI560" s="1210" t="s">
        <v>268</v>
      </c>
      <c r="DJ560" s="1242">
        <v>21880</v>
      </c>
      <c r="DK560" s="1210" t="s">
        <v>268</v>
      </c>
      <c r="DL560" s="1245">
        <v>210</v>
      </c>
      <c r="DM560" s="1201" t="s">
        <v>269</v>
      </c>
      <c r="DN560" s="1202" t="s">
        <v>270</v>
      </c>
      <c r="DO560" s="1201" t="s">
        <v>268</v>
      </c>
      <c r="DP560" s="1203" t="s">
        <v>275</v>
      </c>
      <c r="DQ560" s="1201" t="s">
        <v>268</v>
      </c>
      <c r="DR560" s="1246">
        <v>6.5</v>
      </c>
      <c r="DS560" s="1210" t="s">
        <v>280</v>
      </c>
      <c r="DT560" s="243"/>
      <c r="DU560" s="1210" t="s">
        <v>280</v>
      </c>
      <c r="DV560" s="1249" t="s">
        <v>1129</v>
      </c>
      <c r="DW560" s="1251" t="s">
        <v>1129</v>
      </c>
      <c r="DX560" s="1251" t="s">
        <v>1129</v>
      </c>
      <c r="DY560" s="1253" t="s">
        <v>1129</v>
      </c>
      <c r="DZ560" s="1210" t="s">
        <v>280</v>
      </c>
      <c r="EA560" s="1211">
        <v>14780</v>
      </c>
      <c r="EB560" s="1201" t="s">
        <v>268</v>
      </c>
      <c r="EC560" s="1198">
        <v>140</v>
      </c>
      <c r="ED560" s="1201" t="s">
        <v>269</v>
      </c>
      <c r="EE560" s="1202" t="s">
        <v>270</v>
      </c>
      <c r="EF560" s="1201" t="s">
        <v>268</v>
      </c>
      <c r="EG560" s="1203" t="s">
        <v>275</v>
      </c>
      <c r="EH560" s="1201" t="s">
        <v>268</v>
      </c>
      <c r="EI560" s="1204">
        <v>4.9000000000000004</v>
      </c>
      <c r="EJ560" s="1207" t="s">
        <v>276</v>
      </c>
      <c r="EK560" s="1210" t="s">
        <v>280</v>
      </c>
      <c r="EL560" s="1211">
        <v>50170</v>
      </c>
      <c r="EM560" s="1201" t="s">
        <v>268</v>
      </c>
      <c r="EN560" s="1198">
        <v>500</v>
      </c>
      <c r="EO560" s="1201" t="s">
        <v>269</v>
      </c>
      <c r="EP560" s="1202" t="s">
        <v>270</v>
      </c>
      <c r="EQ560" s="1201" t="s">
        <v>268</v>
      </c>
      <c r="ER560" s="1203" t="s">
        <v>275</v>
      </c>
      <c r="ES560" s="1201" t="s">
        <v>268</v>
      </c>
      <c r="ET560" s="1204">
        <v>2.7</v>
      </c>
      <c r="EU560" s="1214" t="s">
        <v>276</v>
      </c>
      <c r="EV560" s="1207" t="s">
        <v>1168</v>
      </c>
      <c r="EW560" s="1210" t="s">
        <v>280</v>
      </c>
      <c r="EX560" s="244"/>
      <c r="EY560" s="1210" t="s">
        <v>280</v>
      </c>
      <c r="EZ560" s="1260">
        <v>1350</v>
      </c>
      <c r="FA560" s="1210" t="s">
        <v>280</v>
      </c>
      <c r="FB560" s="1263" t="s">
        <v>2511</v>
      </c>
      <c r="FC560" s="298"/>
      <c r="FD560" s="1266" t="s">
        <v>2512</v>
      </c>
      <c r="FE560" s="441"/>
      <c r="FF560" s="422"/>
      <c r="FG560" s="422"/>
      <c r="FH560" s="422"/>
      <c r="FI560" s="422"/>
      <c r="FJ560" s="422"/>
      <c r="FK560" s="422"/>
      <c r="FL560" s="422"/>
      <c r="FM560" s="422"/>
      <c r="FN560" s="422"/>
      <c r="FO560" s="422"/>
    </row>
    <row r="561" spans="1:171" s="56" customFormat="1" ht="15.6" customHeight="1">
      <c r="A561" s="144" t="s">
        <v>623</v>
      </c>
      <c r="B561" s="144" t="s">
        <v>2255</v>
      </c>
      <c r="C561" s="1256"/>
      <c r="D561" s="1341"/>
      <c r="E561" s="1347"/>
      <c r="F561" s="245" t="s">
        <v>43</v>
      </c>
      <c r="G561" s="205"/>
      <c r="H561" s="246">
        <v>269990</v>
      </c>
      <c r="I561" s="247">
        <v>337660</v>
      </c>
      <c r="J561" s="246">
        <v>213440</v>
      </c>
      <c r="K561" s="247">
        <v>281110</v>
      </c>
      <c r="L561" s="175" t="s">
        <v>268</v>
      </c>
      <c r="M561" s="248">
        <v>2670</v>
      </c>
      <c r="N561" s="249">
        <v>3240</v>
      </c>
      <c r="O561" s="250" t="s">
        <v>269</v>
      </c>
      <c r="P561" s="251" t="s">
        <v>270</v>
      </c>
      <c r="Q561" s="252" t="s">
        <v>274</v>
      </c>
      <c r="R561" s="251" t="s">
        <v>271</v>
      </c>
      <c r="S561" s="252" t="s">
        <v>268</v>
      </c>
      <c r="T561" s="253">
        <v>3.3</v>
      </c>
      <c r="U561" s="254">
        <v>3.2</v>
      </c>
      <c r="V561" s="248">
        <v>2110</v>
      </c>
      <c r="W561" s="249">
        <v>2680</v>
      </c>
      <c r="X561" s="250" t="s">
        <v>269</v>
      </c>
      <c r="Y561" s="251" t="s">
        <v>270</v>
      </c>
      <c r="Z561" s="252" t="s">
        <v>274</v>
      </c>
      <c r="AA561" s="251" t="s">
        <v>271</v>
      </c>
      <c r="AB561" s="252" t="s">
        <v>268</v>
      </c>
      <c r="AC561" s="253">
        <v>3.2</v>
      </c>
      <c r="AD561" s="255">
        <v>3.2</v>
      </c>
      <c r="AE561" s="175" t="s">
        <v>268</v>
      </c>
      <c r="AF561" s="223">
        <v>8360</v>
      </c>
      <c r="AG561" s="224" t="s">
        <v>274</v>
      </c>
      <c r="AH561" s="256">
        <v>80</v>
      </c>
      <c r="AI561" s="257" t="s">
        <v>269</v>
      </c>
      <c r="AJ561" s="197" t="s">
        <v>270</v>
      </c>
      <c r="AK561" s="198" t="s">
        <v>268</v>
      </c>
      <c r="AL561" s="258" t="s">
        <v>271</v>
      </c>
      <c r="AM561" s="259" t="s">
        <v>268</v>
      </c>
      <c r="AN561" s="260">
        <v>2.8</v>
      </c>
      <c r="AO561" s="261"/>
      <c r="AP561" s="51"/>
      <c r="AQ561" s="233"/>
      <c r="AS561" s="233"/>
      <c r="AT561" s="262"/>
      <c r="AU561" s="263"/>
      <c r="AV561" s="262"/>
      <c r="AW561" s="263"/>
      <c r="AX561" s="262"/>
      <c r="AY561" s="263"/>
      <c r="AZ561" s="51"/>
      <c r="BC561" s="264"/>
      <c r="BD561" s="265"/>
      <c r="BF561" s="265"/>
      <c r="BH561" s="265"/>
      <c r="BJ561" s="1187"/>
      <c r="BK561" s="51"/>
      <c r="BL561" s="231"/>
      <c r="BM561" s="1210"/>
      <c r="BU561" s="235"/>
      <c r="BV561" s="1241"/>
      <c r="BW561" s="266"/>
      <c r="BX561" s="1210"/>
      <c r="BY561" s="1343"/>
      <c r="BZ561" s="267">
        <v>59320</v>
      </c>
      <c r="CA561" s="1210"/>
      <c r="CB561" s="1190"/>
      <c r="CC561" s="1192"/>
      <c r="CD561" s="1194"/>
      <c r="CE561" s="1192"/>
      <c r="CF561" s="1196"/>
      <c r="CG561" s="1192"/>
      <c r="CH561" s="1247"/>
      <c r="CI561" s="1241"/>
      <c r="CJ561" s="1188"/>
      <c r="CK561" s="1189"/>
      <c r="CL561" s="1190"/>
      <c r="CM561" s="1192"/>
      <c r="CN561" s="1194"/>
      <c r="CO561" s="1192"/>
      <c r="CP561" s="1196"/>
      <c r="CQ561" s="1192"/>
      <c r="CR561" s="1205"/>
      <c r="CS561" s="1230"/>
      <c r="CT561" s="1232"/>
      <c r="CU561" s="1234"/>
      <c r="CV561" s="1237"/>
      <c r="CW561" s="1234"/>
      <c r="CX561" s="1237"/>
      <c r="CY561" s="1189"/>
      <c r="CZ561" s="167" t="s">
        <v>1164</v>
      </c>
      <c r="DA561" s="268">
        <v>17400</v>
      </c>
      <c r="DB561" s="269">
        <v>19400</v>
      </c>
      <c r="DC561" s="270">
        <v>12200</v>
      </c>
      <c r="DD561" s="271">
        <v>12200</v>
      </c>
      <c r="DE561" s="1210"/>
      <c r="DF561" s="231"/>
      <c r="DG561" s="1189"/>
      <c r="DH561" s="1240"/>
      <c r="DI561" s="1210"/>
      <c r="DJ561" s="1243"/>
      <c r="DK561" s="1210"/>
      <c r="DL561" s="1190"/>
      <c r="DM561" s="1192"/>
      <c r="DN561" s="1194"/>
      <c r="DO561" s="1192"/>
      <c r="DP561" s="1196"/>
      <c r="DQ561" s="1192"/>
      <c r="DR561" s="1247"/>
      <c r="DS561" s="1210"/>
      <c r="DT561" s="231"/>
      <c r="DU561" s="1210"/>
      <c r="DV561" s="1250"/>
      <c r="DW561" s="1252"/>
      <c r="DX561" s="1252"/>
      <c r="DY561" s="1254"/>
      <c r="DZ561" s="1210"/>
      <c r="EA561" s="1212"/>
      <c r="EB561" s="1192"/>
      <c r="EC561" s="1199"/>
      <c r="ED561" s="1192"/>
      <c r="EE561" s="1194"/>
      <c r="EF561" s="1192"/>
      <c r="EG561" s="1196"/>
      <c r="EH561" s="1192"/>
      <c r="EI561" s="1205"/>
      <c r="EJ561" s="1208"/>
      <c r="EK561" s="1210"/>
      <c r="EL561" s="1212"/>
      <c r="EM561" s="1192"/>
      <c r="EN561" s="1199"/>
      <c r="EO561" s="1192"/>
      <c r="EP561" s="1194"/>
      <c r="EQ561" s="1192"/>
      <c r="ER561" s="1196"/>
      <c r="ES561" s="1192"/>
      <c r="ET561" s="1205"/>
      <c r="EU561" s="1215"/>
      <c r="EV561" s="1208"/>
      <c r="EW561" s="1210"/>
      <c r="EX561" s="272">
        <v>31730</v>
      </c>
      <c r="EY561" s="1210"/>
      <c r="EZ561" s="1261"/>
      <c r="FA561" s="1210"/>
      <c r="FB561" s="1264"/>
      <c r="FC561" s="298"/>
      <c r="FD561" s="1267"/>
      <c r="FE561" s="441"/>
      <c r="FF561" s="422"/>
      <c r="FG561" s="422"/>
      <c r="FH561" s="422"/>
      <c r="FI561" s="422"/>
      <c r="FJ561" s="422"/>
      <c r="FK561" s="422"/>
      <c r="FL561" s="422"/>
      <c r="FM561" s="422"/>
      <c r="FN561" s="422"/>
      <c r="FO561" s="422"/>
    </row>
    <row r="562" spans="1:171" s="56" customFormat="1" ht="15.6" customHeight="1">
      <c r="A562" s="144" t="s">
        <v>1579</v>
      </c>
      <c r="B562" s="144" t="s">
        <v>2256</v>
      </c>
      <c r="C562" s="1256"/>
      <c r="D562" s="1341"/>
      <c r="E562" s="1344" t="s">
        <v>1165</v>
      </c>
      <c r="F562" s="245" t="s">
        <v>44</v>
      </c>
      <c r="G562" s="205"/>
      <c r="H562" s="246">
        <v>337660</v>
      </c>
      <c r="I562" s="247">
        <v>421280</v>
      </c>
      <c r="J562" s="246">
        <v>281110</v>
      </c>
      <c r="K562" s="247">
        <v>364730</v>
      </c>
      <c r="L562" s="175" t="s">
        <v>268</v>
      </c>
      <c r="M562" s="248">
        <v>3240</v>
      </c>
      <c r="N562" s="249">
        <v>4080</v>
      </c>
      <c r="O562" s="250" t="s">
        <v>269</v>
      </c>
      <c r="P562" s="251" t="s">
        <v>270</v>
      </c>
      <c r="Q562" s="252" t="s">
        <v>274</v>
      </c>
      <c r="R562" s="251" t="s">
        <v>271</v>
      </c>
      <c r="S562" s="252" t="s">
        <v>268</v>
      </c>
      <c r="T562" s="253">
        <v>3.2</v>
      </c>
      <c r="U562" s="254">
        <v>3.2</v>
      </c>
      <c r="V562" s="248">
        <v>2680</v>
      </c>
      <c r="W562" s="249">
        <v>3520</v>
      </c>
      <c r="X562" s="250" t="s">
        <v>269</v>
      </c>
      <c r="Y562" s="251" t="s">
        <v>270</v>
      </c>
      <c r="Z562" s="252" t="s">
        <v>274</v>
      </c>
      <c r="AA562" s="251" t="s">
        <v>271</v>
      </c>
      <c r="AB562" s="252" t="s">
        <v>268</v>
      </c>
      <c r="AC562" s="253">
        <v>3.2</v>
      </c>
      <c r="AD562" s="255">
        <v>3.1</v>
      </c>
      <c r="AE562" s="55"/>
      <c r="AF562" s="133"/>
      <c r="AG562" s="133"/>
      <c r="AH562" s="273"/>
      <c r="AI562" s="137"/>
      <c r="AJ562" s="138"/>
      <c r="AK562" s="137"/>
      <c r="AL562" s="138"/>
      <c r="AM562" s="137"/>
      <c r="AN562" s="138"/>
      <c r="AO562" s="138"/>
      <c r="AP562" s="55"/>
      <c r="AQ562" s="133"/>
      <c r="AR562" s="133"/>
      <c r="AS562" s="138"/>
      <c r="AT562" s="137"/>
      <c r="AU562" s="138"/>
      <c r="AV562" s="137"/>
      <c r="AW562" s="138"/>
      <c r="AX562" s="137"/>
      <c r="AY562" s="138"/>
      <c r="AZ562" s="175" t="s">
        <v>268</v>
      </c>
      <c r="BA562" s="274">
        <v>16720</v>
      </c>
      <c r="BB562" s="175" t="s">
        <v>268</v>
      </c>
      <c r="BC562" s="225">
        <v>160</v>
      </c>
      <c r="BD562" s="226" t="s">
        <v>269</v>
      </c>
      <c r="BE562" s="227" t="s">
        <v>270</v>
      </c>
      <c r="BF562" s="228" t="s">
        <v>268</v>
      </c>
      <c r="BG562" s="229" t="s">
        <v>271</v>
      </c>
      <c r="BH562" s="226" t="s">
        <v>268</v>
      </c>
      <c r="BI562" s="230">
        <v>2.8</v>
      </c>
      <c r="BJ562" s="1187"/>
      <c r="BK562" s="51"/>
      <c r="BL562" s="231"/>
      <c r="BM562" s="1210"/>
      <c r="BU562" s="235"/>
      <c r="BV562" s="1241"/>
      <c r="BW562" s="266"/>
      <c r="BX562" s="1210" t="s">
        <v>268</v>
      </c>
      <c r="BY562" s="1278">
        <v>59320</v>
      </c>
      <c r="BZ562" s="275"/>
      <c r="CA562" s="1210"/>
      <c r="CB562" s="1190"/>
      <c r="CC562" s="1192"/>
      <c r="CD562" s="1194"/>
      <c r="CE562" s="1192"/>
      <c r="CF562" s="1196"/>
      <c r="CG562" s="1192"/>
      <c r="CH562" s="1247"/>
      <c r="CI562" s="1241"/>
      <c r="CJ562" s="1219">
        <v>52070</v>
      </c>
      <c r="CK562" s="1189"/>
      <c r="CL562" s="1190"/>
      <c r="CM562" s="1192"/>
      <c r="CN562" s="1194"/>
      <c r="CO562" s="1192"/>
      <c r="CP562" s="1196"/>
      <c r="CQ562" s="1192"/>
      <c r="CR562" s="1205"/>
      <c r="CS562" s="1230"/>
      <c r="CT562" s="1232"/>
      <c r="CU562" s="1234"/>
      <c r="CV562" s="1237"/>
      <c r="CW562" s="1234"/>
      <c r="CX562" s="1237"/>
      <c r="CY562" s="1189"/>
      <c r="CZ562" s="167" t="s">
        <v>1166</v>
      </c>
      <c r="DA562" s="268">
        <v>15200</v>
      </c>
      <c r="DB562" s="269">
        <v>16900</v>
      </c>
      <c r="DC562" s="270">
        <v>10600</v>
      </c>
      <c r="DD562" s="271">
        <v>10600</v>
      </c>
      <c r="DE562" s="1210"/>
      <c r="DF562" s="231"/>
      <c r="DG562" s="235"/>
      <c r="DH562" s="276"/>
      <c r="DI562" s="1241"/>
      <c r="DJ562" s="1243"/>
      <c r="DK562" s="1210"/>
      <c r="DL562" s="1190"/>
      <c r="DM562" s="1192"/>
      <c r="DN562" s="1194"/>
      <c r="DO562" s="1192"/>
      <c r="DP562" s="1196"/>
      <c r="DQ562" s="1192"/>
      <c r="DR562" s="1247"/>
      <c r="DS562" s="1210"/>
      <c r="DT562" s="231"/>
      <c r="DU562" s="1210"/>
      <c r="DV562" s="1221">
        <v>0.01</v>
      </c>
      <c r="DW562" s="1223">
        <v>0.02</v>
      </c>
      <c r="DX562" s="1223">
        <v>0.04</v>
      </c>
      <c r="DY562" s="1225">
        <v>0.05</v>
      </c>
      <c r="DZ562" s="1210"/>
      <c r="EA562" s="1212"/>
      <c r="EB562" s="1192"/>
      <c r="EC562" s="1199"/>
      <c r="ED562" s="1192"/>
      <c r="EE562" s="1194"/>
      <c r="EF562" s="1192"/>
      <c r="EG562" s="1196"/>
      <c r="EH562" s="1192"/>
      <c r="EI562" s="1205"/>
      <c r="EJ562" s="1208"/>
      <c r="EK562" s="1210"/>
      <c r="EL562" s="1212"/>
      <c r="EM562" s="1192"/>
      <c r="EN562" s="1199"/>
      <c r="EO562" s="1192"/>
      <c r="EP562" s="1194"/>
      <c r="EQ562" s="1192"/>
      <c r="ER562" s="1196"/>
      <c r="ES562" s="1192"/>
      <c r="ET562" s="1205"/>
      <c r="EU562" s="1215"/>
      <c r="EV562" s="1208"/>
      <c r="EW562" s="1210"/>
      <c r="EX562" s="277">
        <v>310</v>
      </c>
      <c r="EY562" s="1210"/>
      <c r="EZ562" s="1261"/>
      <c r="FA562" s="1210"/>
      <c r="FB562" s="1264"/>
      <c r="FC562" s="298"/>
      <c r="FD562" s="1267"/>
      <c r="FE562" s="441"/>
      <c r="FF562" s="422"/>
      <c r="FG562" s="422"/>
      <c r="FH562" s="422"/>
      <c r="FI562" s="422"/>
      <c r="FJ562" s="422"/>
      <c r="FK562" s="422"/>
      <c r="FL562" s="422"/>
      <c r="FM562" s="422"/>
      <c r="FN562" s="422"/>
      <c r="FO562" s="422"/>
    </row>
    <row r="563" spans="1:171" s="56" customFormat="1" ht="15.6" customHeight="1">
      <c r="A563" s="144" t="s">
        <v>1580</v>
      </c>
      <c r="B563" s="144" t="s">
        <v>2257</v>
      </c>
      <c r="C563" s="1256"/>
      <c r="D563" s="1342"/>
      <c r="E563" s="1345"/>
      <c r="F563" s="278" t="s">
        <v>45</v>
      </c>
      <c r="G563" s="205"/>
      <c r="H563" s="279">
        <v>421280</v>
      </c>
      <c r="I563" s="280"/>
      <c r="J563" s="279">
        <v>364730</v>
      </c>
      <c r="K563" s="280"/>
      <c r="L563" s="175" t="s">
        <v>268</v>
      </c>
      <c r="M563" s="223">
        <v>4080</v>
      </c>
      <c r="N563" s="281"/>
      <c r="O563" s="282" t="s">
        <v>269</v>
      </c>
      <c r="P563" s="283" t="s">
        <v>270</v>
      </c>
      <c r="Q563" s="284" t="s">
        <v>274</v>
      </c>
      <c r="R563" s="283" t="s">
        <v>271</v>
      </c>
      <c r="S563" s="284" t="s">
        <v>268</v>
      </c>
      <c r="T563" s="285">
        <v>3.2</v>
      </c>
      <c r="U563" s="286"/>
      <c r="V563" s="223">
        <v>3520</v>
      </c>
      <c r="W563" s="281"/>
      <c r="X563" s="282" t="s">
        <v>269</v>
      </c>
      <c r="Y563" s="283" t="s">
        <v>270</v>
      </c>
      <c r="Z563" s="284" t="s">
        <v>274</v>
      </c>
      <c r="AA563" s="283" t="s">
        <v>271</v>
      </c>
      <c r="AB563" s="284" t="s">
        <v>268</v>
      </c>
      <c r="AC563" s="285">
        <v>3.1</v>
      </c>
      <c r="AD563" s="287"/>
      <c r="AE563" s="55"/>
      <c r="AF563" s="133"/>
      <c r="AG563" s="133"/>
      <c r="AH563" s="288"/>
      <c r="AI563" s="137"/>
      <c r="AJ563" s="138"/>
      <c r="AK563" s="137"/>
      <c r="AL563" s="138"/>
      <c r="AM563" s="137"/>
      <c r="AN563" s="138"/>
      <c r="AO563" s="138"/>
      <c r="AP563" s="55"/>
      <c r="AQ563" s="289"/>
      <c r="AR563" s="165"/>
      <c r="AS563" s="288"/>
      <c r="AT563" s="137"/>
      <c r="AU563" s="138"/>
      <c r="AV563" s="137"/>
      <c r="AW563" s="138"/>
      <c r="AX563" s="137"/>
      <c r="AY563" s="138"/>
      <c r="AZ563" s="55"/>
      <c r="BA563" s="133"/>
      <c r="BJ563" s="1187"/>
      <c r="BK563" s="51"/>
      <c r="BL563" s="231"/>
      <c r="BM563" s="1210"/>
      <c r="BU563" s="235"/>
      <c r="BV563" s="1241"/>
      <c r="BW563" s="266"/>
      <c r="BX563" s="1210"/>
      <c r="BY563" s="1279"/>
      <c r="BZ563" s="290"/>
      <c r="CA563" s="1210"/>
      <c r="CB563" s="1191"/>
      <c r="CC563" s="1193"/>
      <c r="CD563" s="1195"/>
      <c r="CE563" s="1193"/>
      <c r="CF563" s="1197"/>
      <c r="CG563" s="1193"/>
      <c r="CH563" s="1248"/>
      <c r="CI563" s="1241"/>
      <c r="CJ563" s="1219"/>
      <c r="CK563" s="1189"/>
      <c r="CL563" s="1190"/>
      <c r="CM563" s="1192"/>
      <c r="CN563" s="1194"/>
      <c r="CO563" s="1192"/>
      <c r="CP563" s="1196"/>
      <c r="CQ563" s="1192"/>
      <c r="CR563" s="1205"/>
      <c r="CS563" s="1230"/>
      <c r="CT563" s="1232"/>
      <c r="CU563" s="1235"/>
      <c r="CV563" s="1238"/>
      <c r="CW563" s="1235"/>
      <c r="CX563" s="1238"/>
      <c r="CY563" s="1189"/>
      <c r="CZ563" s="291" t="s">
        <v>1167</v>
      </c>
      <c r="DA563" s="292">
        <v>13600</v>
      </c>
      <c r="DB563" s="293">
        <v>15100</v>
      </c>
      <c r="DC563" s="294">
        <v>9500</v>
      </c>
      <c r="DD563" s="290">
        <v>9500</v>
      </c>
      <c r="DE563" s="1210"/>
      <c r="DF563" s="231"/>
      <c r="DG563" s="235"/>
      <c r="DH563" s="165"/>
      <c r="DI563" s="1241"/>
      <c r="DJ563" s="1244"/>
      <c r="DK563" s="1210"/>
      <c r="DL563" s="1190"/>
      <c r="DM563" s="1193"/>
      <c r="DN563" s="1195"/>
      <c r="DO563" s="1193"/>
      <c r="DP563" s="1197"/>
      <c r="DQ563" s="1193"/>
      <c r="DR563" s="1248"/>
      <c r="DS563" s="1210"/>
      <c r="DT563" s="231"/>
      <c r="DU563" s="1210"/>
      <c r="DV563" s="1222"/>
      <c r="DW563" s="1224"/>
      <c r="DX563" s="1224"/>
      <c r="DY563" s="1226"/>
      <c r="DZ563" s="1210"/>
      <c r="EA563" s="1213"/>
      <c r="EB563" s="1193"/>
      <c r="EC563" s="1200"/>
      <c r="ED563" s="1193"/>
      <c r="EE563" s="1195"/>
      <c r="EF563" s="1193"/>
      <c r="EG563" s="1197"/>
      <c r="EH563" s="1193"/>
      <c r="EI563" s="1206"/>
      <c r="EJ563" s="1209"/>
      <c r="EK563" s="1210"/>
      <c r="EL563" s="1213"/>
      <c r="EM563" s="1193"/>
      <c r="EN563" s="1200"/>
      <c r="EO563" s="1193"/>
      <c r="EP563" s="1195"/>
      <c r="EQ563" s="1193"/>
      <c r="ER563" s="1197"/>
      <c r="ES563" s="1193"/>
      <c r="ET563" s="1206"/>
      <c r="EU563" s="1216"/>
      <c r="EV563" s="1209"/>
      <c r="EW563" s="1210"/>
      <c r="EX563" s="295" t="s">
        <v>1168</v>
      </c>
      <c r="EY563" s="1210"/>
      <c r="EZ563" s="1261"/>
      <c r="FA563" s="1210"/>
      <c r="FB563" s="1264"/>
      <c r="FC563" s="298"/>
      <c r="FD563" s="1267"/>
      <c r="FE563" s="441"/>
      <c r="FF563" s="422"/>
      <c r="FG563" s="422"/>
      <c r="FH563" s="422"/>
      <c r="FI563" s="422"/>
      <c r="FJ563" s="422"/>
      <c r="FK563" s="422"/>
      <c r="FL563" s="422"/>
      <c r="FM563" s="422"/>
      <c r="FN563" s="422"/>
      <c r="FO563" s="422"/>
    </row>
    <row r="564" spans="1:171" s="56" customFormat="1" ht="15.6" customHeight="1">
      <c r="A564" s="56" t="s">
        <v>624</v>
      </c>
      <c r="B564" s="56" t="s">
        <v>2258</v>
      </c>
      <c r="C564" s="1256"/>
      <c r="D564" s="1340" t="s">
        <v>285</v>
      </c>
      <c r="E564" s="1184" t="s">
        <v>1160</v>
      </c>
      <c r="F564" s="296" t="s">
        <v>42</v>
      </c>
      <c r="G564" s="205"/>
      <c r="H564" s="206">
        <v>181650</v>
      </c>
      <c r="I564" s="207">
        <v>190010</v>
      </c>
      <c r="J564" s="206">
        <v>143950</v>
      </c>
      <c r="K564" s="207">
        <v>152310</v>
      </c>
      <c r="L564" s="175" t="s">
        <v>268</v>
      </c>
      <c r="M564" s="208">
        <v>1790</v>
      </c>
      <c r="N564" s="209">
        <v>1870</v>
      </c>
      <c r="O564" s="210" t="s">
        <v>269</v>
      </c>
      <c r="P564" s="211" t="s">
        <v>270</v>
      </c>
      <c r="Q564" s="212" t="s">
        <v>268</v>
      </c>
      <c r="R564" s="213" t="s">
        <v>271</v>
      </c>
      <c r="S564" s="212" t="s">
        <v>268</v>
      </c>
      <c r="T564" s="214">
        <v>3.3</v>
      </c>
      <c r="U564" s="215">
        <v>3.3</v>
      </c>
      <c r="V564" s="208">
        <v>1410</v>
      </c>
      <c r="W564" s="209">
        <v>1490</v>
      </c>
      <c r="X564" s="210" t="s">
        <v>269</v>
      </c>
      <c r="Y564" s="211" t="s">
        <v>270</v>
      </c>
      <c r="Z564" s="212" t="s">
        <v>268</v>
      </c>
      <c r="AA564" s="213" t="s">
        <v>271</v>
      </c>
      <c r="AB564" s="212" t="s">
        <v>268</v>
      </c>
      <c r="AC564" s="214">
        <v>3.2</v>
      </c>
      <c r="AD564" s="216">
        <v>3.2</v>
      </c>
      <c r="AE564" s="175" t="s">
        <v>268</v>
      </c>
      <c r="AF564" s="217">
        <v>8360</v>
      </c>
      <c r="AG564" s="218" t="s">
        <v>274</v>
      </c>
      <c r="AH564" s="219">
        <v>80</v>
      </c>
      <c r="AI564" s="220" t="s">
        <v>269</v>
      </c>
      <c r="AJ564" s="211" t="s">
        <v>270</v>
      </c>
      <c r="AK564" s="212" t="s">
        <v>268</v>
      </c>
      <c r="AL564" s="213" t="s">
        <v>271</v>
      </c>
      <c r="AM564" s="212" t="s">
        <v>268</v>
      </c>
      <c r="AN564" s="221">
        <v>2.8</v>
      </c>
      <c r="AO564" s="222" t="s">
        <v>276</v>
      </c>
      <c r="AP564" s="175" t="s">
        <v>268</v>
      </c>
      <c r="AQ564" s="223">
        <v>3340</v>
      </c>
      <c r="AR564" s="224" t="s">
        <v>274</v>
      </c>
      <c r="AS564" s="225">
        <v>30</v>
      </c>
      <c r="AT564" s="226" t="s">
        <v>269</v>
      </c>
      <c r="AU564" s="227" t="s">
        <v>270</v>
      </c>
      <c r="AV564" s="228" t="s">
        <v>268</v>
      </c>
      <c r="AW564" s="229" t="s">
        <v>271</v>
      </c>
      <c r="AX564" s="228" t="s">
        <v>268</v>
      </c>
      <c r="AY564" s="230">
        <v>3.8</v>
      </c>
      <c r="AZ564" s="51"/>
      <c r="BB564" s="133"/>
      <c r="BC564" s="297"/>
      <c r="BD564" s="137"/>
      <c r="BE564" s="138"/>
      <c r="BF564" s="137"/>
      <c r="BG564" s="138"/>
      <c r="BH564" s="137"/>
      <c r="BI564" s="138"/>
      <c r="BJ564" s="1187"/>
      <c r="BK564" s="51"/>
      <c r="BL564" s="231"/>
      <c r="BM564" s="1210"/>
      <c r="BU564" s="235"/>
      <c r="BV564" s="1241"/>
      <c r="BW564" s="266"/>
      <c r="BX564" s="1210" t="s">
        <v>268</v>
      </c>
      <c r="BY564" s="1276">
        <v>43420</v>
      </c>
      <c r="BZ564" s="237"/>
      <c r="CA564" s="1210" t="s">
        <v>268</v>
      </c>
      <c r="CB564" s="1245">
        <v>350</v>
      </c>
      <c r="CC564" s="1201" t="s">
        <v>269</v>
      </c>
      <c r="CD564" s="1202" t="s">
        <v>270</v>
      </c>
      <c r="CE564" s="1201" t="s">
        <v>268</v>
      </c>
      <c r="CF564" s="1203" t="s">
        <v>275</v>
      </c>
      <c r="CG564" s="1201" t="s">
        <v>268</v>
      </c>
      <c r="CH564" s="1246">
        <v>5.8</v>
      </c>
      <c r="CI564" s="1241"/>
      <c r="CJ564" s="1188" t="s">
        <v>194</v>
      </c>
      <c r="CK564" s="1189" t="s">
        <v>268</v>
      </c>
      <c r="CL564" s="1190">
        <v>340</v>
      </c>
      <c r="CM564" s="1192" t="s">
        <v>269</v>
      </c>
      <c r="CN564" s="1194" t="s">
        <v>270</v>
      </c>
      <c r="CO564" s="1192" t="s">
        <v>268</v>
      </c>
      <c r="CP564" s="1196" t="s">
        <v>275</v>
      </c>
      <c r="CQ564" s="1192" t="s">
        <v>268</v>
      </c>
      <c r="CR564" s="1205">
        <v>2.5</v>
      </c>
      <c r="CS564" s="1230" t="s">
        <v>277</v>
      </c>
      <c r="CT564" s="1232" t="s">
        <v>268</v>
      </c>
      <c r="CU564" s="1233">
        <v>12800</v>
      </c>
      <c r="CV564" s="1236">
        <v>14100</v>
      </c>
      <c r="CW564" s="1233">
        <v>8900</v>
      </c>
      <c r="CX564" s="1236">
        <v>8900</v>
      </c>
      <c r="CY564" s="1189" t="s">
        <v>268</v>
      </c>
      <c r="CZ564" s="238" t="s">
        <v>1162</v>
      </c>
      <c r="DA564" s="239">
        <v>21100</v>
      </c>
      <c r="DB564" s="240">
        <v>23400</v>
      </c>
      <c r="DC564" s="241">
        <v>14700</v>
      </c>
      <c r="DD564" s="242">
        <v>14700</v>
      </c>
      <c r="DE564" s="1210"/>
      <c r="DF564" s="231"/>
      <c r="DG564" s="1189" t="s">
        <v>268</v>
      </c>
      <c r="DH564" s="1239">
        <v>5100</v>
      </c>
      <c r="DI564" s="1210" t="s">
        <v>268</v>
      </c>
      <c r="DJ564" s="1242">
        <v>14590</v>
      </c>
      <c r="DK564" s="1210" t="s">
        <v>268</v>
      </c>
      <c r="DL564" s="1245">
        <v>140</v>
      </c>
      <c r="DM564" s="1201" t="s">
        <v>269</v>
      </c>
      <c r="DN564" s="1202" t="s">
        <v>270</v>
      </c>
      <c r="DO564" s="1201" t="s">
        <v>268</v>
      </c>
      <c r="DP564" s="1203" t="s">
        <v>275</v>
      </c>
      <c r="DQ564" s="1201" t="s">
        <v>268</v>
      </c>
      <c r="DR564" s="1246">
        <v>6.5</v>
      </c>
      <c r="DS564" s="1210"/>
      <c r="DT564" s="231"/>
      <c r="DU564" s="1210" t="s">
        <v>280</v>
      </c>
      <c r="DV564" s="1249" t="s">
        <v>1129</v>
      </c>
      <c r="DW564" s="1251" t="s">
        <v>1129</v>
      </c>
      <c r="DX564" s="1251" t="s">
        <v>1129</v>
      </c>
      <c r="DY564" s="1253" t="s">
        <v>1129</v>
      </c>
      <c r="DZ564" s="1210" t="s">
        <v>280</v>
      </c>
      <c r="EA564" s="1211">
        <v>9850</v>
      </c>
      <c r="EB564" s="1201" t="s">
        <v>268</v>
      </c>
      <c r="EC564" s="1198">
        <v>90</v>
      </c>
      <c r="ED564" s="1201" t="s">
        <v>269</v>
      </c>
      <c r="EE564" s="1202" t="s">
        <v>270</v>
      </c>
      <c r="EF564" s="1201" t="s">
        <v>268</v>
      </c>
      <c r="EG564" s="1203" t="s">
        <v>275</v>
      </c>
      <c r="EH564" s="1201" t="s">
        <v>268</v>
      </c>
      <c r="EI564" s="1204">
        <v>5</v>
      </c>
      <c r="EJ564" s="1207" t="s">
        <v>276</v>
      </c>
      <c r="EK564" s="1210" t="s">
        <v>280</v>
      </c>
      <c r="EL564" s="1211">
        <v>33440</v>
      </c>
      <c r="EM564" s="1201" t="s">
        <v>268</v>
      </c>
      <c r="EN564" s="1198">
        <v>330</v>
      </c>
      <c r="EO564" s="1201" t="s">
        <v>269</v>
      </c>
      <c r="EP564" s="1202" t="s">
        <v>270</v>
      </c>
      <c r="EQ564" s="1201" t="s">
        <v>268</v>
      </c>
      <c r="ER564" s="1203" t="s">
        <v>275</v>
      </c>
      <c r="ES564" s="1201" t="s">
        <v>268</v>
      </c>
      <c r="ET564" s="1204">
        <v>2.7</v>
      </c>
      <c r="EU564" s="1214" t="s">
        <v>276</v>
      </c>
      <c r="EV564" s="1207" t="s">
        <v>1168</v>
      </c>
      <c r="EW564" s="1210" t="s">
        <v>280</v>
      </c>
      <c r="EX564" s="244"/>
      <c r="EY564" s="1210" t="s">
        <v>280</v>
      </c>
      <c r="EZ564" s="1261"/>
      <c r="FA564" s="1210"/>
      <c r="FB564" s="1264"/>
      <c r="FC564" s="298"/>
      <c r="FD564" s="1267"/>
      <c r="FE564" s="441"/>
      <c r="FF564" s="422"/>
      <c r="FG564" s="422"/>
      <c r="FH564" s="422"/>
      <c r="FI564" s="422"/>
      <c r="FJ564" s="422"/>
      <c r="FK564" s="422"/>
      <c r="FL564" s="422"/>
      <c r="FM564" s="422"/>
      <c r="FN564" s="422"/>
      <c r="FO564" s="422"/>
    </row>
    <row r="565" spans="1:171" s="56" customFormat="1" ht="15.6" customHeight="1">
      <c r="A565" s="56" t="s">
        <v>625</v>
      </c>
      <c r="B565" s="56" t="s">
        <v>2259</v>
      </c>
      <c r="C565" s="1256"/>
      <c r="D565" s="1341"/>
      <c r="E565" s="1185"/>
      <c r="F565" s="299" t="s">
        <v>43</v>
      </c>
      <c r="G565" s="205"/>
      <c r="H565" s="246">
        <v>190010</v>
      </c>
      <c r="I565" s="247">
        <v>257680</v>
      </c>
      <c r="J565" s="246">
        <v>152310</v>
      </c>
      <c r="K565" s="247">
        <v>219980</v>
      </c>
      <c r="L565" s="175" t="s">
        <v>268</v>
      </c>
      <c r="M565" s="248">
        <v>1870</v>
      </c>
      <c r="N565" s="249">
        <v>2440</v>
      </c>
      <c r="O565" s="250" t="s">
        <v>269</v>
      </c>
      <c r="P565" s="251" t="s">
        <v>270</v>
      </c>
      <c r="Q565" s="252" t="s">
        <v>274</v>
      </c>
      <c r="R565" s="251" t="s">
        <v>271</v>
      </c>
      <c r="S565" s="252" t="s">
        <v>268</v>
      </c>
      <c r="T565" s="253">
        <v>3.3</v>
      </c>
      <c r="U565" s="254">
        <v>3.2</v>
      </c>
      <c r="V565" s="248">
        <v>1490</v>
      </c>
      <c r="W565" s="249">
        <v>2070</v>
      </c>
      <c r="X565" s="250" t="s">
        <v>269</v>
      </c>
      <c r="Y565" s="251" t="s">
        <v>270</v>
      </c>
      <c r="Z565" s="252" t="s">
        <v>274</v>
      </c>
      <c r="AA565" s="251" t="s">
        <v>271</v>
      </c>
      <c r="AB565" s="252" t="s">
        <v>268</v>
      </c>
      <c r="AC565" s="253">
        <v>3.2</v>
      </c>
      <c r="AD565" s="255">
        <v>3.1</v>
      </c>
      <c r="AE565" s="175" t="s">
        <v>268</v>
      </c>
      <c r="AF565" s="223">
        <v>8360</v>
      </c>
      <c r="AG565" s="224" t="s">
        <v>274</v>
      </c>
      <c r="AH565" s="256">
        <v>80</v>
      </c>
      <c r="AI565" s="257" t="s">
        <v>269</v>
      </c>
      <c r="AJ565" s="197" t="s">
        <v>270</v>
      </c>
      <c r="AK565" s="198" t="s">
        <v>268</v>
      </c>
      <c r="AL565" s="258" t="s">
        <v>271</v>
      </c>
      <c r="AM565" s="259" t="s">
        <v>268</v>
      </c>
      <c r="AN565" s="260">
        <v>2.8</v>
      </c>
      <c r="AO565" s="261"/>
      <c r="AP565" s="51"/>
      <c r="AQ565" s="233"/>
      <c r="AS565" s="233"/>
      <c r="AT565" s="262"/>
      <c r="AU565" s="263"/>
      <c r="AV565" s="262"/>
      <c r="AW565" s="263"/>
      <c r="AX565" s="262"/>
      <c r="AY565" s="263"/>
      <c r="AZ565" s="51"/>
      <c r="BC565" s="264"/>
      <c r="BD565" s="265"/>
      <c r="BF565" s="265"/>
      <c r="BH565" s="265"/>
      <c r="BJ565" s="1187"/>
      <c r="BK565" s="51"/>
      <c r="BL565" s="231"/>
      <c r="BM565" s="1210"/>
      <c r="BU565" s="235"/>
      <c r="BV565" s="1241"/>
      <c r="BW565" s="266"/>
      <c r="BX565" s="1210"/>
      <c r="BY565" s="1343"/>
      <c r="BZ565" s="267">
        <v>41480</v>
      </c>
      <c r="CA565" s="1210"/>
      <c r="CB565" s="1190"/>
      <c r="CC565" s="1192"/>
      <c r="CD565" s="1194"/>
      <c r="CE565" s="1192"/>
      <c r="CF565" s="1196"/>
      <c r="CG565" s="1192"/>
      <c r="CH565" s="1247"/>
      <c r="CI565" s="1241"/>
      <c r="CJ565" s="1188"/>
      <c r="CK565" s="1189"/>
      <c r="CL565" s="1190"/>
      <c r="CM565" s="1192"/>
      <c r="CN565" s="1194"/>
      <c r="CO565" s="1192"/>
      <c r="CP565" s="1196"/>
      <c r="CQ565" s="1192"/>
      <c r="CR565" s="1205"/>
      <c r="CS565" s="1230"/>
      <c r="CT565" s="1232"/>
      <c r="CU565" s="1234"/>
      <c r="CV565" s="1237"/>
      <c r="CW565" s="1234"/>
      <c r="CX565" s="1237"/>
      <c r="CY565" s="1189"/>
      <c r="CZ565" s="167" t="s">
        <v>1164</v>
      </c>
      <c r="DA565" s="268">
        <v>11600</v>
      </c>
      <c r="DB565" s="269">
        <v>12900</v>
      </c>
      <c r="DC565" s="270">
        <v>8100</v>
      </c>
      <c r="DD565" s="271">
        <v>8100</v>
      </c>
      <c r="DE565" s="1210"/>
      <c r="DF565" s="231"/>
      <c r="DG565" s="1189"/>
      <c r="DH565" s="1240"/>
      <c r="DI565" s="1210"/>
      <c r="DJ565" s="1243"/>
      <c r="DK565" s="1210"/>
      <c r="DL565" s="1190"/>
      <c r="DM565" s="1192"/>
      <c r="DN565" s="1194"/>
      <c r="DO565" s="1192"/>
      <c r="DP565" s="1196"/>
      <c r="DQ565" s="1192"/>
      <c r="DR565" s="1247"/>
      <c r="DS565" s="1210"/>
      <c r="DT565" s="231"/>
      <c r="DU565" s="1210"/>
      <c r="DV565" s="1250"/>
      <c r="DW565" s="1252"/>
      <c r="DX565" s="1252"/>
      <c r="DY565" s="1254"/>
      <c r="DZ565" s="1210"/>
      <c r="EA565" s="1212"/>
      <c r="EB565" s="1192"/>
      <c r="EC565" s="1199"/>
      <c r="ED565" s="1192"/>
      <c r="EE565" s="1194"/>
      <c r="EF565" s="1192"/>
      <c r="EG565" s="1196"/>
      <c r="EH565" s="1192"/>
      <c r="EI565" s="1205"/>
      <c r="EJ565" s="1208"/>
      <c r="EK565" s="1210"/>
      <c r="EL565" s="1212"/>
      <c r="EM565" s="1192"/>
      <c r="EN565" s="1199"/>
      <c r="EO565" s="1192"/>
      <c r="EP565" s="1194"/>
      <c r="EQ565" s="1192"/>
      <c r="ER565" s="1196"/>
      <c r="ES565" s="1192"/>
      <c r="ET565" s="1205"/>
      <c r="EU565" s="1215"/>
      <c r="EV565" s="1208"/>
      <c r="EW565" s="1210"/>
      <c r="EX565" s="272">
        <v>21150</v>
      </c>
      <c r="EY565" s="1210"/>
      <c r="EZ565" s="1261"/>
      <c r="FA565" s="1210"/>
      <c r="FB565" s="1264"/>
      <c r="FC565" s="298"/>
      <c r="FD565" s="1267"/>
      <c r="FE565" s="441"/>
      <c r="FF565" s="422"/>
      <c r="FG565" s="422"/>
      <c r="FH565" s="422"/>
      <c r="FI565" s="422"/>
      <c r="FJ565" s="422"/>
      <c r="FK565" s="422"/>
      <c r="FL565" s="422"/>
      <c r="FM565" s="422"/>
      <c r="FN565" s="422"/>
      <c r="FO565" s="422"/>
    </row>
    <row r="566" spans="1:171" s="56" customFormat="1" ht="15.6" customHeight="1">
      <c r="A566" s="56" t="s">
        <v>1581</v>
      </c>
      <c r="B566" s="56" t="s">
        <v>2260</v>
      </c>
      <c r="C566" s="1256"/>
      <c r="D566" s="1341"/>
      <c r="E566" s="1217" t="s">
        <v>1165</v>
      </c>
      <c r="F566" s="299" t="s">
        <v>44</v>
      </c>
      <c r="G566" s="205"/>
      <c r="H566" s="246">
        <v>257680</v>
      </c>
      <c r="I566" s="247">
        <v>341300</v>
      </c>
      <c r="J566" s="246">
        <v>219980</v>
      </c>
      <c r="K566" s="247">
        <v>303600</v>
      </c>
      <c r="L566" s="175" t="s">
        <v>268</v>
      </c>
      <c r="M566" s="248">
        <v>2440</v>
      </c>
      <c r="N566" s="249">
        <v>3280</v>
      </c>
      <c r="O566" s="250" t="s">
        <v>269</v>
      </c>
      <c r="P566" s="251" t="s">
        <v>270</v>
      </c>
      <c r="Q566" s="252" t="s">
        <v>274</v>
      </c>
      <c r="R566" s="251" t="s">
        <v>271</v>
      </c>
      <c r="S566" s="252" t="s">
        <v>268</v>
      </c>
      <c r="T566" s="253">
        <v>3.2</v>
      </c>
      <c r="U566" s="254">
        <v>3.1</v>
      </c>
      <c r="V566" s="248">
        <v>2070</v>
      </c>
      <c r="W566" s="249">
        <v>2910</v>
      </c>
      <c r="X566" s="250" t="s">
        <v>269</v>
      </c>
      <c r="Y566" s="251" t="s">
        <v>270</v>
      </c>
      <c r="Z566" s="252" t="s">
        <v>274</v>
      </c>
      <c r="AA566" s="251" t="s">
        <v>271</v>
      </c>
      <c r="AB566" s="252" t="s">
        <v>268</v>
      </c>
      <c r="AC566" s="253">
        <v>3.1</v>
      </c>
      <c r="AD566" s="255">
        <v>3.1</v>
      </c>
      <c r="AE566" s="55"/>
      <c r="AF566" s="133"/>
      <c r="AG566" s="133"/>
      <c r="AH566" s="273"/>
      <c r="AI566" s="137"/>
      <c r="AJ566" s="138"/>
      <c r="AK566" s="137"/>
      <c r="AL566" s="138"/>
      <c r="AM566" s="137"/>
      <c r="AN566" s="138"/>
      <c r="AO566" s="138"/>
      <c r="AP566" s="55"/>
      <c r="AQ566" s="133"/>
      <c r="AR566" s="133"/>
      <c r="AS566" s="138"/>
      <c r="AT566" s="137"/>
      <c r="AU566" s="138"/>
      <c r="AV566" s="137"/>
      <c r="AW566" s="138"/>
      <c r="AX566" s="137"/>
      <c r="AY566" s="138"/>
      <c r="AZ566" s="175" t="s">
        <v>268</v>
      </c>
      <c r="BA566" s="274">
        <v>16720</v>
      </c>
      <c r="BB566" s="175" t="s">
        <v>268</v>
      </c>
      <c r="BC566" s="225">
        <v>160</v>
      </c>
      <c r="BD566" s="226" t="s">
        <v>269</v>
      </c>
      <c r="BE566" s="227" t="s">
        <v>270</v>
      </c>
      <c r="BF566" s="228" t="s">
        <v>268</v>
      </c>
      <c r="BG566" s="229" t="s">
        <v>271</v>
      </c>
      <c r="BH566" s="226" t="s">
        <v>268</v>
      </c>
      <c r="BI566" s="230">
        <v>2.8</v>
      </c>
      <c r="BJ566" s="1187"/>
      <c r="BK566" s="51"/>
      <c r="BL566" s="231"/>
      <c r="BM566" s="1210"/>
      <c r="BU566" s="235"/>
      <c r="BV566" s="1241"/>
      <c r="BW566" s="266"/>
      <c r="BX566" s="1210" t="s">
        <v>268</v>
      </c>
      <c r="BY566" s="1278">
        <v>41480</v>
      </c>
      <c r="BZ566" s="275"/>
      <c r="CA566" s="1210"/>
      <c r="CB566" s="1190"/>
      <c r="CC566" s="1192"/>
      <c r="CD566" s="1194"/>
      <c r="CE566" s="1192"/>
      <c r="CF566" s="1196"/>
      <c r="CG566" s="1192"/>
      <c r="CH566" s="1247"/>
      <c r="CI566" s="1241"/>
      <c r="CJ566" s="1219">
        <v>34710</v>
      </c>
      <c r="CK566" s="1189"/>
      <c r="CL566" s="1190"/>
      <c r="CM566" s="1192"/>
      <c r="CN566" s="1194"/>
      <c r="CO566" s="1192"/>
      <c r="CP566" s="1196"/>
      <c r="CQ566" s="1192"/>
      <c r="CR566" s="1205"/>
      <c r="CS566" s="1230"/>
      <c r="CT566" s="1232"/>
      <c r="CU566" s="1234"/>
      <c r="CV566" s="1237"/>
      <c r="CW566" s="1234"/>
      <c r="CX566" s="1237"/>
      <c r="CY566" s="1189"/>
      <c r="CZ566" s="167" t="s">
        <v>1166</v>
      </c>
      <c r="DA566" s="268">
        <v>10100</v>
      </c>
      <c r="DB566" s="269">
        <v>11200</v>
      </c>
      <c r="DC566" s="270">
        <v>7100</v>
      </c>
      <c r="DD566" s="271">
        <v>7100</v>
      </c>
      <c r="DE566" s="1210"/>
      <c r="DF566" s="231"/>
      <c r="DG566" s="235"/>
      <c r="DH566" s="276"/>
      <c r="DI566" s="1241"/>
      <c r="DJ566" s="1243"/>
      <c r="DK566" s="1210"/>
      <c r="DL566" s="1190"/>
      <c r="DM566" s="1192"/>
      <c r="DN566" s="1194"/>
      <c r="DO566" s="1192"/>
      <c r="DP566" s="1196"/>
      <c r="DQ566" s="1192"/>
      <c r="DR566" s="1247"/>
      <c r="DS566" s="1210"/>
      <c r="DT566" s="231"/>
      <c r="DU566" s="1210"/>
      <c r="DV566" s="1221">
        <v>0.01</v>
      </c>
      <c r="DW566" s="1223">
        <v>0.03</v>
      </c>
      <c r="DX566" s="1223">
        <v>0.04</v>
      </c>
      <c r="DY566" s="1225">
        <v>0.05</v>
      </c>
      <c r="DZ566" s="1210"/>
      <c r="EA566" s="1212"/>
      <c r="EB566" s="1192"/>
      <c r="EC566" s="1199"/>
      <c r="ED566" s="1192"/>
      <c r="EE566" s="1194"/>
      <c r="EF566" s="1192"/>
      <c r="EG566" s="1196"/>
      <c r="EH566" s="1192"/>
      <c r="EI566" s="1205"/>
      <c r="EJ566" s="1208"/>
      <c r="EK566" s="1210"/>
      <c r="EL566" s="1212"/>
      <c r="EM566" s="1192"/>
      <c r="EN566" s="1199"/>
      <c r="EO566" s="1192"/>
      <c r="EP566" s="1194"/>
      <c r="EQ566" s="1192"/>
      <c r="ER566" s="1196"/>
      <c r="ES566" s="1192"/>
      <c r="ET566" s="1205"/>
      <c r="EU566" s="1215"/>
      <c r="EV566" s="1208"/>
      <c r="EW566" s="1210"/>
      <c r="EX566" s="277">
        <v>210</v>
      </c>
      <c r="EY566" s="1210"/>
      <c r="EZ566" s="1261"/>
      <c r="FA566" s="1210"/>
      <c r="FB566" s="1264"/>
      <c r="FC566" s="298"/>
      <c r="FD566" s="1267"/>
      <c r="FE566" s="441"/>
      <c r="FF566" s="422"/>
      <c r="FG566" s="422"/>
      <c r="FH566" s="422"/>
      <c r="FI566" s="422"/>
      <c r="FJ566" s="422"/>
      <c r="FK566" s="422"/>
      <c r="FL566" s="422"/>
      <c r="FM566" s="422"/>
      <c r="FN566" s="422"/>
      <c r="FO566" s="422"/>
    </row>
    <row r="567" spans="1:171" s="56" customFormat="1" ht="15.6" customHeight="1">
      <c r="A567" s="56" t="s">
        <v>1582</v>
      </c>
      <c r="B567" s="56" t="s">
        <v>2261</v>
      </c>
      <c r="C567" s="1256"/>
      <c r="D567" s="1342"/>
      <c r="E567" s="1218"/>
      <c r="F567" s="300" t="s">
        <v>45</v>
      </c>
      <c r="G567" s="205"/>
      <c r="H567" s="279">
        <v>341300</v>
      </c>
      <c r="I567" s="280"/>
      <c r="J567" s="279">
        <v>303600</v>
      </c>
      <c r="K567" s="280"/>
      <c r="L567" s="175" t="s">
        <v>268</v>
      </c>
      <c r="M567" s="223">
        <v>3280</v>
      </c>
      <c r="N567" s="281"/>
      <c r="O567" s="282" t="s">
        <v>269</v>
      </c>
      <c r="P567" s="283" t="s">
        <v>270</v>
      </c>
      <c r="Q567" s="284" t="s">
        <v>274</v>
      </c>
      <c r="R567" s="283" t="s">
        <v>271</v>
      </c>
      <c r="S567" s="284" t="s">
        <v>268</v>
      </c>
      <c r="T567" s="285">
        <v>3.1</v>
      </c>
      <c r="U567" s="286"/>
      <c r="V567" s="223">
        <v>2910</v>
      </c>
      <c r="W567" s="281"/>
      <c r="X567" s="282" t="s">
        <v>269</v>
      </c>
      <c r="Y567" s="283" t="s">
        <v>270</v>
      </c>
      <c r="Z567" s="284" t="s">
        <v>274</v>
      </c>
      <c r="AA567" s="283" t="s">
        <v>271</v>
      </c>
      <c r="AB567" s="284" t="s">
        <v>268</v>
      </c>
      <c r="AC567" s="285">
        <v>3.1</v>
      </c>
      <c r="AD567" s="287"/>
      <c r="AE567" s="55"/>
      <c r="AF567" s="133"/>
      <c r="AG567" s="133"/>
      <c r="AH567" s="288"/>
      <c r="AI567" s="137"/>
      <c r="AJ567" s="138"/>
      <c r="AK567" s="137"/>
      <c r="AL567" s="138"/>
      <c r="AM567" s="137"/>
      <c r="AN567" s="138"/>
      <c r="AO567" s="138"/>
      <c r="AP567" s="55"/>
      <c r="AQ567" s="289"/>
      <c r="AR567" s="165"/>
      <c r="AS567" s="288"/>
      <c r="AT567" s="137"/>
      <c r="AU567" s="138"/>
      <c r="AV567" s="137"/>
      <c r="AW567" s="138"/>
      <c r="AX567" s="137"/>
      <c r="AY567" s="138"/>
      <c r="BJ567" s="1187"/>
      <c r="BK567" s="51"/>
      <c r="BL567" s="231"/>
      <c r="BM567" s="1210"/>
      <c r="BU567" s="235"/>
      <c r="BV567" s="1241"/>
      <c r="BW567" s="266"/>
      <c r="BX567" s="1210"/>
      <c r="BY567" s="1279"/>
      <c r="BZ567" s="290"/>
      <c r="CA567" s="1210"/>
      <c r="CB567" s="1191"/>
      <c r="CC567" s="1193"/>
      <c r="CD567" s="1195"/>
      <c r="CE567" s="1193"/>
      <c r="CF567" s="1197"/>
      <c r="CG567" s="1193"/>
      <c r="CH567" s="1248"/>
      <c r="CI567" s="1241"/>
      <c r="CJ567" s="1219"/>
      <c r="CK567" s="1189"/>
      <c r="CL567" s="1190"/>
      <c r="CM567" s="1192"/>
      <c r="CN567" s="1194"/>
      <c r="CO567" s="1192"/>
      <c r="CP567" s="1196"/>
      <c r="CQ567" s="1192"/>
      <c r="CR567" s="1205"/>
      <c r="CS567" s="1230"/>
      <c r="CT567" s="1232"/>
      <c r="CU567" s="1235"/>
      <c r="CV567" s="1238"/>
      <c r="CW567" s="1235"/>
      <c r="CX567" s="1238"/>
      <c r="CY567" s="1189"/>
      <c r="CZ567" s="291" t="s">
        <v>1167</v>
      </c>
      <c r="DA567" s="292">
        <v>9100</v>
      </c>
      <c r="DB567" s="293">
        <v>10100</v>
      </c>
      <c r="DC567" s="294">
        <v>6300</v>
      </c>
      <c r="DD567" s="290">
        <v>6300</v>
      </c>
      <c r="DE567" s="1210"/>
      <c r="DG567" s="235"/>
      <c r="DH567" s="165"/>
      <c r="DI567" s="1241"/>
      <c r="DJ567" s="1244"/>
      <c r="DK567" s="1210"/>
      <c r="DL567" s="1190"/>
      <c r="DM567" s="1193"/>
      <c r="DN567" s="1195"/>
      <c r="DO567" s="1193"/>
      <c r="DP567" s="1197"/>
      <c r="DQ567" s="1193"/>
      <c r="DR567" s="1248"/>
      <c r="DS567" s="1210"/>
      <c r="DT567" s="231"/>
      <c r="DU567" s="1210"/>
      <c r="DV567" s="1222"/>
      <c r="DW567" s="1224"/>
      <c r="DX567" s="1224"/>
      <c r="DY567" s="1226"/>
      <c r="DZ567" s="1210"/>
      <c r="EA567" s="1213"/>
      <c r="EB567" s="1193"/>
      <c r="EC567" s="1200"/>
      <c r="ED567" s="1193"/>
      <c r="EE567" s="1195"/>
      <c r="EF567" s="1193"/>
      <c r="EG567" s="1197"/>
      <c r="EH567" s="1193"/>
      <c r="EI567" s="1206"/>
      <c r="EJ567" s="1209"/>
      <c r="EK567" s="1210"/>
      <c r="EL567" s="1213"/>
      <c r="EM567" s="1193"/>
      <c r="EN567" s="1200"/>
      <c r="EO567" s="1193"/>
      <c r="EP567" s="1195"/>
      <c r="EQ567" s="1193"/>
      <c r="ER567" s="1197"/>
      <c r="ES567" s="1193"/>
      <c r="ET567" s="1206"/>
      <c r="EU567" s="1216"/>
      <c r="EV567" s="1209"/>
      <c r="EW567" s="1210"/>
      <c r="EX567" s="295" t="s">
        <v>1168</v>
      </c>
      <c r="EY567" s="1210"/>
      <c r="EZ567" s="1261"/>
      <c r="FA567" s="1210"/>
      <c r="FB567" s="1264"/>
      <c r="FC567" s="298"/>
      <c r="FD567" s="1267"/>
      <c r="FE567" s="441"/>
      <c r="FF567" s="422"/>
      <c r="FG567" s="422"/>
      <c r="FH567" s="422"/>
      <c r="FI567" s="422"/>
      <c r="FJ567" s="422"/>
      <c r="FK567" s="422"/>
      <c r="FL567" s="422"/>
      <c r="FM567" s="422"/>
      <c r="FN567" s="422"/>
      <c r="FO567" s="422"/>
    </row>
    <row r="568" spans="1:171" s="56" customFormat="1" ht="15.6" customHeight="1">
      <c r="A568" s="56" t="s">
        <v>626</v>
      </c>
      <c r="B568" s="56" t="s">
        <v>2262</v>
      </c>
      <c r="C568" s="1256"/>
      <c r="D568" s="1340" t="s">
        <v>290</v>
      </c>
      <c r="E568" s="1184" t="s">
        <v>1160</v>
      </c>
      <c r="F568" s="296" t="s">
        <v>42</v>
      </c>
      <c r="G568" s="205"/>
      <c r="H568" s="206">
        <v>141660</v>
      </c>
      <c r="I568" s="207">
        <v>150020</v>
      </c>
      <c r="J568" s="206">
        <v>113390</v>
      </c>
      <c r="K568" s="207">
        <v>121750</v>
      </c>
      <c r="L568" s="175" t="s">
        <v>268</v>
      </c>
      <c r="M568" s="208">
        <v>1390</v>
      </c>
      <c r="N568" s="209">
        <v>1470</v>
      </c>
      <c r="O568" s="210" t="s">
        <v>269</v>
      </c>
      <c r="P568" s="211" t="s">
        <v>270</v>
      </c>
      <c r="Q568" s="212" t="s">
        <v>268</v>
      </c>
      <c r="R568" s="213" t="s">
        <v>271</v>
      </c>
      <c r="S568" s="212" t="s">
        <v>268</v>
      </c>
      <c r="T568" s="214">
        <v>3.3</v>
      </c>
      <c r="U568" s="215">
        <v>3.2</v>
      </c>
      <c r="V568" s="208">
        <v>1110</v>
      </c>
      <c r="W568" s="209">
        <v>1190</v>
      </c>
      <c r="X568" s="210" t="s">
        <v>269</v>
      </c>
      <c r="Y568" s="211" t="s">
        <v>270</v>
      </c>
      <c r="Z568" s="212" t="s">
        <v>268</v>
      </c>
      <c r="AA568" s="213" t="s">
        <v>271</v>
      </c>
      <c r="AB568" s="212" t="s">
        <v>268</v>
      </c>
      <c r="AC568" s="214">
        <v>3.2</v>
      </c>
      <c r="AD568" s="216">
        <v>3.2</v>
      </c>
      <c r="AE568" s="175" t="s">
        <v>268</v>
      </c>
      <c r="AF568" s="217">
        <v>8360</v>
      </c>
      <c r="AG568" s="218" t="s">
        <v>274</v>
      </c>
      <c r="AH568" s="219">
        <v>80</v>
      </c>
      <c r="AI568" s="220" t="s">
        <v>269</v>
      </c>
      <c r="AJ568" s="211" t="s">
        <v>270</v>
      </c>
      <c r="AK568" s="212" t="s">
        <v>268</v>
      </c>
      <c r="AL568" s="213" t="s">
        <v>271</v>
      </c>
      <c r="AM568" s="212" t="s">
        <v>268</v>
      </c>
      <c r="AN568" s="221">
        <v>2.8</v>
      </c>
      <c r="AO568" s="222" t="s">
        <v>276</v>
      </c>
      <c r="AP568" s="175" t="s">
        <v>268</v>
      </c>
      <c r="AQ568" s="223">
        <v>3340</v>
      </c>
      <c r="AR568" s="224" t="s">
        <v>274</v>
      </c>
      <c r="AS568" s="225">
        <v>30</v>
      </c>
      <c r="AT568" s="226" t="s">
        <v>269</v>
      </c>
      <c r="AU568" s="227" t="s">
        <v>270</v>
      </c>
      <c r="AV568" s="228" t="s">
        <v>268</v>
      </c>
      <c r="AW568" s="229" t="s">
        <v>271</v>
      </c>
      <c r="AX568" s="228" t="s">
        <v>268</v>
      </c>
      <c r="AY568" s="230">
        <v>3.8</v>
      </c>
      <c r="AZ568" s="51"/>
      <c r="BB568" s="133"/>
      <c r="BC568" s="297"/>
      <c r="BD568" s="137"/>
      <c r="BE568" s="138"/>
      <c r="BF568" s="137"/>
      <c r="BG568" s="138"/>
      <c r="BH568" s="137"/>
      <c r="BI568" s="138"/>
      <c r="BJ568" s="1187"/>
      <c r="BK568" s="51"/>
      <c r="BL568" s="231"/>
      <c r="BM568" s="1210"/>
      <c r="BU568" s="235"/>
      <c r="BV568" s="1241"/>
      <c r="BW568" s="266"/>
      <c r="BX568" s="1210" t="s">
        <v>268</v>
      </c>
      <c r="BY568" s="1276">
        <v>34510</v>
      </c>
      <c r="BZ568" s="237"/>
      <c r="CA568" s="1210" t="s">
        <v>268</v>
      </c>
      <c r="CB568" s="1245">
        <v>260</v>
      </c>
      <c r="CC568" s="1201" t="s">
        <v>269</v>
      </c>
      <c r="CD568" s="1202" t="s">
        <v>270</v>
      </c>
      <c r="CE568" s="1201" t="s">
        <v>268</v>
      </c>
      <c r="CF568" s="1203" t="s">
        <v>275</v>
      </c>
      <c r="CG568" s="1201" t="s">
        <v>268</v>
      </c>
      <c r="CH568" s="1246">
        <v>5.9</v>
      </c>
      <c r="CI568" s="1241"/>
      <c r="CJ568" s="1188" t="s">
        <v>291</v>
      </c>
      <c r="CK568" s="1189" t="s">
        <v>268</v>
      </c>
      <c r="CL568" s="1190">
        <v>260</v>
      </c>
      <c r="CM568" s="1192" t="s">
        <v>269</v>
      </c>
      <c r="CN568" s="1194" t="s">
        <v>270</v>
      </c>
      <c r="CO568" s="1192" t="s">
        <v>268</v>
      </c>
      <c r="CP568" s="1196" t="s">
        <v>275</v>
      </c>
      <c r="CQ568" s="1192" t="s">
        <v>268</v>
      </c>
      <c r="CR568" s="1205">
        <v>2.5</v>
      </c>
      <c r="CS568" s="1230" t="s">
        <v>277</v>
      </c>
      <c r="CT568" s="1232" t="s">
        <v>268</v>
      </c>
      <c r="CU568" s="1233">
        <v>9600</v>
      </c>
      <c r="CV568" s="1236">
        <v>10600</v>
      </c>
      <c r="CW568" s="1233">
        <v>6700</v>
      </c>
      <c r="CX568" s="1236">
        <v>6700</v>
      </c>
      <c r="CY568" s="1189" t="s">
        <v>268</v>
      </c>
      <c r="CZ568" s="238" t="s">
        <v>1162</v>
      </c>
      <c r="DA568" s="239">
        <v>15800</v>
      </c>
      <c r="DB568" s="240">
        <v>17600</v>
      </c>
      <c r="DC568" s="241">
        <v>11000</v>
      </c>
      <c r="DD568" s="242">
        <v>11000</v>
      </c>
      <c r="DE568" s="1210"/>
      <c r="DG568" s="1189" t="s">
        <v>268</v>
      </c>
      <c r="DH568" s="1239">
        <v>5100</v>
      </c>
      <c r="DI568" s="1210" t="s">
        <v>268</v>
      </c>
      <c r="DJ568" s="1242">
        <v>10940</v>
      </c>
      <c r="DK568" s="1210" t="s">
        <v>268</v>
      </c>
      <c r="DL568" s="1245">
        <v>100</v>
      </c>
      <c r="DM568" s="1201" t="s">
        <v>269</v>
      </c>
      <c r="DN568" s="1202" t="s">
        <v>270</v>
      </c>
      <c r="DO568" s="1201" t="s">
        <v>268</v>
      </c>
      <c r="DP568" s="1203" t="s">
        <v>275</v>
      </c>
      <c r="DQ568" s="1201" t="s">
        <v>268</v>
      </c>
      <c r="DR568" s="1246">
        <v>6.8</v>
      </c>
      <c r="DS568" s="1210"/>
      <c r="DT568" s="231"/>
      <c r="DU568" s="1210" t="s">
        <v>280</v>
      </c>
      <c r="DV568" s="1249" t="s">
        <v>1129</v>
      </c>
      <c r="DW568" s="1251" t="s">
        <v>1129</v>
      </c>
      <c r="DX568" s="1251" t="s">
        <v>1129</v>
      </c>
      <c r="DY568" s="1253" t="s">
        <v>1129</v>
      </c>
      <c r="DZ568" s="1210" t="s">
        <v>280</v>
      </c>
      <c r="EA568" s="1211">
        <v>7390</v>
      </c>
      <c r="EB568" s="1201" t="s">
        <v>268</v>
      </c>
      <c r="EC568" s="1198">
        <v>70</v>
      </c>
      <c r="ED568" s="1201" t="s">
        <v>269</v>
      </c>
      <c r="EE568" s="1202" t="s">
        <v>270</v>
      </c>
      <c r="EF568" s="1201" t="s">
        <v>268</v>
      </c>
      <c r="EG568" s="1203" t="s">
        <v>275</v>
      </c>
      <c r="EH568" s="1201" t="s">
        <v>268</v>
      </c>
      <c r="EI568" s="1204">
        <v>4.9000000000000004</v>
      </c>
      <c r="EJ568" s="1207" t="s">
        <v>276</v>
      </c>
      <c r="EK568" s="1210" t="s">
        <v>280</v>
      </c>
      <c r="EL568" s="1211">
        <v>25080</v>
      </c>
      <c r="EM568" s="1201" t="s">
        <v>268</v>
      </c>
      <c r="EN568" s="1198">
        <v>250</v>
      </c>
      <c r="EO568" s="1201" t="s">
        <v>269</v>
      </c>
      <c r="EP568" s="1202" t="s">
        <v>270</v>
      </c>
      <c r="EQ568" s="1201" t="s">
        <v>268</v>
      </c>
      <c r="ER568" s="1203" t="s">
        <v>275</v>
      </c>
      <c r="ES568" s="1201" t="s">
        <v>268</v>
      </c>
      <c r="ET568" s="1204">
        <v>2.7</v>
      </c>
      <c r="EU568" s="1214" t="s">
        <v>276</v>
      </c>
      <c r="EV568" s="1207" t="s">
        <v>1168</v>
      </c>
      <c r="EW568" s="1210" t="s">
        <v>280</v>
      </c>
      <c r="EX568" s="244"/>
      <c r="EY568" s="1210" t="s">
        <v>280</v>
      </c>
      <c r="EZ568" s="1261"/>
      <c r="FA568" s="1210"/>
      <c r="FB568" s="1264"/>
      <c r="FC568" s="298"/>
      <c r="FD568" s="1267"/>
      <c r="FE568" s="441"/>
      <c r="FF568" s="422"/>
      <c r="FG568" s="422"/>
      <c r="FH568" s="422"/>
      <c r="FI568" s="422"/>
      <c r="FJ568" s="422"/>
      <c r="FK568" s="422"/>
      <c r="FL568" s="422"/>
      <c r="FM568" s="422"/>
      <c r="FN568" s="422"/>
      <c r="FO568" s="422"/>
    </row>
    <row r="569" spans="1:171" s="56" customFormat="1" ht="15.6" customHeight="1">
      <c r="A569" s="56" t="s">
        <v>627</v>
      </c>
      <c r="B569" s="56" t="s">
        <v>2263</v>
      </c>
      <c r="C569" s="1256"/>
      <c r="D569" s="1341"/>
      <c r="E569" s="1185"/>
      <c r="F569" s="299" t="s">
        <v>43</v>
      </c>
      <c r="G569" s="205"/>
      <c r="H569" s="246">
        <v>150020</v>
      </c>
      <c r="I569" s="247">
        <v>217690</v>
      </c>
      <c r="J569" s="246">
        <v>121750</v>
      </c>
      <c r="K569" s="247">
        <v>189420</v>
      </c>
      <c r="L569" s="175" t="s">
        <v>268</v>
      </c>
      <c r="M569" s="248">
        <v>1470</v>
      </c>
      <c r="N569" s="249">
        <v>2040</v>
      </c>
      <c r="O569" s="250" t="s">
        <v>269</v>
      </c>
      <c r="P569" s="251" t="s">
        <v>270</v>
      </c>
      <c r="Q569" s="252" t="s">
        <v>274</v>
      </c>
      <c r="R569" s="251" t="s">
        <v>271</v>
      </c>
      <c r="S569" s="252" t="s">
        <v>268</v>
      </c>
      <c r="T569" s="253">
        <v>3.2</v>
      </c>
      <c r="U569" s="254">
        <v>3.2</v>
      </c>
      <c r="V569" s="248">
        <v>1190</v>
      </c>
      <c r="W569" s="249">
        <v>1760</v>
      </c>
      <c r="X569" s="250" t="s">
        <v>269</v>
      </c>
      <c r="Y569" s="251" t="s">
        <v>270</v>
      </c>
      <c r="Z569" s="252" t="s">
        <v>274</v>
      </c>
      <c r="AA569" s="251" t="s">
        <v>271</v>
      </c>
      <c r="AB569" s="252" t="s">
        <v>268</v>
      </c>
      <c r="AC569" s="253">
        <v>3.2</v>
      </c>
      <c r="AD569" s="255">
        <v>3.1</v>
      </c>
      <c r="AE569" s="175" t="s">
        <v>268</v>
      </c>
      <c r="AF569" s="223">
        <v>8360</v>
      </c>
      <c r="AG569" s="224" t="s">
        <v>274</v>
      </c>
      <c r="AH569" s="256">
        <v>80</v>
      </c>
      <c r="AI569" s="257" t="s">
        <v>269</v>
      </c>
      <c r="AJ569" s="197" t="s">
        <v>270</v>
      </c>
      <c r="AK569" s="198" t="s">
        <v>268</v>
      </c>
      <c r="AL569" s="258" t="s">
        <v>271</v>
      </c>
      <c r="AM569" s="259" t="s">
        <v>268</v>
      </c>
      <c r="AN569" s="260">
        <v>2.8</v>
      </c>
      <c r="AO569" s="261"/>
      <c r="AP569" s="51"/>
      <c r="AQ569" s="233"/>
      <c r="AS569" s="233"/>
      <c r="AT569" s="262"/>
      <c r="AU569" s="263"/>
      <c r="AV569" s="262"/>
      <c r="AW569" s="263"/>
      <c r="AX569" s="262"/>
      <c r="AY569" s="263"/>
      <c r="AZ569" s="51"/>
      <c r="BC569" s="264"/>
      <c r="BD569" s="265"/>
      <c r="BF569" s="265"/>
      <c r="BH569" s="265"/>
      <c r="BJ569" s="1187"/>
      <c r="BK569" s="51"/>
      <c r="BL569" s="231"/>
      <c r="BM569" s="1210"/>
      <c r="BU569" s="235"/>
      <c r="BV569" s="1241"/>
      <c r="BW569" s="266"/>
      <c r="BX569" s="1210"/>
      <c r="BY569" s="1343"/>
      <c r="BZ569" s="267">
        <v>32570</v>
      </c>
      <c r="CA569" s="1210"/>
      <c r="CB569" s="1190"/>
      <c r="CC569" s="1192"/>
      <c r="CD569" s="1194"/>
      <c r="CE569" s="1192"/>
      <c r="CF569" s="1196"/>
      <c r="CG569" s="1192"/>
      <c r="CH569" s="1247"/>
      <c r="CI569" s="1241"/>
      <c r="CJ569" s="1188"/>
      <c r="CK569" s="1189"/>
      <c r="CL569" s="1190"/>
      <c r="CM569" s="1192"/>
      <c r="CN569" s="1194"/>
      <c r="CO569" s="1192"/>
      <c r="CP569" s="1196"/>
      <c r="CQ569" s="1192"/>
      <c r="CR569" s="1205"/>
      <c r="CS569" s="1230"/>
      <c r="CT569" s="1232"/>
      <c r="CU569" s="1234"/>
      <c r="CV569" s="1237"/>
      <c r="CW569" s="1234"/>
      <c r="CX569" s="1237"/>
      <c r="CY569" s="1189"/>
      <c r="CZ569" s="167" t="s">
        <v>1164</v>
      </c>
      <c r="DA569" s="268">
        <v>8700</v>
      </c>
      <c r="DB569" s="269">
        <v>9700</v>
      </c>
      <c r="DC569" s="270">
        <v>6100</v>
      </c>
      <c r="DD569" s="271">
        <v>6100</v>
      </c>
      <c r="DE569" s="1210"/>
      <c r="DF569" s="1269" t="s">
        <v>1169</v>
      </c>
      <c r="DG569" s="1189"/>
      <c r="DH569" s="1240"/>
      <c r="DI569" s="1210"/>
      <c r="DJ569" s="1243"/>
      <c r="DK569" s="1210"/>
      <c r="DL569" s="1190"/>
      <c r="DM569" s="1192"/>
      <c r="DN569" s="1194"/>
      <c r="DO569" s="1192"/>
      <c r="DP569" s="1196"/>
      <c r="DQ569" s="1192"/>
      <c r="DR569" s="1247"/>
      <c r="DS569" s="1210"/>
      <c r="DT569" s="231"/>
      <c r="DU569" s="1210"/>
      <c r="DV569" s="1250"/>
      <c r="DW569" s="1252"/>
      <c r="DX569" s="1252"/>
      <c r="DY569" s="1254"/>
      <c r="DZ569" s="1210"/>
      <c r="EA569" s="1212"/>
      <c r="EB569" s="1192"/>
      <c r="EC569" s="1199"/>
      <c r="ED569" s="1192"/>
      <c r="EE569" s="1194"/>
      <c r="EF569" s="1192"/>
      <c r="EG569" s="1196"/>
      <c r="EH569" s="1192"/>
      <c r="EI569" s="1205"/>
      <c r="EJ569" s="1208"/>
      <c r="EK569" s="1210"/>
      <c r="EL569" s="1212"/>
      <c r="EM569" s="1192"/>
      <c r="EN569" s="1199"/>
      <c r="EO569" s="1192"/>
      <c r="EP569" s="1194"/>
      <c r="EQ569" s="1192"/>
      <c r="ER569" s="1196"/>
      <c r="ES569" s="1192"/>
      <c r="ET569" s="1205"/>
      <c r="EU569" s="1215"/>
      <c r="EV569" s="1208"/>
      <c r="EW569" s="1210"/>
      <c r="EX569" s="272">
        <v>15860</v>
      </c>
      <c r="EY569" s="1210"/>
      <c r="EZ569" s="1261"/>
      <c r="FA569" s="1210"/>
      <c r="FB569" s="1264"/>
      <c r="FC569" s="298"/>
      <c r="FD569" s="1267"/>
      <c r="FE569" s="441"/>
      <c r="FF569" s="422"/>
      <c r="FG569" s="422"/>
      <c r="FH569" s="422"/>
      <c r="FI569" s="422"/>
      <c r="FJ569" s="422"/>
      <c r="FK569" s="422"/>
      <c r="FL569" s="422"/>
      <c r="FM569" s="422"/>
      <c r="FN569" s="422"/>
      <c r="FO569" s="422"/>
    </row>
    <row r="570" spans="1:171" s="56" customFormat="1" ht="15.6" customHeight="1">
      <c r="A570" s="56" t="s">
        <v>1583</v>
      </c>
      <c r="B570" s="56" t="s">
        <v>2264</v>
      </c>
      <c r="C570" s="1256"/>
      <c r="D570" s="1341"/>
      <c r="E570" s="1217" t="s">
        <v>1165</v>
      </c>
      <c r="F570" s="299" t="s">
        <v>44</v>
      </c>
      <c r="G570" s="205"/>
      <c r="H570" s="246">
        <v>217690</v>
      </c>
      <c r="I570" s="247">
        <v>301310</v>
      </c>
      <c r="J570" s="246">
        <v>189420</v>
      </c>
      <c r="K570" s="247">
        <v>273040</v>
      </c>
      <c r="L570" s="175" t="s">
        <v>268</v>
      </c>
      <c r="M570" s="248">
        <v>2040</v>
      </c>
      <c r="N570" s="249">
        <v>2880</v>
      </c>
      <c r="O570" s="250" t="s">
        <v>269</v>
      </c>
      <c r="P570" s="251" t="s">
        <v>270</v>
      </c>
      <c r="Q570" s="252" t="s">
        <v>274</v>
      </c>
      <c r="R570" s="251" t="s">
        <v>271</v>
      </c>
      <c r="S570" s="252" t="s">
        <v>268</v>
      </c>
      <c r="T570" s="253">
        <v>3.2</v>
      </c>
      <c r="U570" s="254">
        <v>3.1</v>
      </c>
      <c r="V570" s="248">
        <v>1760</v>
      </c>
      <c r="W570" s="249">
        <v>2600</v>
      </c>
      <c r="X570" s="250" t="s">
        <v>269</v>
      </c>
      <c r="Y570" s="251" t="s">
        <v>270</v>
      </c>
      <c r="Z570" s="252" t="s">
        <v>274</v>
      </c>
      <c r="AA570" s="251" t="s">
        <v>271</v>
      </c>
      <c r="AB570" s="252" t="s">
        <v>268</v>
      </c>
      <c r="AC570" s="253">
        <v>3.1</v>
      </c>
      <c r="AD570" s="255">
        <v>3.1</v>
      </c>
      <c r="AE570" s="55"/>
      <c r="AF570" s="133"/>
      <c r="AG570" s="133"/>
      <c r="AH570" s="273"/>
      <c r="AI570" s="137"/>
      <c r="AJ570" s="138"/>
      <c r="AK570" s="137"/>
      <c r="AL570" s="138"/>
      <c r="AM570" s="137"/>
      <c r="AN570" s="138"/>
      <c r="AO570" s="138"/>
      <c r="AP570" s="55"/>
      <c r="AQ570" s="133"/>
      <c r="AR570" s="133"/>
      <c r="AS570" s="138"/>
      <c r="AT570" s="137"/>
      <c r="AU570" s="138"/>
      <c r="AV570" s="137"/>
      <c r="AW570" s="138"/>
      <c r="AX570" s="137"/>
      <c r="AY570" s="138"/>
      <c r="AZ570" s="175" t="s">
        <v>268</v>
      </c>
      <c r="BA570" s="274">
        <v>16720</v>
      </c>
      <c r="BB570" s="175" t="s">
        <v>268</v>
      </c>
      <c r="BC570" s="225">
        <v>160</v>
      </c>
      <c r="BD570" s="226" t="s">
        <v>269</v>
      </c>
      <c r="BE570" s="227" t="s">
        <v>270</v>
      </c>
      <c r="BF570" s="228" t="s">
        <v>268</v>
      </c>
      <c r="BG570" s="229" t="s">
        <v>271</v>
      </c>
      <c r="BH570" s="226" t="s">
        <v>268</v>
      </c>
      <c r="BI570" s="230">
        <v>2.8</v>
      </c>
      <c r="BJ570" s="1187"/>
      <c r="BK570" s="51"/>
      <c r="BL570" s="301"/>
      <c r="BM570" s="1210"/>
      <c r="BU570" s="235"/>
      <c r="BV570" s="1241"/>
      <c r="BW570" s="266"/>
      <c r="BX570" s="1210" t="s">
        <v>268</v>
      </c>
      <c r="BY570" s="1278">
        <v>32570</v>
      </c>
      <c r="BZ570" s="275"/>
      <c r="CA570" s="1210"/>
      <c r="CB570" s="1190"/>
      <c r="CC570" s="1192"/>
      <c r="CD570" s="1194"/>
      <c r="CE570" s="1192"/>
      <c r="CF570" s="1196"/>
      <c r="CG570" s="1192"/>
      <c r="CH570" s="1247"/>
      <c r="CI570" s="1241"/>
      <c r="CJ570" s="1219">
        <v>26030</v>
      </c>
      <c r="CK570" s="1189"/>
      <c r="CL570" s="1190"/>
      <c r="CM570" s="1192"/>
      <c r="CN570" s="1194"/>
      <c r="CO570" s="1192"/>
      <c r="CP570" s="1196"/>
      <c r="CQ570" s="1192"/>
      <c r="CR570" s="1205"/>
      <c r="CS570" s="1230"/>
      <c r="CT570" s="1232"/>
      <c r="CU570" s="1234"/>
      <c r="CV570" s="1237"/>
      <c r="CW570" s="1234"/>
      <c r="CX570" s="1237"/>
      <c r="CY570" s="1189"/>
      <c r="CZ570" s="167" t="s">
        <v>1166</v>
      </c>
      <c r="DA570" s="268">
        <v>7600</v>
      </c>
      <c r="DB570" s="269">
        <v>8400</v>
      </c>
      <c r="DC570" s="270">
        <v>5300</v>
      </c>
      <c r="DD570" s="271">
        <v>5300</v>
      </c>
      <c r="DE570" s="1210"/>
      <c r="DF570" s="1269"/>
      <c r="DG570" s="235"/>
      <c r="DH570" s="276"/>
      <c r="DI570" s="1241"/>
      <c r="DJ570" s="1243"/>
      <c r="DK570" s="1210"/>
      <c r="DL570" s="1190"/>
      <c r="DM570" s="1192"/>
      <c r="DN570" s="1194"/>
      <c r="DO570" s="1192"/>
      <c r="DP570" s="1196"/>
      <c r="DQ570" s="1192"/>
      <c r="DR570" s="1247"/>
      <c r="DS570" s="1210"/>
      <c r="DT570" s="301"/>
      <c r="DU570" s="1210"/>
      <c r="DV570" s="1221">
        <v>0.01</v>
      </c>
      <c r="DW570" s="1223">
        <v>0.03</v>
      </c>
      <c r="DX570" s="1223">
        <v>0.04</v>
      </c>
      <c r="DY570" s="1225">
        <v>0.05</v>
      </c>
      <c r="DZ570" s="1210"/>
      <c r="EA570" s="1212"/>
      <c r="EB570" s="1192"/>
      <c r="EC570" s="1199"/>
      <c r="ED570" s="1192"/>
      <c r="EE570" s="1194"/>
      <c r="EF570" s="1192"/>
      <c r="EG570" s="1196"/>
      <c r="EH570" s="1192"/>
      <c r="EI570" s="1205"/>
      <c r="EJ570" s="1208"/>
      <c r="EK570" s="1210"/>
      <c r="EL570" s="1212"/>
      <c r="EM570" s="1192"/>
      <c r="EN570" s="1199"/>
      <c r="EO570" s="1192"/>
      <c r="EP570" s="1194"/>
      <c r="EQ570" s="1192"/>
      <c r="ER570" s="1196"/>
      <c r="ES570" s="1192"/>
      <c r="ET570" s="1205"/>
      <c r="EU570" s="1215"/>
      <c r="EV570" s="1208"/>
      <c r="EW570" s="1210"/>
      <c r="EX570" s="277">
        <v>150</v>
      </c>
      <c r="EY570" s="1210"/>
      <c r="EZ570" s="1261"/>
      <c r="FA570" s="1210"/>
      <c r="FB570" s="1264"/>
      <c r="FC570" s="298"/>
      <c r="FD570" s="1267"/>
      <c r="FE570" s="441"/>
      <c r="FF570" s="422"/>
      <c r="FG570" s="422"/>
      <c r="FH570" s="422"/>
      <c r="FI570" s="422"/>
      <c r="FJ570" s="422"/>
      <c r="FK570" s="422"/>
      <c r="FL570" s="422"/>
      <c r="FM570" s="422"/>
      <c r="FN570" s="422"/>
      <c r="FO570" s="422"/>
    </row>
    <row r="571" spans="1:171" s="56" customFormat="1" ht="15.6" customHeight="1">
      <c r="A571" s="56" t="s">
        <v>1584</v>
      </c>
      <c r="B571" s="56" t="s">
        <v>2265</v>
      </c>
      <c r="C571" s="1256"/>
      <c r="D571" s="1342"/>
      <c r="E571" s="1218"/>
      <c r="F571" s="300" t="s">
        <v>45</v>
      </c>
      <c r="G571" s="205"/>
      <c r="H571" s="279">
        <v>301310</v>
      </c>
      <c r="I571" s="280"/>
      <c r="J571" s="279">
        <v>273040</v>
      </c>
      <c r="K571" s="280"/>
      <c r="L571" s="175" t="s">
        <v>268</v>
      </c>
      <c r="M571" s="223">
        <v>2880</v>
      </c>
      <c r="N571" s="281"/>
      <c r="O571" s="282" t="s">
        <v>269</v>
      </c>
      <c r="P571" s="283" t="s">
        <v>270</v>
      </c>
      <c r="Q571" s="284" t="s">
        <v>274</v>
      </c>
      <c r="R571" s="283" t="s">
        <v>271</v>
      </c>
      <c r="S571" s="284" t="s">
        <v>268</v>
      </c>
      <c r="T571" s="285">
        <v>3.1</v>
      </c>
      <c r="U571" s="286"/>
      <c r="V571" s="223">
        <v>2600</v>
      </c>
      <c r="W571" s="281"/>
      <c r="X571" s="282" t="s">
        <v>269</v>
      </c>
      <c r="Y571" s="283" t="s">
        <v>270</v>
      </c>
      <c r="Z571" s="284" t="s">
        <v>274</v>
      </c>
      <c r="AA571" s="283" t="s">
        <v>271</v>
      </c>
      <c r="AB571" s="284" t="s">
        <v>268</v>
      </c>
      <c r="AC571" s="285">
        <v>3.1</v>
      </c>
      <c r="AD571" s="287"/>
      <c r="AE571" s="55"/>
      <c r="AF571" s="133"/>
      <c r="AG571" s="133"/>
      <c r="AH571" s="288"/>
      <c r="AI571" s="137"/>
      <c r="AJ571" s="138"/>
      <c r="AK571" s="137"/>
      <c r="AL571" s="138"/>
      <c r="AM571" s="137"/>
      <c r="AN571" s="138"/>
      <c r="AO571" s="138"/>
      <c r="AP571" s="55"/>
      <c r="AQ571" s="289"/>
      <c r="AR571" s="165"/>
      <c r="AS571" s="288"/>
      <c r="AT571" s="137"/>
      <c r="AU571" s="138"/>
      <c r="AV571" s="137"/>
      <c r="AW571" s="138"/>
      <c r="AX571" s="137"/>
      <c r="AY571" s="138"/>
      <c r="BJ571" s="1187"/>
      <c r="BK571" s="51"/>
      <c r="BL571" s="301"/>
      <c r="BM571" s="1210"/>
      <c r="BU571" s="235"/>
      <c r="BV571" s="1241"/>
      <c r="BW571" s="266"/>
      <c r="BX571" s="1210"/>
      <c r="BY571" s="1279"/>
      <c r="BZ571" s="290"/>
      <c r="CA571" s="1210"/>
      <c r="CB571" s="1191"/>
      <c r="CC571" s="1193"/>
      <c r="CD571" s="1195"/>
      <c r="CE571" s="1193"/>
      <c r="CF571" s="1197"/>
      <c r="CG571" s="1193"/>
      <c r="CH571" s="1248"/>
      <c r="CI571" s="1241"/>
      <c r="CJ571" s="1219"/>
      <c r="CK571" s="1189"/>
      <c r="CL571" s="1190"/>
      <c r="CM571" s="1192"/>
      <c r="CN571" s="1194"/>
      <c r="CO571" s="1192"/>
      <c r="CP571" s="1196"/>
      <c r="CQ571" s="1192"/>
      <c r="CR571" s="1205"/>
      <c r="CS571" s="1230"/>
      <c r="CT571" s="1232"/>
      <c r="CU571" s="1235"/>
      <c r="CV571" s="1238"/>
      <c r="CW571" s="1235"/>
      <c r="CX571" s="1238"/>
      <c r="CY571" s="1189"/>
      <c r="CZ571" s="291" t="s">
        <v>1167</v>
      </c>
      <c r="DA571" s="292">
        <v>6800</v>
      </c>
      <c r="DB571" s="293">
        <v>7500</v>
      </c>
      <c r="DC571" s="294">
        <v>4700</v>
      </c>
      <c r="DD571" s="290">
        <v>4700</v>
      </c>
      <c r="DE571" s="1210"/>
      <c r="DF571" s="1269"/>
      <c r="DG571" s="235"/>
      <c r="DH571" s="165"/>
      <c r="DI571" s="1241"/>
      <c r="DJ571" s="1244"/>
      <c r="DK571" s="1210"/>
      <c r="DL571" s="1190"/>
      <c r="DM571" s="1193"/>
      <c r="DN571" s="1195"/>
      <c r="DO571" s="1193"/>
      <c r="DP571" s="1197"/>
      <c r="DQ571" s="1193"/>
      <c r="DR571" s="1248"/>
      <c r="DS571" s="1210"/>
      <c r="DT571" s="301"/>
      <c r="DU571" s="1210"/>
      <c r="DV571" s="1222"/>
      <c r="DW571" s="1224"/>
      <c r="DX571" s="1224"/>
      <c r="DY571" s="1226"/>
      <c r="DZ571" s="1210"/>
      <c r="EA571" s="1213"/>
      <c r="EB571" s="1193"/>
      <c r="EC571" s="1200"/>
      <c r="ED571" s="1193"/>
      <c r="EE571" s="1195"/>
      <c r="EF571" s="1193"/>
      <c r="EG571" s="1197"/>
      <c r="EH571" s="1193"/>
      <c r="EI571" s="1206"/>
      <c r="EJ571" s="1209"/>
      <c r="EK571" s="1210"/>
      <c r="EL571" s="1213"/>
      <c r="EM571" s="1193"/>
      <c r="EN571" s="1200"/>
      <c r="EO571" s="1193"/>
      <c r="EP571" s="1195"/>
      <c r="EQ571" s="1193"/>
      <c r="ER571" s="1197"/>
      <c r="ES571" s="1193"/>
      <c r="ET571" s="1206"/>
      <c r="EU571" s="1216"/>
      <c r="EV571" s="1209"/>
      <c r="EW571" s="1210"/>
      <c r="EX571" s="295" t="s">
        <v>1168</v>
      </c>
      <c r="EY571" s="1210"/>
      <c r="EZ571" s="1261"/>
      <c r="FA571" s="1210"/>
      <c r="FB571" s="1264"/>
      <c r="FC571" s="298"/>
      <c r="FD571" s="1267"/>
      <c r="FE571" s="441"/>
      <c r="FF571" s="422"/>
      <c r="FG571" s="422"/>
      <c r="FH571" s="422"/>
      <c r="FI571" s="422"/>
      <c r="FJ571" s="422"/>
      <c r="FK571" s="422"/>
      <c r="FL571" s="422"/>
      <c r="FM571" s="422"/>
      <c r="FN571" s="422"/>
      <c r="FO571" s="422"/>
    </row>
    <row r="572" spans="1:171" s="56" customFormat="1" ht="15.6" customHeight="1">
      <c r="A572" s="56" t="s">
        <v>628</v>
      </c>
      <c r="B572" s="56" t="s">
        <v>2266</v>
      </c>
      <c r="C572" s="1256"/>
      <c r="D572" s="1348" t="s">
        <v>293</v>
      </c>
      <c r="E572" s="1184" t="s">
        <v>1160</v>
      </c>
      <c r="F572" s="296" t="s">
        <v>42</v>
      </c>
      <c r="G572" s="205"/>
      <c r="H572" s="206">
        <v>119780</v>
      </c>
      <c r="I572" s="207">
        <v>128140</v>
      </c>
      <c r="J572" s="206">
        <v>97170</v>
      </c>
      <c r="K572" s="207">
        <v>105530</v>
      </c>
      <c r="L572" s="175" t="s">
        <v>268</v>
      </c>
      <c r="M572" s="208">
        <v>1170</v>
      </c>
      <c r="N572" s="209">
        <v>1250</v>
      </c>
      <c r="O572" s="210" t="s">
        <v>269</v>
      </c>
      <c r="P572" s="211" t="s">
        <v>270</v>
      </c>
      <c r="Q572" s="212" t="s">
        <v>268</v>
      </c>
      <c r="R572" s="213" t="s">
        <v>271</v>
      </c>
      <c r="S572" s="212" t="s">
        <v>268</v>
      </c>
      <c r="T572" s="214">
        <v>3.3</v>
      </c>
      <c r="U572" s="215">
        <v>3.3</v>
      </c>
      <c r="V572" s="208">
        <v>950</v>
      </c>
      <c r="W572" s="209">
        <v>1030</v>
      </c>
      <c r="X572" s="210" t="s">
        <v>269</v>
      </c>
      <c r="Y572" s="211" t="s">
        <v>270</v>
      </c>
      <c r="Z572" s="212" t="s">
        <v>268</v>
      </c>
      <c r="AA572" s="213" t="s">
        <v>271</v>
      </c>
      <c r="AB572" s="212" t="s">
        <v>268</v>
      </c>
      <c r="AC572" s="214">
        <v>3.3</v>
      </c>
      <c r="AD572" s="216">
        <v>3.3</v>
      </c>
      <c r="AE572" s="175" t="s">
        <v>268</v>
      </c>
      <c r="AF572" s="217">
        <v>8360</v>
      </c>
      <c r="AG572" s="218" t="s">
        <v>274</v>
      </c>
      <c r="AH572" s="219">
        <v>80</v>
      </c>
      <c r="AI572" s="220" t="s">
        <v>269</v>
      </c>
      <c r="AJ572" s="211" t="s">
        <v>270</v>
      </c>
      <c r="AK572" s="212" t="s">
        <v>268</v>
      </c>
      <c r="AL572" s="213" t="s">
        <v>271</v>
      </c>
      <c r="AM572" s="212" t="s">
        <v>268</v>
      </c>
      <c r="AN572" s="221">
        <v>2.8</v>
      </c>
      <c r="AO572" s="222" t="s">
        <v>276</v>
      </c>
      <c r="AP572" s="175" t="s">
        <v>268</v>
      </c>
      <c r="AQ572" s="223">
        <v>3340</v>
      </c>
      <c r="AR572" s="224" t="s">
        <v>274</v>
      </c>
      <c r="AS572" s="225">
        <v>30</v>
      </c>
      <c r="AT572" s="226" t="s">
        <v>269</v>
      </c>
      <c r="AU572" s="227" t="s">
        <v>270</v>
      </c>
      <c r="AV572" s="228" t="s">
        <v>268</v>
      </c>
      <c r="AW572" s="229" t="s">
        <v>271</v>
      </c>
      <c r="AX572" s="228" t="s">
        <v>268</v>
      </c>
      <c r="AY572" s="230">
        <v>3.8</v>
      </c>
      <c r="AZ572" s="51"/>
      <c r="BB572" s="133"/>
      <c r="BC572" s="297"/>
      <c r="BD572" s="137"/>
      <c r="BE572" s="138"/>
      <c r="BF572" s="137"/>
      <c r="BG572" s="138"/>
      <c r="BH572" s="137"/>
      <c r="BI572" s="138"/>
      <c r="BJ572" s="1187"/>
      <c r="BK572" s="51"/>
      <c r="BL572" s="301"/>
      <c r="BM572" s="1210"/>
      <c r="BU572" s="235"/>
      <c r="BV572" s="1241"/>
      <c r="BW572" s="266"/>
      <c r="BX572" s="1210" t="s">
        <v>268</v>
      </c>
      <c r="BY572" s="1276">
        <v>29160</v>
      </c>
      <c r="BZ572" s="237"/>
      <c r="CA572" s="1210" t="s">
        <v>268</v>
      </c>
      <c r="CB572" s="1245">
        <v>210</v>
      </c>
      <c r="CC572" s="1201" t="s">
        <v>269</v>
      </c>
      <c r="CD572" s="1202" t="s">
        <v>270</v>
      </c>
      <c r="CE572" s="1201" t="s">
        <v>268</v>
      </c>
      <c r="CF572" s="1203" t="s">
        <v>275</v>
      </c>
      <c r="CG572" s="1201" t="s">
        <v>268</v>
      </c>
      <c r="CH572" s="1246">
        <v>5.8</v>
      </c>
      <c r="CI572" s="1241"/>
      <c r="CJ572" s="1188" t="s">
        <v>195</v>
      </c>
      <c r="CK572" s="1189" t="s">
        <v>268</v>
      </c>
      <c r="CL572" s="1190">
        <v>200</v>
      </c>
      <c r="CM572" s="1192" t="s">
        <v>269</v>
      </c>
      <c r="CN572" s="1194" t="s">
        <v>270</v>
      </c>
      <c r="CO572" s="1192" t="s">
        <v>268</v>
      </c>
      <c r="CP572" s="1196" t="s">
        <v>275</v>
      </c>
      <c r="CQ572" s="1192" t="s">
        <v>268</v>
      </c>
      <c r="CR572" s="1205">
        <v>2.6</v>
      </c>
      <c r="CS572" s="1230" t="s">
        <v>277</v>
      </c>
      <c r="CT572" s="1232" t="s">
        <v>268</v>
      </c>
      <c r="CU572" s="1233">
        <v>8100</v>
      </c>
      <c r="CV572" s="1236">
        <v>8900</v>
      </c>
      <c r="CW572" s="1233">
        <v>5600</v>
      </c>
      <c r="CX572" s="1236">
        <v>5600</v>
      </c>
      <c r="CY572" s="1189" t="s">
        <v>268</v>
      </c>
      <c r="CZ572" s="238" t="s">
        <v>1162</v>
      </c>
      <c r="DA572" s="239">
        <v>12900</v>
      </c>
      <c r="DB572" s="240">
        <v>14400</v>
      </c>
      <c r="DC572" s="241">
        <v>9000</v>
      </c>
      <c r="DD572" s="242">
        <v>9000</v>
      </c>
      <c r="DE572" s="1210"/>
      <c r="DF572" s="231" t="s">
        <v>279</v>
      </c>
      <c r="DG572" s="1189" t="s">
        <v>268</v>
      </c>
      <c r="DH572" s="1239">
        <v>5100</v>
      </c>
      <c r="DI572" s="1210" t="s">
        <v>268</v>
      </c>
      <c r="DJ572" s="1242">
        <v>8750</v>
      </c>
      <c r="DK572" s="1210" t="s">
        <v>268</v>
      </c>
      <c r="DL572" s="1245">
        <v>80</v>
      </c>
      <c r="DM572" s="1201" t="s">
        <v>269</v>
      </c>
      <c r="DN572" s="1202" t="s">
        <v>270</v>
      </c>
      <c r="DO572" s="1201" t="s">
        <v>268</v>
      </c>
      <c r="DP572" s="1203" t="s">
        <v>275</v>
      </c>
      <c r="DQ572" s="1201" t="s">
        <v>268</v>
      </c>
      <c r="DR572" s="1246">
        <v>6.8</v>
      </c>
      <c r="DS572" s="1210"/>
      <c r="DT572" s="301"/>
      <c r="DU572" s="1210" t="s">
        <v>280</v>
      </c>
      <c r="DV572" s="1249" t="s">
        <v>1129</v>
      </c>
      <c r="DW572" s="1251" t="s">
        <v>1129</v>
      </c>
      <c r="DX572" s="1251" t="s">
        <v>1129</v>
      </c>
      <c r="DY572" s="1253" t="s">
        <v>1129</v>
      </c>
      <c r="DZ572" s="1210" t="s">
        <v>280</v>
      </c>
      <c r="EA572" s="1211">
        <v>5910</v>
      </c>
      <c r="EB572" s="1201" t="s">
        <v>268</v>
      </c>
      <c r="EC572" s="1198">
        <v>50</v>
      </c>
      <c r="ED572" s="1201" t="s">
        <v>269</v>
      </c>
      <c r="EE572" s="1202" t="s">
        <v>270</v>
      </c>
      <c r="EF572" s="1201" t="s">
        <v>268</v>
      </c>
      <c r="EG572" s="1203" t="s">
        <v>275</v>
      </c>
      <c r="EH572" s="1201" t="s">
        <v>268</v>
      </c>
      <c r="EI572" s="1204">
        <v>5.4</v>
      </c>
      <c r="EJ572" s="1207" t="s">
        <v>276</v>
      </c>
      <c r="EK572" s="1210" t="s">
        <v>280</v>
      </c>
      <c r="EL572" s="1211">
        <v>20060</v>
      </c>
      <c r="EM572" s="1201" t="s">
        <v>268</v>
      </c>
      <c r="EN572" s="1198">
        <v>200</v>
      </c>
      <c r="EO572" s="1201" t="s">
        <v>269</v>
      </c>
      <c r="EP572" s="1202" t="s">
        <v>270</v>
      </c>
      <c r="EQ572" s="1201" t="s">
        <v>268</v>
      </c>
      <c r="ER572" s="1203" t="s">
        <v>275</v>
      </c>
      <c r="ES572" s="1201" t="s">
        <v>268</v>
      </c>
      <c r="ET572" s="1204">
        <v>2.7</v>
      </c>
      <c r="EU572" s="1214" t="s">
        <v>276</v>
      </c>
      <c r="EV572" s="1207" t="s">
        <v>1168</v>
      </c>
      <c r="EW572" s="1210" t="s">
        <v>280</v>
      </c>
      <c r="EX572" s="244"/>
      <c r="EY572" s="1210" t="s">
        <v>280</v>
      </c>
      <c r="EZ572" s="1261"/>
      <c r="FA572" s="1210"/>
      <c r="FB572" s="1264"/>
      <c r="FC572" s="298"/>
      <c r="FD572" s="1267"/>
      <c r="FE572" s="441"/>
      <c r="FF572" s="422"/>
      <c r="FG572" s="422"/>
      <c r="FH572" s="422"/>
      <c r="FI572" s="422"/>
      <c r="FJ572" s="422"/>
      <c r="FK572" s="422"/>
      <c r="FL572" s="422"/>
      <c r="FM572" s="422"/>
      <c r="FN572" s="422"/>
      <c r="FO572" s="422"/>
    </row>
    <row r="573" spans="1:171" s="56" customFormat="1" ht="15.6" customHeight="1">
      <c r="A573" s="56" t="s">
        <v>629</v>
      </c>
      <c r="B573" s="56" t="s">
        <v>2267</v>
      </c>
      <c r="C573" s="1256"/>
      <c r="D573" s="1349"/>
      <c r="E573" s="1185"/>
      <c r="F573" s="299" t="s">
        <v>43</v>
      </c>
      <c r="G573" s="205"/>
      <c r="H573" s="246">
        <v>128140</v>
      </c>
      <c r="I573" s="247">
        <v>195810</v>
      </c>
      <c r="J573" s="246">
        <v>105530</v>
      </c>
      <c r="K573" s="247">
        <v>173200</v>
      </c>
      <c r="L573" s="175" t="s">
        <v>268</v>
      </c>
      <c r="M573" s="248">
        <v>1250</v>
      </c>
      <c r="N573" s="249">
        <v>1830</v>
      </c>
      <c r="O573" s="250" t="s">
        <v>269</v>
      </c>
      <c r="P573" s="251" t="s">
        <v>270</v>
      </c>
      <c r="Q573" s="252" t="s">
        <v>274</v>
      </c>
      <c r="R573" s="251" t="s">
        <v>271</v>
      </c>
      <c r="S573" s="252" t="s">
        <v>268</v>
      </c>
      <c r="T573" s="253">
        <v>3.3</v>
      </c>
      <c r="U573" s="254">
        <v>3.2</v>
      </c>
      <c r="V573" s="248">
        <v>1030</v>
      </c>
      <c r="W573" s="249">
        <v>1600</v>
      </c>
      <c r="X573" s="250" t="s">
        <v>269</v>
      </c>
      <c r="Y573" s="251" t="s">
        <v>270</v>
      </c>
      <c r="Z573" s="252" t="s">
        <v>274</v>
      </c>
      <c r="AA573" s="251" t="s">
        <v>271</v>
      </c>
      <c r="AB573" s="252" t="s">
        <v>268</v>
      </c>
      <c r="AC573" s="253">
        <v>3.3</v>
      </c>
      <c r="AD573" s="255">
        <v>3.2</v>
      </c>
      <c r="AE573" s="175" t="s">
        <v>268</v>
      </c>
      <c r="AF573" s="223">
        <v>8360</v>
      </c>
      <c r="AG573" s="224" t="s">
        <v>274</v>
      </c>
      <c r="AH573" s="256">
        <v>80</v>
      </c>
      <c r="AI573" s="257" t="s">
        <v>269</v>
      </c>
      <c r="AJ573" s="197" t="s">
        <v>270</v>
      </c>
      <c r="AK573" s="198" t="s">
        <v>268</v>
      </c>
      <c r="AL573" s="258" t="s">
        <v>271</v>
      </c>
      <c r="AM573" s="259" t="s">
        <v>268</v>
      </c>
      <c r="AN573" s="260">
        <v>2.8</v>
      </c>
      <c r="AO573" s="261"/>
      <c r="AP573" s="51"/>
      <c r="AQ573" s="233"/>
      <c r="AS573" s="233"/>
      <c r="AT573" s="262"/>
      <c r="AU573" s="263"/>
      <c r="AV573" s="262"/>
      <c r="AW573" s="263"/>
      <c r="AX573" s="262"/>
      <c r="AY573" s="263"/>
      <c r="AZ573" s="51"/>
      <c r="BC573" s="264"/>
      <c r="BD573" s="265"/>
      <c r="BF573" s="265"/>
      <c r="BH573" s="265"/>
      <c r="BJ573" s="1187"/>
      <c r="BK573" s="51"/>
      <c r="BL573" s="301"/>
      <c r="BM573" s="1210"/>
      <c r="BU573" s="235"/>
      <c r="BV573" s="1241"/>
      <c r="BW573" s="266"/>
      <c r="BX573" s="1210"/>
      <c r="BY573" s="1343"/>
      <c r="BZ573" s="267">
        <v>27220</v>
      </c>
      <c r="CA573" s="1210"/>
      <c r="CB573" s="1190"/>
      <c r="CC573" s="1192"/>
      <c r="CD573" s="1194"/>
      <c r="CE573" s="1192"/>
      <c r="CF573" s="1196"/>
      <c r="CG573" s="1192"/>
      <c r="CH573" s="1247"/>
      <c r="CI573" s="1241"/>
      <c r="CJ573" s="1188"/>
      <c r="CK573" s="1189"/>
      <c r="CL573" s="1190"/>
      <c r="CM573" s="1192"/>
      <c r="CN573" s="1194"/>
      <c r="CO573" s="1192"/>
      <c r="CP573" s="1196"/>
      <c r="CQ573" s="1192"/>
      <c r="CR573" s="1205"/>
      <c r="CS573" s="1230"/>
      <c r="CT573" s="1232"/>
      <c r="CU573" s="1234"/>
      <c r="CV573" s="1237"/>
      <c r="CW573" s="1234"/>
      <c r="CX573" s="1237"/>
      <c r="CY573" s="1189"/>
      <c r="CZ573" s="167" t="s">
        <v>1164</v>
      </c>
      <c r="DA573" s="268">
        <v>7100</v>
      </c>
      <c r="DB573" s="269">
        <v>7900</v>
      </c>
      <c r="DC573" s="270">
        <v>5000</v>
      </c>
      <c r="DD573" s="271">
        <v>5000</v>
      </c>
      <c r="DE573" s="1210"/>
      <c r="DF573" s="231">
        <v>40500</v>
      </c>
      <c r="DG573" s="1189"/>
      <c r="DH573" s="1240"/>
      <c r="DI573" s="1210"/>
      <c r="DJ573" s="1243"/>
      <c r="DK573" s="1210"/>
      <c r="DL573" s="1190"/>
      <c r="DM573" s="1192"/>
      <c r="DN573" s="1194"/>
      <c r="DO573" s="1192"/>
      <c r="DP573" s="1196"/>
      <c r="DQ573" s="1192"/>
      <c r="DR573" s="1247"/>
      <c r="DS573" s="1210"/>
      <c r="DT573" s="301"/>
      <c r="DU573" s="1210"/>
      <c r="DV573" s="1250"/>
      <c r="DW573" s="1252"/>
      <c r="DX573" s="1252"/>
      <c r="DY573" s="1254"/>
      <c r="DZ573" s="1210"/>
      <c r="EA573" s="1212"/>
      <c r="EB573" s="1192"/>
      <c r="EC573" s="1199"/>
      <c r="ED573" s="1192"/>
      <c r="EE573" s="1194"/>
      <c r="EF573" s="1192"/>
      <c r="EG573" s="1196"/>
      <c r="EH573" s="1192"/>
      <c r="EI573" s="1205"/>
      <c r="EJ573" s="1208"/>
      <c r="EK573" s="1210"/>
      <c r="EL573" s="1212"/>
      <c r="EM573" s="1192"/>
      <c r="EN573" s="1199"/>
      <c r="EO573" s="1192"/>
      <c r="EP573" s="1194"/>
      <c r="EQ573" s="1192"/>
      <c r="ER573" s="1196"/>
      <c r="ES573" s="1192"/>
      <c r="ET573" s="1205"/>
      <c r="EU573" s="1215"/>
      <c r="EV573" s="1208"/>
      <c r="EW573" s="1210"/>
      <c r="EX573" s="272">
        <v>12690</v>
      </c>
      <c r="EY573" s="1210"/>
      <c r="EZ573" s="1261"/>
      <c r="FA573" s="1210"/>
      <c r="FB573" s="1264"/>
      <c r="FC573" s="298"/>
      <c r="FD573" s="1267"/>
      <c r="FE573" s="441"/>
      <c r="FF573" s="422"/>
      <c r="FG573" s="422"/>
      <c r="FH573" s="422"/>
      <c r="FI573" s="422"/>
      <c r="FJ573" s="422"/>
      <c r="FK573" s="422"/>
      <c r="FL573" s="422"/>
      <c r="FM573" s="422"/>
      <c r="FN573" s="422"/>
      <c r="FO573" s="422"/>
    </row>
    <row r="574" spans="1:171" s="56" customFormat="1" ht="15.6" customHeight="1">
      <c r="A574" s="56" t="s">
        <v>1585</v>
      </c>
      <c r="B574" s="56" t="s">
        <v>2268</v>
      </c>
      <c r="C574" s="1256"/>
      <c r="D574" s="1349"/>
      <c r="E574" s="1217" t="s">
        <v>1165</v>
      </c>
      <c r="F574" s="299" t="s">
        <v>44</v>
      </c>
      <c r="G574" s="205"/>
      <c r="H574" s="246">
        <v>195810</v>
      </c>
      <c r="I574" s="247">
        <v>279430</v>
      </c>
      <c r="J574" s="246">
        <v>173200</v>
      </c>
      <c r="K574" s="247">
        <v>256820</v>
      </c>
      <c r="L574" s="175" t="s">
        <v>268</v>
      </c>
      <c r="M574" s="248">
        <v>1830</v>
      </c>
      <c r="N574" s="249">
        <v>2670</v>
      </c>
      <c r="O574" s="250" t="s">
        <v>269</v>
      </c>
      <c r="P574" s="251" t="s">
        <v>270</v>
      </c>
      <c r="Q574" s="252" t="s">
        <v>274</v>
      </c>
      <c r="R574" s="251" t="s">
        <v>271</v>
      </c>
      <c r="S574" s="252" t="s">
        <v>268</v>
      </c>
      <c r="T574" s="253">
        <v>3.2</v>
      </c>
      <c r="U574" s="254">
        <v>3.1</v>
      </c>
      <c r="V574" s="248">
        <v>1600</v>
      </c>
      <c r="W574" s="249">
        <v>2440</v>
      </c>
      <c r="X574" s="250" t="s">
        <v>269</v>
      </c>
      <c r="Y574" s="251" t="s">
        <v>270</v>
      </c>
      <c r="Z574" s="252" t="s">
        <v>274</v>
      </c>
      <c r="AA574" s="251" t="s">
        <v>271</v>
      </c>
      <c r="AB574" s="252" t="s">
        <v>268</v>
      </c>
      <c r="AC574" s="253">
        <v>3.2</v>
      </c>
      <c r="AD574" s="255">
        <v>3.1</v>
      </c>
      <c r="AE574" s="55"/>
      <c r="AF574" s="133"/>
      <c r="AG574" s="133"/>
      <c r="AH574" s="273"/>
      <c r="AI574" s="137"/>
      <c r="AJ574" s="138"/>
      <c r="AK574" s="137"/>
      <c r="AL574" s="138"/>
      <c r="AM574" s="137"/>
      <c r="AN574" s="138"/>
      <c r="AO574" s="138"/>
      <c r="AP574" s="55"/>
      <c r="AQ574" s="133"/>
      <c r="AR574" s="133"/>
      <c r="AS574" s="138"/>
      <c r="AT574" s="137"/>
      <c r="AU574" s="138"/>
      <c r="AV574" s="137"/>
      <c r="AW574" s="138"/>
      <c r="AX574" s="137"/>
      <c r="AY574" s="138"/>
      <c r="AZ574" s="175" t="s">
        <v>268</v>
      </c>
      <c r="BA574" s="274">
        <v>16720</v>
      </c>
      <c r="BB574" s="175" t="s">
        <v>268</v>
      </c>
      <c r="BC574" s="225">
        <v>160</v>
      </c>
      <c r="BD574" s="226" t="s">
        <v>269</v>
      </c>
      <c r="BE574" s="227" t="s">
        <v>270</v>
      </c>
      <c r="BF574" s="228" t="s">
        <v>268</v>
      </c>
      <c r="BG574" s="229" t="s">
        <v>271</v>
      </c>
      <c r="BH574" s="226" t="s">
        <v>268</v>
      </c>
      <c r="BI574" s="230">
        <v>2.8</v>
      </c>
      <c r="BJ574" s="1187"/>
      <c r="BK574" s="51"/>
      <c r="BL574" s="301"/>
      <c r="BM574" s="1210"/>
      <c r="BU574" s="235"/>
      <c r="BV574" s="1241"/>
      <c r="BW574" s="266"/>
      <c r="BX574" s="1210" t="s">
        <v>268</v>
      </c>
      <c r="BY574" s="1278">
        <v>27220</v>
      </c>
      <c r="BZ574" s="275"/>
      <c r="CA574" s="1210"/>
      <c r="CB574" s="1190"/>
      <c r="CC574" s="1192"/>
      <c r="CD574" s="1194"/>
      <c r="CE574" s="1192"/>
      <c r="CF574" s="1196"/>
      <c r="CG574" s="1192"/>
      <c r="CH574" s="1247"/>
      <c r="CI574" s="1241"/>
      <c r="CJ574" s="1219">
        <v>20830</v>
      </c>
      <c r="CK574" s="1189"/>
      <c r="CL574" s="1190"/>
      <c r="CM574" s="1192"/>
      <c r="CN574" s="1194"/>
      <c r="CO574" s="1192"/>
      <c r="CP574" s="1196"/>
      <c r="CQ574" s="1192"/>
      <c r="CR574" s="1205"/>
      <c r="CS574" s="1230"/>
      <c r="CT574" s="1232"/>
      <c r="CU574" s="1234"/>
      <c r="CV574" s="1237"/>
      <c r="CW574" s="1234"/>
      <c r="CX574" s="1237"/>
      <c r="CY574" s="1189"/>
      <c r="CZ574" s="167" t="s">
        <v>1166</v>
      </c>
      <c r="DA574" s="268">
        <v>6200</v>
      </c>
      <c r="DB574" s="269">
        <v>6900</v>
      </c>
      <c r="DC574" s="270">
        <v>4300</v>
      </c>
      <c r="DD574" s="271">
        <v>4300</v>
      </c>
      <c r="DE574" s="1210"/>
      <c r="DF574" s="191"/>
      <c r="DG574" s="235"/>
      <c r="DH574" s="276"/>
      <c r="DI574" s="1241"/>
      <c r="DJ574" s="1243"/>
      <c r="DK574" s="1210"/>
      <c r="DL574" s="1190"/>
      <c r="DM574" s="1192"/>
      <c r="DN574" s="1194"/>
      <c r="DO574" s="1192"/>
      <c r="DP574" s="1196"/>
      <c r="DQ574" s="1192"/>
      <c r="DR574" s="1247"/>
      <c r="DS574" s="1210"/>
      <c r="DT574" s="301"/>
      <c r="DU574" s="1210"/>
      <c r="DV574" s="1221">
        <v>0.01</v>
      </c>
      <c r="DW574" s="1223">
        <v>0.03</v>
      </c>
      <c r="DX574" s="1223">
        <v>0.04</v>
      </c>
      <c r="DY574" s="1225">
        <v>0.05</v>
      </c>
      <c r="DZ574" s="1210"/>
      <c r="EA574" s="1212"/>
      <c r="EB574" s="1192"/>
      <c r="EC574" s="1199"/>
      <c r="ED574" s="1192"/>
      <c r="EE574" s="1194"/>
      <c r="EF574" s="1192"/>
      <c r="EG574" s="1196"/>
      <c r="EH574" s="1192"/>
      <c r="EI574" s="1205"/>
      <c r="EJ574" s="1208"/>
      <c r="EK574" s="1210"/>
      <c r="EL574" s="1212"/>
      <c r="EM574" s="1192"/>
      <c r="EN574" s="1199"/>
      <c r="EO574" s="1192"/>
      <c r="EP574" s="1194"/>
      <c r="EQ574" s="1192"/>
      <c r="ER574" s="1196"/>
      <c r="ES574" s="1192"/>
      <c r="ET574" s="1205"/>
      <c r="EU574" s="1215"/>
      <c r="EV574" s="1208"/>
      <c r="EW574" s="1210"/>
      <c r="EX574" s="277">
        <v>120</v>
      </c>
      <c r="EY574" s="1210"/>
      <c r="EZ574" s="1261"/>
      <c r="FA574" s="1210"/>
      <c r="FB574" s="1264"/>
      <c r="FC574" s="298"/>
      <c r="FD574" s="1267"/>
      <c r="FE574" s="441"/>
      <c r="FF574" s="422"/>
      <c r="FG574" s="422"/>
      <c r="FH574" s="422"/>
      <c r="FI574" s="422"/>
      <c r="FJ574" s="422"/>
      <c r="FK574" s="422"/>
      <c r="FL574" s="422"/>
      <c r="FM574" s="422"/>
      <c r="FN574" s="422"/>
      <c r="FO574" s="422"/>
    </row>
    <row r="575" spans="1:171" s="56" customFormat="1" ht="15.6" customHeight="1">
      <c r="A575" s="56" t="s">
        <v>1586</v>
      </c>
      <c r="B575" s="56" t="s">
        <v>2269</v>
      </c>
      <c r="C575" s="1256"/>
      <c r="D575" s="1349"/>
      <c r="E575" s="1218"/>
      <c r="F575" s="300" t="s">
        <v>45</v>
      </c>
      <c r="G575" s="205"/>
      <c r="H575" s="279">
        <v>279430</v>
      </c>
      <c r="I575" s="280"/>
      <c r="J575" s="279">
        <v>256820</v>
      </c>
      <c r="K575" s="280"/>
      <c r="L575" s="175" t="s">
        <v>268</v>
      </c>
      <c r="M575" s="223">
        <v>2670</v>
      </c>
      <c r="N575" s="281"/>
      <c r="O575" s="282" t="s">
        <v>269</v>
      </c>
      <c r="P575" s="283" t="s">
        <v>270</v>
      </c>
      <c r="Q575" s="284" t="s">
        <v>274</v>
      </c>
      <c r="R575" s="283" t="s">
        <v>271</v>
      </c>
      <c r="S575" s="284" t="s">
        <v>268</v>
      </c>
      <c r="T575" s="285">
        <v>3.1</v>
      </c>
      <c r="U575" s="286"/>
      <c r="V575" s="223">
        <v>2440</v>
      </c>
      <c r="W575" s="281"/>
      <c r="X575" s="282" t="s">
        <v>269</v>
      </c>
      <c r="Y575" s="283" t="s">
        <v>270</v>
      </c>
      <c r="Z575" s="284" t="s">
        <v>274</v>
      </c>
      <c r="AA575" s="283" t="s">
        <v>271</v>
      </c>
      <c r="AB575" s="284" t="s">
        <v>268</v>
      </c>
      <c r="AC575" s="285">
        <v>3.1</v>
      </c>
      <c r="AD575" s="287"/>
      <c r="AE575" s="55"/>
      <c r="AF575" s="133"/>
      <c r="AG575" s="133"/>
      <c r="AH575" s="288"/>
      <c r="AI575" s="137"/>
      <c r="AJ575" s="138"/>
      <c r="AK575" s="137"/>
      <c r="AL575" s="138"/>
      <c r="AM575" s="137"/>
      <c r="AN575" s="138"/>
      <c r="AO575" s="138"/>
      <c r="AP575" s="55"/>
      <c r="AQ575" s="289"/>
      <c r="AR575" s="165"/>
      <c r="AS575" s="288"/>
      <c r="AT575" s="137"/>
      <c r="AU575" s="138"/>
      <c r="AV575" s="137"/>
      <c r="AW575" s="138"/>
      <c r="AX575" s="137"/>
      <c r="AY575" s="138"/>
      <c r="BJ575" s="1187"/>
      <c r="BK575" s="51"/>
      <c r="BL575" s="301"/>
      <c r="BM575" s="1210"/>
      <c r="BU575" s="235"/>
      <c r="BV575" s="1241"/>
      <c r="BW575" s="266"/>
      <c r="BX575" s="1210"/>
      <c r="BY575" s="1279"/>
      <c r="BZ575" s="290"/>
      <c r="CA575" s="1210"/>
      <c r="CB575" s="1191"/>
      <c r="CC575" s="1193"/>
      <c r="CD575" s="1195"/>
      <c r="CE575" s="1193"/>
      <c r="CF575" s="1197"/>
      <c r="CG575" s="1193"/>
      <c r="CH575" s="1248"/>
      <c r="CI575" s="1241"/>
      <c r="CJ575" s="1219"/>
      <c r="CK575" s="1189"/>
      <c r="CL575" s="1190"/>
      <c r="CM575" s="1192"/>
      <c r="CN575" s="1194"/>
      <c r="CO575" s="1192"/>
      <c r="CP575" s="1196"/>
      <c r="CQ575" s="1192"/>
      <c r="CR575" s="1205"/>
      <c r="CS575" s="1230"/>
      <c r="CT575" s="1232"/>
      <c r="CU575" s="1235"/>
      <c r="CV575" s="1238"/>
      <c r="CW575" s="1235"/>
      <c r="CX575" s="1238"/>
      <c r="CY575" s="1189"/>
      <c r="CZ575" s="291" t="s">
        <v>1167</v>
      </c>
      <c r="DA575" s="292">
        <v>5500</v>
      </c>
      <c r="DB575" s="293">
        <v>6200</v>
      </c>
      <c r="DC575" s="294">
        <v>3900</v>
      </c>
      <c r="DD575" s="290">
        <v>3900</v>
      </c>
      <c r="DE575" s="1210"/>
      <c r="DF575" s="231" t="s">
        <v>1170</v>
      </c>
      <c r="DG575" s="235"/>
      <c r="DH575" s="165"/>
      <c r="DI575" s="1241"/>
      <c r="DJ575" s="1244"/>
      <c r="DK575" s="1210"/>
      <c r="DL575" s="1190"/>
      <c r="DM575" s="1193"/>
      <c r="DN575" s="1195"/>
      <c r="DO575" s="1193"/>
      <c r="DP575" s="1197"/>
      <c r="DQ575" s="1193"/>
      <c r="DR575" s="1248"/>
      <c r="DS575" s="1210"/>
      <c r="DT575" s="301"/>
      <c r="DU575" s="1210"/>
      <c r="DV575" s="1222"/>
      <c r="DW575" s="1224"/>
      <c r="DX575" s="1224"/>
      <c r="DY575" s="1226"/>
      <c r="DZ575" s="1210"/>
      <c r="EA575" s="1213"/>
      <c r="EB575" s="1193"/>
      <c r="EC575" s="1200"/>
      <c r="ED575" s="1193"/>
      <c r="EE575" s="1195"/>
      <c r="EF575" s="1193"/>
      <c r="EG575" s="1197"/>
      <c r="EH575" s="1193"/>
      <c r="EI575" s="1206"/>
      <c r="EJ575" s="1209"/>
      <c r="EK575" s="1210"/>
      <c r="EL575" s="1213"/>
      <c r="EM575" s="1193"/>
      <c r="EN575" s="1200"/>
      <c r="EO575" s="1193"/>
      <c r="EP575" s="1195"/>
      <c r="EQ575" s="1193"/>
      <c r="ER575" s="1197"/>
      <c r="ES575" s="1193"/>
      <c r="ET575" s="1206"/>
      <c r="EU575" s="1216"/>
      <c r="EV575" s="1209"/>
      <c r="EW575" s="1210"/>
      <c r="EX575" s="295" t="s">
        <v>1168</v>
      </c>
      <c r="EY575" s="1210"/>
      <c r="EZ575" s="1261"/>
      <c r="FA575" s="1210"/>
      <c r="FB575" s="1264"/>
      <c r="FC575" s="298"/>
      <c r="FD575" s="1267"/>
      <c r="FE575" s="441"/>
      <c r="FF575" s="422"/>
      <c r="FG575" s="422"/>
      <c r="FH575" s="422"/>
      <c r="FI575" s="422"/>
      <c r="FJ575" s="422"/>
      <c r="FK575" s="422"/>
      <c r="FL575" s="422"/>
      <c r="FM575" s="422"/>
      <c r="FN575" s="422"/>
      <c r="FO575" s="422"/>
    </row>
    <row r="576" spans="1:171" s="56" customFormat="1" ht="15.6" customHeight="1">
      <c r="A576" s="56" t="s">
        <v>630</v>
      </c>
      <c r="B576" s="56" t="s">
        <v>2270</v>
      </c>
      <c r="C576" s="1256"/>
      <c r="D576" s="1348" t="s">
        <v>295</v>
      </c>
      <c r="E576" s="1184" t="s">
        <v>1160</v>
      </c>
      <c r="F576" s="296" t="s">
        <v>42</v>
      </c>
      <c r="G576" s="205"/>
      <c r="H576" s="206">
        <v>103460</v>
      </c>
      <c r="I576" s="207">
        <v>111820</v>
      </c>
      <c r="J576" s="206">
        <v>84610</v>
      </c>
      <c r="K576" s="207">
        <v>92970</v>
      </c>
      <c r="L576" s="175" t="s">
        <v>268</v>
      </c>
      <c r="M576" s="208">
        <v>1010</v>
      </c>
      <c r="N576" s="209">
        <v>1090</v>
      </c>
      <c r="O576" s="210" t="s">
        <v>269</v>
      </c>
      <c r="P576" s="211" t="s">
        <v>270</v>
      </c>
      <c r="Q576" s="212" t="s">
        <v>268</v>
      </c>
      <c r="R576" s="213" t="s">
        <v>271</v>
      </c>
      <c r="S576" s="212" t="s">
        <v>268</v>
      </c>
      <c r="T576" s="214">
        <v>3.3</v>
      </c>
      <c r="U576" s="215">
        <v>3.3</v>
      </c>
      <c r="V576" s="208">
        <v>820</v>
      </c>
      <c r="W576" s="209">
        <v>900</v>
      </c>
      <c r="X576" s="210" t="s">
        <v>269</v>
      </c>
      <c r="Y576" s="211" t="s">
        <v>270</v>
      </c>
      <c r="Z576" s="212" t="s">
        <v>268</v>
      </c>
      <c r="AA576" s="213" t="s">
        <v>271</v>
      </c>
      <c r="AB576" s="212" t="s">
        <v>268</v>
      </c>
      <c r="AC576" s="214">
        <v>3.3</v>
      </c>
      <c r="AD576" s="216">
        <v>3.2</v>
      </c>
      <c r="AE576" s="175" t="s">
        <v>268</v>
      </c>
      <c r="AF576" s="217">
        <v>8360</v>
      </c>
      <c r="AG576" s="218" t="s">
        <v>274</v>
      </c>
      <c r="AH576" s="219">
        <v>80</v>
      </c>
      <c r="AI576" s="220" t="s">
        <v>269</v>
      </c>
      <c r="AJ576" s="211" t="s">
        <v>270</v>
      </c>
      <c r="AK576" s="212" t="s">
        <v>268</v>
      </c>
      <c r="AL576" s="213" t="s">
        <v>271</v>
      </c>
      <c r="AM576" s="212" t="s">
        <v>268</v>
      </c>
      <c r="AN576" s="221">
        <v>2.8</v>
      </c>
      <c r="AO576" s="222" t="s">
        <v>276</v>
      </c>
      <c r="AP576" s="175" t="s">
        <v>268</v>
      </c>
      <c r="AQ576" s="223">
        <v>3340</v>
      </c>
      <c r="AR576" s="224" t="s">
        <v>274</v>
      </c>
      <c r="AS576" s="225">
        <v>30</v>
      </c>
      <c r="AT576" s="226" t="s">
        <v>269</v>
      </c>
      <c r="AU576" s="227" t="s">
        <v>270</v>
      </c>
      <c r="AV576" s="228" t="s">
        <v>268</v>
      </c>
      <c r="AW576" s="229" t="s">
        <v>271</v>
      </c>
      <c r="AX576" s="228" t="s">
        <v>268</v>
      </c>
      <c r="AY576" s="230">
        <v>3.8</v>
      </c>
      <c r="AZ576" s="51"/>
      <c r="BB576" s="133"/>
      <c r="BC576" s="297"/>
      <c r="BD576" s="137"/>
      <c r="BE576" s="138"/>
      <c r="BF576" s="137"/>
      <c r="BG576" s="138"/>
      <c r="BH576" s="137"/>
      <c r="BI576" s="138"/>
      <c r="BJ576" s="1187"/>
      <c r="BK576" s="51"/>
      <c r="BL576" s="301"/>
      <c r="BM576" s="1210"/>
      <c r="BU576" s="235"/>
      <c r="BV576" s="1241"/>
      <c r="BW576" s="266"/>
      <c r="BX576" s="1210" t="s">
        <v>268</v>
      </c>
      <c r="BY576" s="1276">
        <v>25590</v>
      </c>
      <c r="BZ576" s="237"/>
      <c r="CA576" s="1210" t="s">
        <v>268</v>
      </c>
      <c r="CB576" s="1245">
        <v>170</v>
      </c>
      <c r="CC576" s="1201" t="s">
        <v>269</v>
      </c>
      <c r="CD576" s="1202" t="s">
        <v>270</v>
      </c>
      <c r="CE576" s="1201" t="s">
        <v>268</v>
      </c>
      <c r="CF576" s="1203" t="s">
        <v>275</v>
      </c>
      <c r="CG576" s="1201" t="s">
        <v>268</v>
      </c>
      <c r="CH576" s="1246">
        <v>6</v>
      </c>
      <c r="CI576" s="1241"/>
      <c r="CJ576" s="1188" t="s">
        <v>196</v>
      </c>
      <c r="CK576" s="1189" t="s">
        <v>268</v>
      </c>
      <c r="CL576" s="1190">
        <v>170</v>
      </c>
      <c r="CM576" s="1192" t="s">
        <v>269</v>
      </c>
      <c r="CN576" s="1194" t="s">
        <v>270</v>
      </c>
      <c r="CO576" s="1192" t="s">
        <v>268</v>
      </c>
      <c r="CP576" s="1196" t="s">
        <v>275</v>
      </c>
      <c r="CQ576" s="1192" t="s">
        <v>268</v>
      </c>
      <c r="CR576" s="1205">
        <v>2.5</v>
      </c>
      <c r="CS576" s="1230" t="s">
        <v>277</v>
      </c>
      <c r="CT576" s="1232" t="s">
        <v>268</v>
      </c>
      <c r="CU576" s="1233">
        <v>6700</v>
      </c>
      <c r="CV576" s="1236">
        <v>7400</v>
      </c>
      <c r="CW576" s="1233">
        <v>4700</v>
      </c>
      <c r="CX576" s="1236">
        <v>4700</v>
      </c>
      <c r="CY576" s="1189" t="s">
        <v>268</v>
      </c>
      <c r="CZ576" s="238" t="s">
        <v>1162</v>
      </c>
      <c r="DA576" s="239">
        <v>10900</v>
      </c>
      <c r="DB576" s="240">
        <v>12200</v>
      </c>
      <c r="DC576" s="241">
        <v>7600</v>
      </c>
      <c r="DD576" s="242">
        <v>7600</v>
      </c>
      <c r="DE576" s="1210"/>
      <c r="DF576" s="231">
        <v>27330</v>
      </c>
      <c r="DG576" s="1189" t="s">
        <v>268</v>
      </c>
      <c r="DH576" s="1239">
        <v>5100</v>
      </c>
      <c r="DI576" s="1210" t="s">
        <v>268</v>
      </c>
      <c r="DJ576" s="1242">
        <v>7300</v>
      </c>
      <c r="DK576" s="1210" t="s">
        <v>268</v>
      </c>
      <c r="DL576" s="1245">
        <v>70</v>
      </c>
      <c r="DM576" s="1201" t="s">
        <v>269</v>
      </c>
      <c r="DN576" s="1202" t="s">
        <v>270</v>
      </c>
      <c r="DO576" s="1201" t="s">
        <v>268</v>
      </c>
      <c r="DP576" s="1203" t="s">
        <v>275</v>
      </c>
      <c r="DQ576" s="1201" t="s">
        <v>268</v>
      </c>
      <c r="DR576" s="1246">
        <v>6.5</v>
      </c>
      <c r="DS576" s="1210"/>
      <c r="DT576" s="301"/>
      <c r="DU576" s="1210" t="s">
        <v>280</v>
      </c>
      <c r="DV576" s="1249" t="s">
        <v>1129</v>
      </c>
      <c r="DW576" s="1251" t="s">
        <v>1129</v>
      </c>
      <c r="DX576" s="1251" t="s">
        <v>1129</v>
      </c>
      <c r="DY576" s="1253" t="s">
        <v>1129</v>
      </c>
      <c r="DZ576" s="1210" t="s">
        <v>280</v>
      </c>
      <c r="EA576" s="1211">
        <v>4920</v>
      </c>
      <c r="EB576" s="1201" t="s">
        <v>268</v>
      </c>
      <c r="EC576" s="1198">
        <v>40</v>
      </c>
      <c r="ED576" s="1201" t="s">
        <v>269</v>
      </c>
      <c r="EE576" s="1202" t="s">
        <v>270</v>
      </c>
      <c r="EF576" s="1201" t="s">
        <v>268</v>
      </c>
      <c r="EG576" s="1203" t="s">
        <v>275</v>
      </c>
      <c r="EH576" s="1201" t="s">
        <v>268</v>
      </c>
      <c r="EI576" s="1204">
        <v>5.7</v>
      </c>
      <c r="EJ576" s="1207" t="s">
        <v>276</v>
      </c>
      <c r="EK576" s="1210" t="s">
        <v>280</v>
      </c>
      <c r="EL576" s="1211">
        <v>16720</v>
      </c>
      <c r="EM576" s="1201" t="s">
        <v>268</v>
      </c>
      <c r="EN576" s="1198">
        <v>160</v>
      </c>
      <c r="EO576" s="1201" t="s">
        <v>269</v>
      </c>
      <c r="EP576" s="1202" t="s">
        <v>270</v>
      </c>
      <c r="EQ576" s="1201" t="s">
        <v>268</v>
      </c>
      <c r="ER576" s="1203" t="s">
        <v>275</v>
      </c>
      <c r="ES576" s="1201" t="s">
        <v>268</v>
      </c>
      <c r="ET576" s="1204">
        <v>2.8</v>
      </c>
      <c r="EU576" s="1214" t="s">
        <v>276</v>
      </c>
      <c r="EV576" s="1207" t="s">
        <v>1168</v>
      </c>
      <c r="EW576" s="1210" t="s">
        <v>280</v>
      </c>
      <c r="EX576" s="244"/>
      <c r="EY576" s="1210" t="s">
        <v>280</v>
      </c>
      <c r="EZ576" s="1261"/>
      <c r="FA576" s="1210"/>
      <c r="FB576" s="1264"/>
      <c r="FC576" s="298"/>
      <c r="FD576" s="1267"/>
      <c r="FE576" s="441"/>
      <c r="FF576" s="422"/>
      <c r="FG576" s="422"/>
      <c r="FH576" s="422"/>
      <c r="FI576" s="422"/>
      <c r="FJ576" s="422"/>
      <c r="FK576" s="422"/>
      <c r="FL576" s="422"/>
      <c r="FM576" s="422"/>
      <c r="FN576" s="422"/>
      <c r="FO576" s="422"/>
    </row>
    <row r="577" spans="1:171" s="56" customFormat="1" ht="15.6" customHeight="1">
      <c r="A577" s="56" t="s">
        <v>631</v>
      </c>
      <c r="B577" s="56" t="s">
        <v>2271</v>
      </c>
      <c r="C577" s="1256"/>
      <c r="D577" s="1349"/>
      <c r="E577" s="1185"/>
      <c r="F577" s="299" t="s">
        <v>43</v>
      </c>
      <c r="G577" s="205"/>
      <c r="H577" s="246">
        <v>111820</v>
      </c>
      <c r="I577" s="247">
        <v>179490</v>
      </c>
      <c r="J577" s="246">
        <v>92970</v>
      </c>
      <c r="K577" s="247">
        <v>160640</v>
      </c>
      <c r="L577" s="175" t="s">
        <v>268</v>
      </c>
      <c r="M577" s="248">
        <v>1090</v>
      </c>
      <c r="N577" s="249">
        <v>1660</v>
      </c>
      <c r="O577" s="250" t="s">
        <v>269</v>
      </c>
      <c r="P577" s="251" t="s">
        <v>270</v>
      </c>
      <c r="Q577" s="252" t="s">
        <v>274</v>
      </c>
      <c r="R577" s="251" t="s">
        <v>271</v>
      </c>
      <c r="S577" s="252" t="s">
        <v>268</v>
      </c>
      <c r="T577" s="253">
        <v>3.3</v>
      </c>
      <c r="U577" s="254">
        <v>3.2</v>
      </c>
      <c r="V577" s="248">
        <v>900</v>
      </c>
      <c r="W577" s="249">
        <v>1470</v>
      </c>
      <c r="X577" s="250" t="s">
        <v>269</v>
      </c>
      <c r="Y577" s="251" t="s">
        <v>270</v>
      </c>
      <c r="Z577" s="252" t="s">
        <v>274</v>
      </c>
      <c r="AA577" s="251" t="s">
        <v>271</v>
      </c>
      <c r="AB577" s="252" t="s">
        <v>268</v>
      </c>
      <c r="AC577" s="253">
        <v>3.2</v>
      </c>
      <c r="AD577" s="255">
        <v>3.1</v>
      </c>
      <c r="AE577" s="175" t="s">
        <v>268</v>
      </c>
      <c r="AF577" s="223">
        <v>8360</v>
      </c>
      <c r="AG577" s="224" t="s">
        <v>274</v>
      </c>
      <c r="AH577" s="256">
        <v>80</v>
      </c>
      <c r="AI577" s="257" t="s">
        <v>269</v>
      </c>
      <c r="AJ577" s="197" t="s">
        <v>270</v>
      </c>
      <c r="AK577" s="198" t="s">
        <v>268</v>
      </c>
      <c r="AL577" s="258" t="s">
        <v>271</v>
      </c>
      <c r="AM577" s="259" t="s">
        <v>268</v>
      </c>
      <c r="AN577" s="260">
        <v>2.8</v>
      </c>
      <c r="AO577" s="261"/>
      <c r="AP577" s="51"/>
      <c r="AQ577" s="233"/>
      <c r="AS577" s="233"/>
      <c r="AT577" s="262"/>
      <c r="AU577" s="263"/>
      <c r="AV577" s="262"/>
      <c r="AW577" s="263"/>
      <c r="AX577" s="262"/>
      <c r="AY577" s="263"/>
      <c r="AZ577" s="51"/>
      <c r="BC577" s="264"/>
      <c r="BD577" s="265"/>
      <c r="BF577" s="265"/>
      <c r="BH577" s="265"/>
      <c r="BJ577" s="1187"/>
      <c r="BK577" s="51"/>
      <c r="BL577" s="301"/>
      <c r="BM577" s="1210"/>
      <c r="BU577" s="235"/>
      <c r="BV577" s="1241"/>
      <c r="BW577" s="266"/>
      <c r="BX577" s="1210"/>
      <c r="BY577" s="1277"/>
      <c r="BZ577" s="267">
        <v>23650</v>
      </c>
      <c r="CA577" s="1210"/>
      <c r="CB577" s="1190"/>
      <c r="CC577" s="1192"/>
      <c r="CD577" s="1194"/>
      <c r="CE577" s="1192"/>
      <c r="CF577" s="1196"/>
      <c r="CG577" s="1192"/>
      <c r="CH577" s="1247"/>
      <c r="CI577" s="1241"/>
      <c r="CJ577" s="1188"/>
      <c r="CK577" s="1189"/>
      <c r="CL577" s="1190"/>
      <c r="CM577" s="1192"/>
      <c r="CN577" s="1194"/>
      <c r="CO577" s="1192"/>
      <c r="CP577" s="1196"/>
      <c r="CQ577" s="1192"/>
      <c r="CR577" s="1205"/>
      <c r="CS577" s="1230"/>
      <c r="CT577" s="1232"/>
      <c r="CU577" s="1234"/>
      <c r="CV577" s="1237"/>
      <c r="CW577" s="1234"/>
      <c r="CX577" s="1237"/>
      <c r="CY577" s="1189"/>
      <c r="CZ577" s="167" t="s">
        <v>1164</v>
      </c>
      <c r="DA577" s="268">
        <v>6000</v>
      </c>
      <c r="DB577" s="269">
        <v>6700</v>
      </c>
      <c r="DC577" s="270">
        <v>4200</v>
      </c>
      <c r="DD577" s="271">
        <v>4200</v>
      </c>
      <c r="DE577" s="1210"/>
      <c r="DF577" s="302"/>
      <c r="DG577" s="1189"/>
      <c r="DH577" s="1240"/>
      <c r="DI577" s="1210"/>
      <c r="DJ577" s="1243"/>
      <c r="DK577" s="1210"/>
      <c r="DL577" s="1190"/>
      <c r="DM577" s="1192"/>
      <c r="DN577" s="1194"/>
      <c r="DO577" s="1192"/>
      <c r="DP577" s="1196"/>
      <c r="DQ577" s="1192"/>
      <c r="DR577" s="1247"/>
      <c r="DS577" s="1210"/>
      <c r="DT577" s="1229"/>
      <c r="DU577" s="1210"/>
      <c r="DV577" s="1250"/>
      <c r="DW577" s="1252"/>
      <c r="DX577" s="1252"/>
      <c r="DY577" s="1254"/>
      <c r="DZ577" s="1210"/>
      <c r="EA577" s="1212"/>
      <c r="EB577" s="1192"/>
      <c r="EC577" s="1199"/>
      <c r="ED577" s="1192"/>
      <c r="EE577" s="1194"/>
      <c r="EF577" s="1192"/>
      <c r="EG577" s="1196"/>
      <c r="EH577" s="1192"/>
      <c r="EI577" s="1205"/>
      <c r="EJ577" s="1208"/>
      <c r="EK577" s="1210"/>
      <c r="EL577" s="1212"/>
      <c r="EM577" s="1192"/>
      <c r="EN577" s="1199"/>
      <c r="EO577" s="1192"/>
      <c r="EP577" s="1194"/>
      <c r="EQ577" s="1192"/>
      <c r="ER577" s="1196"/>
      <c r="ES577" s="1192"/>
      <c r="ET577" s="1205"/>
      <c r="EU577" s="1215"/>
      <c r="EV577" s="1208"/>
      <c r="EW577" s="1210"/>
      <c r="EX577" s="272">
        <v>10570</v>
      </c>
      <c r="EY577" s="1210"/>
      <c r="EZ577" s="1261"/>
      <c r="FA577" s="1210"/>
      <c r="FB577" s="1264"/>
      <c r="FC577" s="298"/>
      <c r="FD577" s="1267"/>
      <c r="FE577" s="441"/>
      <c r="FF577" s="422"/>
      <c r="FG577" s="422"/>
      <c r="FH577" s="422"/>
      <c r="FI577" s="422"/>
      <c r="FJ577" s="422"/>
      <c r="FK577" s="422"/>
      <c r="FL577" s="422"/>
      <c r="FM577" s="422"/>
      <c r="FN577" s="422"/>
      <c r="FO577" s="422"/>
    </row>
    <row r="578" spans="1:171" s="56" customFormat="1" ht="15.6" customHeight="1">
      <c r="A578" s="56" t="s">
        <v>1587</v>
      </c>
      <c r="B578" s="56" t="s">
        <v>2272</v>
      </c>
      <c r="C578" s="1256"/>
      <c r="D578" s="1349"/>
      <c r="E578" s="1217" t="s">
        <v>1165</v>
      </c>
      <c r="F578" s="299" t="s">
        <v>44</v>
      </c>
      <c r="G578" s="205"/>
      <c r="H578" s="246">
        <v>179490</v>
      </c>
      <c r="I578" s="247">
        <v>263110</v>
      </c>
      <c r="J578" s="246">
        <v>160640</v>
      </c>
      <c r="K578" s="247">
        <v>244260</v>
      </c>
      <c r="L578" s="175" t="s">
        <v>268</v>
      </c>
      <c r="M578" s="248">
        <v>1660</v>
      </c>
      <c r="N578" s="249">
        <v>2500</v>
      </c>
      <c r="O578" s="250" t="s">
        <v>269</v>
      </c>
      <c r="P578" s="251" t="s">
        <v>270</v>
      </c>
      <c r="Q578" s="252" t="s">
        <v>274</v>
      </c>
      <c r="R578" s="251" t="s">
        <v>271</v>
      </c>
      <c r="S578" s="252" t="s">
        <v>268</v>
      </c>
      <c r="T578" s="253">
        <v>3.2</v>
      </c>
      <c r="U578" s="254">
        <v>3.1</v>
      </c>
      <c r="V578" s="248">
        <v>1470</v>
      </c>
      <c r="W578" s="249">
        <v>2310</v>
      </c>
      <c r="X578" s="250" t="s">
        <v>269</v>
      </c>
      <c r="Y578" s="251" t="s">
        <v>270</v>
      </c>
      <c r="Z578" s="252" t="s">
        <v>274</v>
      </c>
      <c r="AA578" s="251" t="s">
        <v>271</v>
      </c>
      <c r="AB578" s="252" t="s">
        <v>268</v>
      </c>
      <c r="AC578" s="253">
        <v>3.1</v>
      </c>
      <c r="AD578" s="255">
        <v>3.1</v>
      </c>
      <c r="AE578" s="55"/>
      <c r="AF578" s="133"/>
      <c r="AG578" s="133"/>
      <c r="AH578" s="273"/>
      <c r="AI578" s="137"/>
      <c r="AJ578" s="138"/>
      <c r="AK578" s="137"/>
      <c r="AL578" s="138"/>
      <c r="AM578" s="137"/>
      <c r="AN578" s="138"/>
      <c r="AO578" s="138"/>
      <c r="AP578" s="55"/>
      <c r="AQ578" s="133"/>
      <c r="AR578" s="133"/>
      <c r="AS578" s="138"/>
      <c r="AT578" s="137"/>
      <c r="AU578" s="138"/>
      <c r="AV578" s="137"/>
      <c r="AW578" s="138"/>
      <c r="AX578" s="137"/>
      <c r="AY578" s="138"/>
      <c r="AZ578" s="175" t="s">
        <v>268</v>
      </c>
      <c r="BA578" s="274">
        <v>16720</v>
      </c>
      <c r="BB578" s="175" t="s">
        <v>268</v>
      </c>
      <c r="BC578" s="225">
        <v>160</v>
      </c>
      <c r="BD578" s="226" t="s">
        <v>269</v>
      </c>
      <c r="BE578" s="227" t="s">
        <v>270</v>
      </c>
      <c r="BF578" s="228" t="s">
        <v>268</v>
      </c>
      <c r="BG578" s="229" t="s">
        <v>271</v>
      </c>
      <c r="BH578" s="226" t="s">
        <v>268</v>
      </c>
      <c r="BI578" s="230">
        <v>2.8</v>
      </c>
      <c r="BJ578" s="1187"/>
      <c r="BK578" s="51"/>
      <c r="BL578" s="301"/>
      <c r="BM578" s="1210"/>
      <c r="BU578" s="235"/>
      <c r="BV578" s="1241"/>
      <c r="BW578" s="266"/>
      <c r="BX578" s="1210" t="s">
        <v>268</v>
      </c>
      <c r="BY578" s="1278">
        <v>23650</v>
      </c>
      <c r="BZ578" s="275"/>
      <c r="CA578" s="1210"/>
      <c r="CB578" s="1190">
        <v>0</v>
      </c>
      <c r="CC578" s="1192"/>
      <c r="CD578" s="1194"/>
      <c r="CE578" s="1192"/>
      <c r="CF578" s="1196"/>
      <c r="CG578" s="1192"/>
      <c r="CH578" s="1247"/>
      <c r="CI578" s="1241"/>
      <c r="CJ578" s="1219">
        <v>17350</v>
      </c>
      <c r="CK578" s="1189"/>
      <c r="CL578" s="1190"/>
      <c r="CM578" s="1192"/>
      <c r="CN578" s="1194"/>
      <c r="CO578" s="1192"/>
      <c r="CP578" s="1196"/>
      <c r="CQ578" s="1192"/>
      <c r="CR578" s="1205"/>
      <c r="CS578" s="1230"/>
      <c r="CT578" s="1232"/>
      <c r="CU578" s="1234"/>
      <c r="CV578" s="1237"/>
      <c r="CW578" s="1234"/>
      <c r="CX578" s="1237"/>
      <c r="CY578" s="1189"/>
      <c r="CZ578" s="167" t="s">
        <v>1166</v>
      </c>
      <c r="DA578" s="268">
        <v>5200</v>
      </c>
      <c r="DB578" s="269">
        <v>5800</v>
      </c>
      <c r="DC578" s="270">
        <v>3600</v>
      </c>
      <c r="DD578" s="271">
        <v>3600</v>
      </c>
      <c r="DE578" s="1210"/>
      <c r="DF578" s="231" t="s">
        <v>1171</v>
      </c>
      <c r="DG578" s="235"/>
      <c r="DH578" s="276"/>
      <c r="DI578" s="1241"/>
      <c r="DJ578" s="1243"/>
      <c r="DK578" s="1210"/>
      <c r="DL578" s="1190"/>
      <c r="DM578" s="1192"/>
      <c r="DN578" s="1194"/>
      <c r="DO578" s="1192"/>
      <c r="DP578" s="1196"/>
      <c r="DQ578" s="1192"/>
      <c r="DR578" s="1247"/>
      <c r="DS578" s="1210"/>
      <c r="DT578" s="1229"/>
      <c r="DU578" s="1210"/>
      <c r="DV578" s="1221">
        <v>0.01</v>
      </c>
      <c r="DW578" s="1223">
        <v>0.03</v>
      </c>
      <c r="DX578" s="1223">
        <v>0.04</v>
      </c>
      <c r="DY578" s="1225">
        <v>0.05</v>
      </c>
      <c r="DZ578" s="1210"/>
      <c r="EA578" s="1212"/>
      <c r="EB578" s="1192"/>
      <c r="EC578" s="1199"/>
      <c r="ED578" s="1192"/>
      <c r="EE578" s="1194"/>
      <c r="EF578" s="1192"/>
      <c r="EG578" s="1196"/>
      <c r="EH578" s="1192"/>
      <c r="EI578" s="1205"/>
      <c r="EJ578" s="1208"/>
      <c r="EK578" s="1210"/>
      <c r="EL578" s="1212"/>
      <c r="EM578" s="1192"/>
      <c r="EN578" s="1199"/>
      <c r="EO578" s="1192"/>
      <c r="EP578" s="1194"/>
      <c r="EQ578" s="1192"/>
      <c r="ER578" s="1196"/>
      <c r="ES578" s="1192"/>
      <c r="ET578" s="1205"/>
      <c r="EU578" s="1215"/>
      <c r="EV578" s="1208"/>
      <c r="EW578" s="1210"/>
      <c r="EX578" s="277">
        <v>100</v>
      </c>
      <c r="EY578" s="1210"/>
      <c r="EZ578" s="1261"/>
      <c r="FA578" s="1210"/>
      <c r="FB578" s="1264"/>
      <c r="FC578" s="298"/>
      <c r="FD578" s="1267"/>
      <c r="FE578" s="441"/>
      <c r="FF578" s="422"/>
      <c r="FG578" s="422"/>
      <c r="FH578" s="422"/>
      <c r="FI578" s="422"/>
      <c r="FJ578" s="422"/>
      <c r="FK578" s="422"/>
      <c r="FL578" s="422"/>
      <c r="FM578" s="422"/>
      <c r="FN578" s="422"/>
      <c r="FO578" s="422"/>
    </row>
    <row r="579" spans="1:171" s="56" customFormat="1" ht="15.6" customHeight="1">
      <c r="A579" s="56" t="s">
        <v>1588</v>
      </c>
      <c r="B579" s="56" t="s">
        <v>2273</v>
      </c>
      <c r="C579" s="1256"/>
      <c r="D579" s="1349"/>
      <c r="E579" s="1218"/>
      <c r="F579" s="300" t="s">
        <v>45</v>
      </c>
      <c r="G579" s="205"/>
      <c r="H579" s="279">
        <v>263110</v>
      </c>
      <c r="I579" s="280"/>
      <c r="J579" s="279">
        <v>244260</v>
      </c>
      <c r="K579" s="280"/>
      <c r="L579" s="175" t="s">
        <v>268</v>
      </c>
      <c r="M579" s="223">
        <v>2500</v>
      </c>
      <c r="N579" s="281"/>
      <c r="O579" s="282" t="s">
        <v>269</v>
      </c>
      <c r="P579" s="283" t="s">
        <v>270</v>
      </c>
      <c r="Q579" s="284" t="s">
        <v>274</v>
      </c>
      <c r="R579" s="283" t="s">
        <v>271</v>
      </c>
      <c r="S579" s="284" t="s">
        <v>268</v>
      </c>
      <c r="T579" s="285">
        <v>3.1</v>
      </c>
      <c r="U579" s="286"/>
      <c r="V579" s="223">
        <v>2310</v>
      </c>
      <c r="W579" s="281"/>
      <c r="X579" s="282" t="s">
        <v>269</v>
      </c>
      <c r="Y579" s="283" t="s">
        <v>270</v>
      </c>
      <c r="Z579" s="284" t="s">
        <v>274</v>
      </c>
      <c r="AA579" s="283" t="s">
        <v>271</v>
      </c>
      <c r="AB579" s="284" t="s">
        <v>268</v>
      </c>
      <c r="AC579" s="285">
        <v>3.1</v>
      </c>
      <c r="AD579" s="287"/>
      <c r="AE579" s="55"/>
      <c r="AF579" s="133"/>
      <c r="AG579" s="133"/>
      <c r="AH579" s="288"/>
      <c r="AI579" s="137"/>
      <c r="AJ579" s="138"/>
      <c r="AK579" s="137"/>
      <c r="AL579" s="138"/>
      <c r="AM579" s="137"/>
      <c r="AN579" s="138"/>
      <c r="AO579" s="138"/>
      <c r="AP579" s="55"/>
      <c r="AQ579" s="289"/>
      <c r="AR579" s="165"/>
      <c r="AS579" s="288"/>
      <c r="AT579" s="137"/>
      <c r="AU579" s="138"/>
      <c r="AV579" s="137"/>
      <c r="AW579" s="138"/>
      <c r="AX579" s="137"/>
      <c r="AY579" s="138"/>
      <c r="BJ579" s="1187"/>
      <c r="BK579" s="51"/>
      <c r="BL579" s="301"/>
      <c r="BM579" s="1210"/>
      <c r="BU579" s="235"/>
      <c r="BV579" s="1241"/>
      <c r="BW579" s="266"/>
      <c r="BX579" s="1210"/>
      <c r="BY579" s="1279"/>
      <c r="BZ579" s="290"/>
      <c r="CA579" s="1210"/>
      <c r="CB579" s="1191"/>
      <c r="CC579" s="1193"/>
      <c r="CD579" s="1195"/>
      <c r="CE579" s="1193"/>
      <c r="CF579" s="1197"/>
      <c r="CG579" s="1193"/>
      <c r="CH579" s="1248"/>
      <c r="CI579" s="1241"/>
      <c r="CJ579" s="1219"/>
      <c r="CK579" s="1189"/>
      <c r="CL579" s="1190"/>
      <c r="CM579" s="1192"/>
      <c r="CN579" s="1194"/>
      <c r="CO579" s="1192"/>
      <c r="CP579" s="1196"/>
      <c r="CQ579" s="1192"/>
      <c r="CR579" s="1205"/>
      <c r="CS579" s="1230"/>
      <c r="CT579" s="1232"/>
      <c r="CU579" s="1235"/>
      <c r="CV579" s="1238"/>
      <c r="CW579" s="1235"/>
      <c r="CX579" s="1238"/>
      <c r="CY579" s="1189"/>
      <c r="CZ579" s="291" t="s">
        <v>1167</v>
      </c>
      <c r="DA579" s="292">
        <v>4700</v>
      </c>
      <c r="DB579" s="293">
        <v>5200</v>
      </c>
      <c r="DC579" s="294">
        <v>3300</v>
      </c>
      <c r="DD579" s="290">
        <v>3300</v>
      </c>
      <c r="DE579" s="1210"/>
      <c r="DF579" s="231">
        <v>20750</v>
      </c>
      <c r="DG579" s="235"/>
      <c r="DH579" s="165"/>
      <c r="DI579" s="1241"/>
      <c r="DJ579" s="1244"/>
      <c r="DK579" s="1210"/>
      <c r="DL579" s="1190"/>
      <c r="DM579" s="1193"/>
      <c r="DN579" s="1195"/>
      <c r="DO579" s="1193"/>
      <c r="DP579" s="1197"/>
      <c r="DQ579" s="1193"/>
      <c r="DR579" s="1248"/>
      <c r="DS579" s="1210"/>
      <c r="DT579" s="1229"/>
      <c r="DU579" s="1210"/>
      <c r="DV579" s="1222"/>
      <c r="DW579" s="1224"/>
      <c r="DX579" s="1224"/>
      <c r="DY579" s="1226"/>
      <c r="DZ579" s="1210"/>
      <c r="EA579" s="1213"/>
      <c r="EB579" s="1193"/>
      <c r="EC579" s="1200"/>
      <c r="ED579" s="1193"/>
      <c r="EE579" s="1195"/>
      <c r="EF579" s="1193"/>
      <c r="EG579" s="1197"/>
      <c r="EH579" s="1193"/>
      <c r="EI579" s="1206"/>
      <c r="EJ579" s="1209"/>
      <c r="EK579" s="1210"/>
      <c r="EL579" s="1213"/>
      <c r="EM579" s="1193"/>
      <c r="EN579" s="1200"/>
      <c r="EO579" s="1193"/>
      <c r="EP579" s="1195"/>
      <c r="EQ579" s="1193"/>
      <c r="ER579" s="1197"/>
      <c r="ES579" s="1193"/>
      <c r="ET579" s="1206"/>
      <c r="EU579" s="1216"/>
      <c r="EV579" s="1209"/>
      <c r="EW579" s="1210"/>
      <c r="EX579" s="295" t="s">
        <v>1168</v>
      </c>
      <c r="EY579" s="1210"/>
      <c r="EZ579" s="1261"/>
      <c r="FA579" s="1210"/>
      <c r="FB579" s="1264"/>
      <c r="FC579" s="298"/>
      <c r="FD579" s="1267"/>
      <c r="FE579" s="441"/>
      <c r="FF579" s="422"/>
      <c r="FG579" s="422"/>
      <c r="FH579" s="422"/>
      <c r="FI579" s="422"/>
      <c r="FJ579" s="422"/>
      <c r="FK579" s="422"/>
      <c r="FL579" s="422"/>
      <c r="FM579" s="422"/>
      <c r="FN579" s="422"/>
      <c r="FO579" s="422"/>
    </row>
    <row r="580" spans="1:171" s="56" customFormat="1" ht="15.6" customHeight="1">
      <c r="A580" s="56" t="s">
        <v>632</v>
      </c>
      <c r="B580" s="56" t="s">
        <v>2274</v>
      </c>
      <c r="C580" s="1256"/>
      <c r="D580" s="1348" t="s">
        <v>297</v>
      </c>
      <c r="E580" s="1184" t="s">
        <v>1160</v>
      </c>
      <c r="F580" s="296" t="s">
        <v>42</v>
      </c>
      <c r="G580" s="205"/>
      <c r="H580" s="206">
        <v>91150</v>
      </c>
      <c r="I580" s="207">
        <v>99510</v>
      </c>
      <c r="J580" s="206">
        <v>75000</v>
      </c>
      <c r="K580" s="207">
        <v>83360</v>
      </c>
      <c r="L580" s="175" t="s">
        <v>268</v>
      </c>
      <c r="M580" s="208">
        <v>890</v>
      </c>
      <c r="N580" s="209">
        <v>970</v>
      </c>
      <c r="O580" s="210" t="s">
        <v>269</v>
      </c>
      <c r="P580" s="211" t="s">
        <v>270</v>
      </c>
      <c r="Q580" s="212" t="s">
        <v>268</v>
      </c>
      <c r="R580" s="213" t="s">
        <v>271</v>
      </c>
      <c r="S580" s="212" t="s">
        <v>268</v>
      </c>
      <c r="T580" s="214">
        <v>3.2</v>
      </c>
      <c r="U580" s="215">
        <v>3.2</v>
      </c>
      <c r="V580" s="208">
        <v>720</v>
      </c>
      <c r="W580" s="209">
        <v>800</v>
      </c>
      <c r="X580" s="210" t="s">
        <v>269</v>
      </c>
      <c r="Y580" s="211" t="s">
        <v>270</v>
      </c>
      <c r="Z580" s="212" t="s">
        <v>268</v>
      </c>
      <c r="AA580" s="213" t="s">
        <v>271</v>
      </c>
      <c r="AB580" s="212" t="s">
        <v>268</v>
      </c>
      <c r="AC580" s="214">
        <v>3.2</v>
      </c>
      <c r="AD580" s="216">
        <v>3.1</v>
      </c>
      <c r="AE580" s="175" t="s">
        <v>268</v>
      </c>
      <c r="AF580" s="217">
        <v>8360</v>
      </c>
      <c r="AG580" s="218" t="s">
        <v>274</v>
      </c>
      <c r="AH580" s="219">
        <v>80</v>
      </c>
      <c r="AI580" s="220" t="s">
        <v>269</v>
      </c>
      <c r="AJ580" s="211" t="s">
        <v>270</v>
      </c>
      <c r="AK580" s="212" t="s">
        <v>268</v>
      </c>
      <c r="AL580" s="213" t="s">
        <v>271</v>
      </c>
      <c r="AM580" s="212" t="s">
        <v>268</v>
      </c>
      <c r="AN580" s="221">
        <v>2.8</v>
      </c>
      <c r="AO580" s="222" t="s">
        <v>276</v>
      </c>
      <c r="AP580" s="175" t="s">
        <v>268</v>
      </c>
      <c r="AQ580" s="223">
        <v>3340</v>
      </c>
      <c r="AR580" s="224" t="s">
        <v>274</v>
      </c>
      <c r="AS580" s="225">
        <v>30</v>
      </c>
      <c r="AT580" s="226" t="s">
        <v>269</v>
      </c>
      <c r="AU580" s="227" t="s">
        <v>270</v>
      </c>
      <c r="AV580" s="228" t="s">
        <v>268</v>
      </c>
      <c r="AW580" s="229" t="s">
        <v>271</v>
      </c>
      <c r="AX580" s="228" t="s">
        <v>268</v>
      </c>
      <c r="AY580" s="230">
        <v>3.8</v>
      </c>
      <c r="AZ580" s="51"/>
      <c r="BB580" s="133"/>
      <c r="BC580" s="297"/>
      <c r="BD580" s="137"/>
      <c r="BE580" s="138"/>
      <c r="BF580" s="137"/>
      <c r="BG580" s="138"/>
      <c r="BH580" s="137"/>
      <c r="BI580" s="138"/>
      <c r="BJ580" s="1187"/>
      <c r="BK580" s="51"/>
      <c r="BL580" s="301"/>
      <c r="BM580" s="1210"/>
      <c r="BU580" s="235"/>
      <c r="BV580" s="1241"/>
      <c r="BW580" s="266"/>
      <c r="BX580" s="1210" t="s">
        <v>268</v>
      </c>
      <c r="BY580" s="1276">
        <v>23040</v>
      </c>
      <c r="BZ580" s="237"/>
      <c r="CA580" s="1210" t="s">
        <v>268</v>
      </c>
      <c r="CB580" s="1245">
        <v>150</v>
      </c>
      <c r="CC580" s="1201" t="s">
        <v>269</v>
      </c>
      <c r="CD580" s="1202" t="s">
        <v>270</v>
      </c>
      <c r="CE580" s="1201" t="s">
        <v>268</v>
      </c>
      <c r="CF580" s="1203" t="s">
        <v>275</v>
      </c>
      <c r="CG580" s="1201" t="s">
        <v>268</v>
      </c>
      <c r="CH580" s="1246">
        <v>5.8</v>
      </c>
      <c r="CI580" s="1241"/>
      <c r="CJ580" s="1188" t="s">
        <v>197</v>
      </c>
      <c r="CK580" s="1189" t="s">
        <v>268</v>
      </c>
      <c r="CL580" s="1190">
        <v>140</v>
      </c>
      <c r="CM580" s="1192" t="s">
        <v>269</v>
      </c>
      <c r="CN580" s="1194" t="s">
        <v>270</v>
      </c>
      <c r="CO580" s="1192" t="s">
        <v>268</v>
      </c>
      <c r="CP580" s="1196" t="s">
        <v>275</v>
      </c>
      <c r="CQ580" s="1192" t="s">
        <v>268</v>
      </c>
      <c r="CR580" s="1205">
        <v>2.6</v>
      </c>
      <c r="CS580" s="1230" t="s">
        <v>277</v>
      </c>
      <c r="CT580" s="1232" t="s">
        <v>268</v>
      </c>
      <c r="CU580" s="1233">
        <v>6700</v>
      </c>
      <c r="CV580" s="1236">
        <v>7300</v>
      </c>
      <c r="CW580" s="1233">
        <v>4700</v>
      </c>
      <c r="CX580" s="1236">
        <v>4700</v>
      </c>
      <c r="CY580" s="1189" t="s">
        <v>268</v>
      </c>
      <c r="CZ580" s="238" t="s">
        <v>1162</v>
      </c>
      <c r="DA580" s="239">
        <v>10200</v>
      </c>
      <c r="DB580" s="240">
        <v>11400</v>
      </c>
      <c r="DC580" s="241">
        <v>7100</v>
      </c>
      <c r="DD580" s="242">
        <v>7100</v>
      </c>
      <c r="DE580" s="1210"/>
      <c r="DF580" s="231"/>
      <c r="DG580" s="1189" t="s">
        <v>268</v>
      </c>
      <c r="DH580" s="1239">
        <v>5100</v>
      </c>
      <c r="DI580" s="1210" t="s">
        <v>268</v>
      </c>
      <c r="DJ580" s="1242">
        <v>6250</v>
      </c>
      <c r="DK580" s="1210" t="s">
        <v>268</v>
      </c>
      <c r="DL580" s="1245">
        <v>60</v>
      </c>
      <c r="DM580" s="1201" t="s">
        <v>269</v>
      </c>
      <c r="DN580" s="1202" t="s">
        <v>270</v>
      </c>
      <c r="DO580" s="1201" t="s">
        <v>268</v>
      </c>
      <c r="DP580" s="1203" t="s">
        <v>275</v>
      </c>
      <c r="DQ580" s="1201" t="s">
        <v>268</v>
      </c>
      <c r="DR580" s="1246">
        <v>6.5</v>
      </c>
      <c r="DS580" s="1210"/>
      <c r="DT580" s="191"/>
      <c r="DU580" s="1210" t="s">
        <v>280</v>
      </c>
      <c r="DV580" s="1249" t="s">
        <v>1129</v>
      </c>
      <c r="DW580" s="1251" t="s">
        <v>1129</v>
      </c>
      <c r="DX580" s="1251" t="s">
        <v>1129</v>
      </c>
      <c r="DY580" s="1253" t="s">
        <v>1129</v>
      </c>
      <c r="DZ580" s="1210" t="s">
        <v>280</v>
      </c>
      <c r="EA580" s="1211">
        <v>4220</v>
      </c>
      <c r="EB580" s="1201" t="s">
        <v>268</v>
      </c>
      <c r="EC580" s="1198">
        <v>40</v>
      </c>
      <c r="ED580" s="1201" t="s">
        <v>269</v>
      </c>
      <c r="EE580" s="1202" t="s">
        <v>270</v>
      </c>
      <c r="EF580" s="1201" t="s">
        <v>268</v>
      </c>
      <c r="EG580" s="1203" t="s">
        <v>275</v>
      </c>
      <c r="EH580" s="1201" t="s">
        <v>268</v>
      </c>
      <c r="EI580" s="1204">
        <v>4.9000000000000004</v>
      </c>
      <c r="EJ580" s="1207" t="s">
        <v>276</v>
      </c>
      <c r="EK580" s="1210" t="s">
        <v>280</v>
      </c>
      <c r="EL580" s="1211">
        <v>14330</v>
      </c>
      <c r="EM580" s="1201" t="s">
        <v>268</v>
      </c>
      <c r="EN580" s="1198">
        <v>140</v>
      </c>
      <c r="EO580" s="1201" t="s">
        <v>269</v>
      </c>
      <c r="EP580" s="1202" t="s">
        <v>270</v>
      </c>
      <c r="EQ580" s="1201" t="s">
        <v>268</v>
      </c>
      <c r="ER580" s="1203" t="s">
        <v>275</v>
      </c>
      <c r="ES580" s="1201" t="s">
        <v>268</v>
      </c>
      <c r="ET580" s="1204">
        <v>2.8</v>
      </c>
      <c r="EU580" s="1214" t="s">
        <v>276</v>
      </c>
      <c r="EV580" s="1207" t="s">
        <v>1168</v>
      </c>
      <c r="EW580" s="1210" t="s">
        <v>280</v>
      </c>
      <c r="EX580" s="244"/>
      <c r="EY580" s="1210" t="s">
        <v>280</v>
      </c>
      <c r="EZ580" s="1261"/>
      <c r="FA580" s="1210"/>
      <c r="FB580" s="1264"/>
      <c r="FC580" s="298"/>
      <c r="FD580" s="1267"/>
      <c r="FE580" s="441"/>
      <c r="FF580" s="422"/>
      <c r="FG580" s="422"/>
      <c r="FH580" s="422"/>
      <c r="FI580" s="422"/>
      <c r="FJ580" s="422"/>
      <c r="FK580" s="422"/>
      <c r="FL580" s="422"/>
      <c r="FM580" s="422"/>
      <c r="FN580" s="422"/>
      <c r="FO580" s="422"/>
    </row>
    <row r="581" spans="1:171" s="56" customFormat="1" ht="15.6" customHeight="1">
      <c r="A581" s="56" t="s">
        <v>633</v>
      </c>
      <c r="B581" s="56" t="s">
        <v>2275</v>
      </c>
      <c r="C581" s="1256"/>
      <c r="D581" s="1349"/>
      <c r="E581" s="1185"/>
      <c r="F581" s="299" t="s">
        <v>43</v>
      </c>
      <c r="G581" s="205"/>
      <c r="H581" s="246">
        <v>99510</v>
      </c>
      <c r="I581" s="247">
        <v>167180</v>
      </c>
      <c r="J581" s="246">
        <v>83360</v>
      </c>
      <c r="K581" s="247">
        <v>151030</v>
      </c>
      <c r="L581" s="175" t="s">
        <v>268</v>
      </c>
      <c r="M581" s="248">
        <v>970</v>
      </c>
      <c r="N581" s="249">
        <v>1540</v>
      </c>
      <c r="O581" s="250" t="s">
        <v>269</v>
      </c>
      <c r="P581" s="251" t="s">
        <v>270</v>
      </c>
      <c r="Q581" s="252" t="s">
        <v>274</v>
      </c>
      <c r="R581" s="251" t="s">
        <v>271</v>
      </c>
      <c r="S581" s="252" t="s">
        <v>268</v>
      </c>
      <c r="T581" s="253">
        <v>3.2</v>
      </c>
      <c r="U581" s="254">
        <v>3.1</v>
      </c>
      <c r="V581" s="248">
        <v>800</v>
      </c>
      <c r="W581" s="249">
        <v>1380</v>
      </c>
      <c r="X581" s="250" t="s">
        <v>269</v>
      </c>
      <c r="Y581" s="251" t="s">
        <v>270</v>
      </c>
      <c r="Z581" s="252" t="s">
        <v>274</v>
      </c>
      <c r="AA581" s="251" t="s">
        <v>271</v>
      </c>
      <c r="AB581" s="252" t="s">
        <v>268</v>
      </c>
      <c r="AC581" s="253">
        <v>3.1</v>
      </c>
      <c r="AD581" s="255">
        <v>3</v>
      </c>
      <c r="AE581" s="175" t="s">
        <v>268</v>
      </c>
      <c r="AF581" s="223">
        <v>8360</v>
      </c>
      <c r="AG581" s="224" t="s">
        <v>274</v>
      </c>
      <c r="AH581" s="256">
        <v>80</v>
      </c>
      <c r="AI581" s="257" t="s">
        <v>269</v>
      </c>
      <c r="AJ581" s="197" t="s">
        <v>270</v>
      </c>
      <c r="AK581" s="198" t="s">
        <v>268</v>
      </c>
      <c r="AL581" s="258" t="s">
        <v>271</v>
      </c>
      <c r="AM581" s="259" t="s">
        <v>268</v>
      </c>
      <c r="AN581" s="260">
        <v>2.8</v>
      </c>
      <c r="AO581" s="261"/>
      <c r="AP581" s="51"/>
      <c r="AQ581" s="233"/>
      <c r="AS581" s="233"/>
      <c r="AT581" s="262"/>
      <c r="AU581" s="263"/>
      <c r="AV581" s="262"/>
      <c r="AW581" s="263"/>
      <c r="AX581" s="262"/>
      <c r="AY581" s="263"/>
      <c r="AZ581" s="51"/>
      <c r="BC581" s="264"/>
      <c r="BD581" s="265"/>
      <c r="BF581" s="265"/>
      <c r="BH581" s="265"/>
      <c r="BJ581" s="1187"/>
      <c r="BK581" s="51"/>
      <c r="BL581" s="301"/>
      <c r="BM581" s="1210"/>
      <c r="BU581" s="235"/>
      <c r="BV581" s="1241"/>
      <c r="BW581" s="266"/>
      <c r="BX581" s="1210"/>
      <c r="BY581" s="1277"/>
      <c r="BZ581" s="267">
        <v>21100</v>
      </c>
      <c r="CA581" s="1210"/>
      <c r="CB581" s="1190"/>
      <c r="CC581" s="1192"/>
      <c r="CD581" s="1194"/>
      <c r="CE581" s="1192"/>
      <c r="CF581" s="1196"/>
      <c r="CG581" s="1192"/>
      <c r="CH581" s="1247"/>
      <c r="CI581" s="1241"/>
      <c r="CJ581" s="1188"/>
      <c r="CK581" s="1189"/>
      <c r="CL581" s="1190"/>
      <c r="CM581" s="1192"/>
      <c r="CN581" s="1194"/>
      <c r="CO581" s="1192"/>
      <c r="CP581" s="1196"/>
      <c r="CQ581" s="1192"/>
      <c r="CR581" s="1205"/>
      <c r="CS581" s="1230"/>
      <c r="CT581" s="1232"/>
      <c r="CU581" s="1234"/>
      <c r="CV581" s="1237"/>
      <c r="CW581" s="1234"/>
      <c r="CX581" s="1237"/>
      <c r="CY581" s="1189"/>
      <c r="CZ581" s="167" t="s">
        <v>1164</v>
      </c>
      <c r="DA581" s="268">
        <v>5600</v>
      </c>
      <c r="DB581" s="269">
        <v>6200</v>
      </c>
      <c r="DC581" s="270">
        <v>3900</v>
      </c>
      <c r="DD581" s="271">
        <v>3900</v>
      </c>
      <c r="DE581" s="1210"/>
      <c r="DF581" s="231" t="s">
        <v>294</v>
      </c>
      <c r="DG581" s="1189"/>
      <c r="DH581" s="1240"/>
      <c r="DI581" s="1210"/>
      <c r="DJ581" s="1243"/>
      <c r="DK581" s="1210"/>
      <c r="DL581" s="1190"/>
      <c r="DM581" s="1192"/>
      <c r="DN581" s="1194"/>
      <c r="DO581" s="1192"/>
      <c r="DP581" s="1196"/>
      <c r="DQ581" s="1192"/>
      <c r="DR581" s="1247"/>
      <c r="DS581" s="1210"/>
      <c r="DT581" s="191"/>
      <c r="DU581" s="1210"/>
      <c r="DV581" s="1250"/>
      <c r="DW581" s="1252"/>
      <c r="DX581" s="1252"/>
      <c r="DY581" s="1254"/>
      <c r="DZ581" s="1210"/>
      <c r="EA581" s="1212"/>
      <c r="EB581" s="1192"/>
      <c r="EC581" s="1199"/>
      <c r="ED581" s="1192"/>
      <c r="EE581" s="1194"/>
      <c r="EF581" s="1192"/>
      <c r="EG581" s="1196"/>
      <c r="EH581" s="1192"/>
      <c r="EI581" s="1205"/>
      <c r="EJ581" s="1208"/>
      <c r="EK581" s="1210"/>
      <c r="EL581" s="1212"/>
      <c r="EM581" s="1192"/>
      <c r="EN581" s="1199"/>
      <c r="EO581" s="1192"/>
      <c r="EP581" s="1194"/>
      <c r="EQ581" s="1192"/>
      <c r="ER581" s="1196"/>
      <c r="ES581" s="1192"/>
      <c r="ET581" s="1205"/>
      <c r="EU581" s="1215"/>
      <c r="EV581" s="1208"/>
      <c r="EW581" s="1210"/>
      <c r="EX581" s="272">
        <v>9060</v>
      </c>
      <c r="EY581" s="1210"/>
      <c r="EZ581" s="1261"/>
      <c r="FA581" s="1210"/>
      <c r="FB581" s="1264"/>
      <c r="FC581" s="298"/>
      <c r="FD581" s="1267"/>
      <c r="FE581" s="441"/>
      <c r="FF581" s="422"/>
      <c r="FG581" s="422"/>
      <c r="FH581" s="422"/>
      <c r="FI581" s="422"/>
      <c r="FJ581" s="422"/>
      <c r="FK581" s="422"/>
      <c r="FL581" s="422"/>
      <c r="FM581" s="422"/>
      <c r="FN581" s="422"/>
      <c r="FO581" s="422"/>
    </row>
    <row r="582" spans="1:171" s="56" customFormat="1" ht="15.6" customHeight="1">
      <c r="A582" s="56" t="s">
        <v>1589</v>
      </c>
      <c r="B582" s="56" t="s">
        <v>2276</v>
      </c>
      <c r="C582" s="1256"/>
      <c r="D582" s="1349"/>
      <c r="E582" s="1217" t="s">
        <v>1165</v>
      </c>
      <c r="F582" s="299" t="s">
        <v>44</v>
      </c>
      <c r="G582" s="205"/>
      <c r="H582" s="246">
        <v>167180</v>
      </c>
      <c r="I582" s="247">
        <v>250800</v>
      </c>
      <c r="J582" s="246">
        <v>151030</v>
      </c>
      <c r="K582" s="247">
        <v>234650</v>
      </c>
      <c r="L582" s="175" t="s">
        <v>268</v>
      </c>
      <c r="M582" s="248">
        <v>1540</v>
      </c>
      <c r="N582" s="249">
        <v>2380</v>
      </c>
      <c r="O582" s="250" t="s">
        <v>269</v>
      </c>
      <c r="P582" s="251" t="s">
        <v>270</v>
      </c>
      <c r="Q582" s="252" t="s">
        <v>274</v>
      </c>
      <c r="R582" s="251" t="s">
        <v>271</v>
      </c>
      <c r="S582" s="252" t="s">
        <v>268</v>
      </c>
      <c r="T582" s="253">
        <v>3.1</v>
      </c>
      <c r="U582" s="254">
        <v>3</v>
      </c>
      <c r="V582" s="248">
        <v>1380</v>
      </c>
      <c r="W582" s="249">
        <v>2220</v>
      </c>
      <c r="X582" s="250" t="s">
        <v>269</v>
      </c>
      <c r="Y582" s="251" t="s">
        <v>270</v>
      </c>
      <c r="Z582" s="252" t="s">
        <v>274</v>
      </c>
      <c r="AA582" s="251" t="s">
        <v>271</v>
      </c>
      <c r="AB582" s="252" t="s">
        <v>268</v>
      </c>
      <c r="AC582" s="253">
        <v>3</v>
      </c>
      <c r="AD582" s="255">
        <v>3</v>
      </c>
      <c r="AE582" s="55"/>
      <c r="AF582" s="133"/>
      <c r="AG582" s="133"/>
      <c r="AH582" s="273"/>
      <c r="AI582" s="137"/>
      <c r="AJ582" s="138"/>
      <c r="AK582" s="137"/>
      <c r="AL582" s="138"/>
      <c r="AM582" s="137"/>
      <c r="AN582" s="138"/>
      <c r="AO582" s="138"/>
      <c r="AP582" s="55"/>
      <c r="AQ582" s="133"/>
      <c r="AR582" s="133"/>
      <c r="AS582" s="138"/>
      <c r="AT582" s="137"/>
      <c r="AU582" s="138"/>
      <c r="AV582" s="137"/>
      <c r="AW582" s="138"/>
      <c r="AX582" s="137"/>
      <c r="AY582" s="138"/>
      <c r="AZ582" s="175" t="s">
        <v>268</v>
      </c>
      <c r="BA582" s="274">
        <v>16720</v>
      </c>
      <c r="BB582" s="175" t="s">
        <v>268</v>
      </c>
      <c r="BC582" s="225">
        <v>160</v>
      </c>
      <c r="BD582" s="226" t="s">
        <v>269</v>
      </c>
      <c r="BE582" s="227" t="s">
        <v>270</v>
      </c>
      <c r="BF582" s="228" t="s">
        <v>268</v>
      </c>
      <c r="BG582" s="229" t="s">
        <v>271</v>
      </c>
      <c r="BH582" s="226" t="s">
        <v>268</v>
      </c>
      <c r="BI582" s="230">
        <v>2.8</v>
      </c>
      <c r="BJ582" s="1187"/>
      <c r="BK582" s="51"/>
      <c r="BL582" s="301"/>
      <c r="BM582" s="1210"/>
      <c r="BU582" s="235"/>
      <c r="BV582" s="1241"/>
      <c r="BW582" s="266"/>
      <c r="BX582" s="1210" t="s">
        <v>268</v>
      </c>
      <c r="BY582" s="1278">
        <v>21100</v>
      </c>
      <c r="BZ582" s="275"/>
      <c r="CA582" s="1210"/>
      <c r="CB582" s="1190">
        <v>0</v>
      </c>
      <c r="CC582" s="1192"/>
      <c r="CD582" s="1194"/>
      <c r="CE582" s="1192"/>
      <c r="CF582" s="1196"/>
      <c r="CG582" s="1192"/>
      <c r="CH582" s="1247"/>
      <c r="CI582" s="1241"/>
      <c r="CJ582" s="1219">
        <v>14870</v>
      </c>
      <c r="CK582" s="1189"/>
      <c r="CL582" s="1190"/>
      <c r="CM582" s="1192"/>
      <c r="CN582" s="1194"/>
      <c r="CO582" s="1192"/>
      <c r="CP582" s="1196"/>
      <c r="CQ582" s="1192"/>
      <c r="CR582" s="1205"/>
      <c r="CS582" s="1230"/>
      <c r="CT582" s="1232"/>
      <c r="CU582" s="1234"/>
      <c r="CV582" s="1237"/>
      <c r="CW582" s="1234"/>
      <c r="CX582" s="1237"/>
      <c r="CY582" s="1189"/>
      <c r="CZ582" s="167" t="s">
        <v>1166</v>
      </c>
      <c r="DA582" s="268">
        <v>4900</v>
      </c>
      <c r="DB582" s="269">
        <v>5400</v>
      </c>
      <c r="DC582" s="270">
        <v>3400</v>
      </c>
      <c r="DD582" s="271">
        <v>3400</v>
      </c>
      <c r="DE582" s="1210"/>
      <c r="DF582" s="231">
        <v>16800</v>
      </c>
      <c r="DG582" s="235"/>
      <c r="DH582" s="276"/>
      <c r="DI582" s="1241"/>
      <c r="DJ582" s="1243"/>
      <c r="DK582" s="1210"/>
      <c r="DL582" s="1190"/>
      <c r="DM582" s="1192"/>
      <c r="DN582" s="1194"/>
      <c r="DO582" s="1192"/>
      <c r="DP582" s="1196"/>
      <c r="DQ582" s="1192"/>
      <c r="DR582" s="1247"/>
      <c r="DS582" s="1210"/>
      <c r="DT582" s="191"/>
      <c r="DU582" s="1210"/>
      <c r="DV582" s="1221">
        <v>0.01</v>
      </c>
      <c r="DW582" s="1223">
        <v>0.03</v>
      </c>
      <c r="DX582" s="1223">
        <v>0.04</v>
      </c>
      <c r="DY582" s="1225">
        <v>0.05</v>
      </c>
      <c r="DZ582" s="1210"/>
      <c r="EA582" s="1212"/>
      <c r="EB582" s="1192"/>
      <c r="EC582" s="1199"/>
      <c r="ED582" s="1192"/>
      <c r="EE582" s="1194"/>
      <c r="EF582" s="1192"/>
      <c r="EG582" s="1196"/>
      <c r="EH582" s="1192"/>
      <c r="EI582" s="1205"/>
      <c r="EJ582" s="1208"/>
      <c r="EK582" s="1210"/>
      <c r="EL582" s="1212"/>
      <c r="EM582" s="1192"/>
      <c r="EN582" s="1199"/>
      <c r="EO582" s="1192"/>
      <c r="EP582" s="1194"/>
      <c r="EQ582" s="1192"/>
      <c r="ER582" s="1196"/>
      <c r="ES582" s="1192"/>
      <c r="ET582" s="1205"/>
      <c r="EU582" s="1215"/>
      <c r="EV582" s="1208"/>
      <c r="EW582" s="1210"/>
      <c r="EX582" s="277">
        <v>90</v>
      </c>
      <c r="EY582" s="1210"/>
      <c r="EZ582" s="1261"/>
      <c r="FA582" s="1210"/>
      <c r="FB582" s="1264"/>
      <c r="FC582" s="298"/>
      <c r="FD582" s="1267"/>
      <c r="FE582" s="441"/>
      <c r="FF582" s="422"/>
      <c r="FG582" s="422"/>
      <c r="FH582" s="422"/>
      <c r="FI582" s="422"/>
      <c r="FJ582" s="422"/>
      <c r="FK582" s="422"/>
      <c r="FL582" s="422"/>
      <c r="FM582" s="422"/>
      <c r="FN582" s="422"/>
      <c r="FO582" s="422"/>
    </row>
    <row r="583" spans="1:171" s="56" customFormat="1" ht="15.6" customHeight="1">
      <c r="A583" s="56" t="s">
        <v>1590</v>
      </c>
      <c r="B583" s="56" t="s">
        <v>2277</v>
      </c>
      <c r="C583" s="1256"/>
      <c r="D583" s="1349"/>
      <c r="E583" s="1218"/>
      <c r="F583" s="300" t="s">
        <v>45</v>
      </c>
      <c r="G583" s="205"/>
      <c r="H583" s="279">
        <v>250800</v>
      </c>
      <c r="I583" s="280"/>
      <c r="J583" s="279">
        <v>234650</v>
      </c>
      <c r="K583" s="280"/>
      <c r="L583" s="175" t="s">
        <v>268</v>
      </c>
      <c r="M583" s="223">
        <v>2380</v>
      </c>
      <c r="N583" s="281"/>
      <c r="O583" s="282" t="s">
        <v>269</v>
      </c>
      <c r="P583" s="283" t="s">
        <v>270</v>
      </c>
      <c r="Q583" s="284" t="s">
        <v>274</v>
      </c>
      <c r="R583" s="283" t="s">
        <v>271</v>
      </c>
      <c r="S583" s="284" t="s">
        <v>268</v>
      </c>
      <c r="T583" s="285">
        <v>3</v>
      </c>
      <c r="U583" s="286"/>
      <c r="V583" s="223">
        <v>2220</v>
      </c>
      <c r="W583" s="281"/>
      <c r="X583" s="282" t="s">
        <v>269</v>
      </c>
      <c r="Y583" s="283" t="s">
        <v>270</v>
      </c>
      <c r="Z583" s="284" t="s">
        <v>274</v>
      </c>
      <c r="AA583" s="283" t="s">
        <v>271</v>
      </c>
      <c r="AB583" s="284" t="s">
        <v>268</v>
      </c>
      <c r="AC583" s="285">
        <v>3</v>
      </c>
      <c r="AD583" s="287"/>
      <c r="AE583" s="55"/>
      <c r="AF583" s="133"/>
      <c r="AG583" s="133"/>
      <c r="AH583" s="288"/>
      <c r="AI583" s="137"/>
      <c r="AJ583" s="138"/>
      <c r="AK583" s="137"/>
      <c r="AL583" s="138"/>
      <c r="AM583" s="137"/>
      <c r="AN583" s="138"/>
      <c r="AO583" s="138"/>
      <c r="AP583" s="55"/>
      <c r="AQ583" s="289"/>
      <c r="AR583" s="165"/>
      <c r="AS583" s="288"/>
      <c r="AT583" s="137"/>
      <c r="AU583" s="138"/>
      <c r="AV583" s="137"/>
      <c r="AW583" s="138"/>
      <c r="AX583" s="137"/>
      <c r="AY583" s="138"/>
      <c r="BJ583" s="1187"/>
      <c r="BK583" s="51"/>
      <c r="BL583" s="301"/>
      <c r="BM583" s="1210"/>
      <c r="BU583" s="235"/>
      <c r="BV583" s="1241"/>
      <c r="BW583" s="266"/>
      <c r="BX583" s="1210"/>
      <c r="BY583" s="1279"/>
      <c r="BZ583" s="290"/>
      <c r="CA583" s="1210"/>
      <c r="CB583" s="1191"/>
      <c r="CC583" s="1193"/>
      <c r="CD583" s="1195"/>
      <c r="CE583" s="1193"/>
      <c r="CF583" s="1197"/>
      <c r="CG583" s="1193"/>
      <c r="CH583" s="1248"/>
      <c r="CI583" s="1241"/>
      <c r="CJ583" s="1219"/>
      <c r="CK583" s="1189"/>
      <c r="CL583" s="1190"/>
      <c r="CM583" s="1192"/>
      <c r="CN583" s="1194"/>
      <c r="CO583" s="1192"/>
      <c r="CP583" s="1196"/>
      <c r="CQ583" s="1192"/>
      <c r="CR583" s="1205"/>
      <c r="CS583" s="1230"/>
      <c r="CT583" s="1232"/>
      <c r="CU583" s="1235"/>
      <c r="CV583" s="1238"/>
      <c r="CW583" s="1235"/>
      <c r="CX583" s="1238"/>
      <c r="CY583" s="1189"/>
      <c r="CZ583" s="291" t="s">
        <v>1167</v>
      </c>
      <c r="DA583" s="292">
        <v>4400</v>
      </c>
      <c r="DB583" s="293">
        <v>4900</v>
      </c>
      <c r="DC583" s="294">
        <v>3000</v>
      </c>
      <c r="DD583" s="290">
        <v>3000</v>
      </c>
      <c r="DE583" s="1210"/>
      <c r="DF583" s="231"/>
      <c r="DG583" s="235"/>
      <c r="DH583" s="165"/>
      <c r="DI583" s="1241"/>
      <c r="DJ583" s="1244"/>
      <c r="DK583" s="1210"/>
      <c r="DL583" s="1190"/>
      <c r="DM583" s="1193"/>
      <c r="DN583" s="1195"/>
      <c r="DO583" s="1193"/>
      <c r="DP583" s="1197"/>
      <c r="DQ583" s="1193"/>
      <c r="DR583" s="1248"/>
      <c r="DS583" s="1210"/>
      <c r="DT583" s="191"/>
      <c r="DU583" s="1210"/>
      <c r="DV583" s="1222"/>
      <c r="DW583" s="1224"/>
      <c r="DX583" s="1224"/>
      <c r="DY583" s="1226"/>
      <c r="DZ583" s="1210"/>
      <c r="EA583" s="1213"/>
      <c r="EB583" s="1193"/>
      <c r="EC583" s="1200"/>
      <c r="ED583" s="1193"/>
      <c r="EE583" s="1195"/>
      <c r="EF583" s="1193"/>
      <c r="EG583" s="1197"/>
      <c r="EH583" s="1193"/>
      <c r="EI583" s="1206"/>
      <c r="EJ583" s="1209"/>
      <c r="EK583" s="1210"/>
      <c r="EL583" s="1213"/>
      <c r="EM583" s="1193"/>
      <c r="EN583" s="1200"/>
      <c r="EO583" s="1193"/>
      <c r="EP583" s="1195"/>
      <c r="EQ583" s="1193"/>
      <c r="ER583" s="1197"/>
      <c r="ES583" s="1193"/>
      <c r="ET583" s="1206"/>
      <c r="EU583" s="1216"/>
      <c r="EV583" s="1209"/>
      <c r="EW583" s="1210"/>
      <c r="EX583" s="295" t="s">
        <v>1168</v>
      </c>
      <c r="EY583" s="1210"/>
      <c r="EZ583" s="1261"/>
      <c r="FA583" s="1210"/>
      <c r="FB583" s="1264"/>
      <c r="FC583" s="298"/>
      <c r="FD583" s="1267"/>
      <c r="FE583" s="441"/>
      <c r="FF583" s="422"/>
      <c r="FG583" s="422"/>
      <c r="FH583" s="422"/>
      <c r="FI583" s="422"/>
      <c r="FJ583" s="422"/>
      <c r="FK583" s="422"/>
      <c r="FL583" s="422"/>
      <c r="FM583" s="422"/>
      <c r="FN583" s="422"/>
      <c r="FO583" s="422"/>
    </row>
    <row r="584" spans="1:171" ht="15.6" customHeight="1">
      <c r="A584" s="56" t="s">
        <v>634</v>
      </c>
      <c r="B584" s="56" t="s">
        <v>2278</v>
      </c>
      <c r="C584" s="1256"/>
      <c r="D584" s="1348" t="s">
        <v>299</v>
      </c>
      <c r="E584" s="1184" t="s">
        <v>1160</v>
      </c>
      <c r="F584" s="296" t="s">
        <v>42</v>
      </c>
      <c r="G584" s="205"/>
      <c r="H584" s="206">
        <v>83320</v>
      </c>
      <c r="I584" s="207">
        <v>91680</v>
      </c>
      <c r="J584" s="206">
        <v>69180</v>
      </c>
      <c r="K584" s="207">
        <v>77540</v>
      </c>
      <c r="L584" s="175" t="s">
        <v>268</v>
      </c>
      <c r="M584" s="208">
        <v>810</v>
      </c>
      <c r="N584" s="209">
        <v>890</v>
      </c>
      <c r="O584" s="210" t="s">
        <v>269</v>
      </c>
      <c r="P584" s="211" t="s">
        <v>270</v>
      </c>
      <c r="Q584" s="212" t="s">
        <v>268</v>
      </c>
      <c r="R584" s="213" t="s">
        <v>271</v>
      </c>
      <c r="S584" s="212" t="s">
        <v>268</v>
      </c>
      <c r="T584" s="214">
        <v>3.2</v>
      </c>
      <c r="U584" s="215">
        <v>3.1</v>
      </c>
      <c r="V584" s="208">
        <v>670</v>
      </c>
      <c r="W584" s="209">
        <v>750</v>
      </c>
      <c r="X584" s="210" t="s">
        <v>269</v>
      </c>
      <c r="Y584" s="211" t="s">
        <v>270</v>
      </c>
      <c r="Z584" s="212" t="s">
        <v>268</v>
      </c>
      <c r="AA584" s="213" t="s">
        <v>271</v>
      </c>
      <c r="AB584" s="212" t="s">
        <v>268</v>
      </c>
      <c r="AC584" s="214">
        <v>3.1</v>
      </c>
      <c r="AD584" s="216">
        <v>3.1</v>
      </c>
      <c r="AE584" s="175" t="s">
        <v>268</v>
      </c>
      <c r="AF584" s="217">
        <v>8360</v>
      </c>
      <c r="AG584" s="218" t="s">
        <v>274</v>
      </c>
      <c r="AH584" s="219">
        <v>80</v>
      </c>
      <c r="AI584" s="220" t="s">
        <v>269</v>
      </c>
      <c r="AJ584" s="211" t="s">
        <v>270</v>
      </c>
      <c r="AK584" s="212" t="s">
        <v>268</v>
      </c>
      <c r="AL584" s="213" t="s">
        <v>271</v>
      </c>
      <c r="AM584" s="212" t="s">
        <v>268</v>
      </c>
      <c r="AN584" s="221">
        <v>2.8</v>
      </c>
      <c r="AO584" s="222" t="s">
        <v>276</v>
      </c>
      <c r="AP584" s="175" t="s">
        <v>268</v>
      </c>
      <c r="AQ584" s="223">
        <v>3340</v>
      </c>
      <c r="AR584" s="224" t="s">
        <v>274</v>
      </c>
      <c r="AS584" s="225">
        <v>30</v>
      </c>
      <c r="AT584" s="226" t="s">
        <v>269</v>
      </c>
      <c r="AU584" s="227" t="s">
        <v>270</v>
      </c>
      <c r="AV584" s="228" t="s">
        <v>268</v>
      </c>
      <c r="AW584" s="229" t="s">
        <v>271</v>
      </c>
      <c r="AX584" s="228" t="s">
        <v>268</v>
      </c>
      <c r="AY584" s="230">
        <v>3.8</v>
      </c>
      <c r="BA584" s="56"/>
      <c r="BJ584" s="1187"/>
      <c r="BL584" s="301"/>
      <c r="BM584" s="1210"/>
      <c r="BN584" s="56"/>
      <c r="BO584" s="56"/>
      <c r="BP584" s="56"/>
      <c r="BQ584" s="56"/>
      <c r="BR584" s="56"/>
      <c r="BS584" s="56"/>
      <c r="BT584" s="56"/>
      <c r="BU584" s="154"/>
      <c r="BV584" s="1241"/>
      <c r="BW584" s="191"/>
      <c r="BX584" s="1210" t="s">
        <v>268</v>
      </c>
      <c r="BY584" s="1276">
        <v>21130</v>
      </c>
      <c r="BZ584" s="237"/>
      <c r="CA584" s="1210" t="s">
        <v>268</v>
      </c>
      <c r="CB584" s="1245">
        <v>130</v>
      </c>
      <c r="CC584" s="1201" t="s">
        <v>269</v>
      </c>
      <c r="CD584" s="1202" t="s">
        <v>270</v>
      </c>
      <c r="CE584" s="1201" t="s">
        <v>268</v>
      </c>
      <c r="CF584" s="1203" t="s">
        <v>275</v>
      </c>
      <c r="CG584" s="1201" t="s">
        <v>268</v>
      </c>
      <c r="CH584" s="1246">
        <v>5.9</v>
      </c>
      <c r="CI584" s="1241"/>
      <c r="CJ584" s="1188" t="s">
        <v>198</v>
      </c>
      <c r="CK584" s="1189" t="s">
        <v>268</v>
      </c>
      <c r="CL584" s="1190">
        <v>130</v>
      </c>
      <c r="CM584" s="1192" t="s">
        <v>269</v>
      </c>
      <c r="CN584" s="1194" t="s">
        <v>270</v>
      </c>
      <c r="CO584" s="1192" t="s">
        <v>268</v>
      </c>
      <c r="CP584" s="1196" t="s">
        <v>275</v>
      </c>
      <c r="CQ584" s="1192" t="s">
        <v>268</v>
      </c>
      <c r="CR584" s="1205">
        <v>2.5</v>
      </c>
      <c r="CS584" s="1230" t="s">
        <v>277</v>
      </c>
      <c r="CT584" s="1232" t="s">
        <v>268</v>
      </c>
      <c r="CU584" s="1233">
        <v>5800</v>
      </c>
      <c r="CV584" s="1236">
        <v>6400</v>
      </c>
      <c r="CW584" s="1233">
        <v>4100</v>
      </c>
      <c r="CX584" s="1236">
        <v>4100</v>
      </c>
      <c r="CY584" s="1189" t="s">
        <v>268</v>
      </c>
      <c r="CZ584" s="238" t="s">
        <v>1162</v>
      </c>
      <c r="DA584" s="239">
        <v>9800</v>
      </c>
      <c r="DB584" s="240">
        <v>10900</v>
      </c>
      <c r="DC584" s="241">
        <v>6800</v>
      </c>
      <c r="DD584" s="242">
        <v>6800</v>
      </c>
      <c r="DE584" s="1210"/>
      <c r="DF584" s="231" t="s">
        <v>296</v>
      </c>
      <c r="DG584" s="1189" t="s">
        <v>268</v>
      </c>
      <c r="DH584" s="1239">
        <v>5100</v>
      </c>
      <c r="DI584" s="1210" t="s">
        <v>268</v>
      </c>
      <c r="DJ584" s="1242">
        <v>5470</v>
      </c>
      <c r="DK584" s="1210" t="s">
        <v>268</v>
      </c>
      <c r="DL584" s="1245">
        <v>50</v>
      </c>
      <c r="DM584" s="1201" t="s">
        <v>269</v>
      </c>
      <c r="DN584" s="1202" t="s">
        <v>270</v>
      </c>
      <c r="DO584" s="1201" t="s">
        <v>268</v>
      </c>
      <c r="DP584" s="1203" t="s">
        <v>275</v>
      </c>
      <c r="DQ584" s="1201" t="s">
        <v>268</v>
      </c>
      <c r="DR584" s="1246">
        <v>6.8</v>
      </c>
      <c r="DS584" s="1210"/>
      <c r="DT584" s="231"/>
      <c r="DU584" s="1210" t="s">
        <v>280</v>
      </c>
      <c r="DV584" s="1249" t="s">
        <v>1129</v>
      </c>
      <c r="DW584" s="1251" t="s">
        <v>1129</v>
      </c>
      <c r="DX584" s="1251" t="s">
        <v>1129</v>
      </c>
      <c r="DY584" s="1253" t="s">
        <v>1129</v>
      </c>
      <c r="DZ584" s="1210" t="s">
        <v>280</v>
      </c>
      <c r="EA584" s="1211">
        <v>3690</v>
      </c>
      <c r="EB584" s="1201" t="s">
        <v>268</v>
      </c>
      <c r="EC584" s="1198">
        <v>30</v>
      </c>
      <c r="ED584" s="1201" t="s">
        <v>269</v>
      </c>
      <c r="EE584" s="1202" t="s">
        <v>270</v>
      </c>
      <c r="EF584" s="1201" t="s">
        <v>268</v>
      </c>
      <c r="EG584" s="1203" t="s">
        <v>275</v>
      </c>
      <c r="EH584" s="1201" t="s">
        <v>268</v>
      </c>
      <c r="EI584" s="1204">
        <v>5.7</v>
      </c>
      <c r="EJ584" s="1207" t="s">
        <v>276</v>
      </c>
      <c r="EK584" s="1210" t="s">
        <v>280</v>
      </c>
      <c r="EL584" s="1211">
        <v>12540</v>
      </c>
      <c r="EM584" s="1201" t="s">
        <v>268</v>
      </c>
      <c r="EN584" s="1198">
        <v>120</v>
      </c>
      <c r="EO584" s="1201" t="s">
        <v>269</v>
      </c>
      <c r="EP584" s="1202" t="s">
        <v>270</v>
      </c>
      <c r="EQ584" s="1201" t="s">
        <v>268</v>
      </c>
      <c r="ER584" s="1203" t="s">
        <v>275</v>
      </c>
      <c r="ES584" s="1201" t="s">
        <v>268</v>
      </c>
      <c r="ET584" s="1204">
        <v>2.8</v>
      </c>
      <c r="EU584" s="1214" t="s">
        <v>276</v>
      </c>
      <c r="EV584" s="1207" t="s">
        <v>1168</v>
      </c>
      <c r="EW584" s="1210" t="s">
        <v>280</v>
      </c>
      <c r="EX584" s="244"/>
      <c r="EY584" s="1210" t="s">
        <v>280</v>
      </c>
      <c r="EZ584" s="1261"/>
      <c r="FA584" s="1210"/>
      <c r="FB584" s="1264"/>
      <c r="FC584" s="298"/>
      <c r="FD584" s="1267"/>
      <c r="FE584" s="441"/>
      <c r="FL584" s="422"/>
      <c r="FM584" s="422"/>
      <c r="FN584" s="422"/>
      <c r="FO584" s="422"/>
    </row>
    <row r="585" spans="1:171" ht="15.6" customHeight="1">
      <c r="A585" s="56" t="s">
        <v>635</v>
      </c>
      <c r="B585" s="56" t="s">
        <v>2279</v>
      </c>
      <c r="C585" s="1256"/>
      <c r="D585" s="1349"/>
      <c r="E585" s="1185"/>
      <c r="F585" s="299" t="s">
        <v>43</v>
      </c>
      <c r="G585" s="205"/>
      <c r="H585" s="246">
        <v>91680</v>
      </c>
      <c r="I585" s="247">
        <v>159350</v>
      </c>
      <c r="J585" s="246">
        <v>77540</v>
      </c>
      <c r="K585" s="247">
        <v>145210</v>
      </c>
      <c r="L585" s="175" t="s">
        <v>268</v>
      </c>
      <c r="M585" s="248">
        <v>890</v>
      </c>
      <c r="N585" s="249">
        <v>1460</v>
      </c>
      <c r="O585" s="250" t="s">
        <v>269</v>
      </c>
      <c r="P585" s="251" t="s">
        <v>270</v>
      </c>
      <c r="Q585" s="252" t="s">
        <v>274</v>
      </c>
      <c r="R585" s="251" t="s">
        <v>271</v>
      </c>
      <c r="S585" s="252" t="s">
        <v>268</v>
      </c>
      <c r="T585" s="253">
        <v>3.1</v>
      </c>
      <c r="U585" s="254">
        <v>3.1</v>
      </c>
      <c r="V585" s="248">
        <v>750</v>
      </c>
      <c r="W585" s="249">
        <v>1320</v>
      </c>
      <c r="X585" s="250" t="s">
        <v>269</v>
      </c>
      <c r="Y585" s="251" t="s">
        <v>270</v>
      </c>
      <c r="Z585" s="252" t="s">
        <v>274</v>
      </c>
      <c r="AA585" s="251" t="s">
        <v>271</v>
      </c>
      <c r="AB585" s="252" t="s">
        <v>268</v>
      </c>
      <c r="AC585" s="253">
        <v>3.1</v>
      </c>
      <c r="AD585" s="255">
        <v>3</v>
      </c>
      <c r="AE585" s="175" t="s">
        <v>268</v>
      </c>
      <c r="AF585" s="223">
        <v>8360</v>
      </c>
      <c r="AG585" s="224" t="s">
        <v>274</v>
      </c>
      <c r="AH585" s="256">
        <v>80</v>
      </c>
      <c r="AI585" s="257" t="s">
        <v>269</v>
      </c>
      <c r="AJ585" s="197" t="s">
        <v>270</v>
      </c>
      <c r="AK585" s="198" t="s">
        <v>268</v>
      </c>
      <c r="AL585" s="258" t="s">
        <v>271</v>
      </c>
      <c r="AM585" s="259" t="s">
        <v>268</v>
      </c>
      <c r="AN585" s="260">
        <v>2.8</v>
      </c>
      <c r="AO585" s="261"/>
      <c r="AQ585" s="233"/>
      <c r="AR585" s="56"/>
      <c r="AS585" s="233"/>
      <c r="AT585" s="262"/>
      <c r="AU585" s="263"/>
      <c r="AV585" s="262"/>
      <c r="AW585" s="263"/>
      <c r="AX585" s="262"/>
      <c r="AY585" s="263"/>
      <c r="BA585" s="56"/>
      <c r="BB585" s="56"/>
      <c r="BC585" s="264"/>
      <c r="BD585" s="265"/>
      <c r="BE585" s="56"/>
      <c r="BF585" s="265"/>
      <c r="BG585" s="56"/>
      <c r="BH585" s="265"/>
      <c r="BI585" s="56"/>
      <c r="BJ585" s="1187"/>
      <c r="BL585" s="301"/>
      <c r="BM585" s="1210"/>
      <c r="BN585" s="56"/>
      <c r="BO585" s="56"/>
      <c r="BP585" s="56"/>
      <c r="BQ585" s="56"/>
      <c r="BR585" s="56"/>
      <c r="BS585" s="56"/>
      <c r="BT585" s="56"/>
      <c r="BU585" s="154"/>
      <c r="BV585" s="1241"/>
      <c r="BW585" s="191"/>
      <c r="BX585" s="1210"/>
      <c r="BY585" s="1277"/>
      <c r="BZ585" s="267">
        <v>19190</v>
      </c>
      <c r="CA585" s="1210"/>
      <c r="CB585" s="1190"/>
      <c r="CC585" s="1192"/>
      <c r="CD585" s="1194"/>
      <c r="CE585" s="1192"/>
      <c r="CF585" s="1196"/>
      <c r="CG585" s="1192"/>
      <c r="CH585" s="1247"/>
      <c r="CI585" s="1241"/>
      <c r="CJ585" s="1188"/>
      <c r="CK585" s="1189"/>
      <c r="CL585" s="1190"/>
      <c r="CM585" s="1192"/>
      <c r="CN585" s="1194"/>
      <c r="CO585" s="1192"/>
      <c r="CP585" s="1196"/>
      <c r="CQ585" s="1192"/>
      <c r="CR585" s="1205"/>
      <c r="CS585" s="1230"/>
      <c r="CT585" s="1232"/>
      <c r="CU585" s="1234"/>
      <c r="CV585" s="1237"/>
      <c r="CW585" s="1234"/>
      <c r="CX585" s="1237"/>
      <c r="CY585" s="1189"/>
      <c r="CZ585" s="167" t="s">
        <v>1164</v>
      </c>
      <c r="DA585" s="268">
        <v>5400</v>
      </c>
      <c r="DB585" s="269">
        <v>6000</v>
      </c>
      <c r="DC585" s="270">
        <v>3700</v>
      </c>
      <c r="DD585" s="271">
        <v>3700</v>
      </c>
      <c r="DE585" s="1210"/>
      <c r="DF585" s="231">
        <v>14160</v>
      </c>
      <c r="DG585" s="1189"/>
      <c r="DH585" s="1240"/>
      <c r="DI585" s="1210"/>
      <c r="DJ585" s="1243"/>
      <c r="DK585" s="1210"/>
      <c r="DL585" s="1190"/>
      <c r="DM585" s="1192"/>
      <c r="DN585" s="1194"/>
      <c r="DO585" s="1192"/>
      <c r="DP585" s="1196"/>
      <c r="DQ585" s="1192"/>
      <c r="DR585" s="1247"/>
      <c r="DS585" s="1210"/>
      <c r="DT585" s="231"/>
      <c r="DU585" s="1210"/>
      <c r="DV585" s="1250"/>
      <c r="DW585" s="1252"/>
      <c r="DX585" s="1252"/>
      <c r="DY585" s="1254"/>
      <c r="DZ585" s="1210"/>
      <c r="EA585" s="1212"/>
      <c r="EB585" s="1192"/>
      <c r="EC585" s="1199"/>
      <c r="ED585" s="1192"/>
      <c r="EE585" s="1194"/>
      <c r="EF585" s="1192"/>
      <c r="EG585" s="1196"/>
      <c r="EH585" s="1192"/>
      <c r="EI585" s="1205"/>
      <c r="EJ585" s="1208"/>
      <c r="EK585" s="1210"/>
      <c r="EL585" s="1212"/>
      <c r="EM585" s="1192"/>
      <c r="EN585" s="1199"/>
      <c r="EO585" s="1192"/>
      <c r="EP585" s="1194"/>
      <c r="EQ585" s="1192"/>
      <c r="ER585" s="1196"/>
      <c r="ES585" s="1192"/>
      <c r="ET585" s="1205"/>
      <c r="EU585" s="1215"/>
      <c r="EV585" s="1208"/>
      <c r="EW585" s="1210"/>
      <c r="EX585" s="272">
        <v>7930</v>
      </c>
      <c r="EY585" s="1210"/>
      <c r="EZ585" s="1261"/>
      <c r="FA585" s="1210"/>
      <c r="FB585" s="1264"/>
      <c r="FC585" s="298"/>
      <c r="FD585" s="1267"/>
      <c r="FE585" s="441"/>
      <c r="FL585" s="422"/>
      <c r="FM585" s="422"/>
      <c r="FN585" s="422"/>
      <c r="FO585" s="422"/>
    </row>
    <row r="586" spans="1:171" ht="15.6" customHeight="1">
      <c r="A586" s="56" t="s">
        <v>1591</v>
      </c>
      <c r="B586" s="56" t="s">
        <v>2280</v>
      </c>
      <c r="C586" s="1256"/>
      <c r="D586" s="1349"/>
      <c r="E586" s="1217" t="s">
        <v>1165</v>
      </c>
      <c r="F586" s="299" t="s">
        <v>44</v>
      </c>
      <c r="G586" s="205"/>
      <c r="H586" s="246">
        <v>159350</v>
      </c>
      <c r="I586" s="247">
        <v>242970</v>
      </c>
      <c r="J586" s="246">
        <v>145210</v>
      </c>
      <c r="K586" s="247">
        <v>228830</v>
      </c>
      <c r="L586" s="175" t="s">
        <v>268</v>
      </c>
      <c r="M586" s="248">
        <v>1460</v>
      </c>
      <c r="N586" s="249">
        <v>2300</v>
      </c>
      <c r="O586" s="250" t="s">
        <v>269</v>
      </c>
      <c r="P586" s="251" t="s">
        <v>270</v>
      </c>
      <c r="Q586" s="252" t="s">
        <v>274</v>
      </c>
      <c r="R586" s="251" t="s">
        <v>271</v>
      </c>
      <c r="S586" s="252" t="s">
        <v>268</v>
      </c>
      <c r="T586" s="253">
        <v>3.1</v>
      </c>
      <c r="U586" s="254">
        <v>3</v>
      </c>
      <c r="V586" s="248">
        <v>1320</v>
      </c>
      <c r="W586" s="249">
        <v>2160</v>
      </c>
      <c r="X586" s="250" t="s">
        <v>269</v>
      </c>
      <c r="Y586" s="251" t="s">
        <v>270</v>
      </c>
      <c r="Z586" s="252" t="s">
        <v>274</v>
      </c>
      <c r="AA586" s="251" t="s">
        <v>271</v>
      </c>
      <c r="AB586" s="252" t="s">
        <v>268</v>
      </c>
      <c r="AC586" s="253">
        <v>3</v>
      </c>
      <c r="AD586" s="255">
        <v>3</v>
      </c>
      <c r="AE586" s="55"/>
      <c r="AH586" s="273"/>
      <c r="AP586" s="55"/>
      <c r="AZ586" s="175" t="s">
        <v>268</v>
      </c>
      <c r="BA586" s="274">
        <v>16720</v>
      </c>
      <c r="BB586" s="175" t="s">
        <v>268</v>
      </c>
      <c r="BC586" s="225">
        <v>160</v>
      </c>
      <c r="BD586" s="226" t="s">
        <v>269</v>
      </c>
      <c r="BE586" s="227" t="s">
        <v>270</v>
      </c>
      <c r="BF586" s="228" t="s">
        <v>268</v>
      </c>
      <c r="BG586" s="229" t="s">
        <v>271</v>
      </c>
      <c r="BH586" s="226" t="s">
        <v>268</v>
      </c>
      <c r="BI586" s="230">
        <v>2.8</v>
      </c>
      <c r="BJ586" s="1187"/>
      <c r="BL586" s="301"/>
      <c r="BM586" s="1210"/>
      <c r="BN586" s="56"/>
      <c r="BO586" s="56"/>
      <c r="BP586" s="56"/>
      <c r="BQ586" s="56"/>
      <c r="BR586" s="56"/>
      <c r="BS586" s="56"/>
      <c r="BT586" s="56"/>
      <c r="BU586" s="154"/>
      <c r="BV586" s="1241"/>
      <c r="BW586" s="191"/>
      <c r="BX586" s="1210" t="s">
        <v>268</v>
      </c>
      <c r="BY586" s="1278">
        <v>19190</v>
      </c>
      <c r="BZ586" s="275"/>
      <c r="CA586" s="1210"/>
      <c r="CB586" s="1190">
        <v>0</v>
      </c>
      <c r="CC586" s="1192"/>
      <c r="CD586" s="1194"/>
      <c r="CE586" s="1192"/>
      <c r="CF586" s="1196"/>
      <c r="CG586" s="1192"/>
      <c r="CH586" s="1247"/>
      <c r="CI586" s="1241"/>
      <c r="CJ586" s="1219">
        <v>13010</v>
      </c>
      <c r="CK586" s="1189"/>
      <c r="CL586" s="1190"/>
      <c r="CM586" s="1192"/>
      <c r="CN586" s="1194"/>
      <c r="CO586" s="1192"/>
      <c r="CP586" s="1196"/>
      <c r="CQ586" s="1192"/>
      <c r="CR586" s="1205"/>
      <c r="CS586" s="1230"/>
      <c r="CT586" s="1232"/>
      <c r="CU586" s="1234"/>
      <c r="CV586" s="1237"/>
      <c r="CW586" s="1234"/>
      <c r="CX586" s="1237"/>
      <c r="CY586" s="1189"/>
      <c r="CZ586" s="167" t="s">
        <v>1166</v>
      </c>
      <c r="DA586" s="268">
        <v>4700</v>
      </c>
      <c r="DB586" s="269">
        <v>5200</v>
      </c>
      <c r="DC586" s="270">
        <v>3300</v>
      </c>
      <c r="DD586" s="271">
        <v>3300</v>
      </c>
      <c r="DE586" s="1210"/>
      <c r="DF586" s="231"/>
      <c r="DG586" s="235"/>
      <c r="DH586" s="276"/>
      <c r="DI586" s="1241"/>
      <c r="DJ586" s="1243"/>
      <c r="DK586" s="1210"/>
      <c r="DL586" s="1190"/>
      <c r="DM586" s="1192"/>
      <c r="DN586" s="1194"/>
      <c r="DO586" s="1192"/>
      <c r="DP586" s="1196"/>
      <c r="DQ586" s="1192"/>
      <c r="DR586" s="1247"/>
      <c r="DS586" s="1210"/>
      <c r="DT586" s="302"/>
      <c r="DU586" s="1210"/>
      <c r="DV586" s="1221">
        <v>0.01</v>
      </c>
      <c r="DW586" s="1223">
        <v>0.03</v>
      </c>
      <c r="DX586" s="1223">
        <v>0.04</v>
      </c>
      <c r="DY586" s="1225">
        <v>0.05</v>
      </c>
      <c r="DZ586" s="1210"/>
      <c r="EA586" s="1212"/>
      <c r="EB586" s="1192"/>
      <c r="EC586" s="1199"/>
      <c r="ED586" s="1192"/>
      <c r="EE586" s="1194"/>
      <c r="EF586" s="1192"/>
      <c r="EG586" s="1196"/>
      <c r="EH586" s="1192"/>
      <c r="EI586" s="1205"/>
      <c r="EJ586" s="1208"/>
      <c r="EK586" s="1210"/>
      <c r="EL586" s="1212"/>
      <c r="EM586" s="1192"/>
      <c r="EN586" s="1199"/>
      <c r="EO586" s="1192"/>
      <c r="EP586" s="1194"/>
      <c r="EQ586" s="1192"/>
      <c r="ER586" s="1196"/>
      <c r="ES586" s="1192"/>
      <c r="ET586" s="1205"/>
      <c r="EU586" s="1215"/>
      <c r="EV586" s="1208"/>
      <c r="EW586" s="1210"/>
      <c r="EX586" s="277">
        <v>70</v>
      </c>
      <c r="EY586" s="1210"/>
      <c r="EZ586" s="1261"/>
      <c r="FA586" s="1210"/>
      <c r="FB586" s="1264"/>
      <c r="FC586" s="298"/>
      <c r="FD586" s="1267"/>
      <c r="FE586" s="441"/>
      <c r="FL586" s="422"/>
      <c r="FM586" s="422"/>
      <c r="FN586" s="422"/>
      <c r="FO586" s="422"/>
    </row>
    <row r="587" spans="1:171" ht="15.6" customHeight="1">
      <c r="A587" s="56" t="s">
        <v>1592</v>
      </c>
      <c r="B587" s="56" t="s">
        <v>2281</v>
      </c>
      <c r="C587" s="1256"/>
      <c r="D587" s="1349"/>
      <c r="E587" s="1218"/>
      <c r="F587" s="300" t="s">
        <v>45</v>
      </c>
      <c r="G587" s="205"/>
      <c r="H587" s="279">
        <v>242970</v>
      </c>
      <c r="I587" s="280"/>
      <c r="J587" s="279">
        <v>228830</v>
      </c>
      <c r="K587" s="280"/>
      <c r="L587" s="175" t="s">
        <v>268</v>
      </c>
      <c r="M587" s="223">
        <v>2300</v>
      </c>
      <c r="N587" s="281"/>
      <c r="O587" s="282" t="s">
        <v>269</v>
      </c>
      <c r="P587" s="283" t="s">
        <v>270</v>
      </c>
      <c r="Q587" s="284" t="s">
        <v>274</v>
      </c>
      <c r="R587" s="283" t="s">
        <v>271</v>
      </c>
      <c r="S587" s="284" t="s">
        <v>268</v>
      </c>
      <c r="T587" s="285">
        <v>3</v>
      </c>
      <c r="U587" s="286"/>
      <c r="V587" s="223">
        <v>2160</v>
      </c>
      <c r="W587" s="281"/>
      <c r="X587" s="282" t="s">
        <v>269</v>
      </c>
      <c r="Y587" s="283" t="s">
        <v>270</v>
      </c>
      <c r="Z587" s="284" t="s">
        <v>274</v>
      </c>
      <c r="AA587" s="283" t="s">
        <v>271</v>
      </c>
      <c r="AB587" s="284" t="s">
        <v>268</v>
      </c>
      <c r="AC587" s="285">
        <v>3</v>
      </c>
      <c r="AD587" s="287"/>
      <c r="AE587" s="55"/>
      <c r="AH587" s="288"/>
      <c r="AP587" s="55"/>
      <c r="AQ587" s="289"/>
      <c r="AR587" s="165"/>
      <c r="AS587" s="288"/>
      <c r="AZ587" s="56"/>
      <c r="BA587" s="56"/>
      <c r="BB587" s="56"/>
      <c r="BC587" s="56"/>
      <c r="BD587" s="56"/>
      <c r="BE587" s="56"/>
      <c r="BF587" s="56"/>
      <c r="BG587" s="56"/>
      <c r="BH587" s="56"/>
      <c r="BI587" s="56"/>
      <c r="BJ587" s="1187"/>
      <c r="BL587" s="1229" t="s">
        <v>1172</v>
      </c>
      <c r="BM587" s="1210"/>
      <c r="BN587" s="1270" t="s">
        <v>1172</v>
      </c>
      <c r="BO587" s="1271"/>
      <c r="BP587" s="1271"/>
      <c r="BQ587" s="1271"/>
      <c r="BR587" s="1271"/>
      <c r="BS587" s="1271"/>
      <c r="BT587" s="1272"/>
      <c r="BU587" s="179"/>
      <c r="BV587" s="1241"/>
      <c r="BW587" s="231"/>
      <c r="BX587" s="1210"/>
      <c r="BY587" s="1279"/>
      <c r="BZ587" s="290"/>
      <c r="CA587" s="1210"/>
      <c r="CB587" s="1191"/>
      <c r="CC587" s="1193"/>
      <c r="CD587" s="1195"/>
      <c r="CE587" s="1193"/>
      <c r="CF587" s="1197"/>
      <c r="CG587" s="1193"/>
      <c r="CH587" s="1248"/>
      <c r="CI587" s="1241"/>
      <c r="CJ587" s="1219"/>
      <c r="CK587" s="1189"/>
      <c r="CL587" s="1190"/>
      <c r="CM587" s="1192"/>
      <c r="CN587" s="1194"/>
      <c r="CO587" s="1192"/>
      <c r="CP587" s="1196"/>
      <c r="CQ587" s="1192"/>
      <c r="CR587" s="1205"/>
      <c r="CS587" s="1230"/>
      <c r="CT587" s="1232"/>
      <c r="CU587" s="1235"/>
      <c r="CV587" s="1238"/>
      <c r="CW587" s="1235"/>
      <c r="CX587" s="1238"/>
      <c r="CY587" s="1189"/>
      <c r="CZ587" s="291" t="s">
        <v>1167</v>
      </c>
      <c r="DA587" s="292">
        <v>4200</v>
      </c>
      <c r="DB587" s="293">
        <v>4600</v>
      </c>
      <c r="DC587" s="294">
        <v>2900</v>
      </c>
      <c r="DD587" s="290">
        <v>2900</v>
      </c>
      <c r="DE587" s="1210"/>
      <c r="DF587" s="231" t="s">
        <v>298</v>
      </c>
      <c r="DG587" s="235"/>
      <c r="DH587" s="165"/>
      <c r="DI587" s="1241"/>
      <c r="DJ587" s="1244"/>
      <c r="DK587" s="1210"/>
      <c r="DL587" s="1190"/>
      <c r="DM587" s="1193"/>
      <c r="DN587" s="1195"/>
      <c r="DO587" s="1193"/>
      <c r="DP587" s="1197"/>
      <c r="DQ587" s="1193"/>
      <c r="DR587" s="1248"/>
      <c r="DS587" s="1210"/>
      <c r="DT587" s="231"/>
      <c r="DU587" s="1210"/>
      <c r="DV587" s="1222"/>
      <c r="DW587" s="1224"/>
      <c r="DX587" s="1224"/>
      <c r="DY587" s="1226"/>
      <c r="DZ587" s="1210"/>
      <c r="EA587" s="1213"/>
      <c r="EB587" s="1193"/>
      <c r="EC587" s="1200"/>
      <c r="ED587" s="1193"/>
      <c r="EE587" s="1195"/>
      <c r="EF587" s="1193"/>
      <c r="EG587" s="1197"/>
      <c r="EH587" s="1193"/>
      <c r="EI587" s="1206"/>
      <c r="EJ587" s="1209"/>
      <c r="EK587" s="1210"/>
      <c r="EL587" s="1213"/>
      <c r="EM587" s="1193"/>
      <c r="EN587" s="1200"/>
      <c r="EO587" s="1193"/>
      <c r="EP587" s="1195"/>
      <c r="EQ587" s="1193"/>
      <c r="ER587" s="1197"/>
      <c r="ES587" s="1193"/>
      <c r="ET587" s="1206"/>
      <c r="EU587" s="1216"/>
      <c r="EV587" s="1209"/>
      <c r="EW587" s="1210"/>
      <c r="EX587" s="295" t="s">
        <v>1168</v>
      </c>
      <c r="EY587" s="1210"/>
      <c r="EZ587" s="1261"/>
      <c r="FA587" s="1210"/>
      <c r="FB587" s="1264"/>
      <c r="FC587" s="298"/>
      <c r="FD587" s="1267"/>
      <c r="FE587" s="441"/>
      <c r="FL587" s="422"/>
      <c r="FM587" s="422"/>
      <c r="FN587" s="422"/>
      <c r="FO587" s="422"/>
    </row>
    <row r="588" spans="1:171" ht="15.6" customHeight="1">
      <c r="A588" s="144" t="s">
        <v>636</v>
      </c>
      <c r="B588" s="144" t="s">
        <v>2282</v>
      </c>
      <c r="C588" s="1256"/>
      <c r="D588" s="1348" t="s">
        <v>302</v>
      </c>
      <c r="E588" s="1184" t="s">
        <v>1160</v>
      </c>
      <c r="F588" s="296" t="s">
        <v>42</v>
      </c>
      <c r="G588" s="205"/>
      <c r="H588" s="206">
        <v>83800</v>
      </c>
      <c r="I588" s="207">
        <v>92160</v>
      </c>
      <c r="J588" s="206">
        <v>71230</v>
      </c>
      <c r="K588" s="207">
        <v>79590</v>
      </c>
      <c r="L588" s="175" t="s">
        <v>268</v>
      </c>
      <c r="M588" s="208">
        <v>810</v>
      </c>
      <c r="N588" s="209">
        <v>890</v>
      </c>
      <c r="O588" s="210" t="s">
        <v>269</v>
      </c>
      <c r="P588" s="211" t="s">
        <v>270</v>
      </c>
      <c r="Q588" s="212" t="s">
        <v>268</v>
      </c>
      <c r="R588" s="213" t="s">
        <v>271</v>
      </c>
      <c r="S588" s="212" t="s">
        <v>268</v>
      </c>
      <c r="T588" s="214">
        <v>3.1</v>
      </c>
      <c r="U588" s="215">
        <v>3.1</v>
      </c>
      <c r="V588" s="208">
        <v>690</v>
      </c>
      <c r="W588" s="209">
        <v>770</v>
      </c>
      <c r="X588" s="210" t="s">
        <v>269</v>
      </c>
      <c r="Y588" s="211" t="s">
        <v>270</v>
      </c>
      <c r="Z588" s="212" t="s">
        <v>268</v>
      </c>
      <c r="AA588" s="213" t="s">
        <v>271</v>
      </c>
      <c r="AB588" s="212" t="s">
        <v>268</v>
      </c>
      <c r="AC588" s="214">
        <v>3.1</v>
      </c>
      <c r="AD588" s="216">
        <v>3</v>
      </c>
      <c r="AE588" s="175" t="s">
        <v>268</v>
      </c>
      <c r="AF588" s="217">
        <v>8360</v>
      </c>
      <c r="AG588" s="218" t="s">
        <v>274</v>
      </c>
      <c r="AH588" s="219">
        <v>80</v>
      </c>
      <c r="AI588" s="220" t="s">
        <v>269</v>
      </c>
      <c r="AJ588" s="211" t="s">
        <v>270</v>
      </c>
      <c r="AK588" s="212" t="s">
        <v>268</v>
      </c>
      <c r="AL588" s="213" t="s">
        <v>271</v>
      </c>
      <c r="AM588" s="212" t="s">
        <v>268</v>
      </c>
      <c r="AN588" s="221">
        <v>2.8</v>
      </c>
      <c r="AO588" s="222" t="s">
        <v>276</v>
      </c>
      <c r="AP588" s="175" t="s">
        <v>268</v>
      </c>
      <c r="AQ588" s="223">
        <v>3340</v>
      </c>
      <c r="AR588" s="224" t="s">
        <v>274</v>
      </c>
      <c r="AS588" s="225">
        <v>30</v>
      </c>
      <c r="AT588" s="226" t="s">
        <v>269</v>
      </c>
      <c r="AU588" s="227" t="s">
        <v>270</v>
      </c>
      <c r="AV588" s="228" t="s">
        <v>268</v>
      </c>
      <c r="AW588" s="229" t="s">
        <v>271</v>
      </c>
      <c r="AX588" s="228" t="s">
        <v>268</v>
      </c>
      <c r="AY588" s="230">
        <v>3.8</v>
      </c>
      <c r="BA588" s="56"/>
      <c r="BJ588" s="1187"/>
      <c r="BL588" s="1229"/>
      <c r="BM588" s="1210"/>
      <c r="BN588" s="1270"/>
      <c r="BO588" s="1271"/>
      <c r="BP588" s="1271"/>
      <c r="BQ588" s="1271"/>
      <c r="BR588" s="1271"/>
      <c r="BS588" s="1271"/>
      <c r="BT588" s="1272"/>
      <c r="BU588" s="179"/>
      <c r="BV588" s="1241"/>
      <c r="BW588" s="231"/>
      <c r="BX588" s="1210" t="s">
        <v>268</v>
      </c>
      <c r="BY588" s="1276">
        <v>19640</v>
      </c>
      <c r="BZ588" s="237"/>
      <c r="CA588" s="1210" t="s">
        <v>268</v>
      </c>
      <c r="CB588" s="1245">
        <v>110</v>
      </c>
      <c r="CC588" s="1201" t="s">
        <v>269</v>
      </c>
      <c r="CD588" s="1202" t="s">
        <v>270</v>
      </c>
      <c r="CE588" s="1201" t="s">
        <v>268</v>
      </c>
      <c r="CF588" s="1203" t="s">
        <v>275</v>
      </c>
      <c r="CG588" s="1201" t="s">
        <v>268</v>
      </c>
      <c r="CH588" s="1246">
        <v>6.2</v>
      </c>
      <c r="CI588" s="1241"/>
      <c r="CJ588" s="1188" t="s">
        <v>199</v>
      </c>
      <c r="CK588" s="1189" t="s">
        <v>268</v>
      </c>
      <c r="CL588" s="1190">
        <v>110</v>
      </c>
      <c r="CM588" s="1192" t="s">
        <v>269</v>
      </c>
      <c r="CN588" s="1194" t="s">
        <v>270</v>
      </c>
      <c r="CO588" s="1192" t="s">
        <v>268</v>
      </c>
      <c r="CP588" s="1196" t="s">
        <v>275</v>
      </c>
      <c r="CQ588" s="1192" t="s">
        <v>268</v>
      </c>
      <c r="CR588" s="1205">
        <v>2.6</v>
      </c>
      <c r="CS588" s="1230" t="s">
        <v>277</v>
      </c>
      <c r="CT588" s="1232" t="s">
        <v>268</v>
      </c>
      <c r="CU588" s="1233">
        <v>5900</v>
      </c>
      <c r="CV588" s="1236">
        <v>6500</v>
      </c>
      <c r="CW588" s="1233">
        <v>4100</v>
      </c>
      <c r="CX588" s="1236">
        <v>4100</v>
      </c>
      <c r="CY588" s="1189" t="s">
        <v>268</v>
      </c>
      <c r="CZ588" s="238" t="s">
        <v>1162</v>
      </c>
      <c r="DA588" s="239">
        <v>9200</v>
      </c>
      <c r="DB588" s="240">
        <v>10300</v>
      </c>
      <c r="DC588" s="241">
        <v>6400</v>
      </c>
      <c r="DD588" s="242">
        <v>6400</v>
      </c>
      <c r="DE588" s="1210"/>
      <c r="DF588" s="231">
        <v>12280</v>
      </c>
      <c r="DG588" s="1189" t="s">
        <v>268</v>
      </c>
      <c r="DH588" s="1239">
        <v>5100</v>
      </c>
      <c r="DI588" s="1210" t="s">
        <v>268</v>
      </c>
      <c r="DJ588" s="1242">
        <v>4860</v>
      </c>
      <c r="DK588" s="1210" t="s">
        <v>268</v>
      </c>
      <c r="DL588" s="1245">
        <v>40</v>
      </c>
      <c r="DM588" s="1201" t="s">
        <v>269</v>
      </c>
      <c r="DN588" s="1202" t="s">
        <v>270</v>
      </c>
      <c r="DO588" s="1201" t="s">
        <v>268</v>
      </c>
      <c r="DP588" s="1203" t="s">
        <v>275</v>
      </c>
      <c r="DQ588" s="1201" t="s">
        <v>268</v>
      </c>
      <c r="DR588" s="1246">
        <v>7.6</v>
      </c>
      <c r="DS588" s="1210"/>
      <c r="DT588" s="231"/>
      <c r="DU588" s="1210" t="s">
        <v>280</v>
      </c>
      <c r="DV588" s="1249" t="s">
        <v>1129</v>
      </c>
      <c r="DW588" s="1251" t="s">
        <v>1129</v>
      </c>
      <c r="DX588" s="1251" t="s">
        <v>1129</v>
      </c>
      <c r="DY588" s="1253" t="s">
        <v>1129</v>
      </c>
      <c r="DZ588" s="1210" t="s">
        <v>280</v>
      </c>
      <c r="EA588" s="1211">
        <v>3280</v>
      </c>
      <c r="EB588" s="1201" t="s">
        <v>268</v>
      </c>
      <c r="EC588" s="1198">
        <v>30</v>
      </c>
      <c r="ED588" s="1201" t="s">
        <v>269</v>
      </c>
      <c r="EE588" s="1202" t="s">
        <v>270</v>
      </c>
      <c r="EF588" s="1201" t="s">
        <v>268</v>
      </c>
      <c r="EG588" s="1203" t="s">
        <v>275</v>
      </c>
      <c r="EH588" s="1201" t="s">
        <v>268</v>
      </c>
      <c r="EI588" s="1204">
        <v>5</v>
      </c>
      <c r="EJ588" s="1207" t="s">
        <v>276</v>
      </c>
      <c r="EK588" s="1210" t="s">
        <v>280</v>
      </c>
      <c r="EL588" s="1211">
        <v>11150</v>
      </c>
      <c r="EM588" s="1201" t="s">
        <v>268</v>
      </c>
      <c r="EN588" s="1198">
        <v>110</v>
      </c>
      <c r="EO588" s="1201" t="s">
        <v>269</v>
      </c>
      <c r="EP588" s="1202" t="s">
        <v>270</v>
      </c>
      <c r="EQ588" s="1201" t="s">
        <v>268</v>
      </c>
      <c r="ER588" s="1203" t="s">
        <v>275</v>
      </c>
      <c r="ES588" s="1201" t="s">
        <v>268</v>
      </c>
      <c r="ET588" s="1204">
        <v>2.7</v>
      </c>
      <c r="EU588" s="1214" t="s">
        <v>276</v>
      </c>
      <c r="EV588" s="1207" t="s">
        <v>1168</v>
      </c>
      <c r="EW588" s="1210" t="s">
        <v>280</v>
      </c>
      <c r="EX588" s="244"/>
      <c r="EY588" s="1210" t="s">
        <v>280</v>
      </c>
      <c r="EZ588" s="1261"/>
      <c r="FA588" s="1210"/>
      <c r="FB588" s="1264"/>
      <c r="FC588" s="298"/>
      <c r="FD588" s="1267"/>
      <c r="FE588" s="441"/>
      <c r="FL588" s="422"/>
      <c r="FM588" s="422"/>
      <c r="FN588" s="422"/>
      <c r="FO588" s="422"/>
    </row>
    <row r="589" spans="1:171" ht="15.6" customHeight="1">
      <c r="A589" s="144" t="s">
        <v>637</v>
      </c>
      <c r="B589" s="144" t="s">
        <v>2283</v>
      </c>
      <c r="C589" s="1256"/>
      <c r="D589" s="1349"/>
      <c r="E589" s="1185"/>
      <c r="F589" s="299" t="s">
        <v>43</v>
      </c>
      <c r="G589" s="205"/>
      <c r="H589" s="246">
        <v>92160</v>
      </c>
      <c r="I589" s="247">
        <v>159830</v>
      </c>
      <c r="J589" s="246">
        <v>79590</v>
      </c>
      <c r="K589" s="247">
        <v>147260</v>
      </c>
      <c r="L589" s="175" t="s">
        <v>268</v>
      </c>
      <c r="M589" s="248">
        <v>890</v>
      </c>
      <c r="N589" s="249">
        <v>1470</v>
      </c>
      <c r="O589" s="250" t="s">
        <v>269</v>
      </c>
      <c r="P589" s="251" t="s">
        <v>270</v>
      </c>
      <c r="Q589" s="252" t="s">
        <v>274</v>
      </c>
      <c r="R589" s="251" t="s">
        <v>271</v>
      </c>
      <c r="S589" s="252" t="s">
        <v>268</v>
      </c>
      <c r="T589" s="253">
        <v>3.1</v>
      </c>
      <c r="U589" s="254">
        <v>3</v>
      </c>
      <c r="V589" s="248">
        <v>770</v>
      </c>
      <c r="W589" s="249">
        <v>1340</v>
      </c>
      <c r="X589" s="250" t="s">
        <v>269</v>
      </c>
      <c r="Y589" s="251" t="s">
        <v>270</v>
      </c>
      <c r="Z589" s="252" t="s">
        <v>274</v>
      </c>
      <c r="AA589" s="251" t="s">
        <v>271</v>
      </c>
      <c r="AB589" s="252" t="s">
        <v>268</v>
      </c>
      <c r="AC589" s="253">
        <v>3</v>
      </c>
      <c r="AD589" s="255">
        <v>3</v>
      </c>
      <c r="AE589" s="175" t="s">
        <v>268</v>
      </c>
      <c r="AF589" s="223">
        <v>8360</v>
      </c>
      <c r="AG589" s="224" t="s">
        <v>274</v>
      </c>
      <c r="AH589" s="256">
        <v>80</v>
      </c>
      <c r="AI589" s="257" t="s">
        <v>269</v>
      </c>
      <c r="AJ589" s="197" t="s">
        <v>270</v>
      </c>
      <c r="AK589" s="198" t="s">
        <v>268</v>
      </c>
      <c r="AL589" s="258" t="s">
        <v>271</v>
      </c>
      <c r="AM589" s="259" t="s">
        <v>268</v>
      </c>
      <c r="AN589" s="260">
        <v>2.8</v>
      </c>
      <c r="AO589" s="261"/>
      <c r="AQ589" s="233"/>
      <c r="AR589" s="56"/>
      <c r="AS589" s="233"/>
      <c r="AT589" s="262"/>
      <c r="AU589" s="263"/>
      <c r="AV589" s="262"/>
      <c r="AW589" s="263"/>
      <c r="AX589" s="262"/>
      <c r="AY589" s="263"/>
      <c r="BA589" s="56"/>
      <c r="BB589" s="56"/>
      <c r="BC589" s="264"/>
      <c r="BD589" s="265"/>
      <c r="BE589" s="56"/>
      <c r="BF589" s="265"/>
      <c r="BG589" s="56"/>
      <c r="BH589" s="265"/>
      <c r="BI589" s="56"/>
      <c r="BJ589" s="1187"/>
      <c r="BL589" s="1229"/>
      <c r="BM589" s="1210"/>
      <c r="BN589" s="1270"/>
      <c r="BO589" s="1271"/>
      <c r="BP589" s="1271"/>
      <c r="BQ589" s="1271"/>
      <c r="BR589" s="1271"/>
      <c r="BS589" s="1271"/>
      <c r="BT589" s="1272"/>
      <c r="BU589" s="179"/>
      <c r="BV589" s="1241"/>
      <c r="BW589" s="231"/>
      <c r="BX589" s="1210"/>
      <c r="BY589" s="1277"/>
      <c r="BZ589" s="267">
        <v>17700</v>
      </c>
      <c r="CA589" s="1210"/>
      <c r="CB589" s="1190"/>
      <c r="CC589" s="1192"/>
      <c r="CD589" s="1194"/>
      <c r="CE589" s="1192"/>
      <c r="CF589" s="1196"/>
      <c r="CG589" s="1192"/>
      <c r="CH589" s="1247"/>
      <c r="CI589" s="1241"/>
      <c r="CJ589" s="1188"/>
      <c r="CK589" s="1189"/>
      <c r="CL589" s="1190"/>
      <c r="CM589" s="1192"/>
      <c r="CN589" s="1194"/>
      <c r="CO589" s="1192"/>
      <c r="CP589" s="1196"/>
      <c r="CQ589" s="1192"/>
      <c r="CR589" s="1205"/>
      <c r="CS589" s="1230"/>
      <c r="CT589" s="1232"/>
      <c r="CU589" s="1234"/>
      <c r="CV589" s="1237"/>
      <c r="CW589" s="1234"/>
      <c r="CX589" s="1237"/>
      <c r="CY589" s="1189"/>
      <c r="CZ589" s="167" t="s">
        <v>1164</v>
      </c>
      <c r="DA589" s="268">
        <v>5100</v>
      </c>
      <c r="DB589" s="269">
        <v>5600</v>
      </c>
      <c r="DC589" s="270">
        <v>3500</v>
      </c>
      <c r="DD589" s="271">
        <v>3500</v>
      </c>
      <c r="DE589" s="1210"/>
      <c r="DF589" s="231"/>
      <c r="DG589" s="1189"/>
      <c r="DH589" s="1240"/>
      <c r="DI589" s="1210"/>
      <c r="DJ589" s="1243"/>
      <c r="DK589" s="1210"/>
      <c r="DL589" s="1190"/>
      <c r="DM589" s="1192"/>
      <c r="DN589" s="1194"/>
      <c r="DO589" s="1192"/>
      <c r="DP589" s="1196"/>
      <c r="DQ589" s="1192"/>
      <c r="DR589" s="1247"/>
      <c r="DS589" s="1210"/>
      <c r="DT589" s="231"/>
      <c r="DU589" s="1210"/>
      <c r="DV589" s="1250"/>
      <c r="DW589" s="1252"/>
      <c r="DX589" s="1252"/>
      <c r="DY589" s="1254"/>
      <c r="DZ589" s="1210"/>
      <c r="EA589" s="1212"/>
      <c r="EB589" s="1192"/>
      <c r="EC589" s="1199"/>
      <c r="ED589" s="1192"/>
      <c r="EE589" s="1194"/>
      <c r="EF589" s="1192"/>
      <c r="EG589" s="1196"/>
      <c r="EH589" s="1192"/>
      <c r="EI589" s="1205"/>
      <c r="EJ589" s="1208"/>
      <c r="EK589" s="1210"/>
      <c r="EL589" s="1212"/>
      <c r="EM589" s="1192"/>
      <c r="EN589" s="1199"/>
      <c r="EO589" s="1192"/>
      <c r="EP589" s="1194"/>
      <c r="EQ589" s="1192"/>
      <c r="ER589" s="1196"/>
      <c r="ES589" s="1192"/>
      <c r="ET589" s="1205"/>
      <c r="EU589" s="1215"/>
      <c r="EV589" s="1208"/>
      <c r="EW589" s="1210"/>
      <c r="EX589" s="272">
        <v>7050</v>
      </c>
      <c r="EY589" s="1210"/>
      <c r="EZ589" s="1261"/>
      <c r="FA589" s="1210"/>
      <c r="FB589" s="1264"/>
      <c r="FC589" s="298"/>
      <c r="FD589" s="1267"/>
      <c r="FE589" s="441"/>
      <c r="FL589" s="422"/>
      <c r="FM589" s="422"/>
      <c r="FN589" s="422"/>
      <c r="FO589" s="422"/>
    </row>
    <row r="590" spans="1:171" ht="15.6" customHeight="1">
      <c r="A590" s="144" t="s">
        <v>1593</v>
      </c>
      <c r="B590" s="144" t="s">
        <v>2284</v>
      </c>
      <c r="C590" s="1256"/>
      <c r="D590" s="1349"/>
      <c r="E590" s="1217" t="s">
        <v>1165</v>
      </c>
      <c r="F590" s="299" t="s">
        <v>44</v>
      </c>
      <c r="G590" s="205"/>
      <c r="H590" s="246">
        <v>159830</v>
      </c>
      <c r="I590" s="247">
        <v>243450</v>
      </c>
      <c r="J590" s="246">
        <v>147260</v>
      </c>
      <c r="K590" s="247">
        <v>230880</v>
      </c>
      <c r="L590" s="175" t="s">
        <v>268</v>
      </c>
      <c r="M590" s="248">
        <v>1470</v>
      </c>
      <c r="N590" s="249">
        <v>2310</v>
      </c>
      <c r="O590" s="250" t="s">
        <v>269</v>
      </c>
      <c r="P590" s="251" t="s">
        <v>270</v>
      </c>
      <c r="Q590" s="252" t="s">
        <v>274</v>
      </c>
      <c r="R590" s="251" t="s">
        <v>271</v>
      </c>
      <c r="S590" s="252" t="s">
        <v>268</v>
      </c>
      <c r="T590" s="253">
        <v>3</v>
      </c>
      <c r="U590" s="254">
        <v>3</v>
      </c>
      <c r="V590" s="248">
        <v>1340</v>
      </c>
      <c r="W590" s="249">
        <v>2180</v>
      </c>
      <c r="X590" s="250" t="s">
        <v>269</v>
      </c>
      <c r="Y590" s="251" t="s">
        <v>270</v>
      </c>
      <c r="Z590" s="252" t="s">
        <v>274</v>
      </c>
      <c r="AA590" s="251" t="s">
        <v>271</v>
      </c>
      <c r="AB590" s="252" t="s">
        <v>268</v>
      </c>
      <c r="AC590" s="253">
        <v>3</v>
      </c>
      <c r="AD590" s="255">
        <v>3</v>
      </c>
      <c r="AE590" s="55"/>
      <c r="AH590" s="273"/>
      <c r="AP590" s="55"/>
      <c r="AZ590" s="175" t="s">
        <v>268</v>
      </c>
      <c r="BA590" s="274">
        <v>16720</v>
      </c>
      <c r="BB590" s="175" t="s">
        <v>268</v>
      </c>
      <c r="BC590" s="225">
        <v>160</v>
      </c>
      <c r="BD590" s="226" t="s">
        <v>269</v>
      </c>
      <c r="BE590" s="227" t="s">
        <v>270</v>
      </c>
      <c r="BF590" s="228" t="s">
        <v>268</v>
      </c>
      <c r="BG590" s="229" t="s">
        <v>271</v>
      </c>
      <c r="BH590" s="226" t="s">
        <v>268</v>
      </c>
      <c r="BI590" s="230">
        <v>2.8</v>
      </c>
      <c r="BJ590" s="1187"/>
      <c r="BL590" s="231" t="s">
        <v>1173</v>
      </c>
      <c r="BM590" s="1210"/>
      <c r="BN590" s="1273" t="s">
        <v>1173</v>
      </c>
      <c r="BO590" s="1274"/>
      <c r="BP590" s="1274"/>
      <c r="BQ590" s="56"/>
      <c r="BR590" s="56"/>
      <c r="BS590" s="56"/>
      <c r="BT590" s="56"/>
      <c r="BU590" s="179"/>
      <c r="BV590" s="1241"/>
      <c r="BW590" s="231"/>
      <c r="BX590" s="1210" t="s">
        <v>268</v>
      </c>
      <c r="BY590" s="1278">
        <v>17700</v>
      </c>
      <c r="BZ590" s="275"/>
      <c r="CA590" s="1210"/>
      <c r="CB590" s="1190">
        <v>0</v>
      </c>
      <c r="CC590" s="1192"/>
      <c r="CD590" s="1194"/>
      <c r="CE590" s="1192"/>
      <c r="CF590" s="1196"/>
      <c r="CG590" s="1192"/>
      <c r="CH590" s="1247"/>
      <c r="CI590" s="1241"/>
      <c r="CJ590" s="1219">
        <v>11570</v>
      </c>
      <c r="CK590" s="1189"/>
      <c r="CL590" s="1190"/>
      <c r="CM590" s="1192"/>
      <c r="CN590" s="1194"/>
      <c r="CO590" s="1192"/>
      <c r="CP590" s="1196"/>
      <c r="CQ590" s="1192"/>
      <c r="CR590" s="1205"/>
      <c r="CS590" s="1230"/>
      <c r="CT590" s="1232"/>
      <c r="CU590" s="1234"/>
      <c r="CV590" s="1237"/>
      <c r="CW590" s="1234"/>
      <c r="CX590" s="1237"/>
      <c r="CY590" s="1189"/>
      <c r="CZ590" s="167" t="s">
        <v>1166</v>
      </c>
      <c r="DA590" s="268">
        <v>4400</v>
      </c>
      <c r="DB590" s="269">
        <v>4900</v>
      </c>
      <c r="DC590" s="270">
        <v>3100</v>
      </c>
      <c r="DD590" s="271">
        <v>3100</v>
      </c>
      <c r="DE590" s="1210"/>
      <c r="DF590" s="231" t="s">
        <v>301</v>
      </c>
      <c r="DG590" s="235"/>
      <c r="DH590" s="276"/>
      <c r="DI590" s="1241"/>
      <c r="DJ590" s="1243"/>
      <c r="DK590" s="1210"/>
      <c r="DL590" s="1190"/>
      <c r="DM590" s="1192"/>
      <c r="DN590" s="1194"/>
      <c r="DO590" s="1192"/>
      <c r="DP590" s="1196"/>
      <c r="DQ590" s="1192"/>
      <c r="DR590" s="1247"/>
      <c r="DS590" s="1210"/>
      <c r="DT590" s="231"/>
      <c r="DU590" s="1210"/>
      <c r="DV590" s="1221">
        <v>0.01</v>
      </c>
      <c r="DW590" s="1223">
        <v>0.03</v>
      </c>
      <c r="DX590" s="1223">
        <v>0.04</v>
      </c>
      <c r="DY590" s="1225">
        <v>0.05</v>
      </c>
      <c r="DZ590" s="1210"/>
      <c r="EA590" s="1212"/>
      <c r="EB590" s="1192"/>
      <c r="EC590" s="1199"/>
      <c r="ED590" s="1192"/>
      <c r="EE590" s="1194"/>
      <c r="EF590" s="1192"/>
      <c r="EG590" s="1196"/>
      <c r="EH590" s="1192"/>
      <c r="EI590" s="1205"/>
      <c r="EJ590" s="1208"/>
      <c r="EK590" s="1210"/>
      <c r="EL590" s="1212"/>
      <c r="EM590" s="1192"/>
      <c r="EN590" s="1199"/>
      <c r="EO590" s="1192"/>
      <c r="EP590" s="1194"/>
      <c r="EQ590" s="1192"/>
      <c r="ER590" s="1196"/>
      <c r="ES590" s="1192"/>
      <c r="ET590" s="1205"/>
      <c r="EU590" s="1215"/>
      <c r="EV590" s="1208"/>
      <c r="EW590" s="1210"/>
      <c r="EX590" s="277">
        <v>70</v>
      </c>
      <c r="EY590" s="1210"/>
      <c r="EZ590" s="1261"/>
      <c r="FA590" s="1210"/>
      <c r="FB590" s="1264"/>
      <c r="FC590" s="298"/>
      <c r="FD590" s="1267"/>
      <c r="FE590" s="441"/>
      <c r="FL590" s="422"/>
      <c r="FM590" s="422"/>
      <c r="FN590" s="422"/>
      <c r="FO590" s="422"/>
    </row>
    <row r="591" spans="1:171" ht="15.6" customHeight="1">
      <c r="A591" s="144" t="s">
        <v>1594</v>
      </c>
      <c r="B591" s="144" t="s">
        <v>2285</v>
      </c>
      <c r="C591" s="1256"/>
      <c r="D591" s="1349"/>
      <c r="E591" s="1218"/>
      <c r="F591" s="300" t="s">
        <v>45</v>
      </c>
      <c r="G591" s="205"/>
      <c r="H591" s="279">
        <v>243450</v>
      </c>
      <c r="I591" s="280"/>
      <c r="J591" s="279">
        <v>230880</v>
      </c>
      <c r="K591" s="280"/>
      <c r="L591" s="175" t="s">
        <v>268</v>
      </c>
      <c r="M591" s="223">
        <v>2310</v>
      </c>
      <c r="N591" s="281"/>
      <c r="O591" s="282" t="s">
        <v>269</v>
      </c>
      <c r="P591" s="283" t="s">
        <v>270</v>
      </c>
      <c r="Q591" s="284" t="s">
        <v>274</v>
      </c>
      <c r="R591" s="283" t="s">
        <v>271</v>
      </c>
      <c r="S591" s="284" t="s">
        <v>268</v>
      </c>
      <c r="T591" s="285">
        <v>3</v>
      </c>
      <c r="U591" s="286"/>
      <c r="V591" s="223">
        <v>2180</v>
      </c>
      <c r="W591" s="281"/>
      <c r="X591" s="282" t="s">
        <v>269</v>
      </c>
      <c r="Y591" s="283" t="s">
        <v>270</v>
      </c>
      <c r="Z591" s="284" t="s">
        <v>274</v>
      </c>
      <c r="AA591" s="283" t="s">
        <v>271</v>
      </c>
      <c r="AB591" s="284" t="s">
        <v>268</v>
      </c>
      <c r="AC591" s="285">
        <v>3</v>
      </c>
      <c r="AD591" s="287"/>
      <c r="AE591" s="55"/>
      <c r="AH591" s="288"/>
      <c r="AP591" s="55"/>
      <c r="AQ591" s="289"/>
      <c r="AR591" s="165"/>
      <c r="AS591" s="288"/>
      <c r="AZ591" s="56"/>
      <c r="BA591" s="56"/>
      <c r="BB591" s="56"/>
      <c r="BC591" s="56"/>
      <c r="BD591" s="56"/>
      <c r="BE591" s="56"/>
      <c r="BF591" s="56"/>
      <c r="BG591" s="56"/>
      <c r="BH591" s="56"/>
      <c r="BI591" s="56"/>
      <c r="BJ591" s="1187"/>
      <c r="BL591" s="231">
        <v>280900</v>
      </c>
      <c r="BM591" s="1210"/>
      <c r="BN591" s="149">
        <v>2800</v>
      </c>
      <c r="BO591" s="138" t="s">
        <v>272</v>
      </c>
      <c r="BP591" s="166" t="s">
        <v>270</v>
      </c>
      <c r="BQ591" s="161" t="s">
        <v>268</v>
      </c>
      <c r="BR591" s="303" t="s">
        <v>271</v>
      </c>
      <c r="BS591" s="182" t="s">
        <v>268</v>
      </c>
      <c r="BT591" s="304">
        <v>2</v>
      </c>
      <c r="BU591" s="179"/>
      <c r="BV591" s="1241"/>
      <c r="BW591" s="231"/>
      <c r="BX591" s="1210"/>
      <c r="BY591" s="1279"/>
      <c r="BZ591" s="290"/>
      <c r="CA591" s="1210"/>
      <c r="CB591" s="1191"/>
      <c r="CC591" s="1193"/>
      <c r="CD591" s="1195"/>
      <c r="CE591" s="1193"/>
      <c r="CF591" s="1197"/>
      <c r="CG591" s="1193"/>
      <c r="CH591" s="1248"/>
      <c r="CI591" s="1241"/>
      <c r="CJ591" s="1219"/>
      <c r="CK591" s="1189"/>
      <c r="CL591" s="1190"/>
      <c r="CM591" s="1192"/>
      <c r="CN591" s="1194"/>
      <c r="CO591" s="1192"/>
      <c r="CP591" s="1196"/>
      <c r="CQ591" s="1192"/>
      <c r="CR591" s="1205"/>
      <c r="CS591" s="1230"/>
      <c r="CT591" s="1232"/>
      <c r="CU591" s="1235"/>
      <c r="CV591" s="1238"/>
      <c r="CW591" s="1235"/>
      <c r="CX591" s="1238"/>
      <c r="CY591" s="1189"/>
      <c r="CZ591" s="291" t="s">
        <v>1167</v>
      </c>
      <c r="DA591" s="292">
        <v>3900</v>
      </c>
      <c r="DB591" s="293">
        <v>4400</v>
      </c>
      <c r="DC591" s="294">
        <v>2700</v>
      </c>
      <c r="DD591" s="290">
        <v>2700</v>
      </c>
      <c r="DE591" s="1210"/>
      <c r="DF591" s="231">
        <v>10870</v>
      </c>
      <c r="DG591" s="235"/>
      <c r="DH591" s="165"/>
      <c r="DI591" s="1241"/>
      <c r="DJ591" s="1244"/>
      <c r="DK591" s="1210"/>
      <c r="DL591" s="1190"/>
      <c r="DM591" s="1193"/>
      <c r="DN591" s="1195"/>
      <c r="DO591" s="1193"/>
      <c r="DP591" s="1197"/>
      <c r="DQ591" s="1193"/>
      <c r="DR591" s="1248"/>
      <c r="DS591" s="1210"/>
      <c r="DT591" s="231"/>
      <c r="DU591" s="1210"/>
      <c r="DV591" s="1222"/>
      <c r="DW591" s="1224"/>
      <c r="DX591" s="1224"/>
      <c r="DY591" s="1226"/>
      <c r="DZ591" s="1210"/>
      <c r="EA591" s="1213"/>
      <c r="EB591" s="1193"/>
      <c r="EC591" s="1200"/>
      <c r="ED591" s="1193"/>
      <c r="EE591" s="1195"/>
      <c r="EF591" s="1193"/>
      <c r="EG591" s="1197"/>
      <c r="EH591" s="1193"/>
      <c r="EI591" s="1206"/>
      <c r="EJ591" s="1209"/>
      <c r="EK591" s="1210"/>
      <c r="EL591" s="1213"/>
      <c r="EM591" s="1193"/>
      <c r="EN591" s="1200"/>
      <c r="EO591" s="1193"/>
      <c r="EP591" s="1195"/>
      <c r="EQ591" s="1193"/>
      <c r="ER591" s="1197"/>
      <c r="ES591" s="1193"/>
      <c r="ET591" s="1206"/>
      <c r="EU591" s="1216"/>
      <c r="EV591" s="1209"/>
      <c r="EW591" s="1210"/>
      <c r="EX591" s="295" t="s">
        <v>1168</v>
      </c>
      <c r="EY591" s="1210"/>
      <c r="EZ591" s="1261"/>
      <c r="FA591" s="1210"/>
      <c r="FB591" s="1264"/>
      <c r="FC591" s="298"/>
      <c r="FD591" s="1267"/>
      <c r="FE591" s="441"/>
      <c r="FL591" s="422"/>
      <c r="FM591" s="422"/>
      <c r="FN591" s="422"/>
      <c r="FO591" s="422"/>
    </row>
    <row r="592" spans="1:171" ht="15.6" customHeight="1">
      <c r="A592" s="144" t="s">
        <v>638</v>
      </c>
      <c r="B592" s="144" t="s">
        <v>2286</v>
      </c>
      <c r="C592" s="1256"/>
      <c r="D592" s="1348" t="s">
        <v>304</v>
      </c>
      <c r="E592" s="1184" t="s">
        <v>1160</v>
      </c>
      <c r="F592" s="296" t="s">
        <v>42</v>
      </c>
      <c r="G592" s="205"/>
      <c r="H592" s="206">
        <v>76510</v>
      </c>
      <c r="I592" s="207">
        <v>84870</v>
      </c>
      <c r="J592" s="206">
        <v>65200</v>
      </c>
      <c r="K592" s="207">
        <v>73560</v>
      </c>
      <c r="L592" s="175" t="s">
        <v>268</v>
      </c>
      <c r="M592" s="208">
        <v>740</v>
      </c>
      <c r="N592" s="209">
        <v>820</v>
      </c>
      <c r="O592" s="210" t="s">
        <v>269</v>
      </c>
      <c r="P592" s="211" t="s">
        <v>270</v>
      </c>
      <c r="Q592" s="212" t="s">
        <v>268</v>
      </c>
      <c r="R592" s="213" t="s">
        <v>271</v>
      </c>
      <c r="S592" s="212" t="s">
        <v>268</v>
      </c>
      <c r="T592" s="214">
        <v>3.1</v>
      </c>
      <c r="U592" s="215">
        <v>3.1</v>
      </c>
      <c r="V592" s="208">
        <v>630</v>
      </c>
      <c r="W592" s="209">
        <v>710</v>
      </c>
      <c r="X592" s="210" t="s">
        <v>269</v>
      </c>
      <c r="Y592" s="211" t="s">
        <v>270</v>
      </c>
      <c r="Z592" s="212" t="s">
        <v>268</v>
      </c>
      <c r="AA592" s="213" t="s">
        <v>271</v>
      </c>
      <c r="AB592" s="212" t="s">
        <v>268</v>
      </c>
      <c r="AC592" s="214">
        <v>3</v>
      </c>
      <c r="AD592" s="216">
        <v>3</v>
      </c>
      <c r="AE592" s="175" t="s">
        <v>268</v>
      </c>
      <c r="AF592" s="217">
        <v>8360</v>
      </c>
      <c r="AG592" s="218" t="s">
        <v>274</v>
      </c>
      <c r="AH592" s="219">
        <v>80</v>
      </c>
      <c r="AI592" s="220" t="s">
        <v>269</v>
      </c>
      <c r="AJ592" s="211" t="s">
        <v>270</v>
      </c>
      <c r="AK592" s="212" t="s">
        <v>268</v>
      </c>
      <c r="AL592" s="213" t="s">
        <v>271</v>
      </c>
      <c r="AM592" s="212" t="s">
        <v>268</v>
      </c>
      <c r="AN592" s="221">
        <v>2.8</v>
      </c>
      <c r="AO592" s="222" t="s">
        <v>276</v>
      </c>
      <c r="AP592" s="175" t="s">
        <v>268</v>
      </c>
      <c r="AQ592" s="223">
        <v>3340</v>
      </c>
      <c r="AR592" s="224" t="s">
        <v>274</v>
      </c>
      <c r="AS592" s="225">
        <v>30</v>
      </c>
      <c r="AT592" s="226" t="s">
        <v>269</v>
      </c>
      <c r="AU592" s="227" t="s">
        <v>270</v>
      </c>
      <c r="AV592" s="228" t="s">
        <v>268</v>
      </c>
      <c r="AW592" s="229" t="s">
        <v>271</v>
      </c>
      <c r="AX592" s="228" t="s">
        <v>268</v>
      </c>
      <c r="AY592" s="230">
        <v>3.8</v>
      </c>
      <c r="BA592" s="56"/>
      <c r="BJ592" s="1187"/>
      <c r="BL592" s="301"/>
      <c r="BM592" s="1210"/>
      <c r="BN592" s="144"/>
      <c r="BO592" s="202"/>
      <c r="BP592" s="202"/>
      <c r="BQ592" s="202"/>
      <c r="BR592" s="202"/>
      <c r="BS592" s="202"/>
      <c r="BT592" s="305"/>
      <c r="BU592" s="235"/>
      <c r="BV592" s="1241"/>
      <c r="BW592" s="266"/>
      <c r="BX592" s="1210" t="s">
        <v>268</v>
      </c>
      <c r="BY592" s="1276">
        <v>18460</v>
      </c>
      <c r="BZ592" s="237"/>
      <c r="CA592" s="1210" t="s">
        <v>268</v>
      </c>
      <c r="CB592" s="1245">
        <v>100</v>
      </c>
      <c r="CC592" s="1201" t="s">
        <v>269</v>
      </c>
      <c r="CD592" s="1202" t="s">
        <v>270</v>
      </c>
      <c r="CE592" s="1201" t="s">
        <v>268</v>
      </c>
      <c r="CF592" s="1203" t="s">
        <v>275</v>
      </c>
      <c r="CG592" s="1201" t="s">
        <v>268</v>
      </c>
      <c r="CH592" s="1246">
        <v>6.1</v>
      </c>
      <c r="CI592" s="1241"/>
      <c r="CJ592" s="1188" t="s">
        <v>200</v>
      </c>
      <c r="CK592" s="1189" t="s">
        <v>268</v>
      </c>
      <c r="CL592" s="1190">
        <v>100</v>
      </c>
      <c r="CM592" s="1192" t="s">
        <v>269</v>
      </c>
      <c r="CN592" s="1194" t="s">
        <v>270</v>
      </c>
      <c r="CO592" s="1192" t="s">
        <v>268</v>
      </c>
      <c r="CP592" s="1196" t="s">
        <v>275</v>
      </c>
      <c r="CQ592" s="1192" t="s">
        <v>268</v>
      </c>
      <c r="CR592" s="1205">
        <v>2.6</v>
      </c>
      <c r="CS592" s="1230" t="s">
        <v>277</v>
      </c>
      <c r="CT592" s="1232" t="s">
        <v>268</v>
      </c>
      <c r="CU592" s="1233">
        <v>5300</v>
      </c>
      <c r="CV592" s="1236">
        <v>5900</v>
      </c>
      <c r="CW592" s="1233">
        <v>3700</v>
      </c>
      <c r="CX592" s="1236">
        <v>3700</v>
      </c>
      <c r="CY592" s="1189" t="s">
        <v>268</v>
      </c>
      <c r="CZ592" s="238" t="s">
        <v>1162</v>
      </c>
      <c r="DA592" s="239">
        <v>8800</v>
      </c>
      <c r="DB592" s="240">
        <v>9800</v>
      </c>
      <c r="DC592" s="241">
        <v>6100</v>
      </c>
      <c r="DD592" s="242">
        <v>6100</v>
      </c>
      <c r="DE592" s="1210"/>
      <c r="DF592" s="144"/>
      <c r="DG592" s="1189" t="s">
        <v>268</v>
      </c>
      <c r="DH592" s="1239">
        <v>5100</v>
      </c>
      <c r="DI592" s="1210" t="s">
        <v>268</v>
      </c>
      <c r="DJ592" s="1242">
        <v>4370</v>
      </c>
      <c r="DK592" s="1210" t="s">
        <v>268</v>
      </c>
      <c r="DL592" s="1245">
        <v>40</v>
      </c>
      <c r="DM592" s="1201" t="s">
        <v>269</v>
      </c>
      <c r="DN592" s="1202" t="s">
        <v>270</v>
      </c>
      <c r="DO592" s="1201" t="s">
        <v>268</v>
      </c>
      <c r="DP592" s="1203" t="s">
        <v>275</v>
      </c>
      <c r="DQ592" s="1201" t="s">
        <v>268</v>
      </c>
      <c r="DR592" s="1246">
        <v>6.8</v>
      </c>
      <c r="DS592" s="1210"/>
      <c r="DT592" s="231"/>
      <c r="DU592" s="1210" t="s">
        <v>280</v>
      </c>
      <c r="DV592" s="1249" t="s">
        <v>1129</v>
      </c>
      <c r="DW592" s="1251" t="s">
        <v>1129</v>
      </c>
      <c r="DX592" s="1251" t="s">
        <v>1129</v>
      </c>
      <c r="DY592" s="1253" t="s">
        <v>1129</v>
      </c>
      <c r="DZ592" s="1210" t="s">
        <v>280</v>
      </c>
      <c r="EA592" s="1211">
        <v>2950</v>
      </c>
      <c r="EB592" s="1201" t="s">
        <v>268</v>
      </c>
      <c r="EC592" s="1198">
        <v>30</v>
      </c>
      <c r="ED592" s="1201" t="s">
        <v>269</v>
      </c>
      <c r="EE592" s="1202" t="s">
        <v>270</v>
      </c>
      <c r="EF592" s="1201" t="s">
        <v>268</v>
      </c>
      <c r="EG592" s="1203" t="s">
        <v>275</v>
      </c>
      <c r="EH592" s="1201" t="s">
        <v>268</v>
      </c>
      <c r="EI592" s="1204">
        <v>4.5</v>
      </c>
      <c r="EJ592" s="1207" t="s">
        <v>276</v>
      </c>
      <c r="EK592" s="1210" t="s">
        <v>280</v>
      </c>
      <c r="EL592" s="1211">
        <v>10030</v>
      </c>
      <c r="EM592" s="1201" t="s">
        <v>268</v>
      </c>
      <c r="EN592" s="1198">
        <v>100</v>
      </c>
      <c r="EO592" s="1201" t="s">
        <v>269</v>
      </c>
      <c r="EP592" s="1202" t="s">
        <v>270</v>
      </c>
      <c r="EQ592" s="1201" t="s">
        <v>268</v>
      </c>
      <c r="ER592" s="1203" t="s">
        <v>275</v>
      </c>
      <c r="ES592" s="1201" t="s">
        <v>268</v>
      </c>
      <c r="ET592" s="1204">
        <v>2.7</v>
      </c>
      <c r="EU592" s="1214" t="s">
        <v>276</v>
      </c>
      <c r="EV592" s="1207" t="s">
        <v>1168</v>
      </c>
      <c r="EW592" s="1210" t="s">
        <v>280</v>
      </c>
      <c r="EX592" s="244"/>
      <c r="EY592" s="1210" t="s">
        <v>280</v>
      </c>
      <c r="EZ592" s="1261"/>
      <c r="FA592" s="1210"/>
      <c r="FB592" s="1264"/>
      <c r="FC592" s="298"/>
      <c r="FD592" s="1267"/>
      <c r="FE592" s="441"/>
      <c r="FL592" s="422"/>
      <c r="FM592" s="422"/>
      <c r="FN592" s="422"/>
      <c r="FO592" s="422"/>
    </row>
    <row r="593" spans="1:171" ht="15.6" customHeight="1">
      <c r="A593" s="144" t="s">
        <v>639</v>
      </c>
      <c r="B593" s="144" t="s">
        <v>2287</v>
      </c>
      <c r="C593" s="1256"/>
      <c r="D593" s="1349"/>
      <c r="E593" s="1185"/>
      <c r="F593" s="299" t="s">
        <v>43</v>
      </c>
      <c r="G593" s="205"/>
      <c r="H593" s="246">
        <v>84870</v>
      </c>
      <c r="I593" s="247">
        <v>152540</v>
      </c>
      <c r="J593" s="246">
        <v>73560</v>
      </c>
      <c r="K593" s="247">
        <v>141230</v>
      </c>
      <c r="L593" s="175" t="s">
        <v>268</v>
      </c>
      <c r="M593" s="248">
        <v>820</v>
      </c>
      <c r="N593" s="249">
        <v>1390</v>
      </c>
      <c r="O593" s="250" t="s">
        <v>269</v>
      </c>
      <c r="P593" s="251" t="s">
        <v>270</v>
      </c>
      <c r="Q593" s="252" t="s">
        <v>274</v>
      </c>
      <c r="R593" s="251" t="s">
        <v>271</v>
      </c>
      <c r="S593" s="252" t="s">
        <v>268</v>
      </c>
      <c r="T593" s="253">
        <v>3.1</v>
      </c>
      <c r="U593" s="254">
        <v>3</v>
      </c>
      <c r="V593" s="248">
        <v>710</v>
      </c>
      <c r="W593" s="249">
        <v>1280</v>
      </c>
      <c r="X593" s="250" t="s">
        <v>269</v>
      </c>
      <c r="Y593" s="251" t="s">
        <v>270</v>
      </c>
      <c r="Z593" s="252" t="s">
        <v>274</v>
      </c>
      <c r="AA593" s="251" t="s">
        <v>271</v>
      </c>
      <c r="AB593" s="252" t="s">
        <v>268</v>
      </c>
      <c r="AC593" s="253">
        <v>3</v>
      </c>
      <c r="AD593" s="255">
        <v>3</v>
      </c>
      <c r="AE593" s="175" t="s">
        <v>268</v>
      </c>
      <c r="AF593" s="223">
        <v>8360</v>
      </c>
      <c r="AG593" s="224" t="s">
        <v>274</v>
      </c>
      <c r="AH593" s="256">
        <v>80</v>
      </c>
      <c r="AI593" s="257" t="s">
        <v>269</v>
      </c>
      <c r="AJ593" s="197" t="s">
        <v>270</v>
      </c>
      <c r="AK593" s="198" t="s">
        <v>268</v>
      </c>
      <c r="AL593" s="258" t="s">
        <v>271</v>
      </c>
      <c r="AM593" s="259" t="s">
        <v>268</v>
      </c>
      <c r="AN593" s="260">
        <v>2.8</v>
      </c>
      <c r="AO593" s="261"/>
      <c r="AQ593" s="233"/>
      <c r="AR593" s="56"/>
      <c r="AS593" s="233"/>
      <c r="AT593" s="262"/>
      <c r="AU593" s="263"/>
      <c r="AV593" s="262"/>
      <c r="AW593" s="263"/>
      <c r="AX593" s="262"/>
      <c r="AY593" s="263"/>
      <c r="BA593" s="56"/>
      <c r="BB593" s="56"/>
      <c r="BC593" s="264"/>
      <c r="BD593" s="265"/>
      <c r="BE593" s="56"/>
      <c r="BF593" s="265"/>
      <c r="BG593" s="56"/>
      <c r="BH593" s="265"/>
      <c r="BI593" s="56"/>
      <c r="BJ593" s="1187"/>
      <c r="BL593" s="231" t="s">
        <v>1174</v>
      </c>
      <c r="BM593" s="1210"/>
      <c r="BN593" s="1273" t="s">
        <v>1174</v>
      </c>
      <c r="BO593" s="1274"/>
      <c r="BP593" s="1274"/>
      <c r="BT593" s="306"/>
      <c r="BU593" s="307"/>
      <c r="BV593" s="1241"/>
      <c r="BW593" s="302"/>
      <c r="BX593" s="1210"/>
      <c r="BY593" s="1277"/>
      <c r="BZ593" s="267">
        <v>16520</v>
      </c>
      <c r="CA593" s="1210"/>
      <c r="CB593" s="1190"/>
      <c r="CC593" s="1192"/>
      <c r="CD593" s="1194"/>
      <c r="CE593" s="1192"/>
      <c r="CF593" s="1196"/>
      <c r="CG593" s="1192"/>
      <c r="CH593" s="1247"/>
      <c r="CI593" s="1241"/>
      <c r="CJ593" s="1188"/>
      <c r="CK593" s="1189"/>
      <c r="CL593" s="1190"/>
      <c r="CM593" s="1192"/>
      <c r="CN593" s="1194"/>
      <c r="CO593" s="1192"/>
      <c r="CP593" s="1196"/>
      <c r="CQ593" s="1192"/>
      <c r="CR593" s="1205"/>
      <c r="CS593" s="1230"/>
      <c r="CT593" s="1232"/>
      <c r="CU593" s="1234"/>
      <c r="CV593" s="1237"/>
      <c r="CW593" s="1234"/>
      <c r="CX593" s="1237"/>
      <c r="CY593" s="1189"/>
      <c r="CZ593" s="167" t="s">
        <v>1164</v>
      </c>
      <c r="DA593" s="268">
        <v>4800</v>
      </c>
      <c r="DB593" s="269">
        <v>5400</v>
      </c>
      <c r="DC593" s="270">
        <v>3400</v>
      </c>
      <c r="DD593" s="271">
        <v>3400</v>
      </c>
      <c r="DE593" s="1210"/>
      <c r="DF593" s="308" t="s">
        <v>1175</v>
      </c>
      <c r="DG593" s="1189"/>
      <c r="DH593" s="1240"/>
      <c r="DI593" s="1210"/>
      <c r="DJ593" s="1243"/>
      <c r="DK593" s="1210"/>
      <c r="DL593" s="1190"/>
      <c r="DM593" s="1192"/>
      <c r="DN593" s="1194"/>
      <c r="DO593" s="1192"/>
      <c r="DP593" s="1196"/>
      <c r="DQ593" s="1192"/>
      <c r="DR593" s="1247"/>
      <c r="DS593" s="1210"/>
      <c r="DT593" s="302"/>
      <c r="DU593" s="1210"/>
      <c r="DV593" s="1250"/>
      <c r="DW593" s="1252"/>
      <c r="DX593" s="1252"/>
      <c r="DY593" s="1254"/>
      <c r="DZ593" s="1210"/>
      <c r="EA593" s="1212"/>
      <c r="EB593" s="1192"/>
      <c r="EC593" s="1199"/>
      <c r="ED593" s="1192"/>
      <c r="EE593" s="1194"/>
      <c r="EF593" s="1192"/>
      <c r="EG593" s="1196"/>
      <c r="EH593" s="1192"/>
      <c r="EI593" s="1205"/>
      <c r="EJ593" s="1208"/>
      <c r="EK593" s="1210"/>
      <c r="EL593" s="1212"/>
      <c r="EM593" s="1192"/>
      <c r="EN593" s="1199"/>
      <c r="EO593" s="1192"/>
      <c r="EP593" s="1194"/>
      <c r="EQ593" s="1192"/>
      <c r="ER593" s="1196"/>
      <c r="ES593" s="1192"/>
      <c r="ET593" s="1205"/>
      <c r="EU593" s="1215"/>
      <c r="EV593" s="1208"/>
      <c r="EW593" s="1210"/>
      <c r="EX593" s="272">
        <v>6340</v>
      </c>
      <c r="EY593" s="1210"/>
      <c r="EZ593" s="1261"/>
      <c r="FA593" s="1210"/>
      <c r="FB593" s="1264"/>
      <c r="FC593" s="298"/>
      <c r="FD593" s="1267"/>
      <c r="FE593" s="441"/>
      <c r="FL593" s="422"/>
      <c r="FM593" s="422"/>
      <c r="FN593" s="422"/>
      <c r="FO593" s="422"/>
    </row>
    <row r="594" spans="1:171" ht="15.6" customHeight="1">
      <c r="A594" s="144" t="s">
        <v>1595</v>
      </c>
      <c r="B594" s="144" t="s">
        <v>2288</v>
      </c>
      <c r="C594" s="1256"/>
      <c r="D594" s="1349"/>
      <c r="E594" s="1217" t="s">
        <v>1165</v>
      </c>
      <c r="F594" s="299" t="s">
        <v>44</v>
      </c>
      <c r="G594" s="205"/>
      <c r="H594" s="246">
        <v>152540</v>
      </c>
      <c r="I594" s="247">
        <v>236160</v>
      </c>
      <c r="J594" s="246">
        <v>141230</v>
      </c>
      <c r="K594" s="247">
        <v>224850</v>
      </c>
      <c r="L594" s="175" t="s">
        <v>268</v>
      </c>
      <c r="M594" s="248">
        <v>1390</v>
      </c>
      <c r="N594" s="249">
        <v>2230</v>
      </c>
      <c r="O594" s="250" t="s">
        <v>269</v>
      </c>
      <c r="P594" s="251" t="s">
        <v>270</v>
      </c>
      <c r="Q594" s="252" t="s">
        <v>274</v>
      </c>
      <c r="R594" s="251" t="s">
        <v>271</v>
      </c>
      <c r="S594" s="252" t="s">
        <v>268</v>
      </c>
      <c r="T594" s="253">
        <v>3</v>
      </c>
      <c r="U594" s="254">
        <v>3</v>
      </c>
      <c r="V594" s="248">
        <v>1280</v>
      </c>
      <c r="W594" s="249">
        <v>2120</v>
      </c>
      <c r="X594" s="250" t="s">
        <v>269</v>
      </c>
      <c r="Y594" s="251" t="s">
        <v>270</v>
      </c>
      <c r="Z594" s="252" t="s">
        <v>274</v>
      </c>
      <c r="AA594" s="251" t="s">
        <v>271</v>
      </c>
      <c r="AB594" s="252" t="s">
        <v>268</v>
      </c>
      <c r="AC594" s="253">
        <v>3</v>
      </c>
      <c r="AD594" s="255">
        <v>3</v>
      </c>
      <c r="AE594" s="55"/>
      <c r="AH594" s="273"/>
      <c r="AP594" s="55"/>
      <c r="AZ594" s="175" t="s">
        <v>268</v>
      </c>
      <c r="BA594" s="274">
        <v>16720</v>
      </c>
      <c r="BB594" s="175" t="s">
        <v>268</v>
      </c>
      <c r="BC594" s="225">
        <v>160</v>
      </c>
      <c r="BD594" s="226" t="s">
        <v>269</v>
      </c>
      <c r="BE594" s="227" t="s">
        <v>270</v>
      </c>
      <c r="BF594" s="228" t="s">
        <v>268</v>
      </c>
      <c r="BG594" s="229" t="s">
        <v>271</v>
      </c>
      <c r="BH594" s="226" t="s">
        <v>268</v>
      </c>
      <c r="BI594" s="230">
        <v>2.8</v>
      </c>
      <c r="BJ594" s="1187"/>
      <c r="BL594" s="231">
        <v>301000</v>
      </c>
      <c r="BM594" s="1210"/>
      <c r="BN594" s="149">
        <v>3010</v>
      </c>
      <c r="BO594" s="138" t="s">
        <v>272</v>
      </c>
      <c r="BP594" s="166" t="s">
        <v>270</v>
      </c>
      <c r="BQ594" s="161" t="s">
        <v>268</v>
      </c>
      <c r="BR594" s="303" t="s">
        <v>271</v>
      </c>
      <c r="BS594" s="182" t="s">
        <v>268</v>
      </c>
      <c r="BT594" s="304">
        <v>1.9</v>
      </c>
      <c r="BU594" s="179"/>
      <c r="BV594" s="1241"/>
      <c r="BW594" s="231"/>
      <c r="BX594" s="1210" t="s">
        <v>268</v>
      </c>
      <c r="BY594" s="1278">
        <v>16520</v>
      </c>
      <c r="BZ594" s="275"/>
      <c r="CA594" s="1210"/>
      <c r="CB594" s="1190">
        <v>0</v>
      </c>
      <c r="CC594" s="1192"/>
      <c r="CD594" s="1194"/>
      <c r="CE594" s="1192"/>
      <c r="CF594" s="1196"/>
      <c r="CG594" s="1192"/>
      <c r="CH594" s="1247"/>
      <c r="CI594" s="1241"/>
      <c r="CJ594" s="1219">
        <v>10410</v>
      </c>
      <c r="CK594" s="1189"/>
      <c r="CL594" s="1190"/>
      <c r="CM594" s="1192"/>
      <c r="CN594" s="1194"/>
      <c r="CO594" s="1192"/>
      <c r="CP594" s="1196"/>
      <c r="CQ594" s="1192"/>
      <c r="CR594" s="1205"/>
      <c r="CS594" s="1230"/>
      <c r="CT594" s="1232"/>
      <c r="CU594" s="1234"/>
      <c r="CV594" s="1237"/>
      <c r="CW594" s="1234"/>
      <c r="CX594" s="1237"/>
      <c r="CY594" s="1189"/>
      <c r="CZ594" s="167" t="s">
        <v>1166</v>
      </c>
      <c r="DA594" s="268">
        <v>4200</v>
      </c>
      <c r="DB594" s="269">
        <v>4700</v>
      </c>
      <c r="DC594" s="270">
        <v>2900</v>
      </c>
      <c r="DD594" s="271">
        <v>2900</v>
      </c>
      <c r="DE594" s="1210"/>
      <c r="DF594" s="231">
        <v>9770</v>
      </c>
      <c r="DG594" s="235"/>
      <c r="DH594" s="276"/>
      <c r="DI594" s="1241"/>
      <c r="DJ594" s="1243"/>
      <c r="DK594" s="1210"/>
      <c r="DL594" s="1190"/>
      <c r="DM594" s="1192"/>
      <c r="DN594" s="1194"/>
      <c r="DO594" s="1192"/>
      <c r="DP594" s="1196"/>
      <c r="DQ594" s="1192"/>
      <c r="DR594" s="1247"/>
      <c r="DS594" s="1210"/>
      <c r="DT594" s="231"/>
      <c r="DU594" s="1210"/>
      <c r="DV594" s="1221">
        <v>0.01</v>
      </c>
      <c r="DW594" s="1223">
        <v>0.03</v>
      </c>
      <c r="DX594" s="1223">
        <v>0.04</v>
      </c>
      <c r="DY594" s="1225">
        <v>0.06</v>
      </c>
      <c r="DZ594" s="1210"/>
      <c r="EA594" s="1212"/>
      <c r="EB594" s="1192"/>
      <c r="EC594" s="1199"/>
      <c r="ED594" s="1192"/>
      <c r="EE594" s="1194"/>
      <c r="EF594" s="1192"/>
      <c r="EG594" s="1196"/>
      <c r="EH594" s="1192"/>
      <c r="EI594" s="1205"/>
      <c r="EJ594" s="1208"/>
      <c r="EK594" s="1210"/>
      <c r="EL594" s="1212"/>
      <c r="EM594" s="1192"/>
      <c r="EN594" s="1199"/>
      <c r="EO594" s="1192"/>
      <c r="EP594" s="1194"/>
      <c r="EQ594" s="1192"/>
      <c r="ER594" s="1196"/>
      <c r="ES594" s="1192"/>
      <c r="ET594" s="1205"/>
      <c r="EU594" s="1215"/>
      <c r="EV594" s="1208"/>
      <c r="EW594" s="1210"/>
      <c r="EX594" s="277">
        <v>60</v>
      </c>
      <c r="EY594" s="1210"/>
      <c r="EZ594" s="1261"/>
      <c r="FA594" s="1210"/>
      <c r="FB594" s="1264"/>
      <c r="FC594" s="298"/>
      <c r="FD594" s="1267"/>
      <c r="FE594" s="441"/>
      <c r="FL594" s="422"/>
      <c r="FM594" s="422"/>
      <c r="FN594" s="422"/>
      <c r="FO594" s="422"/>
    </row>
    <row r="595" spans="1:171" ht="15.6" customHeight="1">
      <c r="A595" s="144" t="s">
        <v>1596</v>
      </c>
      <c r="B595" s="144" t="s">
        <v>2289</v>
      </c>
      <c r="C595" s="1256"/>
      <c r="D595" s="1349"/>
      <c r="E595" s="1218"/>
      <c r="F595" s="300" t="s">
        <v>45</v>
      </c>
      <c r="G595" s="205"/>
      <c r="H595" s="279">
        <v>236160</v>
      </c>
      <c r="I595" s="280"/>
      <c r="J595" s="279">
        <v>224850</v>
      </c>
      <c r="K595" s="280"/>
      <c r="L595" s="175" t="s">
        <v>268</v>
      </c>
      <c r="M595" s="223">
        <v>2230</v>
      </c>
      <c r="N595" s="281"/>
      <c r="O595" s="282" t="s">
        <v>269</v>
      </c>
      <c r="P595" s="283" t="s">
        <v>270</v>
      </c>
      <c r="Q595" s="284" t="s">
        <v>274</v>
      </c>
      <c r="R595" s="283" t="s">
        <v>271</v>
      </c>
      <c r="S595" s="284" t="s">
        <v>268</v>
      </c>
      <c r="T595" s="285">
        <v>3</v>
      </c>
      <c r="U595" s="286"/>
      <c r="V595" s="223">
        <v>2120</v>
      </c>
      <c r="W595" s="281"/>
      <c r="X595" s="282" t="s">
        <v>269</v>
      </c>
      <c r="Y595" s="283" t="s">
        <v>270</v>
      </c>
      <c r="Z595" s="284" t="s">
        <v>274</v>
      </c>
      <c r="AA595" s="283" t="s">
        <v>271</v>
      </c>
      <c r="AB595" s="284" t="s">
        <v>268</v>
      </c>
      <c r="AC595" s="285">
        <v>3</v>
      </c>
      <c r="AD595" s="287"/>
      <c r="AE595" s="55"/>
      <c r="AH595" s="288"/>
      <c r="AP595" s="55"/>
      <c r="AQ595" s="289"/>
      <c r="AR595" s="165"/>
      <c r="AS595" s="288"/>
      <c r="AZ595" s="56"/>
      <c r="BA595" s="56"/>
      <c r="BB595" s="56"/>
      <c r="BC595" s="56"/>
      <c r="BD595" s="56"/>
      <c r="BE595" s="56"/>
      <c r="BF595" s="56"/>
      <c r="BG595" s="56"/>
      <c r="BH595" s="56"/>
      <c r="BI595" s="56"/>
      <c r="BJ595" s="1187"/>
      <c r="BL595" s="301"/>
      <c r="BM595" s="1210"/>
      <c r="BN595" s="144"/>
      <c r="BO595" s="202"/>
      <c r="BP595" s="202"/>
      <c r="BQ595" s="202"/>
      <c r="BR595" s="202"/>
      <c r="BS595" s="202"/>
      <c r="BT595" s="305"/>
      <c r="BU595" s="235"/>
      <c r="BV595" s="1241"/>
      <c r="BW595" s="266"/>
      <c r="BX595" s="1210"/>
      <c r="BY595" s="1279"/>
      <c r="BZ595" s="290"/>
      <c r="CA595" s="1210"/>
      <c r="CB595" s="1191"/>
      <c r="CC595" s="1193"/>
      <c r="CD595" s="1195"/>
      <c r="CE595" s="1193"/>
      <c r="CF595" s="1197"/>
      <c r="CG595" s="1193"/>
      <c r="CH595" s="1248"/>
      <c r="CI595" s="1241"/>
      <c r="CJ595" s="1219"/>
      <c r="CK595" s="1189"/>
      <c r="CL595" s="1190"/>
      <c r="CM595" s="1192"/>
      <c r="CN595" s="1194"/>
      <c r="CO595" s="1192"/>
      <c r="CP595" s="1196"/>
      <c r="CQ595" s="1192"/>
      <c r="CR595" s="1205"/>
      <c r="CS595" s="1230"/>
      <c r="CT595" s="1232"/>
      <c r="CU595" s="1235"/>
      <c r="CV595" s="1238"/>
      <c r="CW595" s="1235"/>
      <c r="CX595" s="1238"/>
      <c r="CY595" s="1189"/>
      <c r="CZ595" s="291" t="s">
        <v>1167</v>
      </c>
      <c r="DA595" s="292">
        <v>3800</v>
      </c>
      <c r="DB595" s="293">
        <v>4200</v>
      </c>
      <c r="DC595" s="294">
        <v>2600</v>
      </c>
      <c r="DD595" s="290">
        <v>2600</v>
      </c>
      <c r="DE595" s="1210"/>
      <c r="DF595" s="144"/>
      <c r="DG595" s="235"/>
      <c r="DH595" s="165"/>
      <c r="DI595" s="1241"/>
      <c r="DJ595" s="1244"/>
      <c r="DK595" s="1210"/>
      <c r="DL595" s="1190"/>
      <c r="DM595" s="1193"/>
      <c r="DN595" s="1195"/>
      <c r="DO595" s="1193"/>
      <c r="DP595" s="1197"/>
      <c r="DQ595" s="1193"/>
      <c r="DR595" s="1248"/>
      <c r="DS595" s="1210"/>
      <c r="DT595" s="231"/>
      <c r="DU595" s="1210"/>
      <c r="DV595" s="1222"/>
      <c r="DW595" s="1224"/>
      <c r="DX595" s="1224"/>
      <c r="DY595" s="1226"/>
      <c r="DZ595" s="1210"/>
      <c r="EA595" s="1213"/>
      <c r="EB595" s="1193"/>
      <c r="EC595" s="1200"/>
      <c r="ED595" s="1193"/>
      <c r="EE595" s="1195"/>
      <c r="EF595" s="1193"/>
      <c r="EG595" s="1197"/>
      <c r="EH595" s="1193"/>
      <c r="EI595" s="1206"/>
      <c r="EJ595" s="1209"/>
      <c r="EK595" s="1210"/>
      <c r="EL595" s="1213"/>
      <c r="EM595" s="1193"/>
      <c r="EN595" s="1200"/>
      <c r="EO595" s="1193"/>
      <c r="EP595" s="1195"/>
      <c r="EQ595" s="1193"/>
      <c r="ER595" s="1197"/>
      <c r="ES595" s="1193"/>
      <c r="ET595" s="1206"/>
      <c r="EU595" s="1216"/>
      <c r="EV595" s="1209"/>
      <c r="EW595" s="1210"/>
      <c r="EX595" s="295" t="s">
        <v>1168</v>
      </c>
      <c r="EY595" s="1210"/>
      <c r="EZ595" s="1261"/>
      <c r="FA595" s="1210"/>
      <c r="FB595" s="1264"/>
      <c r="FC595" s="298"/>
      <c r="FD595" s="1267"/>
      <c r="FE595" s="441"/>
      <c r="FL595" s="422"/>
      <c r="FM595" s="422"/>
      <c r="FN595" s="422"/>
      <c r="FO595" s="422"/>
    </row>
    <row r="596" spans="1:171" ht="15.6" customHeight="1">
      <c r="A596" s="144" t="s">
        <v>640</v>
      </c>
      <c r="B596" s="144" t="s">
        <v>2290</v>
      </c>
      <c r="C596" s="1256"/>
      <c r="D596" s="1348" t="s">
        <v>306</v>
      </c>
      <c r="E596" s="1184" t="s">
        <v>1160</v>
      </c>
      <c r="F596" s="296" t="s">
        <v>42</v>
      </c>
      <c r="G596" s="205"/>
      <c r="H596" s="206">
        <v>71180</v>
      </c>
      <c r="I596" s="207">
        <v>79540</v>
      </c>
      <c r="J596" s="206">
        <v>60900</v>
      </c>
      <c r="K596" s="207">
        <v>69260</v>
      </c>
      <c r="L596" s="175" t="s">
        <v>268</v>
      </c>
      <c r="M596" s="208">
        <v>690</v>
      </c>
      <c r="N596" s="209">
        <v>770</v>
      </c>
      <c r="O596" s="210" t="s">
        <v>269</v>
      </c>
      <c r="P596" s="211" t="s">
        <v>270</v>
      </c>
      <c r="Q596" s="212" t="s">
        <v>268</v>
      </c>
      <c r="R596" s="213" t="s">
        <v>271</v>
      </c>
      <c r="S596" s="212" t="s">
        <v>268</v>
      </c>
      <c r="T596" s="214">
        <v>3.1</v>
      </c>
      <c r="U596" s="215">
        <v>3.1</v>
      </c>
      <c r="V596" s="208">
        <v>580</v>
      </c>
      <c r="W596" s="209">
        <v>660</v>
      </c>
      <c r="X596" s="210" t="s">
        <v>269</v>
      </c>
      <c r="Y596" s="211" t="s">
        <v>270</v>
      </c>
      <c r="Z596" s="212" t="s">
        <v>268</v>
      </c>
      <c r="AA596" s="213" t="s">
        <v>271</v>
      </c>
      <c r="AB596" s="212" t="s">
        <v>268</v>
      </c>
      <c r="AC596" s="214">
        <v>3.1</v>
      </c>
      <c r="AD596" s="216">
        <v>3.1</v>
      </c>
      <c r="AE596" s="175" t="s">
        <v>268</v>
      </c>
      <c r="AF596" s="217">
        <v>8360</v>
      </c>
      <c r="AG596" s="218" t="s">
        <v>274</v>
      </c>
      <c r="AH596" s="219">
        <v>80</v>
      </c>
      <c r="AI596" s="220" t="s">
        <v>269</v>
      </c>
      <c r="AJ596" s="211" t="s">
        <v>270</v>
      </c>
      <c r="AK596" s="212" t="s">
        <v>268</v>
      </c>
      <c r="AL596" s="213" t="s">
        <v>271</v>
      </c>
      <c r="AM596" s="212" t="s">
        <v>268</v>
      </c>
      <c r="AN596" s="221">
        <v>2.8</v>
      </c>
      <c r="AO596" s="222" t="s">
        <v>276</v>
      </c>
      <c r="AP596" s="175" t="s">
        <v>268</v>
      </c>
      <c r="AQ596" s="223">
        <v>3340</v>
      </c>
      <c r="AR596" s="224" t="s">
        <v>274</v>
      </c>
      <c r="AS596" s="225">
        <v>30</v>
      </c>
      <c r="AT596" s="226" t="s">
        <v>269</v>
      </c>
      <c r="AU596" s="227" t="s">
        <v>270</v>
      </c>
      <c r="AV596" s="228" t="s">
        <v>268</v>
      </c>
      <c r="AW596" s="229" t="s">
        <v>271</v>
      </c>
      <c r="AX596" s="228" t="s">
        <v>268</v>
      </c>
      <c r="AY596" s="230">
        <v>3.8</v>
      </c>
      <c r="BA596" s="56"/>
      <c r="BJ596" s="1187"/>
      <c r="BL596" s="231" t="s">
        <v>1176</v>
      </c>
      <c r="BM596" s="1210"/>
      <c r="BN596" s="1227" t="s">
        <v>1176</v>
      </c>
      <c r="BO596" s="1228"/>
      <c r="BP596" s="1228"/>
      <c r="BT596" s="306"/>
      <c r="BU596" s="235"/>
      <c r="BV596" s="1241"/>
      <c r="BW596" s="266"/>
      <c r="BX596" s="1210" t="s">
        <v>268</v>
      </c>
      <c r="BY596" s="1276">
        <v>17480</v>
      </c>
      <c r="BZ596" s="237"/>
      <c r="CA596" s="1210" t="s">
        <v>268</v>
      </c>
      <c r="CB596" s="1245">
        <v>90</v>
      </c>
      <c r="CC596" s="1201" t="s">
        <v>269</v>
      </c>
      <c r="CD596" s="1202" t="s">
        <v>270</v>
      </c>
      <c r="CE596" s="1201" t="s">
        <v>268</v>
      </c>
      <c r="CF596" s="1203" t="s">
        <v>275</v>
      </c>
      <c r="CG596" s="1201" t="s">
        <v>268</v>
      </c>
      <c r="CH596" s="1246">
        <v>6.2</v>
      </c>
      <c r="CI596" s="1241"/>
      <c r="CJ596" s="1188" t="s">
        <v>201</v>
      </c>
      <c r="CK596" s="1189" t="s">
        <v>268</v>
      </c>
      <c r="CL596" s="1190">
        <v>90</v>
      </c>
      <c r="CM596" s="1192" t="s">
        <v>269</v>
      </c>
      <c r="CN596" s="1194" t="s">
        <v>270</v>
      </c>
      <c r="CO596" s="1192" t="s">
        <v>268</v>
      </c>
      <c r="CP596" s="1196" t="s">
        <v>275</v>
      </c>
      <c r="CQ596" s="1192" t="s">
        <v>268</v>
      </c>
      <c r="CR596" s="1205">
        <v>2.6</v>
      </c>
      <c r="CS596" s="1230" t="s">
        <v>277</v>
      </c>
      <c r="CT596" s="1232" t="s">
        <v>268</v>
      </c>
      <c r="CU596" s="1233">
        <v>4800</v>
      </c>
      <c r="CV596" s="1236">
        <v>5300</v>
      </c>
      <c r="CW596" s="1233">
        <v>3400</v>
      </c>
      <c r="CX596" s="1236">
        <v>3400</v>
      </c>
      <c r="CY596" s="1189" t="s">
        <v>268</v>
      </c>
      <c r="CZ596" s="238" t="s">
        <v>1162</v>
      </c>
      <c r="DA596" s="239">
        <v>8000</v>
      </c>
      <c r="DB596" s="240">
        <v>8900</v>
      </c>
      <c r="DC596" s="241">
        <v>5600</v>
      </c>
      <c r="DD596" s="242">
        <v>5600</v>
      </c>
      <c r="DE596" s="1210"/>
      <c r="DF596" s="308" t="s">
        <v>1177</v>
      </c>
      <c r="DG596" s="1189" t="s">
        <v>268</v>
      </c>
      <c r="DH596" s="1239">
        <v>5100</v>
      </c>
      <c r="DI596" s="1210" t="s">
        <v>268</v>
      </c>
      <c r="DJ596" s="1242">
        <v>3970</v>
      </c>
      <c r="DK596" s="1210" t="s">
        <v>268</v>
      </c>
      <c r="DL596" s="1245">
        <v>30</v>
      </c>
      <c r="DM596" s="1201" t="s">
        <v>269</v>
      </c>
      <c r="DN596" s="1202" t="s">
        <v>270</v>
      </c>
      <c r="DO596" s="1201" t="s">
        <v>268</v>
      </c>
      <c r="DP596" s="1203" t="s">
        <v>275</v>
      </c>
      <c r="DQ596" s="1201" t="s">
        <v>268</v>
      </c>
      <c r="DR596" s="1246">
        <v>8.1999999999999993</v>
      </c>
      <c r="DS596" s="1210"/>
      <c r="DT596" s="231"/>
      <c r="DU596" s="1210" t="s">
        <v>280</v>
      </c>
      <c r="DV596" s="1249" t="s">
        <v>1129</v>
      </c>
      <c r="DW596" s="1251" t="s">
        <v>1129</v>
      </c>
      <c r="DX596" s="1251" t="s">
        <v>1129</v>
      </c>
      <c r="DY596" s="1253" t="s">
        <v>1129</v>
      </c>
      <c r="DZ596" s="1210" t="s">
        <v>280</v>
      </c>
      <c r="EA596" s="1211">
        <v>2680</v>
      </c>
      <c r="EB596" s="1201" t="s">
        <v>268</v>
      </c>
      <c r="EC596" s="1198">
        <v>20</v>
      </c>
      <c r="ED596" s="1201" t="s">
        <v>269</v>
      </c>
      <c r="EE596" s="1202" t="s">
        <v>270</v>
      </c>
      <c r="EF596" s="1201" t="s">
        <v>268</v>
      </c>
      <c r="EG596" s="1203" t="s">
        <v>275</v>
      </c>
      <c r="EH596" s="1201" t="s">
        <v>268</v>
      </c>
      <c r="EI596" s="1204">
        <v>6.2</v>
      </c>
      <c r="EJ596" s="1207" t="s">
        <v>276</v>
      </c>
      <c r="EK596" s="1210" t="s">
        <v>280</v>
      </c>
      <c r="EL596" s="1211">
        <v>9120</v>
      </c>
      <c r="EM596" s="1201" t="s">
        <v>268</v>
      </c>
      <c r="EN596" s="1198">
        <v>90</v>
      </c>
      <c r="EO596" s="1201" t="s">
        <v>269</v>
      </c>
      <c r="EP596" s="1202" t="s">
        <v>270</v>
      </c>
      <c r="EQ596" s="1201" t="s">
        <v>268</v>
      </c>
      <c r="ER596" s="1203" t="s">
        <v>275</v>
      </c>
      <c r="ES596" s="1201" t="s">
        <v>268</v>
      </c>
      <c r="ET596" s="1204">
        <v>2.7</v>
      </c>
      <c r="EU596" s="1214" t="s">
        <v>276</v>
      </c>
      <c r="EV596" s="1207" t="s">
        <v>1168</v>
      </c>
      <c r="EW596" s="1210" t="s">
        <v>280</v>
      </c>
      <c r="EX596" s="244"/>
      <c r="EY596" s="1210" t="s">
        <v>280</v>
      </c>
      <c r="EZ596" s="1261"/>
      <c r="FA596" s="1210"/>
      <c r="FB596" s="1264"/>
      <c r="FC596" s="298"/>
      <c r="FD596" s="1267"/>
      <c r="FE596" s="441"/>
      <c r="FL596" s="422"/>
      <c r="FM596" s="422"/>
      <c r="FN596" s="422"/>
      <c r="FO596" s="422"/>
    </row>
    <row r="597" spans="1:171" ht="15.6" customHeight="1">
      <c r="A597" s="144" t="s">
        <v>641</v>
      </c>
      <c r="B597" s="144" t="s">
        <v>2291</v>
      </c>
      <c r="C597" s="1256"/>
      <c r="D597" s="1349"/>
      <c r="E597" s="1185"/>
      <c r="F597" s="299" t="s">
        <v>43</v>
      </c>
      <c r="G597" s="205"/>
      <c r="H597" s="246">
        <v>79540</v>
      </c>
      <c r="I597" s="247">
        <v>147210</v>
      </c>
      <c r="J597" s="246">
        <v>69260</v>
      </c>
      <c r="K597" s="247">
        <v>136930</v>
      </c>
      <c r="L597" s="175" t="s">
        <v>268</v>
      </c>
      <c r="M597" s="248">
        <v>770</v>
      </c>
      <c r="N597" s="249">
        <v>1340</v>
      </c>
      <c r="O597" s="250" t="s">
        <v>269</v>
      </c>
      <c r="P597" s="251" t="s">
        <v>270</v>
      </c>
      <c r="Q597" s="252" t="s">
        <v>274</v>
      </c>
      <c r="R597" s="251" t="s">
        <v>271</v>
      </c>
      <c r="S597" s="252" t="s">
        <v>268</v>
      </c>
      <c r="T597" s="253">
        <v>3.1</v>
      </c>
      <c r="U597" s="254">
        <v>3</v>
      </c>
      <c r="V597" s="248">
        <v>660</v>
      </c>
      <c r="W597" s="249">
        <v>1240</v>
      </c>
      <c r="X597" s="250" t="s">
        <v>269</v>
      </c>
      <c r="Y597" s="251" t="s">
        <v>270</v>
      </c>
      <c r="Z597" s="252" t="s">
        <v>274</v>
      </c>
      <c r="AA597" s="251" t="s">
        <v>271</v>
      </c>
      <c r="AB597" s="252" t="s">
        <v>268</v>
      </c>
      <c r="AC597" s="253">
        <v>3.1</v>
      </c>
      <c r="AD597" s="255">
        <v>3</v>
      </c>
      <c r="AE597" s="175" t="s">
        <v>268</v>
      </c>
      <c r="AF597" s="223">
        <v>8360</v>
      </c>
      <c r="AG597" s="224" t="s">
        <v>274</v>
      </c>
      <c r="AH597" s="256">
        <v>80</v>
      </c>
      <c r="AI597" s="257" t="s">
        <v>269</v>
      </c>
      <c r="AJ597" s="197" t="s">
        <v>270</v>
      </c>
      <c r="AK597" s="198" t="s">
        <v>268</v>
      </c>
      <c r="AL597" s="258" t="s">
        <v>271</v>
      </c>
      <c r="AM597" s="259" t="s">
        <v>268</v>
      </c>
      <c r="AN597" s="260">
        <v>2.8</v>
      </c>
      <c r="AO597" s="261"/>
      <c r="AQ597" s="233"/>
      <c r="AR597" s="56"/>
      <c r="AS597" s="233"/>
      <c r="AT597" s="262"/>
      <c r="AU597" s="263"/>
      <c r="AV597" s="262"/>
      <c r="AW597" s="263"/>
      <c r="AX597" s="262"/>
      <c r="AY597" s="263"/>
      <c r="BA597" s="56"/>
      <c r="BB597" s="56"/>
      <c r="BC597" s="264"/>
      <c r="BD597" s="265"/>
      <c r="BE597" s="56"/>
      <c r="BF597" s="265"/>
      <c r="BG597" s="56"/>
      <c r="BH597" s="265"/>
      <c r="BI597" s="56"/>
      <c r="BJ597" s="1187"/>
      <c r="BL597" s="231">
        <v>341200</v>
      </c>
      <c r="BM597" s="1210"/>
      <c r="BN597" s="149">
        <v>3410</v>
      </c>
      <c r="BO597" s="138" t="s">
        <v>272</v>
      </c>
      <c r="BP597" s="166" t="s">
        <v>270</v>
      </c>
      <c r="BQ597" s="161" t="s">
        <v>268</v>
      </c>
      <c r="BR597" s="303" t="s">
        <v>271</v>
      </c>
      <c r="BS597" s="182" t="s">
        <v>268</v>
      </c>
      <c r="BT597" s="304">
        <v>2</v>
      </c>
      <c r="BU597" s="235"/>
      <c r="BV597" s="1241"/>
      <c r="BW597" s="266"/>
      <c r="BX597" s="1210"/>
      <c r="BY597" s="1277"/>
      <c r="BZ597" s="267">
        <v>15540</v>
      </c>
      <c r="CA597" s="1210"/>
      <c r="CB597" s="1190"/>
      <c r="CC597" s="1192"/>
      <c r="CD597" s="1194"/>
      <c r="CE597" s="1192"/>
      <c r="CF597" s="1196"/>
      <c r="CG597" s="1192"/>
      <c r="CH597" s="1247"/>
      <c r="CI597" s="1241"/>
      <c r="CJ597" s="1188"/>
      <c r="CK597" s="1189"/>
      <c r="CL597" s="1190"/>
      <c r="CM597" s="1192"/>
      <c r="CN597" s="1194"/>
      <c r="CO597" s="1192"/>
      <c r="CP597" s="1196"/>
      <c r="CQ597" s="1192"/>
      <c r="CR597" s="1205"/>
      <c r="CS597" s="1230"/>
      <c r="CT597" s="1232"/>
      <c r="CU597" s="1234"/>
      <c r="CV597" s="1237"/>
      <c r="CW597" s="1234"/>
      <c r="CX597" s="1237"/>
      <c r="CY597" s="1189"/>
      <c r="CZ597" s="167" t="s">
        <v>1164</v>
      </c>
      <c r="DA597" s="268">
        <v>4400</v>
      </c>
      <c r="DB597" s="269">
        <v>4900</v>
      </c>
      <c r="DC597" s="270">
        <v>3000</v>
      </c>
      <c r="DD597" s="271">
        <v>3000</v>
      </c>
      <c r="DE597" s="1210"/>
      <c r="DF597" s="231">
        <v>8860</v>
      </c>
      <c r="DG597" s="1189"/>
      <c r="DH597" s="1240"/>
      <c r="DI597" s="1210"/>
      <c r="DJ597" s="1243"/>
      <c r="DK597" s="1210"/>
      <c r="DL597" s="1190"/>
      <c r="DM597" s="1192"/>
      <c r="DN597" s="1194"/>
      <c r="DO597" s="1192"/>
      <c r="DP597" s="1196"/>
      <c r="DQ597" s="1192"/>
      <c r="DR597" s="1247"/>
      <c r="DS597" s="1210"/>
      <c r="DT597" s="231"/>
      <c r="DU597" s="1210"/>
      <c r="DV597" s="1250"/>
      <c r="DW597" s="1252"/>
      <c r="DX597" s="1252"/>
      <c r="DY597" s="1254"/>
      <c r="DZ597" s="1210"/>
      <c r="EA597" s="1212"/>
      <c r="EB597" s="1192"/>
      <c r="EC597" s="1199"/>
      <c r="ED597" s="1192"/>
      <c r="EE597" s="1194"/>
      <c r="EF597" s="1192"/>
      <c r="EG597" s="1196"/>
      <c r="EH597" s="1192"/>
      <c r="EI597" s="1205"/>
      <c r="EJ597" s="1208"/>
      <c r="EK597" s="1210"/>
      <c r="EL597" s="1212"/>
      <c r="EM597" s="1192"/>
      <c r="EN597" s="1199"/>
      <c r="EO597" s="1192"/>
      <c r="EP597" s="1194"/>
      <c r="EQ597" s="1192"/>
      <c r="ER597" s="1196"/>
      <c r="ES597" s="1192"/>
      <c r="ET597" s="1205"/>
      <c r="EU597" s="1215"/>
      <c r="EV597" s="1208"/>
      <c r="EW597" s="1210"/>
      <c r="EX597" s="272">
        <v>5770</v>
      </c>
      <c r="EY597" s="1210"/>
      <c r="EZ597" s="1261"/>
      <c r="FA597" s="1210"/>
      <c r="FB597" s="1264"/>
      <c r="FC597" s="298"/>
      <c r="FD597" s="1267"/>
      <c r="FE597" s="441"/>
      <c r="FL597" s="422"/>
      <c r="FM597" s="422"/>
      <c r="FN597" s="422"/>
      <c r="FO597" s="422"/>
    </row>
    <row r="598" spans="1:171" ht="15.6" customHeight="1">
      <c r="A598" s="144" t="s">
        <v>1597</v>
      </c>
      <c r="B598" s="144" t="s">
        <v>2292</v>
      </c>
      <c r="C598" s="1256"/>
      <c r="D598" s="1349"/>
      <c r="E598" s="1217" t="s">
        <v>1165</v>
      </c>
      <c r="F598" s="299" t="s">
        <v>44</v>
      </c>
      <c r="G598" s="205"/>
      <c r="H598" s="246">
        <v>147210</v>
      </c>
      <c r="I598" s="247">
        <v>230830</v>
      </c>
      <c r="J598" s="246">
        <v>136930</v>
      </c>
      <c r="K598" s="247">
        <v>220550</v>
      </c>
      <c r="L598" s="175" t="s">
        <v>268</v>
      </c>
      <c r="M598" s="248">
        <v>1340</v>
      </c>
      <c r="N598" s="249">
        <v>2180</v>
      </c>
      <c r="O598" s="250" t="s">
        <v>269</v>
      </c>
      <c r="P598" s="251" t="s">
        <v>270</v>
      </c>
      <c r="Q598" s="252" t="s">
        <v>274</v>
      </c>
      <c r="R598" s="251" t="s">
        <v>271</v>
      </c>
      <c r="S598" s="252" t="s">
        <v>268</v>
      </c>
      <c r="T598" s="253">
        <v>3</v>
      </c>
      <c r="U598" s="254">
        <v>3</v>
      </c>
      <c r="V598" s="248">
        <v>1240</v>
      </c>
      <c r="W598" s="249">
        <v>2080</v>
      </c>
      <c r="X598" s="250" t="s">
        <v>269</v>
      </c>
      <c r="Y598" s="251" t="s">
        <v>270</v>
      </c>
      <c r="Z598" s="252" t="s">
        <v>274</v>
      </c>
      <c r="AA598" s="251" t="s">
        <v>271</v>
      </c>
      <c r="AB598" s="252" t="s">
        <v>268</v>
      </c>
      <c r="AC598" s="253">
        <v>3</v>
      </c>
      <c r="AD598" s="255">
        <v>3</v>
      </c>
      <c r="AE598" s="55"/>
      <c r="AH598" s="273"/>
      <c r="AP598" s="55"/>
      <c r="AZ598" s="175" t="s">
        <v>268</v>
      </c>
      <c r="BA598" s="274">
        <v>16720</v>
      </c>
      <c r="BB598" s="175" t="s">
        <v>268</v>
      </c>
      <c r="BC598" s="225">
        <v>160</v>
      </c>
      <c r="BD598" s="226" t="s">
        <v>269</v>
      </c>
      <c r="BE598" s="227" t="s">
        <v>270</v>
      </c>
      <c r="BF598" s="228" t="s">
        <v>268</v>
      </c>
      <c r="BG598" s="229" t="s">
        <v>271</v>
      </c>
      <c r="BH598" s="226" t="s">
        <v>268</v>
      </c>
      <c r="BI598" s="230">
        <v>2.8</v>
      </c>
      <c r="BJ598" s="1187"/>
      <c r="BL598" s="302"/>
      <c r="BM598" s="1210"/>
      <c r="BN598" s="309"/>
      <c r="BO598" s="202"/>
      <c r="BP598" s="202"/>
      <c r="BQ598" s="202"/>
      <c r="BR598" s="202"/>
      <c r="BS598" s="202"/>
      <c r="BT598" s="305"/>
      <c r="BU598" s="235"/>
      <c r="BV598" s="1241"/>
      <c r="BW598" s="266"/>
      <c r="BX598" s="1210" t="s">
        <v>268</v>
      </c>
      <c r="BY598" s="1278">
        <v>15540</v>
      </c>
      <c r="BZ598" s="275"/>
      <c r="CA598" s="1210"/>
      <c r="CB598" s="1190">
        <v>0</v>
      </c>
      <c r="CC598" s="1192"/>
      <c r="CD598" s="1194"/>
      <c r="CE598" s="1192"/>
      <c r="CF598" s="1196"/>
      <c r="CG598" s="1192"/>
      <c r="CH598" s="1247"/>
      <c r="CI598" s="1241"/>
      <c r="CJ598" s="1219">
        <v>9460</v>
      </c>
      <c r="CK598" s="1189"/>
      <c r="CL598" s="1190"/>
      <c r="CM598" s="1192"/>
      <c r="CN598" s="1194"/>
      <c r="CO598" s="1192"/>
      <c r="CP598" s="1196"/>
      <c r="CQ598" s="1192"/>
      <c r="CR598" s="1205"/>
      <c r="CS598" s="1230"/>
      <c r="CT598" s="1232"/>
      <c r="CU598" s="1234"/>
      <c r="CV598" s="1237"/>
      <c r="CW598" s="1234"/>
      <c r="CX598" s="1237"/>
      <c r="CY598" s="1189"/>
      <c r="CZ598" s="167" t="s">
        <v>1166</v>
      </c>
      <c r="DA598" s="268">
        <v>3800</v>
      </c>
      <c r="DB598" s="269">
        <v>4200</v>
      </c>
      <c r="DC598" s="270">
        <v>2600</v>
      </c>
      <c r="DD598" s="271">
        <v>2600</v>
      </c>
      <c r="DE598" s="1210"/>
      <c r="DF598" s="144"/>
      <c r="DG598" s="235"/>
      <c r="DH598" s="276"/>
      <c r="DI598" s="1241"/>
      <c r="DJ598" s="1243"/>
      <c r="DK598" s="1210"/>
      <c r="DL598" s="1190"/>
      <c r="DM598" s="1192"/>
      <c r="DN598" s="1194"/>
      <c r="DO598" s="1192"/>
      <c r="DP598" s="1196"/>
      <c r="DQ598" s="1192"/>
      <c r="DR598" s="1247"/>
      <c r="DS598" s="1210"/>
      <c r="DT598" s="231"/>
      <c r="DU598" s="1210"/>
      <c r="DV598" s="1221">
        <v>0.01</v>
      </c>
      <c r="DW598" s="1223">
        <v>0.03</v>
      </c>
      <c r="DX598" s="1223">
        <v>0.04</v>
      </c>
      <c r="DY598" s="1225">
        <v>0.06</v>
      </c>
      <c r="DZ598" s="1210"/>
      <c r="EA598" s="1212"/>
      <c r="EB598" s="1192"/>
      <c r="EC598" s="1199"/>
      <c r="ED598" s="1192"/>
      <c r="EE598" s="1194"/>
      <c r="EF598" s="1192"/>
      <c r="EG598" s="1196"/>
      <c r="EH598" s="1192"/>
      <c r="EI598" s="1205"/>
      <c r="EJ598" s="1208"/>
      <c r="EK598" s="1210"/>
      <c r="EL598" s="1212"/>
      <c r="EM598" s="1192"/>
      <c r="EN598" s="1199"/>
      <c r="EO598" s="1192"/>
      <c r="EP598" s="1194"/>
      <c r="EQ598" s="1192"/>
      <c r="ER598" s="1196"/>
      <c r="ES598" s="1192"/>
      <c r="ET598" s="1205"/>
      <c r="EU598" s="1215"/>
      <c r="EV598" s="1208"/>
      <c r="EW598" s="1210"/>
      <c r="EX598" s="277">
        <v>50</v>
      </c>
      <c r="EY598" s="1210"/>
      <c r="EZ598" s="1261"/>
      <c r="FA598" s="1210"/>
      <c r="FB598" s="1264"/>
      <c r="FC598" s="298"/>
      <c r="FD598" s="1267"/>
      <c r="FE598" s="441"/>
      <c r="FL598" s="422"/>
      <c r="FM598" s="422"/>
      <c r="FN598" s="422"/>
      <c r="FO598" s="422"/>
    </row>
    <row r="599" spans="1:171" ht="15.6" customHeight="1">
      <c r="A599" s="144" t="s">
        <v>1598</v>
      </c>
      <c r="B599" s="144" t="s">
        <v>2293</v>
      </c>
      <c r="C599" s="1256"/>
      <c r="D599" s="1349"/>
      <c r="E599" s="1218"/>
      <c r="F599" s="300" t="s">
        <v>45</v>
      </c>
      <c r="G599" s="205"/>
      <c r="H599" s="279">
        <v>230830</v>
      </c>
      <c r="I599" s="280"/>
      <c r="J599" s="279">
        <v>220550</v>
      </c>
      <c r="K599" s="280"/>
      <c r="L599" s="175" t="s">
        <v>268</v>
      </c>
      <c r="M599" s="223">
        <v>2180</v>
      </c>
      <c r="N599" s="281"/>
      <c r="O599" s="282" t="s">
        <v>269</v>
      </c>
      <c r="P599" s="283" t="s">
        <v>270</v>
      </c>
      <c r="Q599" s="284" t="s">
        <v>274</v>
      </c>
      <c r="R599" s="283" t="s">
        <v>271</v>
      </c>
      <c r="S599" s="284" t="s">
        <v>268</v>
      </c>
      <c r="T599" s="285">
        <v>3</v>
      </c>
      <c r="U599" s="286"/>
      <c r="V599" s="223">
        <v>2080</v>
      </c>
      <c r="W599" s="281"/>
      <c r="X599" s="282" t="s">
        <v>269</v>
      </c>
      <c r="Y599" s="283" t="s">
        <v>270</v>
      </c>
      <c r="Z599" s="284" t="s">
        <v>274</v>
      </c>
      <c r="AA599" s="283" t="s">
        <v>271</v>
      </c>
      <c r="AB599" s="284" t="s">
        <v>268</v>
      </c>
      <c r="AC599" s="285">
        <v>3</v>
      </c>
      <c r="AD599" s="287"/>
      <c r="AE599" s="55"/>
      <c r="AH599" s="288"/>
      <c r="AP599" s="55"/>
      <c r="AQ599" s="289"/>
      <c r="AR599" s="165"/>
      <c r="AS599" s="288"/>
      <c r="AZ599" s="56"/>
      <c r="BA599" s="56"/>
      <c r="BB599" s="56"/>
      <c r="BC599" s="56"/>
      <c r="BD599" s="56"/>
      <c r="BE599" s="56"/>
      <c r="BF599" s="56"/>
      <c r="BG599" s="56"/>
      <c r="BH599" s="56"/>
      <c r="BI599" s="56"/>
      <c r="BJ599" s="1187"/>
      <c r="BL599" s="231" t="s">
        <v>1178</v>
      </c>
      <c r="BM599" s="1210"/>
      <c r="BN599" s="1227" t="s">
        <v>1178</v>
      </c>
      <c r="BO599" s="1228"/>
      <c r="BP599" s="1228"/>
      <c r="BT599" s="306"/>
      <c r="BU599" s="235"/>
      <c r="BV599" s="1241"/>
      <c r="BW599" s="266"/>
      <c r="BX599" s="1210"/>
      <c r="BY599" s="1279"/>
      <c r="BZ599" s="290"/>
      <c r="CA599" s="1210"/>
      <c r="CB599" s="1191"/>
      <c r="CC599" s="1193"/>
      <c r="CD599" s="1195"/>
      <c r="CE599" s="1193"/>
      <c r="CF599" s="1197"/>
      <c r="CG599" s="1193"/>
      <c r="CH599" s="1248"/>
      <c r="CI599" s="1241"/>
      <c r="CJ599" s="1219"/>
      <c r="CK599" s="1189"/>
      <c r="CL599" s="1190"/>
      <c r="CM599" s="1192"/>
      <c r="CN599" s="1194"/>
      <c r="CO599" s="1192"/>
      <c r="CP599" s="1196"/>
      <c r="CQ599" s="1192"/>
      <c r="CR599" s="1205"/>
      <c r="CS599" s="1230"/>
      <c r="CT599" s="1232"/>
      <c r="CU599" s="1235"/>
      <c r="CV599" s="1238"/>
      <c r="CW599" s="1235"/>
      <c r="CX599" s="1238"/>
      <c r="CY599" s="1189"/>
      <c r="CZ599" s="291" t="s">
        <v>1167</v>
      </c>
      <c r="DA599" s="292">
        <v>3400</v>
      </c>
      <c r="DB599" s="293">
        <v>3800</v>
      </c>
      <c r="DC599" s="294">
        <v>2400</v>
      </c>
      <c r="DD599" s="290">
        <v>2400</v>
      </c>
      <c r="DE599" s="1210"/>
      <c r="DF599" s="308" t="s">
        <v>1179</v>
      </c>
      <c r="DG599" s="235"/>
      <c r="DH599" s="165"/>
      <c r="DI599" s="1241"/>
      <c r="DJ599" s="1244"/>
      <c r="DK599" s="1210"/>
      <c r="DL599" s="1190"/>
      <c r="DM599" s="1193"/>
      <c r="DN599" s="1195"/>
      <c r="DO599" s="1193"/>
      <c r="DP599" s="1197"/>
      <c r="DQ599" s="1193"/>
      <c r="DR599" s="1248"/>
      <c r="DS599" s="1210"/>
      <c r="DT599" s="231"/>
      <c r="DU599" s="1210"/>
      <c r="DV599" s="1222"/>
      <c r="DW599" s="1224"/>
      <c r="DX599" s="1224"/>
      <c r="DY599" s="1226"/>
      <c r="DZ599" s="1210"/>
      <c r="EA599" s="1213"/>
      <c r="EB599" s="1193"/>
      <c r="EC599" s="1200"/>
      <c r="ED599" s="1193"/>
      <c r="EE599" s="1195"/>
      <c r="EF599" s="1193"/>
      <c r="EG599" s="1197"/>
      <c r="EH599" s="1193"/>
      <c r="EI599" s="1206"/>
      <c r="EJ599" s="1209"/>
      <c r="EK599" s="1210"/>
      <c r="EL599" s="1213"/>
      <c r="EM599" s="1193"/>
      <c r="EN599" s="1200"/>
      <c r="EO599" s="1193"/>
      <c r="EP599" s="1195"/>
      <c r="EQ599" s="1193"/>
      <c r="ER599" s="1197"/>
      <c r="ES599" s="1193"/>
      <c r="ET599" s="1206"/>
      <c r="EU599" s="1216"/>
      <c r="EV599" s="1209"/>
      <c r="EW599" s="1210"/>
      <c r="EX599" s="295" t="s">
        <v>1168</v>
      </c>
      <c r="EY599" s="1210"/>
      <c r="EZ599" s="1261"/>
      <c r="FA599" s="1210"/>
      <c r="FB599" s="1264"/>
      <c r="FC599" s="298"/>
      <c r="FD599" s="1267"/>
      <c r="FE599" s="441"/>
      <c r="FL599" s="422"/>
      <c r="FM599" s="422"/>
      <c r="FN599" s="422"/>
      <c r="FO599" s="422"/>
    </row>
    <row r="600" spans="1:171" ht="15.6" customHeight="1">
      <c r="A600" s="144" t="s">
        <v>642</v>
      </c>
      <c r="B600" s="144" t="s">
        <v>2294</v>
      </c>
      <c r="C600" s="1256"/>
      <c r="D600" s="1352" t="s">
        <v>308</v>
      </c>
      <c r="E600" s="1353" t="s">
        <v>1160</v>
      </c>
      <c r="F600" s="204" t="s">
        <v>42</v>
      </c>
      <c r="G600" s="205"/>
      <c r="H600" s="206">
        <v>66910</v>
      </c>
      <c r="I600" s="207">
        <v>75270</v>
      </c>
      <c r="J600" s="206">
        <v>57490</v>
      </c>
      <c r="K600" s="207">
        <v>65850</v>
      </c>
      <c r="L600" s="175" t="s">
        <v>268</v>
      </c>
      <c r="M600" s="208">
        <v>640</v>
      </c>
      <c r="N600" s="209">
        <v>720</v>
      </c>
      <c r="O600" s="210" t="s">
        <v>269</v>
      </c>
      <c r="P600" s="211" t="s">
        <v>270</v>
      </c>
      <c r="Q600" s="212" t="s">
        <v>268</v>
      </c>
      <c r="R600" s="213" t="s">
        <v>271</v>
      </c>
      <c r="S600" s="212" t="s">
        <v>268</v>
      </c>
      <c r="T600" s="214">
        <v>3.1</v>
      </c>
      <c r="U600" s="215">
        <v>3.1</v>
      </c>
      <c r="V600" s="208">
        <v>550</v>
      </c>
      <c r="W600" s="209">
        <v>630</v>
      </c>
      <c r="X600" s="210" t="s">
        <v>269</v>
      </c>
      <c r="Y600" s="211" t="s">
        <v>270</v>
      </c>
      <c r="Z600" s="212" t="s">
        <v>268</v>
      </c>
      <c r="AA600" s="213" t="s">
        <v>271</v>
      </c>
      <c r="AB600" s="212" t="s">
        <v>268</v>
      </c>
      <c r="AC600" s="214">
        <v>3.1</v>
      </c>
      <c r="AD600" s="216">
        <v>3</v>
      </c>
      <c r="AE600" s="175" t="s">
        <v>268</v>
      </c>
      <c r="AF600" s="217">
        <v>8360</v>
      </c>
      <c r="AG600" s="218" t="s">
        <v>274</v>
      </c>
      <c r="AH600" s="219">
        <v>80</v>
      </c>
      <c r="AI600" s="220" t="s">
        <v>269</v>
      </c>
      <c r="AJ600" s="211" t="s">
        <v>270</v>
      </c>
      <c r="AK600" s="212" t="s">
        <v>268</v>
      </c>
      <c r="AL600" s="213" t="s">
        <v>271</v>
      </c>
      <c r="AM600" s="212" t="s">
        <v>268</v>
      </c>
      <c r="AN600" s="221">
        <v>2.8</v>
      </c>
      <c r="AO600" s="222" t="s">
        <v>276</v>
      </c>
      <c r="AP600" s="175" t="s">
        <v>268</v>
      </c>
      <c r="AQ600" s="223">
        <v>3340</v>
      </c>
      <c r="AR600" s="224" t="s">
        <v>274</v>
      </c>
      <c r="AS600" s="225">
        <v>30</v>
      </c>
      <c r="AT600" s="226" t="s">
        <v>269</v>
      </c>
      <c r="AU600" s="227" t="s">
        <v>270</v>
      </c>
      <c r="AV600" s="228" t="s">
        <v>268</v>
      </c>
      <c r="AW600" s="229" t="s">
        <v>271</v>
      </c>
      <c r="AX600" s="228" t="s">
        <v>268</v>
      </c>
      <c r="AY600" s="230">
        <v>3.8</v>
      </c>
      <c r="BA600" s="56"/>
      <c r="BJ600" s="1187"/>
      <c r="BL600" s="231">
        <v>381500</v>
      </c>
      <c r="BM600" s="1210"/>
      <c r="BN600" s="149">
        <v>3810</v>
      </c>
      <c r="BO600" s="138" t="s">
        <v>272</v>
      </c>
      <c r="BP600" s="166" t="s">
        <v>270</v>
      </c>
      <c r="BQ600" s="161" t="s">
        <v>268</v>
      </c>
      <c r="BR600" s="303" t="s">
        <v>271</v>
      </c>
      <c r="BS600" s="182" t="s">
        <v>268</v>
      </c>
      <c r="BT600" s="304">
        <v>2.1</v>
      </c>
      <c r="BU600" s="307"/>
      <c r="BV600" s="1241"/>
      <c r="BW600" s="302"/>
      <c r="BX600" s="1210" t="s">
        <v>268</v>
      </c>
      <c r="BY600" s="1276">
        <v>16670</v>
      </c>
      <c r="BZ600" s="237"/>
      <c r="CA600" s="1210" t="s">
        <v>268</v>
      </c>
      <c r="CB600" s="1245">
        <v>80</v>
      </c>
      <c r="CC600" s="1201" t="s">
        <v>269</v>
      </c>
      <c r="CD600" s="1202" t="s">
        <v>270</v>
      </c>
      <c r="CE600" s="1201" t="s">
        <v>268</v>
      </c>
      <c r="CF600" s="1203" t="s">
        <v>275</v>
      </c>
      <c r="CG600" s="1201" t="s">
        <v>268</v>
      </c>
      <c r="CH600" s="1246">
        <v>6.4</v>
      </c>
      <c r="CI600" s="1241"/>
      <c r="CJ600" s="1188" t="s">
        <v>202</v>
      </c>
      <c r="CK600" s="1189" t="s">
        <v>268</v>
      </c>
      <c r="CL600" s="1190">
        <v>80</v>
      </c>
      <c r="CM600" s="1192" t="s">
        <v>269</v>
      </c>
      <c r="CN600" s="1194" t="s">
        <v>270</v>
      </c>
      <c r="CO600" s="1192" t="s">
        <v>268</v>
      </c>
      <c r="CP600" s="1196" t="s">
        <v>275</v>
      </c>
      <c r="CQ600" s="1192" t="s">
        <v>268</v>
      </c>
      <c r="CR600" s="1205">
        <v>2.7</v>
      </c>
      <c r="CS600" s="1230" t="s">
        <v>277</v>
      </c>
      <c r="CT600" s="1232" t="s">
        <v>268</v>
      </c>
      <c r="CU600" s="1233">
        <v>4400</v>
      </c>
      <c r="CV600" s="1236">
        <v>4900</v>
      </c>
      <c r="CW600" s="1233">
        <v>3100</v>
      </c>
      <c r="CX600" s="1236">
        <v>3100</v>
      </c>
      <c r="CY600" s="1189" t="s">
        <v>268</v>
      </c>
      <c r="CZ600" s="238" t="s">
        <v>1162</v>
      </c>
      <c r="DA600" s="239">
        <v>7200</v>
      </c>
      <c r="DB600" s="240">
        <v>8100</v>
      </c>
      <c r="DC600" s="241">
        <v>5100</v>
      </c>
      <c r="DD600" s="242">
        <v>5100</v>
      </c>
      <c r="DE600" s="1210"/>
      <c r="DF600" s="231">
        <v>8120</v>
      </c>
      <c r="DG600" s="1189" t="s">
        <v>268</v>
      </c>
      <c r="DH600" s="1239">
        <v>5100</v>
      </c>
      <c r="DI600" s="1210" t="s">
        <v>268</v>
      </c>
      <c r="DJ600" s="1242">
        <v>3640</v>
      </c>
      <c r="DK600" s="1210" t="s">
        <v>268</v>
      </c>
      <c r="DL600" s="1245">
        <v>30</v>
      </c>
      <c r="DM600" s="1201" t="s">
        <v>269</v>
      </c>
      <c r="DN600" s="1202" t="s">
        <v>270</v>
      </c>
      <c r="DO600" s="1201" t="s">
        <v>268</v>
      </c>
      <c r="DP600" s="1203" t="s">
        <v>275</v>
      </c>
      <c r="DQ600" s="1201" t="s">
        <v>268</v>
      </c>
      <c r="DR600" s="1246">
        <v>7.6</v>
      </c>
      <c r="DS600" s="1210"/>
      <c r="DT600" s="302"/>
      <c r="DU600" s="1210" t="s">
        <v>280</v>
      </c>
      <c r="DV600" s="1249" t="s">
        <v>1129</v>
      </c>
      <c r="DW600" s="1251" t="s">
        <v>1129</v>
      </c>
      <c r="DX600" s="1251" t="s">
        <v>1129</v>
      </c>
      <c r="DY600" s="1253" t="s">
        <v>1129</v>
      </c>
      <c r="DZ600" s="1210" t="s">
        <v>280</v>
      </c>
      <c r="EA600" s="1211">
        <v>2460</v>
      </c>
      <c r="EB600" s="1201" t="s">
        <v>268</v>
      </c>
      <c r="EC600" s="1198">
        <v>20</v>
      </c>
      <c r="ED600" s="1201" t="s">
        <v>269</v>
      </c>
      <c r="EE600" s="1202" t="s">
        <v>270</v>
      </c>
      <c r="EF600" s="1201" t="s">
        <v>268</v>
      </c>
      <c r="EG600" s="1203" t="s">
        <v>275</v>
      </c>
      <c r="EH600" s="1201" t="s">
        <v>268</v>
      </c>
      <c r="EI600" s="1204">
        <v>5.7</v>
      </c>
      <c r="EJ600" s="1207" t="s">
        <v>276</v>
      </c>
      <c r="EK600" s="1210" t="s">
        <v>280</v>
      </c>
      <c r="EL600" s="1211">
        <v>8360</v>
      </c>
      <c r="EM600" s="1201" t="s">
        <v>268</v>
      </c>
      <c r="EN600" s="1198">
        <v>80</v>
      </c>
      <c r="EO600" s="1201" t="s">
        <v>269</v>
      </c>
      <c r="EP600" s="1202" t="s">
        <v>270</v>
      </c>
      <c r="EQ600" s="1201" t="s">
        <v>268</v>
      </c>
      <c r="ER600" s="1203" t="s">
        <v>275</v>
      </c>
      <c r="ES600" s="1201" t="s">
        <v>268</v>
      </c>
      <c r="ET600" s="1204">
        <v>2.8</v>
      </c>
      <c r="EU600" s="1214" t="s">
        <v>276</v>
      </c>
      <c r="EV600" s="1207" t="s">
        <v>1168</v>
      </c>
      <c r="EW600" s="1210" t="s">
        <v>280</v>
      </c>
      <c r="EX600" s="244"/>
      <c r="EY600" s="1210" t="s">
        <v>280</v>
      </c>
      <c r="EZ600" s="1261"/>
      <c r="FA600" s="1210"/>
      <c r="FB600" s="1264"/>
      <c r="FC600" s="298"/>
      <c r="FD600" s="1267"/>
      <c r="FE600" s="441"/>
      <c r="FL600" s="422"/>
      <c r="FM600" s="422"/>
      <c r="FN600" s="422"/>
      <c r="FO600" s="422"/>
    </row>
    <row r="601" spans="1:171" ht="15.6" customHeight="1">
      <c r="A601" s="144" t="s">
        <v>643</v>
      </c>
      <c r="B601" s="144" t="s">
        <v>2295</v>
      </c>
      <c r="C601" s="1256"/>
      <c r="D601" s="1181"/>
      <c r="E601" s="1354"/>
      <c r="F601" s="245" t="s">
        <v>43</v>
      </c>
      <c r="G601" s="205"/>
      <c r="H601" s="246">
        <v>75270</v>
      </c>
      <c r="I601" s="247">
        <v>142940</v>
      </c>
      <c r="J601" s="246">
        <v>65850</v>
      </c>
      <c r="K601" s="247">
        <v>133520</v>
      </c>
      <c r="L601" s="175" t="s">
        <v>268</v>
      </c>
      <c r="M601" s="248">
        <v>720</v>
      </c>
      <c r="N601" s="249">
        <v>1300</v>
      </c>
      <c r="O601" s="250" t="s">
        <v>269</v>
      </c>
      <c r="P601" s="251" t="s">
        <v>270</v>
      </c>
      <c r="Q601" s="252" t="s">
        <v>274</v>
      </c>
      <c r="R601" s="251" t="s">
        <v>271</v>
      </c>
      <c r="S601" s="252" t="s">
        <v>268</v>
      </c>
      <c r="T601" s="253">
        <v>3.1</v>
      </c>
      <c r="U601" s="254">
        <v>3</v>
      </c>
      <c r="V601" s="248">
        <v>630</v>
      </c>
      <c r="W601" s="249">
        <v>1200</v>
      </c>
      <c r="X601" s="250" t="s">
        <v>269</v>
      </c>
      <c r="Y601" s="251" t="s">
        <v>270</v>
      </c>
      <c r="Z601" s="252" t="s">
        <v>274</v>
      </c>
      <c r="AA601" s="251" t="s">
        <v>271</v>
      </c>
      <c r="AB601" s="252" t="s">
        <v>268</v>
      </c>
      <c r="AC601" s="253">
        <v>3</v>
      </c>
      <c r="AD601" s="255">
        <v>3</v>
      </c>
      <c r="AE601" s="175" t="s">
        <v>268</v>
      </c>
      <c r="AF601" s="223">
        <v>8360</v>
      </c>
      <c r="AG601" s="224" t="s">
        <v>274</v>
      </c>
      <c r="AH601" s="256">
        <v>80</v>
      </c>
      <c r="AI601" s="257" t="s">
        <v>269</v>
      </c>
      <c r="AJ601" s="197" t="s">
        <v>270</v>
      </c>
      <c r="AK601" s="198" t="s">
        <v>268</v>
      </c>
      <c r="AL601" s="258" t="s">
        <v>271</v>
      </c>
      <c r="AM601" s="259" t="s">
        <v>268</v>
      </c>
      <c r="AN601" s="260">
        <v>2.8</v>
      </c>
      <c r="AO601" s="261"/>
      <c r="AQ601" s="233"/>
      <c r="AR601" s="56"/>
      <c r="AS601" s="233"/>
      <c r="AT601" s="262"/>
      <c r="AU601" s="263"/>
      <c r="AV601" s="262"/>
      <c r="AW601" s="263"/>
      <c r="AX601" s="262"/>
      <c r="AY601" s="263"/>
      <c r="BA601" s="56"/>
      <c r="BB601" s="56"/>
      <c r="BC601" s="264"/>
      <c r="BD601" s="265"/>
      <c r="BE601" s="56"/>
      <c r="BF601" s="265"/>
      <c r="BG601" s="56"/>
      <c r="BH601" s="265"/>
      <c r="BI601" s="56"/>
      <c r="BJ601" s="1187"/>
      <c r="BL601" s="302"/>
      <c r="BM601" s="1210"/>
      <c r="BN601" s="309"/>
      <c r="BO601" s="202"/>
      <c r="BP601" s="202"/>
      <c r="BQ601" s="202"/>
      <c r="BR601" s="202"/>
      <c r="BS601" s="202"/>
      <c r="BT601" s="305"/>
      <c r="BU601" s="179"/>
      <c r="BV601" s="1241"/>
      <c r="BW601" s="231"/>
      <c r="BX601" s="1210"/>
      <c r="BY601" s="1277"/>
      <c r="BZ601" s="267">
        <v>14730</v>
      </c>
      <c r="CA601" s="1210"/>
      <c r="CB601" s="1190"/>
      <c r="CC601" s="1192"/>
      <c r="CD601" s="1194"/>
      <c r="CE601" s="1192"/>
      <c r="CF601" s="1196"/>
      <c r="CG601" s="1192"/>
      <c r="CH601" s="1247"/>
      <c r="CI601" s="1241"/>
      <c r="CJ601" s="1188"/>
      <c r="CK601" s="1189"/>
      <c r="CL601" s="1190"/>
      <c r="CM601" s="1192"/>
      <c r="CN601" s="1194"/>
      <c r="CO601" s="1192"/>
      <c r="CP601" s="1196"/>
      <c r="CQ601" s="1192"/>
      <c r="CR601" s="1205"/>
      <c r="CS601" s="1230"/>
      <c r="CT601" s="1232"/>
      <c r="CU601" s="1234"/>
      <c r="CV601" s="1237"/>
      <c r="CW601" s="1234"/>
      <c r="CX601" s="1237"/>
      <c r="CY601" s="1189"/>
      <c r="CZ601" s="167" t="s">
        <v>1164</v>
      </c>
      <c r="DA601" s="268">
        <v>4000</v>
      </c>
      <c r="DB601" s="269">
        <v>4400</v>
      </c>
      <c r="DC601" s="270">
        <v>2800</v>
      </c>
      <c r="DD601" s="271">
        <v>2800</v>
      </c>
      <c r="DE601" s="1210"/>
      <c r="DF601" s="302"/>
      <c r="DG601" s="1189"/>
      <c r="DH601" s="1240"/>
      <c r="DI601" s="1210"/>
      <c r="DJ601" s="1243"/>
      <c r="DK601" s="1210"/>
      <c r="DL601" s="1190"/>
      <c r="DM601" s="1192"/>
      <c r="DN601" s="1194"/>
      <c r="DO601" s="1192"/>
      <c r="DP601" s="1196"/>
      <c r="DQ601" s="1192"/>
      <c r="DR601" s="1247"/>
      <c r="DS601" s="1210"/>
      <c r="DT601" s="231"/>
      <c r="DU601" s="1210"/>
      <c r="DV601" s="1250"/>
      <c r="DW601" s="1252"/>
      <c r="DX601" s="1252"/>
      <c r="DY601" s="1254"/>
      <c r="DZ601" s="1210"/>
      <c r="EA601" s="1212"/>
      <c r="EB601" s="1192"/>
      <c r="EC601" s="1199"/>
      <c r="ED601" s="1192"/>
      <c r="EE601" s="1194"/>
      <c r="EF601" s="1192"/>
      <c r="EG601" s="1196"/>
      <c r="EH601" s="1192"/>
      <c r="EI601" s="1205"/>
      <c r="EJ601" s="1208"/>
      <c r="EK601" s="1210"/>
      <c r="EL601" s="1212"/>
      <c r="EM601" s="1192"/>
      <c r="EN601" s="1199"/>
      <c r="EO601" s="1192"/>
      <c r="EP601" s="1194"/>
      <c r="EQ601" s="1192"/>
      <c r="ER601" s="1196"/>
      <c r="ES601" s="1192"/>
      <c r="ET601" s="1205"/>
      <c r="EU601" s="1215"/>
      <c r="EV601" s="1208"/>
      <c r="EW601" s="1210"/>
      <c r="EX601" s="272">
        <v>5290</v>
      </c>
      <c r="EY601" s="1210"/>
      <c r="EZ601" s="1261"/>
      <c r="FA601" s="1210"/>
      <c r="FB601" s="1264"/>
      <c r="FC601" s="298"/>
      <c r="FD601" s="1267"/>
      <c r="FE601" s="441"/>
      <c r="FL601" s="422"/>
      <c r="FM601" s="422"/>
      <c r="FN601" s="422"/>
      <c r="FO601" s="422"/>
    </row>
    <row r="602" spans="1:171" ht="15.6" customHeight="1">
      <c r="A602" s="144" t="s">
        <v>1599</v>
      </c>
      <c r="B602" s="144" t="s">
        <v>2296</v>
      </c>
      <c r="C602" s="1256"/>
      <c r="D602" s="1181"/>
      <c r="E602" s="1350" t="s">
        <v>1165</v>
      </c>
      <c r="F602" s="245" t="s">
        <v>44</v>
      </c>
      <c r="G602" s="205"/>
      <c r="H602" s="246">
        <v>142940</v>
      </c>
      <c r="I602" s="247">
        <v>226560</v>
      </c>
      <c r="J602" s="246">
        <v>133520</v>
      </c>
      <c r="K602" s="247">
        <v>217140</v>
      </c>
      <c r="L602" s="175" t="s">
        <v>268</v>
      </c>
      <c r="M602" s="248">
        <v>1300</v>
      </c>
      <c r="N602" s="249">
        <v>2140</v>
      </c>
      <c r="O602" s="250" t="s">
        <v>269</v>
      </c>
      <c r="P602" s="251" t="s">
        <v>270</v>
      </c>
      <c r="Q602" s="252" t="s">
        <v>274</v>
      </c>
      <c r="R602" s="251" t="s">
        <v>271</v>
      </c>
      <c r="S602" s="252" t="s">
        <v>268</v>
      </c>
      <c r="T602" s="253">
        <v>3</v>
      </c>
      <c r="U602" s="254">
        <v>3</v>
      </c>
      <c r="V602" s="248">
        <v>1200</v>
      </c>
      <c r="W602" s="249">
        <v>2040</v>
      </c>
      <c r="X602" s="250" t="s">
        <v>269</v>
      </c>
      <c r="Y602" s="251" t="s">
        <v>270</v>
      </c>
      <c r="Z602" s="252" t="s">
        <v>274</v>
      </c>
      <c r="AA602" s="251" t="s">
        <v>271</v>
      </c>
      <c r="AB602" s="252" t="s">
        <v>268</v>
      </c>
      <c r="AC602" s="253">
        <v>3</v>
      </c>
      <c r="AD602" s="255">
        <v>3</v>
      </c>
      <c r="AE602" s="55"/>
      <c r="AH602" s="273"/>
      <c r="AP602" s="55"/>
      <c r="AZ602" s="175" t="s">
        <v>268</v>
      </c>
      <c r="BA602" s="274">
        <v>16720</v>
      </c>
      <c r="BB602" s="175" t="s">
        <v>268</v>
      </c>
      <c r="BC602" s="225">
        <v>160</v>
      </c>
      <c r="BD602" s="226" t="s">
        <v>269</v>
      </c>
      <c r="BE602" s="227" t="s">
        <v>270</v>
      </c>
      <c r="BF602" s="228" t="s">
        <v>268</v>
      </c>
      <c r="BG602" s="229" t="s">
        <v>271</v>
      </c>
      <c r="BH602" s="226" t="s">
        <v>268</v>
      </c>
      <c r="BI602" s="230">
        <v>2.8</v>
      </c>
      <c r="BJ602" s="1187"/>
      <c r="BL602" s="231" t="s">
        <v>1180</v>
      </c>
      <c r="BM602" s="1210"/>
      <c r="BN602" s="1227" t="s">
        <v>1180</v>
      </c>
      <c r="BO602" s="1228"/>
      <c r="BP602" s="1228"/>
      <c r="BT602" s="306"/>
      <c r="BU602" s="235"/>
      <c r="BV602" s="1241"/>
      <c r="BW602" s="266"/>
      <c r="BX602" s="1210" t="s">
        <v>268</v>
      </c>
      <c r="BY602" s="1278">
        <v>14730</v>
      </c>
      <c r="BZ602" s="275"/>
      <c r="CA602" s="1210"/>
      <c r="CB602" s="1190">
        <v>0</v>
      </c>
      <c r="CC602" s="1192"/>
      <c r="CD602" s="1194"/>
      <c r="CE602" s="1192"/>
      <c r="CF602" s="1196"/>
      <c r="CG602" s="1192"/>
      <c r="CH602" s="1247"/>
      <c r="CI602" s="1241"/>
      <c r="CJ602" s="1219">
        <v>8670</v>
      </c>
      <c r="CK602" s="1189"/>
      <c r="CL602" s="1190"/>
      <c r="CM602" s="1192"/>
      <c r="CN602" s="1194"/>
      <c r="CO602" s="1192"/>
      <c r="CP602" s="1196"/>
      <c r="CQ602" s="1192"/>
      <c r="CR602" s="1205"/>
      <c r="CS602" s="1230"/>
      <c r="CT602" s="1232"/>
      <c r="CU602" s="1234"/>
      <c r="CV602" s="1237"/>
      <c r="CW602" s="1234"/>
      <c r="CX602" s="1237"/>
      <c r="CY602" s="1189"/>
      <c r="CZ602" s="167" t="s">
        <v>1166</v>
      </c>
      <c r="DA602" s="268">
        <v>3500</v>
      </c>
      <c r="DB602" s="269">
        <v>3800</v>
      </c>
      <c r="DC602" s="270">
        <v>2400</v>
      </c>
      <c r="DD602" s="271">
        <v>2400</v>
      </c>
      <c r="DE602" s="1210"/>
      <c r="DF602" s="231" t="s">
        <v>309</v>
      </c>
      <c r="DG602" s="235"/>
      <c r="DH602" s="276"/>
      <c r="DI602" s="1241"/>
      <c r="DJ602" s="1243"/>
      <c r="DK602" s="1210"/>
      <c r="DL602" s="1190"/>
      <c r="DM602" s="1192"/>
      <c r="DN602" s="1194"/>
      <c r="DO602" s="1192"/>
      <c r="DP602" s="1196"/>
      <c r="DQ602" s="1192"/>
      <c r="DR602" s="1247"/>
      <c r="DS602" s="1210"/>
      <c r="DT602" s="231"/>
      <c r="DU602" s="1210"/>
      <c r="DV602" s="1221">
        <v>0.01</v>
      </c>
      <c r="DW602" s="1223">
        <v>0.03</v>
      </c>
      <c r="DX602" s="1223">
        <v>0.04</v>
      </c>
      <c r="DY602" s="1225">
        <v>0.06</v>
      </c>
      <c r="DZ602" s="1210"/>
      <c r="EA602" s="1212"/>
      <c r="EB602" s="1192"/>
      <c r="EC602" s="1199"/>
      <c r="ED602" s="1192"/>
      <c r="EE602" s="1194"/>
      <c r="EF602" s="1192"/>
      <c r="EG602" s="1196"/>
      <c r="EH602" s="1192"/>
      <c r="EI602" s="1205"/>
      <c r="EJ602" s="1208"/>
      <c r="EK602" s="1210"/>
      <c r="EL602" s="1212"/>
      <c r="EM602" s="1192"/>
      <c r="EN602" s="1199"/>
      <c r="EO602" s="1192"/>
      <c r="EP602" s="1194"/>
      <c r="EQ602" s="1192"/>
      <c r="ER602" s="1196"/>
      <c r="ES602" s="1192"/>
      <c r="ET602" s="1205"/>
      <c r="EU602" s="1215"/>
      <c r="EV602" s="1208"/>
      <c r="EW602" s="1210"/>
      <c r="EX602" s="277">
        <v>50</v>
      </c>
      <c r="EY602" s="1210"/>
      <c r="EZ602" s="1261"/>
      <c r="FA602" s="1210"/>
      <c r="FB602" s="1264"/>
      <c r="FC602" s="298"/>
      <c r="FD602" s="1267"/>
      <c r="FE602" s="441"/>
      <c r="FL602" s="422"/>
      <c r="FM602" s="422"/>
      <c r="FN602" s="422"/>
      <c r="FO602" s="422"/>
    </row>
    <row r="603" spans="1:171" ht="15.6" customHeight="1">
      <c r="A603" s="144" t="s">
        <v>1600</v>
      </c>
      <c r="B603" s="144" t="s">
        <v>2297</v>
      </c>
      <c r="C603" s="1256"/>
      <c r="D603" s="1181"/>
      <c r="E603" s="1351"/>
      <c r="F603" s="278" t="s">
        <v>45</v>
      </c>
      <c r="G603" s="205"/>
      <c r="H603" s="279">
        <v>226560</v>
      </c>
      <c r="I603" s="280"/>
      <c r="J603" s="279">
        <v>217140</v>
      </c>
      <c r="K603" s="280"/>
      <c r="L603" s="175" t="s">
        <v>268</v>
      </c>
      <c r="M603" s="223">
        <v>2140</v>
      </c>
      <c r="N603" s="281"/>
      <c r="O603" s="282" t="s">
        <v>269</v>
      </c>
      <c r="P603" s="283" t="s">
        <v>270</v>
      </c>
      <c r="Q603" s="284" t="s">
        <v>274</v>
      </c>
      <c r="R603" s="283" t="s">
        <v>271</v>
      </c>
      <c r="S603" s="284" t="s">
        <v>268</v>
      </c>
      <c r="T603" s="285">
        <v>3</v>
      </c>
      <c r="U603" s="286"/>
      <c r="V603" s="223">
        <v>2040</v>
      </c>
      <c r="W603" s="281"/>
      <c r="X603" s="282" t="s">
        <v>269</v>
      </c>
      <c r="Y603" s="283" t="s">
        <v>270</v>
      </c>
      <c r="Z603" s="284" t="s">
        <v>274</v>
      </c>
      <c r="AA603" s="283" t="s">
        <v>271</v>
      </c>
      <c r="AB603" s="284" t="s">
        <v>268</v>
      </c>
      <c r="AC603" s="285">
        <v>3</v>
      </c>
      <c r="AD603" s="287"/>
      <c r="AE603" s="55"/>
      <c r="AH603" s="288"/>
      <c r="AP603" s="55"/>
      <c r="AQ603" s="289"/>
      <c r="AR603" s="165"/>
      <c r="AS603" s="288"/>
      <c r="AZ603" s="56"/>
      <c r="BA603" s="56"/>
      <c r="BB603" s="56"/>
      <c r="BC603" s="56"/>
      <c r="BD603" s="56"/>
      <c r="BE603" s="56"/>
      <c r="BF603" s="56"/>
      <c r="BG603" s="56"/>
      <c r="BH603" s="56"/>
      <c r="BI603" s="56"/>
      <c r="BJ603" s="1187"/>
      <c r="BL603" s="231">
        <v>421700</v>
      </c>
      <c r="BM603" s="1210"/>
      <c r="BN603" s="149">
        <v>4210</v>
      </c>
      <c r="BO603" s="138" t="s">
        <v>272</v>
      </c>
      <c r="BP603" s="166" t="s">
        <v>270</v>
      </c>
      <c r="BQ603" s="161" t="s">
        <v>268</v>
      </c>
      <c r="BR603" s="303" t="s">
        <v>271</v>
      </c>
      <c r="BS603" s="182" t="s">
        <v>268</v>
      </c>
      <c r="BT603" s="304">
        <v>2.2000000000000002</v>
      </c>
      <c r="BU603" s="307"/>
      <c r="BV603" s="1241"/>
      <c r="BW603" s="302"/>
      <c r="BX603" s="1210"/>
      <c r="BY603" s="1279"/>
      <c r="BZ603" s="290"/>
      <c r="CA603" s="1210"/>
      <c r="CB603" s="1191"/>
      <c r="CC603" s="1193"/>
      <c r="CD603" s="1195"/>
      <c r="CE603" s="1193"/>
      <c r="CF603" s="1197"/>
      <c r="CG603" s="1193"/>
      <c r="CH603" s="1248"/>
      <c r="CI603" s="1241"/>
      <c r="CJ603" s="1219"/>
      <c r="CK603" s="1189"/>
      <c r="CL603" s="1190"/>
      <c r="CM603" s="1192"/>
      <c r="CN603" s="1194"/>
      <c r="CO603" s="1192"/>
      <c r="CP603" s="1196"/>
      <c r="CQ603" s="1192"/>
      <c r="CR603" s="1205"/>
      <c r="CS603" s="1230"/>
      <c r="CT603" s="1232"/>
      <c r="CU603" s="1235"/>
      <c r="CV603" s="1238"/>
      <c r="CW603" s="1235"/>
      <c r="CX603" s="1238"/>
      <c r="CY603" s="1189"/>
      <c r="CZ603" s="291" t="s">
        <v>1167</v>
      </c>
      <c r="DA603" s="292">
        <v>3100</v>
      </c>
      <c r="DB603" s="293">
        <v>3400</v>
      </c>
      <c r="DC603" s="294">
        <v>2100</v>
      </c>
      <c r="DD603" s="290">
        <v>2100</v>
      </c>
      <c r="DE603" s="1210"/>
      <c r="DF603" s="231">
        <v>7500</v>
      </c>
      <c r="DG603" s="235"/>
      <c r="DH603" s="165"/>
      <c r="DI603" s="1241"/>
      <c r="DJ603" s="1244"/>
      <c r="DK603" s="1210"/>
      <c r="DL603" s="1190"/>
      <c r="DM603" s="1193"/>
      <c r="DN603" s="1195"/>
      <c r="DO603" s="1193"/>
      <c r="DP603" s="1197"/>
      <c r="DQ603" s="1193"/>
      <c r="DR603" s="1248"/>
      <c r="DS603" s="1210"/>
      <c r="DT603" s="302"/>
      <c r="DU603" s="1210"/>
      <c r="DV603" s="1222"/>
      <c r="DW603" s="1224"/>
      <c r="DX603" s="1224"/>
      <c r="DY603" s="1226"/>
      <c r="DZ603" s="1210"/>
      <c r="EA603" s="1213"/>
      <c r="EB603" s="1193"/>
      <c r="EC603" s="1200"/>
      <c r="ED603" s="1193"/>
      <c r="EE603" s="1195"/>
      <c r="EF603" s="1193"/>
      <c r="EG603" s="1197"/>
      <c r="EH603" s="1193"/>
      <c r="EI603" s="1206"/>
      <c r="EJ603" s="1209"/>
      <c r="EK603" s="1210"/>
      <c r="EL603" s="1213"/>
      <c r="EM603" s="1193"/>
      <c r="EN603" s="1200"/>
      <c r="EO603" s="1193"/>
      <c r="EP603" s="1195"/>
      <c r="EQ603" s="1193"/>
      <c r="ER603" s="1197"/>
      <c r="ES603" s="1193"/>
      <c r="ET603" s="1206"/>
      <c r="EU603" s="1216"/>
      <c r="EV603" s="1209"/>
      <c r="EW603" s="1210"/>
      <c r="EX603" s="295" t="s">
        <v>1168</v>
      </c>
      <c r="EY603" s="1210"/>
      <c r="EZ603" s="1261"/>
      <c r="FA603" s="1210"/>
      <c r="FB603" s="1264"/>
      <c r="FC603" s="298"/>
      <c r="FD603" s="1267"/>
      <c r="FE603" s="441"/>
      <c r="FL603" s="422"/>
      <c r="FM603" s="422"/>
      <c r="FN603" s="422"/>
      <c r="FO603" s="422"/>
    </row>
    <row r="604" spans="1:171" ht="15.6" customHeight="1">
      <c r="A604" s="144" t="s">
        <v>644</v>
      </c>
      <c r="B604" s="144" t="s">
        <v>2298</v>
      </c>
      <c r="C604" s="1256"/>
      <c r="D604" s="1355" t="s">
        <v>1181</v>
      </c>
      <c r="E604" s="1184" t="s">
        <v>1160</v>
      </c>
      <c r="F604" s="296" t="s">
        <v>42</v>
      </c>
      <c r="G604" s="205"/>
      <c r="H604" s="206">
        <v>60130</v>
      </c>
      <c r="I604" s="207">
        <v>68490</v>
      </c>
      <c r="J604" s="206">
        <v>52050</v>
      </c>
      <c r="K604" s="207">
        <v>60410</v>
      </c>
      <c r="L604" s="175" t="s">
        <v>268</v>
      </c>
      <c r="M604" s="208">
        <v>580</v>
      </c>
      <c r="N604" s="209">
        <v>660</v>
      </c>
      <c r="O604" s="210" t="s">
        <v>269</v>
      </c>
      <c r="P604" s="211" t="s">
        <v>270</v>
      </c>
      <c r="Q604" s="212" t="s">
        <v>268</v>
      </c>
      <c r="R604" s="213" t="s">
        <v>271</v>
      </c>
      <c r="S604" s="212" t="s">
        <v>268</v>
      </c>
      <c r="T604" s="214">
        <v>3.1</v>
      </c>
      <c r="U604" s="215">
        <v>3.1</v>
      </c>
      <c r="V604" s="208">
        <v>500</v>
      </c>
      <c r="W604" s="209">
        <v>580</v>
      </c>
      <c r="X604" s="210" t="s">
        <v>269</v>
      </c>
      <c r="Y604" s="211" t="s">
        <v>270</v>
      </c>
      <c r="Z604" s="212" t="s">
        <v>268</v>
      </c>
      <c r="AA604" s="213" t="s">
        <v>271</v>
      </c>
      <c r="AB604" s="212" t="s">
        <v>268</v>
      </c>
      <c r="AC604" s="214">
        <v>3</v>
      </c>
      <c r="AD604" s="216">
        <v>3</v>
      </c>
      <c r="AE604" s="175" t="s">
        <v>268</v>
      </c>
      <c r="AF604" s="217">
        <v>8360</v>
      </c>
      <c r="AG604" s="218" t="s">
        <v>274</v>
      </c>
      <c r="AH604" s="219">
        <v>80</v>
      </c>
      <c r="AI604" s="220" t="s">
        <v>269</v>
      </c>
      <c r="AJ604" s="211" t="s">
        <v>270</v>
      </c>
      <c r="AK604" s="212" t="s">
        <v>268</v>
      </c>
      <c r="AL604" s="213" t="s">
        <v>271</v>
      </c>
      <c r="AM604" s="212" t="s">
        <v>268</v>
      </c>
      <c r="AN604" s="221">
        <v>2.8</v>
      </c>
      <c r="AO604" s="222" t="s">
        <v>276</v>
      </c>
      <c r="AP604" s="175" t="s">
        <v>268</v>
      </c>
      <c r="AQ604" s="223">
        <v>3340</v>
      </c>
      <c r="AR604" s="224" t="s">
        <v>274</v>
      </c>
      <c r="AS604" s="225">
        <v>30</v>
      </c>
      <c r="AT604" s="226" t="s">
        <v>269</v>
      </c>
      <c r="AU604" s="227" t="s">
        <v>270</v>
      </c>
      <c r="AV604" s="228" t="s">
        <v>268</v>
      </c>
      <c r="AW604" s="229" t="s">
        <v>271</v>
      </c>
      <c r="AX604" s="228" t="s">
        <v>268</v>
      </c>
      <c r="AY604" s="230">
        <v>3.8</v>
      </c>
      <c r="BA604" s="56"/>
      <c r="BJ604" s="1187"/>
      <c r="BL604" s="302"/>
      <c r="BM604" s="1210"/>
      <c r="BN604" s="309"/>
      <c r="BO604" s="202"/>
      <c r="BP604" s="202"/>
      <c r="BQ604" s="202"/>
      <c r="BR604" s="202"/>
      <c r="BS604" s="202"/>
      <c r="BT604" s="305"/>
      <c r="BU604" s="179"/>
      <c r="BV604" s="1241"/>
      <c r="BW604" s="231"/>
      <c r="BX604" s="1210" t="s">
        <v>268</v>
      </c>
      <c r="BY604" s="1276">
        <v>15400</v>
      </c>
      <c r="BZ604" s="237"/>
      <c r="CA604" s="1210" t="s">
        <v>268</v>
      </c>
      <c r="CB604" s="1245">
        <v>70</v>
      </c>
      <c r="CC604" s="1201" t="s">
        <v>269</v>
      </c>
      <c r="CD604" s="1202" t="s">
        <v>270</v>
      </c>
      <c r="CE604" s="1201" t="s">
        <v>268</v>
      </c>
      <c r="CF604" s="1203" t="s">
        <v>275</v>
      </c>
      <c r="CG604" s="1201" t="s">
        <v>268</v>
      </c>
      <c r="CH604" s="1246">
        <v>5.5</v>
      </c>
      <c r="CI604" s="1241"/>
      <c r="CJ604" s="1188" t="s">
        <v>167</v>
      </c>
      <c r="CK604" s="1189" t="s">
        <v>268</v>
      </c>
      <c r="CL604" s="1190">
        <v>60</v>
      </c>
      <c r="CM604" s="1192" t="s">
        <v>269</v>
      </c>
      <c r="CN604" s="1194" t="s">
        <v>270</v>
      </c>
      <c r="CO604" s="1192" t="s">
        <v>268</v>
      </c>
      <c r="CP604" s="1196" t="s">
        <v>275</v>
      </c>
      <c r="CQ604" s="1192" t="s">
        <v>268</v>
      </c>
      <c r="CR604" s="1205">
        <v>2.8</v>
      </c>
      <c r="CS604" s="1230" t="s">
        <v>277</v>
      </c>
      <c r="CT604" s="1232" t="s">
        <v>268</v>
      </c>
      <c r="CU604" s="1233">
        <v>3800</v>
      </c>
      <c r="CV604" s="1236">
        <v>4200</v>
      </c>
      <c r="CW604" s="1233">
        <v>2600</v>
      </c>
      <c r="CX604" s="1236">
        <v>2600</v>
      </c>
      <c r="CY604" s="1189" t="s">
        <v>268</v>
      </c>
      <c r="CZ604" s="238" t="s">
        <v>1162</v>
      </c>
      <c r="DA604" s="239">
        <v>6300</v>
      </c>
      <c r="DB604" s="240">
        <v>7100</v>
      </c>
      <c r="DC604" s="241">
        <v>4400</v>
      </c>
      <c r="DD604" s="242">
        <v>4400</v>
      </c>
      <c r="DE604" s="1210"/>
      <c r="DF604" s="302"/>
      <c r="DG604" s="1189" t="s">
        <v>268</v>
      </c>
      <c r="DH604" s="1239">
        <v>5100</v>
      </c>
      <c r="DI604" s="1210" t="s">
        <v>268</v>
      </c>
      <c r="DJ604" s="1242">
        <v>3130</v>
      </c>
      <c r="DK604" s="1210" t="s">
        <v>268</v>
      </c>
      <c r="DL604" s="1245">
        <v>30</v>
      </c>
      <c r="DM604" s="1201" t="s">
        <v>269</v>
      </c>
      <c r="DN604" s="1202" t="s">
        <v>270</v>
      </c>
      <c r="DO604" s="1201" t="s">
        <v>268</v>
      </c>
      <c r="DP604" s="1203" t="s">
        <v>275</v>
      </c>
      <c r="DQ604" s="1201" t="s">
        <v>268</v>
      </c>
      <c r="DR604" s="1246">
        <v>6.5</v>
      </c>
      <c r="DS604" s="1210"/>
      <c r="DT604" s="1229" t="s">
        <v>1182</v>
      </c>
      <c r="DU604" s="1210" t="s">
        <v>280</v>
      </c>
      <c r="DV604" s="1249" t="s">
        <v>1129</v>
      </c>
      <c r="DW604" s="1251" t="s">
        <v>1129</v>
      </c>
      <c r="DX604" s="1251" t="s">
        <v>1129</v>
      </c>
      <c r="DY604" s="1253" t="s">
        <v>1129</v>
      </c>
      <c r="DZ604" s="1210" t="s">
        <v>280</v>
      </c>
      <c r="EA604" s="1211">
        <v>2110</v>
      </c>
      <c r="EB604" s="1201" t="s">
        <v>268</v>
      </c>
      <c r="EC604" s="1198">
        <v>20</v>
      </c>
      <c r="ED604" s="1201" t="s">
        <v>269</v>
      </c>
      <c r="EE604" s="1202" t="s">
        <v>270</v>
      </c>
      <c r="EF604" s="1201" t="s">
        <v>268</v>
      </c>
      <c r="EG604" s="1203" t="s">
        <v>275</v>
      </c>
      <c r="EH604" s="1201" t="s">
        <v>268</v>
      </c>
      <c r="EI604" s="1204">
        <v>4.9000000000000004</v>
      </c>
      <c r="EJ604" s="1207" t="s">
        <v>276</v>
      </c>
      <c r="EK604" s="1210" t="s">
        <v>280</v>
      </c>
      <c r="EL604" s="1211">
        <v>7160</v>
      </c>
      <c r="EM604" s="1201" t="s">
        <v>268</v>
      </c>
      <c r="EN604" s="1198">
        <v>70</v>
      </c>
      <c r="EO604" s="1201" t="s">
        <v>269</v>
      </c>
      <c r="EP604" s="1202" t="s">
        <v>270</v>
      </c>
      <c r="EQ604" s="1201" t="s">
        <v>268</v>
      </c>
      <c r="ER604" s="1203" t="s">
        <v>275</v>
      </c>
      <c r="ES604" s="1201" t="s">
        <v>268</v>
      </c>
      <c r="ET604" s="1204">
        <v>2.8</v>
      </c>
      <c r="EU604" s="1214" t="s">
        <v>276</v>
      </c>
      <c r="EV604" s="1207" t="s">
        <v>1168</v>
      </c>
      <c r="EW604" s="1210" t="s">
        <v>280</v>
      </c>
      <c r="EX604" s="244"/>
      <c r="EY604" s="1210" t="s">
        <v>280</v>
      </c>
      <c r="EZ604" s="1261"/>
      <c r="FA604" s="1210"/>
      <c r="FB604" s="1264"/>
      <c r="FC604" s="298"/>
      <c r="FD604" s="1267"/>
      <c r="FE604" s="441"/>
      <c r="FL604" s="422"/>
      <c r="FM604" s="422"/>
      <c r="FN604" s="422"/>
      <c r="FO604" s="422"/>
    </row>
    <row r="605" spans="1:171" ht="15.6" customHeight="1">
      <c r="A605" s="144" t="s">
        <v>645</v>
      </c>
      <c r="B605" s="144" t="s">
        <v>2299</v>
      </c>
      <c r="C605" s="1256"/>
      <c r="D605" s="1349"/>
      <c r="E605" s="1185"/>
      <c r="F605" s="299" t="s">
        <v>43</v>
      </c>
      <c r="G605" s="205"/>
      <c r="H605" s="246">
        <v>68490</v>
      </c>
      <c r="I605" s="247">
        <v>136160</v>
      </c>
      <c r="J605" s="246">
        <v>60410</v>
      </c>
      <c r="K605" s="247">
        <v>128080</v>
      </c>
      <c r="L605" s="175" t="s">
        <v>268</v>
      </c>
      <c r="M605" s="248">
        <v>660</v>
      </c>
      <c r="N605" s="249">
        <v>1230</v>
      </c>
      <c r="O605" s="250" t="s">
        <v>269</v>
      </c>
      <c r="P605" s="251" t="s">
        <v>270</v>
      </c>
      <c r="Q605" s="252" t="s">
        <v>274</v>
      </c>
      <c r="R605" s="251" t="s">
        <v>271</v>
      </c>
      <c r="S605" s="252" t="s">
        <v>268</v>
      </c>
      <c r="T605" s="253">
        <v>3.1</v>
      </c>
      <c r="U605" s="254">
        <v>3</v>
      </c>
      <c r="V605" s="248">
        <v>580</v>
      </c>
      <c r="W605" s="249">
        <v>1150</v>
      </c>
      <c r="X605" s="250" t="s">
        <v>269</v>
      </c>
      <c r="Y605" s="251" t="s">
        <v>270</v>
      </c>
      <c r="Z605" s="252" t="s">
        <v>274</v>
      </c>
      <c r="AA605" s="251" t="s">
        <v>271</v>
      </c>
      <c r="AB605" s="252" t="s">
        <v>268</v>
      </c>
      <c r="AC605" s="253">
        <v>3</v>
      </c>
      <c r="AD605" s="255">
        <v>3</v>
      </c>
      <c r="AE605" s="175" t="s">
        <v>268</v>
      </c>
      <c r="AF605" s="223">
        <v>8360</v>
      </c>
      <c r="AG605" s="224" t="s">
        <v>274</v>
      </c>
      <c r="AH605" s="256">
        <v>80</v>
      </c>
      <c r="AI605" s="257" t="s">
        <v>269</v>
      </c>
      <c r="AJ605" s="197" t="s">
        <v>270</v>
      </c>
      <c r="AK605" s="198" t="s">
        <v>268</v>
      </c>
      <c r="AL605" s="258" t="s">
        <v>271</v>
      </c>
      <c r="AM605" s="259" t="s">
        <v>268</v>
      </c>
      <c r="AN605" s="260">
        <v>2.8</v>
      </c>
      <c r="AO605" s="261"/>
      <c r="AQ605" s="233"/>
      <c r="AR605" s="56"/>
      <c r="AS605" s="233"/>
      <c r="AT605" s="262"/>
      <c r="AU605" s="263"/>
      <c r="AV605" s="262"/>
      <c r="AW605" s="263"/>
      <c r="AX605" s="262"/>
      <c r="AY605" s="263"/>
      <c r="BA605" s="56"/>
      <c r="BB605" s="56"/>
      <c r="BC605" s="264"/>
      <c r="BD605" s="265"/>
      <c r="BE605" s="56"/>
      <c r="BF605" s="265"/>
      <c r="BG605" s="56"/>
      <c r="BH605" s="265"/>
      <c r="BI605" s="56"/>
      <c r="BJ605" s="1187"/>
      <c r="BL605" s="231" t="s">
        <v>1183</v>
      </c>
      <c r="BM605" s="1210"/>
      <c r="BN605" s="1227" t="s">
        <v>1183</v>
      </c>
      <c r="BO605" s="1228"/>
      <c r="BP605" s="1228"/>
      <c r="BT605" s="306"/>
      <c r="BU605" s="235"/>
      <c r="BV605" s="1241"/>
      <c r="BW605" s="231" t="s">
        <v>1184</v>
      </c>
      <c r="BX605" s="1210"/>
      <c r="BY605" s="1277"/>
      <c r="BZ605" s="267">
        <v>13460</v>
      </c>
      <c r="CA605" s="1210"/>
      <c r="CB605" s="1190"/>
      <c r="CC605" s="1192"/>
      <c r="CD605" s="1194"/>
      <c r="CE605" s="1192"/>
      <c r="CF605" s="1196"/>
      <c r="CG605" s="1192"/>
      <c r="CH605" s="1247"/>
      <c r="CI605" s="1241"/>
      <c r="CJ605" s="1188"/>
      <c r="CK605" s="1189"/>
      <c r="CL605" s="1190"/>
      <c r="CM605" s="1192"/>
      <c r="CN605" s="1194"/>
      <c r="CO605" s="1192"/>
      <c r="CP605" s="1196"/>
      <c r="CQ605" s="1192"/>
      <c r="CR605" s="1205"/>
      <c r="CS605" s="1230"/>
      <c r="CT605" s="1232"/>
      <c r="CU605" s="1234"/>
      <c r="CV605" s="1237"/>
      <c r="CW605" s="1234"/>
      <c r="CX605" s="1237"/>
      <c r="CY605" s="1189"/>
      <c r="CZ605" s="167" t="s">
        <v>1164</v>
      </c>
      <c r="DA605" s="268">
        <v>3500</v>
      </c>
      <c r="DB605" s="269">
        <v>3900</v>
      </c>
      <c r="DC605" s="270">
        <v>2400</v>
      </c>
      <c r="DD605" s="271">
        <v>2400</v>
      </c>
      <c r="DE605" s="1210"/>
      <c r="DF605" s="231" t="s">
        <v>311</v>
      </c>
      <c r="DG605" s="1189"/>
      <c r="DH605" s="1240"/>
      <c r="DI605" s="1210"/>
      <c r="DJ605" s="1243"/>
      <c r="DK605" s="1210"/>
      <c r="DL605" s="1190"/>
      <c r="DM605" s="1192"/>
      <c r="DN605" s="1194"/>
      <c r="DO605" s="1192"/>
      <c r="DP605" s="1196"/>
      <c r="DQ605" s="1192"/>
      <c r="DR605" s="1247"/>
      <c r="DS605" s="1210"/>
      <c r="DT605" s="1229"/>
      <c r="DU605" s="1210"/>
      <c r="DV605" s="1250"/>
      <c r="DW605" s="1252"/>
      <c r="DX605" s="1252"/>
      <c r="DY605" s="1254"/>
      <c r="DZ605" s="1210"/>
      <c r="EA605" s="1212"/>
      <c r="EB605" s="1192"/>
      <c r="EC605" s="1199"/>
      <c r="ED605" s="1192"/>
      <c r="EE605" s="1194"/>
      <c r="EF605" s="1192"/>
      <c r="EG605" s="1196"/>
      <c r="EH605" s="1192"/>
      <c r="EI605" s="1205"/>
      <c r="EJ605" s="1208"/>
      <c r="EK605" s="1210"/>
      <c r="EL605" s="1212"/>
      <c r="EM605" s="1192"/>
      <c r="EN605" s="1199"/>
      <c r="EO605" s="1192"/>
      <c r="EP605" s="1194"/>
      <c r="EQ605" s="1192"/>
      <c r="ER605" s="1196"/>
      <c r="ES605" s="1192"/>
      <c r="ET605" s="1205"/>
      <c r="EU605" s="1215"/>
      <c r="EV605" s="1208"/>
      <c r="EW605" s="1210"/>
      <c r="EX605" s="272">
        <v>4530</v>
      </c>
      <c r="EY605" s="1210"/>
      <c r="EZ605" s="1261"/>
      <c r="FA605" s="1210"/>
      <c r="FB605" s="1264"/>
      <c r="FC605" s="298"/>
      <c r="FD605" s="1267"/>
      <c r="FE605" s="441"/>
      <c r="FL605" s="422"/>
      <c r="FM605" s="422"/>
      <c r="FN605" s="422"/>
      <c r="FO605" s="422"/>
    </row>
    <row r="606" spans="1:171" ht="15.6" customHeight="1">
      <c r="A606" s="144" t="s">
        <v>1601</v>
      </c>
      <c r="B606" s="144" t="s">
        <v>2300</v>
      </c>
      <c r="C606" s="1256"/>
      <c r="D606" s="1349"/>
      <c r="E606" s="1217" t="s">
        <v>1165</v>
      </c>
      <c r="F606" s="299" t="s">
        <v>44</v>
      </c>
      <c r="G606" s="205"/>
      <c r="H606" s="246">
        <v>136160</v>
      </c>
      <c r="I606" s="247">
        <v>219780</v>
      </c>
      <c r="J606" s="246">
        <v>128080</v>
      </c>
      <c r="K606" s="247">
        <v>211700</v>
      </c>
      <c r="L606" s="175" t="s">
        <v>268</v>
      </c>
      <c r="M606" s="248">
        <v>1230</v>
      </c>
      <c r="N606" s="249">
        <v>2070</v>
      </c>
      <c r="O606" s="250" t="s">
        <v>269</v>
      </c>
      <c r="P606" s="251" t="s">
        <v>270</v>
      </c>
      <c r="Q606" s="252" t="s">
        <v>274</v>
      </c>
      <c r="R606" s="251" t="s">
        <v>271</v>
      </c>
      <c r="S606" s="252" t="s">
        <v>268</v>
      </c>
      <c r="T606" s="253">
        <v>3</v>
      </c>
      <c r="U606" s="254">
        <v>3</v>
      </c>
      <c r="V606" s="248">
        <v>1150</v>
      </c>
      <c r="W606" s="249">
        <v>1990</v>
      </c>
      <c r="X606" s="250" t="s">
        <v>269</v>
      </c>
      <c r="Y606" s="251" t="s">
        <v>270</v>
      </c>
      <c r="Z606" s="252" t="s">
        <v>274</v>
      </c>
      <c r="AA606" s="251" t="s">
        <v>271</v>
      </c>
      <c r="AB606" s="252" t="s">
        <v>268</v>
      </c>
      <c r="AC606" s="253">
        <v>3</v>
      </c>
      <c r="AD606" s="255">
        <v>3</v>
      </c>
      <c r="AE606" s="55"/>
      <c r="AH606" s="273"/>
      <c r="AP606" s="55"/>
      <c r="AZ606" s="175" t="s">
        <v>268</v>
      </c>
      <c r="BA606" s="274">
        <v>16720</v>
      </c>
      <c r="BB606" s="175" t="s">
        <v>268</v>
      </c>
      <c r="BC606" s="225">
        <v>160</v>
      </c>
      <c r="BD606" s="226" t="s">
        <v>269</v>
      </c>
      <c r="BE606" s="227" t="s">
        <v>270</v>
      </c>
      <c r="BF606" s="228" t="s">
        <v>268</v>
      </c>
      <c r="BG606" s="229" t="s">
        <v>271</v>
      </c>
      <c r="BH606" s="226" t="s">
        <v>268</v>
      </c>
      <c r="BI606" s="230">
        <v>2.8</v>
      </c>
      <c r="BJ606" s="1187"/>
      <c r="BL606" s="231">
        <v>462000</v>
      </c>
      <c r="BM606" s="1210"/>
      <c r="BN606" s="149">
        <v>4620</v>
      </c>
      <c r="BO606" s="138" t="s">
        <v>272</v>
      </c>
      <c r="BP606" s="166" t="s">
        <v>270</v>
      </c>
      <c r="BQ606" s="161" t="s">
        <v>268</v>
      </c>
      <c r="BR606" s="303" t="s">
        <v>271</v>
      </c>
      <c r="BS606" s="182" t="s">
        <v>268</v>
      </c>
      <c r="BT606" s="304">
        <v>2</v>
      </c>
      <c r="BU606" s="307"/>
      <c r="BV606" s="1241"/>
      <c r="BW606" s="310" t="s">
        <v>1185</v>
      </c>
      <c r="BX606" s="1210" t="s">
        <v>268</v>
      </c>
      <c r="BY606" s="1278">
        <v>13460</v>
      </c>
      <c r="BZ606" s="275"/>
      <c r="CA606" s="1210"/>
      <c r="CB606" s="1190">
        <v>0</v>
      </c>
      <c r="CC606" s="1192"/>
      <c r="CD606" s="1194"/>
      <c r="CE606" s="1192"/>
      <c r="CF606" s="1196"/>
      <c r="CG606" s="1192"/>
      <c r="CH606" s="1247"/>
      <c r="CI606" s="1241"/>
      <c r="CJ606" s="1219">
        <v>6940</v>
      </c>
      <c r="CK606" s="1189"/>
      <c r="CL606" s="1190"/>
      <c r="CM606" s="1192"/>
      <c r="CN606" s="1194"/>
      <c r="CO606" s="1192"/>
      <c r="CP606" s="1196"/>
      <c r="CQ606" s="1192"/>
      <c r="CR606" s="1205"/>
      <c r="CS606" s="1230"/>
      <c r="CT606" s="1232"/>
      <c r="CU606" s="1234"/>
      <c r="CV606" s="1237"/>
      <c r="CW606" s="1234"/>
      <c r="CX606" s="1237"/>
      <c r="CY606" s="1189"/>
      <c r="CZ606" s="167" t="s">
        <v>1166</v>
      </c>
      <c r="DA606" s="268">
        <v>3000</v>
      </c>
      <c r="DB606" s="269">
        <v>3400</v>
      </c>
      <c r="DC606" s="270">
        <v>2100</v>
      </c>
      <c r="DD606" s="271">
        <v>2100</v>
      </c>
      <c r="DE606" s="1210"/>
      <c r="DF606" s="231">
        <v>6130</v>
      </c>
      <c r="DG606" s="235"/>
      <c r="DH606" s="276"/>
      <c r="DI606" s="1241"/>
      <c r="DJ606" s="1243"/>
      <c r="DK606" s="1210"/>
      <c r="DL606" s="1190"/>
      <c r="DM606" s="1192"/>
      <c r="DN606" s="1194"/>
      <c r="DO606" s="1192"/>
      <c r="DP606" s="1196"/>
      <c r="DQ606" s="1192"/>
      <c r="DR606" s="1247"/>
      <c r="DS606" s="1210"/>
      <c r="DT606" s="1275">
        <v>0.1</v>
      </c>
      <c r="DU606" s="1210"/>
      <c r="DV606" s="1221">
        <v>0.01</v>
      </c>
      <c r="DW606" s="1223">
        <v>0.03</v>
      </c>
      <c r="DX606" s="1223">
        <v>0.04</v>
      </c>
      <c r="DY606" s="1225">
        <v>0.06</v>
      </c>
      <c r="DZ606" s="1210"/>
      <c r="EA606" s="1212"/>
      <c r="EB606" s="1192"/>
      <c r="EC606" s="1199"/>
      <c r="ED606" s="1192"/>
      <c r="EE606" s="1194"/>
      <c r="EF606" s="1192"/>
      <c r="EG606" s="1196"/>
      <c r="EH606" s="1192"/>
      <c r="EI606" s="1205"/>
      <c r="EJ606" s="1208"/>
      <c r="EK606" s="1210"/>
      <c r="EL606" s="1212"/>
      <c r="EM606" s="1192"/>
      <c r="EN606" s="1199"/>
      <c r="EO606" s="1192"/>
      <c r="EP606" s="1194"/>
      <c r="EQ606" s="1192"/>
      <c r="ER606" s="1196"/>
      <c r="ES606" s="1192"/>
      <c r="ET606" s="1205"/>
      <c r="EU606" s="1215"/>
      <c r="EV606" s="1208"/>
      <c r="EW606" s="1210"/>
      <c r="EX606" s="277">
        <v>40</v>
      </c>
      <c r="EY606" s="1210"/>
      <c r="EZ606" s="1261"/>
      <c r="FA606" s="1210"/>
      <c r="FB606" s="1264"/>
      <c r="FC606" s="298"/>
      <c r="FD606" s="1267"/>
      <c r="FE606" s="441"/>
      <c r="FL606" s="422"/>
      <c r="FM606" s="422"/>
      <c r="FN606" s="422"/>
      <c r="FO606" s="422"/>
    </row>
    <row r="607" spans="1:171" ht="15.6" customHeight="1">
      <c r="A607" s="144" t="s">
        <v>1602</v>
      </c>
      <c r="B607" s="144" t="s">
        <v>2301</v>
      </c>
      <c r="C607" s="1256"/>
      <c r="D607" s="1349"/>
      <c r="E607" s="1218"/>
      <c r="F607" s="300" t="s">
        <v>45</v>
      </c>
      <c r="G607" s="205"/>
      <c r="H607" s="279">
        <v>219780</v>
      </c>
      <c r="I607" s="280"/>
      <c r="J607" s="279">
        <v>211700</v>
      </c>
      <c r="K607" s="280"/>
      <c r="L607" s="175" t="s">
        <v>268</v>
      </c>
      <c r="M607" s="223">
        <v>2070</v>
      </c>
      <c r="N607" s="281"/>
      <c r="O607" s="282" t="s">
        <v>269</v>
      </c>
      <c r="P607" s="283" t="s">
        <v>270</v>
      </c>
      <c r="Q607" s="284" t="s">
        <v>274</v>
      </c>
      <c r="R607" s="283" t="s">
        <v>271</v>
      </c>
      <c r="S607" s="284" t="s">
        <v>268</v>
      </c>
      <c r="T607" s="285">
        <v>3</v>
      </c>
      <c r="U607" s="286"/>
      <c r="V607" s="223">
        <v>1990</v>
      </c>
      <c r="W607" s="281"/>
      <c r="X607" s="282" t="s">
        <v>269</v>
      </c>
      <c r="Y607" s="283" t="s">
        <v>270</v>
      </c>
      <c r="Z607" s="284" t="s">
        <v>274</v>
      </c>
      <c r="AA607" s="283" t="s">
        <v>271</v>
      </c>
      <c r="AB607" s="284" t="s">
        <v>268</v>
      </c>
      <c r="AC607" s="285">
        <v>3</v>
      </c>
      <c r="AD607" s="287"/>
      <c r="AE607" s="55"/>
      <c r="AH607" s="288"/>
      <c r="AP607" s="55"/>
      <c r="AQ607" s="289"/>
      <c r="AR607" s="165"/>
      <c r="AS607" s="288"/>
      <c r="AZ607" s="56"/>
      <c r="BA607" s="56"/>
      <c r="BB607" s="56"/>
      <c r="BC607" s="56"/>
      <c r="BD607" s="56"/>
      <c r="BE607" s="56"/>
      <c r="BF607" s="56"/>
      <c r="BG607" s="56"/>
      <c r="BH607" s="56"/>
      <c r="BI607" s="56"/>
      <c r="BJ607" s="1187"/>
      <c r="BL607" s="302"/>
      <c r="BM607" s="1210"/>
      <c r="BN607" s="309"/>
      <c r="BO607" s="202"/>
      <c r="BP607" s="202"/>
      <c r="BQ607" s="202"/>
      <c r="BR607" s="202"/>
      <c r="BS607" s="202"/>
      <c r="BT607" s="305"/>
      <c r="BU607" s="179"/>
      <c r="BV607" s="1241"/>
      <c r="BW607" s="231"/>
      <c r="BX607" s="1210"/>
      <c r="BY607" s="1279"/>
      <c r="BZ607" s="290"/>
      <c r="CA607" s="1210"/>
      <c r="CB607" s="1191"/>
      <c r="CC607" s="1193"/>
      <c r="CD607" s="1195"/>
      <c r="CE607" s="1193"/>
      <c r="CF607" s="1197"/>
      <c r="CG607" s="1193"/>
      <c r="CH607" s="1248"/>
      <c r="CI607" s="1241"/>
      <c r="CJ607" s="1219"/>
      <c r="CK607" s="1189"/>
      <c r="CL607" s="1190"/>
      <c r="CM607" s="1192"/>
      <c r="CN607" s="1194"/>
      <c r="CO607" s="1192"/>
      <c r="CP607" s="1196"/>
      <c r="CQ607" s="1192"/>
      <c r="CR607" s="1205"/>
      <c r="CS607" s="1230"/>
      <c r="CT607" s="1232"/>
      <c r="CU607" s="1235"/>
      <c r="CV607" s="1238"/>
      <c r="CW607" s="1235"/>
      <c r="CX607" s="1238"/>
      <c r="CY607" s="1189"/>
      <c r="CZ607" s="291" t="s">
        <v>1167</v>
      </c>
      <c r="DA607" s="292">
        <v>2700</v>
      </c>
      <c r="DB607" s="293">
        <v>3000</v>
      </c>
      <c r="DC607" s="294">
        <v>1900</v>
      </c>
      <c r="DD607" s="290">
        <v>1900</v>
      </c>
      <c r="DE607" s="1210"/>
      <c r="DF607" s="302"/>
      <c r="DG607" s="235"/>
      <c r="DH607" s="165"/>
      <c r="DI607" s="1241"/>
      <c r="DJ607" s="1244"/>
      <c r="DK607" s="1210"/>
      <c r="DL607" s="1190"/>
      <c r="DM607" s="1193"/>
      <c r="DN607" s="1195"/>
      <c r="DO607" s="1193"/>
      <c r="DP607" s="1197"/>
      <c r="DQ607" s="1193"/>
      <c r="DR607" s="1248"/>
      <c r="DS607" s="1210"/>
      <c r="DT607" s="1275"/>
      <c r="DU607" s="1210"/>
      <c r="DV607" s="1222"/>
      <c r="DW607" s="1224"/>
      <c r="DX607" s="1224"/>
      <c r="DY607" s="1226"/>
      <c r="DZ607" s="1210"/>
      <c r="EA607" s="1213"/>
      <c r="EB607" s="1193"/>
      <c r="EC607" s="1200"/>
      <c r="ED607" s="1193"/>
      <c r="EE607" s="1195"/>
      <c r="EF607" s="1193"/>
      <c r="EG607" s="1197"/>
      <c r="EH607" s="1193"/>
      <c r="EI607" s="1206"/>
      <c r="EJ607" s="1209"/>
      <c r="EK607" s="1210"/>
      <c r="EL607" s="1213"/>
      <c r="EM607" s="1193"/>
      <c r="EN607" s="1200"/>
      <c r="EO607" s="1193"/>
      <c r="EP607" s="1195"/>
      <c r="EQ607" s="1193"/>
      <c r="ER607" s="1197"/>
      <c r="ES607" s="1193"/>
      <c r="ET607" s="1206"/>
      <c r="EU607" s="1216"/>
      <c r="EV607" s="1209"/>
      <c r="EW607" s="1210"/>
      <c r="EX607" s="295" t="s">
        <v>1168</v>
      </c>
      <c r="EY607" s="1210"/>
      <c r="EZ607" s="1261"/>
      <c r="FA607" s="1210"/>
      <c r="FB607" s="1264"/>
      <c r="FC607" s="298"/>
      <c r="FD607" s="1267"/>
      <c r="FE607" s="441"/>
      <c r="FL607" s="422"/>
      <c r="FM607" s="422"/>
      <c r="FN607" s="422"/>
      <c r="FO607" s="422"/>
    </row>
    <row r="608" spans="1:171" ht="15.6" customHeight="1">
      <c r="A608" s="144" t="s">
        <v>1603</v>
      </c>
      <c r="B608" s="144" t="s">
        <v>2302</v>
      </c>
      <c r="C608" s="1256"/>
      <c r="D608" s="1352" t="s">
        <v>1186</v>
      </c>
      <c r="E608" s="1184" t="s">
        <v>1160</v>
      </c>
      <c r="F608" s="296" t="s">
        <v>42</v>
      </c>
      <c r="G608" s="205"/>
      <c r="H608" s="206">
        <v>55110</v>
      </c>
      <c r="I608" s="207">
        <v>63470</v>
      </c>
      <c r="J608" s="206">
        <v>48040</v>
      </c>
      <c r="K608" s="207">
        <v>56400</v>
      </c>
      <c r="L608" s="175" t="s">
        <v>268</v>
      </c>
      <c r="M608" s="208">
        <v>530</v>
      </c>
      <c r="N608" s="209">
        <v>610</v>
      </c>
      <c r="O608" s="210" t="s">
        <v>269</v>
      </c>
      <c r="P608" s="211" t="s">
        <v>270</v>
      </c>
      <c r="Q608" s="212" t="s">
        <v>268</v>
      </c>
      <c r="R608" s="213" t="s">
        <v>271</v>
      </c>
      <c r="S608" s="212" t="s">
        <v>268</v>
      </c>
      <c r="T608" s="214">
        <v>3.1</v>
      </c>
      <c r="U608" s="215">
        <v>3</v>
      </c>
      <c r="V608" s="208">
        <v>450</v>
      </c>
      <c r="W608" s="209">
        <v>530</v>
      </c>
      <c r="X608" s="210" t="s">
        <v>269</v>
      </c>
      <c r="Y608" s="211" t="s">
        <v>270</v>
      </c>
      <c r="Z608" s="212" t="s">
        <v>268</v>
      </c>
      <c r="AA608" s="213" t="s">
        <v>271</v>
      </c>
      <c r="AB608" s="212" t="s">
        <v>268</v>
      </c>
      <c r="AC608" s="214">
        <v>3.1</v>
      </c>
      <c r="AD608" s="216">
        <v>3</v>
      </c>
      <c r="AE608" s="175" t="s">
        <v>268</v>
      </c>
      <c r="AF608" s="217">
        <v>8360</v>
      </c>
      <c r="AG608" s="218" t="s">
        <v>274</v>
      </c>
      <c r="AH608" s="219">
        <v>80</v>
      </c>
      <c r="AI608" s="220" t="s">
        <v>269</v>
      </c>
      <c r="AJ608" s="211" t="s">
        <v>270</v>
      </c>
      <c r="AK608" s="212" t="s">
        <v>268</v>
      </c>
      <c r="AL608" s="213" t="s">
        <v>271</v>
      </c>
      <c r="AM608" s="212" t="s">
        <v>268</v>
      </c>
      <c r="AN608" s="221">
        <v>2.8</v>
      </c>
      <c r="AO608" s="222" t="s">
        <v>276</v>
      </c>
      <c r="AP608" s="175" t="s">
        <v>268</v>
      </c>
      <c r="AQ608" s="223">
        <v>3340</v>
      </c>
      <c r="AR608" s="224" t="s">
        <v>274</v>
      </c>
      <c r="AS608" s="225">
        <v>30</v>
      </c>
      <c r="AT608" s="226" t="s">
        <v>269</v>
      </c>
      <c r="AU608" s="227" t="s">
        <v>270</v>
      </c>
      <c r="AV608" s="228" t="s">
        <v>268</v>
      </c>
      <c r="AW608" s="229" t="s">
        <v>271</v>
      </c>
      <c r="AX608" s="228" t="s">
        <v>268</v>
      </c>
      <c r="AY608" s="230">
        <v>3.8</v>
      </c>
      <c r="BA608" s="56"/>
      <c r="BJ608" s="1187"/>
      <c r="BL608" s="231" t="s">
        <v>1187</v>
      </c>
      <c r="BM608" s="1210"/>
      <c r="BN608" s="1227" t="s">
        <v>1187</v>
      </c>
      <c r="BO608" s="1228"/>
      <c r="BP608" s="1228"/>
      <c r="BT608" s="306"/>
      <c r="BU608" s="235"/>
      <c r="BV608" s="1241"/>
      <c r="BW608" s="266"/>
      <c r="BX608" s="1210" t="s">
        <v>268</v>
      </c>
      <c r="BY608" s="1276">
        <v>14440</v>
      </c>
      <c r="BZ608" s="237"/>
      <c r="CA608" s="1210" t="s">
        <v>268</v>
      </c>
      <c r="CB608" s="1245">
        <v>60</v>
      </c>
      <c r="CC608" s="1201" t="s">
        <v>269</v>
      </c>
      <c r="CD608" s="1202" t="s">
        <v>270</v>
      </c>
      <c r="CE608" s="1201" t="s">
        <v>268</v>
      </c>
      <c r="CF608" s="1203" t="s">
        <v>275</v>
      </c>
      <c r="CG608" s="1201" t="s">
        <v>268</v>
      </c>
      <c r="CH608" s="1246">
        <v>6.4</v>
      </c>
      <c r="CI608" s="1241"/>
      <c r="CJ608" s="1188" t="s">
        <v>168</v>
      </c>
      <c r="CK608" s="1189" t="s">
        <v>268</v>
      </c>
      <c r="CL608" s="1190">
        <v>50</v>
      </c>
      <c r="CM608" s="1192" t="s">
        <v>269</v>
      </c>
      <c r="CN608" s="1194" t="s">
        <v>270</v>
      </c>
      <c r="CO608" s="1192" t="s">
        <v>268</v>
      </c>
      <c r="CP608" s="1196" t="s">
        <v>275</v>
      </c>
      <c r="CQ608" s="1192" t="s">
        <v>268</v>
      </c>
      <c r="CR608" s="1205">
        <v>2.8</v>
      </c>
      <c r="CS608" s="1230" t="s">
        <v>277</v>
      </c>
      <c r="CT608" s="1232" t="s">
        <v>268</v>
      </c>
      <c r="CU608" s="1233">
        <v>4300</v>
      </c>
      <c r="CV608" s="1236">
        <v>4700</v>
      </c>
      <c r="CW608" s="1233">
        <v>3000</v>
      </c>
      <c r="CX608" s="1236">
        <v>3000</v>
      </c>
      <c r="CY608" s="1189" t="s">
        <v>268</v>
      </c>
      <c r="CZ608" s="238" t="s">
        <v>1162</v>
      </c>
      <c r="DA608" s="239">
        <v>7100</v>
      </c>
      <c r="DB608" s="240">
        <v>7900</v>
      </c>
      <c r="DC608" s="241">
        <v>4900</v>
      </c>
      <c r="DD608" s="242">
        <v>4900</v>
      </c>
      <c r="DE608" s="1210"/>
      <c r="DF608" s="231" t="s">
        <v>313</v>
      </c>
      <c r="DG608" s="1189" t="s">
        <v>268</v>
      </c>
      <c r="DH608" s="1239">
        <v>5100</v>
      </c>
      <c r="DI608" s="1210" t="s">
        <v>268</v>
      </c>
      <c r="DJ608" s="1242">
        <v>2730</v>
      </c>
      <c r="DK608" s="1210" t="s">
        <v>268</v>
      </c>
      <c r="DL608" s="1245">
        <v>20</v>
      </c>
      <c r="DM608" s="1201" t="s">
        <v>269</v>
      </c>
      <c r="DN608" s="1202" t="s">
        <v>270</v>
      </c>
      <c r="DO608" s="1201" t="s">
        <v>268</v>
      </c>
      <c r="DP608" s="1203" t="s">
        <v>275</v>
      </c>
      <c r="DQ608" s="1201" t="s">
        <v>268</v>
      </c>
      <c r="DR608" s="1246">
        <v>8.5</v>
      </c>
      <c r="DS608" s="1210"/>
      <c r="DT608" s="231"/>
      <c r="DU608" s="1210" t="s">
        <v>280</v>
      </c>
      <c r="DV608" s="1249" t="s">
        <v>1129</v>
      </c>
      <c r="DW608" s="1251" t="s">
        <v>1129</v>
      </c>
      <c r="DX608" s="1251" t="s">
        <v>1129</v>
      </c>
      <c r="DY608" s="1253" t="s">
        <v>1129</v>
      </c>
      <c r="DZ608" s="1210" t="s">
        <v>280</v>
      </c>
      <c r="EA608" s="1211">
        <v>1840</v>
      </c>
      <c r="EB608" s="1201" t="s">
        <v>268</v>
      </c>
      <c r="EC608" s="1198">
        <v>10</v>
      </c>
      <c r="ED608" s="1201" t="s">
        <v>269</v>
      </c>
      <c r="EE608" s="1202" t="s">
        <v>270</v>
      </c>
      <c r="EF608" s="1201" t="s">
        <v>268</v>
      </c>
      <c r="EG608" s="1203" t="s">
        <v>275</v>
      </c>
      <c r="EH608" s="1201" t="s">
        <v>268</v>
      </c>
      <c r="EI608" s="1204">
        <v>8.5</v>
      </c>
      <c r="EJ608" s="1207" t="s">
        <v>276</v>
      </c>
      <c r="EK608" s="1210" t="s">
        <v>280</v>
      </c>
      <c r="EL608" s="1211">
        <v>6270</v>
      </c>
      <c r="EM608" s="1201" t="s">
        <v>268</v>
      </c>
      <c r="EN608" s="1198">
        <v>60</v>
      </c>
      <c r="EO608" s="1201" t="s">
        <v>269</v>
      </c>
      <c r="EP608" s="1202" t="s">
        <v>270</v>
      </c>
      <c r="EQ608" s="1201" t="s">
        <v>268</v>
      </c>
      <c r="ER608" s="1203" t="s">
        <v>275</v>
      </c>
      <c r="ES608" s="1201" t="s">
        <v>268</v>
      </c>
      <c r="ET608" s="1204">
        <v>2.8</v>
      </c>
      <c r="EU608" s="1214" t="s">
        <v>276</v>
      </c>
      <c r="EV608" s="1207" t="s">
        <v>1168</v>
      </c>
      <c r="EW608" s="1210" t="s">
        <v>280</v>
      </c>
      <c r="EX608" s="244"/>
      <c r="EY608" s="1210" t="s">
        <v>280</v>
      </c>
      <c r="EZ608" s="1261"/>
      <c r="FA608" s="1210"/>
      <c r="FB608" s="1264"/>
      <c r="FC608" s="298"/>
      <c r="FD608" s="1267"/>
      <c r="FE608" s="441"/>
      <c r="FL608" s="422"/>
      <c r="FM608" s="422"/>
      <c r="FN608" s="422"/>
      <c r="FO608" s="422"/>
    </row>
    <row r="609" spans="1:171" ht="15.6" customHeight="1">
      <c r="A609" s="144" t="s">
        <v>1604</v>
      </c>
      <c r="B609" s="144" t="s">
        <v>2303</v>
      </c>
      <c r="C609" s="1256"/>
      <c r="D609" s="1182"/>
      <c r="E609" s="1185"/>
      <c r="F609" s="299" t="s">
        <v>43</v>
      </c>
      <c r="G609" s="205"/>
      <c r="H609" s="246">
        <v>63470</v>
      </c>
      <c r="I609" s="247">
        <v>131140</v>
      </c>
      <c r="J609" s="246">
        <v>56400</v>
      </c>
      <c r="K609" s="247">
        <v>124070</v>
      </c>
      <c r="L609" s="175" t="s">
        <v>268</v>
      </c>
      <c r="M609" s="248">
        <v>610</v>
      </c>
      <c r="N609" s="249">
        <v>1180</v>
      </c>
      <c r="O609" s="250" t="s">
        <v>269</v>
      </c>
      <c r="P609" s="251" t="s">
        <v>270</v>
      </c>
      <c r="Q609" s="252" t="s">
        <v>274</v>
      </c>
      <c r="R609" s="251" t="s">
        <v>271</v>
      </c>
      <c r="S609" s="252" t="s">
        <v>268</v>
      </c>
      <c r="T609" s="253">
        <v>3</v>
      </c>
      <c r="U609" s="254">
        <v>3</v>
      </c>
      <c r="V609" s="248">
        <v>530</v>
      </c>
      <c r="W609" s="249">
        <v>1110</v>
      </c>
      <c r="X609" s="250" t="s">
        <v>269</v>
      </c>
      <c r="Y609" s="251" t="s">
        <v>270</v>
      </c>
      <c r="Z609" s="252" t="s">
        <v>274</v>
      </c>
      <c r="AA609" s="251" t="s">
        <v>271</v>
      </c>
      <c r="AB609" s="252" t="s">
        <v>268</v>
      </c>
      <c r="AC609" s="253">
        <v>3</v>
      </c>
      <c r="AD609" s="255">
        <v>3</v>
      </c>
      <c r="AE609" s="175" t="s">
        <v>268</v>
      </c>
      <c r="AF609" s="223">
        <v>8360</v>
      </c>
      <c r="AG609" s="224" t="s">
        <v>274</v>
      </c>
      <c r="AH609" s="256">
        <v>80</v>
      </c>
      <c r="AI609" s="257" t="s">
        <v>269</v>
      </c>
      <c r="AJ609" s="197" t="s">
        <v>270</v>
      </c>
      <c r="AK609" s="198" t="s">
        <v>268</v>
      </c>
      <c r="AL609" s="258" t="s">
        <v>271</v>
      </c>
      <c r="AM609" s="259" t="s">
        <v>268</v>
      </c>
      <c r="AN609" s="260">
        <v>2.8</v>
      </c>
      <c r="AO609" s="261"/>
      <c r="AQ609" s="233"/>
      <c r="AR609" s="56"/>
      <c r="AS609" s="233"/>
      <c r="AT609" s="262"/>
      <c r="AU609" s="263"/>
      <c r="AV609" s="262"/>
      <c r="AW609" s="263"/>
      <c r="AX609" s="262"/>
      <c r="AY609" s="263"/>
      <c r="BA609" s="56"/>
      <c r="BB609" s="56"/>
      <c r="BC609" s="264"/>
      <c r="BD609" s="265"/>
      <c r="BE609" s="56"/>
      <c r="BF609" s="265"/>
      <c r="BG609" s="56"/>
      <c r="BH609" s="265"/>
      <c r="BI609" s="56"/>
      <c r="BJ609" s="1187"/>
      <c r="BL609" s="231">
        <v>502200</v>
      </c>
      <c r="BM609" s="1210"/>
      <c r="BN609" s="149">
        <v>5020</v>
      </c>
      <c r="BO609" s="138" t="s">
        <v>272</v>
      </c>
      <c r="BP609" s="166" t="s">
        <v>270</v>
      </c>
      <c r="BQ609" s="161" t="s">
        <v>268</v>
      </c>
      <c r="BR609" s="303" t="s">
        <v>271</v>
      </c>
      <c r="BS609" s="182" t="s">
        <v>268</v>
      </c>
      <c r="BT609" s="304">
        <v>2</v>
      </c>
      <c r="BU609" s="307"/>
      <c r="BV609" s="1241"/>
      <c r="BW609" s="302"/>
      <c r="BX609" s="1210"/>
      <c r="BY609" s="1277"/>
      <c r="BZ609" s="267">
        <v>12500</v>
      </c>
      <c r="CA609" s="1210"/>
      <c r="CB609" s="1190"/>
      <c r="CC609" s="1192"/>
      <c r="CD609" s="1194"/>
      <c r="CE609" s="1192"/>
      <c r="CF609" s="1196"/>
      <c r="CG609" s="1192"/>
      <c r="CH609" s="1247"/>
      <c r="CI609" s="1241"/>
      <c r="CJ609" s="1188"/>
      <c r="CK609" s="1189"/>
      <c r="CL609" s="1190"/>
      <c r="CM609" s="1192"/>
      <c r="CN609" s="1194"/>
      <c r="CO609" s="1192"/>
      <c r="CP609" s="1196"/>
      <c r="CQ609" s="1192"/>
      <c r="CR609" s="1205"/>
      <c r="CS609" s="1230"/>
      <c r="CT609" s="1232"/>
      <c r="CU609" s="1234"/>
      <c r="CV609" s="1237"/>
      <c r="CW609" s="1234"/>
      <c r="CX609" s="1237"/>
      <c r="CY609" s="1189"/>
      <c r="CZ609" s="167" t="s">
        <v>1164</v>
      </c>
      <c r="DA609" s="268">
        <v>3900</v>
      </c>
      <c r="DB609" s="269">
        <v>4300</v>
      </c>
      <c r="DC609" s="270">
        <v>2700</v>
      </c>
      <c r="DD609" s="271">
        <v>2700</v>
      </c>
      <c r="DE609" s="1210"/>
      <c r="DF609" s="231">
        <v>5220</v>
      </c>
      <c r="DG609" s="1189"/>
      <c r="DH609" s="1240"/>
      <c r="DI609" s="1210"/>
      <c r="DJ609" s="1243"/>
      <c r="DK609" s="1210"/>
      <c r="DL609" s="1190"/>
      <c r="DM609" s="1192"/>
      <c r="DN609" s="1194"/>
      <c r="DO609" s="1192"/>
      <c r="DP609" s="1196"/>
      <c r="DQ609" s="1192"/>
      <c r="DR609" s="1247"/>
      <c r="DS609" s="1210"/>
      <c r="DT609" s="302"/>
      <c r="DU609" s="1210"/>
      <c r="DV609" s="1250"/>
      <c r="DW609" s="1252"/>
      <c r="DX609" s="1252"/>
      <c r="DY609" s="1254"/>
      <c r="DZ609" s="1210"/>
      <c r="EA609" s="1212"/>
      <c r="EB609" s="1192"/>
      <c r="EC609" s="1199"/>
      <c r="ED609" s="1192"/>
      <c r="EE609" s="1194"/>
      <c r="EF609" s="1192"/>
      <c r="EG609" s="1196"/>
      <c r="EH609" s="1192"/>
      <c r="EI609" s="1205"/>
      <c r="EJ609" s="1208"/>
      <c r="EK609" s="1210"/>
      <c r="EL609" s="1212"/>
      <c r="EM609" s="1192"/>
      <c r="EN609" s="1199"/>
      <c r="EO609" s="1192"/>
      <c r="EP609" s="1194"/>
      <c r="EQ609" s="1192"/>
      <c r="ER609" s="1196"/>
      <c r="ES609" s="1192"/>
      <c r="ET609" s="1205"/>
      <c r="EU609" s="1215"/>
      <c r="EV609" s="1208"/>
      <c r="EW609" s="1210"/>
      <c r="EX609" s="272">
        <v>3960</v>
      </c>
      <c r="EY609" s="1210"/>
      <c r="EZ609" s="1261"/>
      <c r="FA609" s="1210"/>
      <c r="FB609" s="1264"/>
      <c r="FC609" s="298"/>
      <c r="FD609" s="1267"/>
      <c r="FE609" s="441"/>
      <c r="FL609" s="422"/>
      <c r="FM609" s="422"/>
      <c r="FN609" s="422"/>
      <c r="FO609" s="422"/>
    </row>
    <row r="610" spans="1:171" ht="15.6" customHeight="1">
      <c r="A610" s="144" t="s">
        <v>1605</v>
      </c>
      <c r="B610" s="144" t="s">
        <v>2304</v>
      </c>
      <c r="C610" s="1256"/>
      <c r="D610" s="1182"/>
      <c r="E610" s="1217" t="s">
        <v>1165</v>
      </c>
      <c r="F610" s="299" t="s">
        <v>44</v>
      </c>
      <c r="G610" s="205"/>
      <c r="H610" s="246">
        <v>131140</v>
      </c>
      <c r="I610" s="247">
        <v>214760</v>
      </c>
      <c r="J610" s="246">
        <v>124070</v>
      </c>
      <c r="K610" s="247">
        <v>207690</v>
      </c>
      <c r="L610" s="175" t="s">
        <v>268</v>
      </c>
      <c r="M610" s="248">
        <v>1180</v>
      </c>
      <c r="N610" s="249">
        <v>2020</v>
      </c>
      <c r="O610" s="250" t="s">
        <v>269</v>
      </c>
      <c r="P610" s="251" t="s">
        <v>270</v>
      </c>
      <c r="Q610" s="252" t="s">
        <v>274</v>
      </c>
      <c r="R610" s="251" t="s">
        <v>271</v>
      </c>
      <c r="S610" s="252" t="s">
        <v>268</v>
      </c>
      <c r="T610" s="253">
        <v>3</v>
      </c>
      <c r="U610" s="254">
        <v>3</v>
      </c>
      <c r="V610" s="248">
        <v>1110</v>
      </c>
      <c r="W610" s="249">
        <v>1950</v>
      </c>
      <c r="X610" s="250" t="s">
        <v>269</v>
      </c>
      <c r="Y610" s="251" t="s">
        <v>270</v>
      </c>
      <c r="Z610" s="252" t="s">
        <v>274</v>
      </c>
      <c r="AA610" s="251" t="s">
        <v>271</v>
      </c>
      <c r="AB610" s="252" t="s">
        <v>268</v>
      </c>
      <c r="AC610" s="253">
        <v>3</v>
      </c>
      <c r="AD610" s="255">
        <v>3</v>
      </c>
      <c r="AE610" s="55"/>
      <c r="AH610" s="273"/>
      <c r="AP610" s="55"/>
      <c r="AZ610" s="175" t="s">
        <v>268</v>
      </c>
      <c r="BA610" s="274">
        <v>16720</v>
      </c>
      <c r="BB610" s="175" t="s">
        <v>268</v>
      </c>
      <c r="BC610" s="225">
        <v>160</v>
      </c>
      <c r="BD610" s="226" t="s">
        <v>269</v>
      </c>
      <c r="BE610" s="227" t="s">
        <v>270</v>
      </c>
      <c r="BF610" s="228" t="s">
        <v>268</v>
      </c>
      <c r="BG610" s="229" t="s">
        <v>271</v>
      </c>
      <c r="BH610" s="226" t="s">
        <v>268</v>
      </c>
      <c r="BI610" s="230">
        <v>2.8</v>
      </c>
      <c r="BJ610" s="1187"/>
      <c r="BL610" s="302"/>
      <c r="BM610" s="1210"/>
      <c r="BN610" s="309"/>
      <c r="BO610" s="202"/>
      <c r="BP610" s="202"/>
      <c r="BQ610" s="202"/>
      <c r="BR610" s="202"/>
      <c r="BS610" s="202"/>
      <c r="BT610" s="305"/>
      <c r="BU610" s="179"/>
      <c r="BV610" s="1241"/>
      <c r="BW610" s="231"/>
      <c r="BX610" s="1210" t="s">
        <v>268</v>
      </c>
      <c r="BY610" s="1278">
        <v>12500</v>
      </c>
      <c r="BZ610" s="275"/>
      <c r="CA610" s="1210"/>
      <c r="CB610" s="1190">
        <v>0</v>
      </c>
      <c r="CC610" s="1192"/>
      <c r="CD610" s="1194"/>
      <c r="CE610" s="1192"/>
      <c r="CF610" s="1196"/>
      <c r="CG610" s="1192"/>
      <c r="CH610" s="1247"/>
      <c r="CI610" s="1241"/>
      <c r="CJ610" s="1219">
        <v>5780</v>
      </c>
      <c r="CK610" s="1189"/>
      <c r="CL610" s="1190"/>
      <c r="CM610" s="1192"/>
      <c r="CN610" s="1194"/>
      <c r="CO610" s="1192"/>
      <c r="CP610" s="1196"/>
      <c r="CQ610" s="1192"/>
      <c r="CR610" s="1205"/>
      <c r="CS610" s="1230"/>
      <c r="CT610" s="1232"/>
      <c r="CU610" s="1234"/>
      <c r="CV610" s="1237"/>
      <c r="CW610" s="1234"/>
      <c r="CX610" s="1237"/>
      <c r="CY610" s="1189"/>
      <c r="CZ610" s="167" t="s">
        <v>1166</v>
      </c>
      <c r="DA610" s="268">
        <v>3400</v>
      </c>
      <c r="DB610" s="269">
        <v>3800</v>
      </c>
      <c r="DC610" s="270">
        <v>2300</v>
      </c>
      <c r="DD610" s="271">
        <v>2300</v>
      </c>
      <c r="DE610" s="1210"/>
      <c r="DF610" s="302"/>
      <c r="DG610" s="235"/>
      <c r="DH610" s="276"/>
      <c r="DI610" s="1241"/>
      <c r="DJ610" s="1243"/>
      <c r="DK610" s="1210"/>
      <c r="DL610" s="1190"/>
      <c r="DM610" s="1192"/>
      <c r="DN610" s="1194"/>
      <c r="DO610" s="1192"/>
      <c r="DP610" s="1196"/>
      <c r="DQ610" s="1192"/>
      <c r="DR610" s="1247"/>
      <c r="DS610" s="1210"/>
      <c r="DT610" s="231"/>
      <c r="DU610" s="1210"/>
      <c r="DV610" s="1221">
        <v>0.01</v>
      </c>
      <c r="DW610" s="1223">
        <v>0.03</v>
      </c>
      <c r="DX610" s="1223">
        <v>0.04</v>
      </c>
      <c r="DY610" s="1225">
        <v>0.06</v>
      </c>
      <c r="DZ610" s="1210"/>
      <c r="EA610" s="1212"/>
      <c r="EB610" s="1192"/>
      <c r="EC610" s="1199"/>
      <c r="ED610" s="1192"/>
      <c r="EE610" s="1194"/>
      <c r="EF610" s="1192"/>
      <c r="EG610" s="1196"/>
      <c r="EH610" s="1192"/>
      <c r="EI610" s="1205"/>
      <c r="EJ610" s="1208"/>
      <c r="EK610" s="1210"/>
      <c r="EL610" s="1212"/>
      <c r="EM610" s="1192"/>
      <c r="EN610" s="1199"/>
      <c r="EO610" s="1192"/>
      <c r="EP610" s="1194"/>
      <c r="EQ610" s="1192"/>
      <c r="ER610" s="1196"/>
      <c r="ES610" s="1192"/>
      <c r="ET610" s="1205"/>
      <c r="EU610" s="1215"/>
      <c r="EV610" s="1208"/>
      <c r="EW610" s="1210"/>
      <c r="EX610" s="277">
        <v>40</v>
      </c>
      <c r="EY610" s="1210"/>
      <c r="EZ610" s="1261"/>
      <c r="FA610" s="1210"/>
      <c r="FB610" s="1264"/>
      <c r="FC610" s="298"/>
      <c r="FD610" s="1267"/>
      <c r="FE610" s="441"/>
      <c r="FL610" s="422"/>
      <c r="FM610" s="422"/>
      <c r="FN610" s="422"/>
      <c r="FO610" s="422"/>
    </row>
    <row r="611" spans="1:171" ht="15.6" customHeight="1">
      <c r="A611" s="144" t="s">
        <v>1606</v>
      </c>
      <c r="B611" s="144" t="s">
        <v>2305</v>
      </c>
      <c r="C611" s="1256"/>
      <c r="D611" s="1182"/>
      <c r="E611" s="1218"/>
      <c r="F611" s="300" t="s">
        <v>45</v>
      </c>
      <c r="G611" s="205"/>
      <c r="H611" s="279">
        <v>214760</v>
      </c>
      <c r="I611" s="280"/>
      <c r="J611" s="279">
        <v>207690</v>
      </c>
      <c r="K611" s="280"/>
      <c r="L611" s="175" t="s">
        <v>268</v>
      </c>
      <c r="M611" s="223">
        <v>2020</v>
      </c>
      <c r="N611" s="281"/>
      <c r="O611" s="282" t="s">
        <v>269</v>
      </c>
      <c r="P611" s="283" t="s">
        <v>270</v>
      </c>
      <c r="Q611" s="284" t="s">
        <v>274</v>
      </c>
      <c r="R611" s="283" t="s">
        <v>271</v>
      </c>
      <c r="S611" s="284" t="s">
        <v>268</v>
      </c>
      <c r="T611" s="285">
        <v>3</v>
      </c>
      <c r="U611" s="286"/>
      <c r="V611" s="223">
        <v>1950</v>
      </c>
      <c r="W611" s="281"/>
      <c r="X611" s="282" t="s">
        <v>269</v>
      </c>
      <c r="Y611" s="283" t="s">
        <v>270</v>
      </c>
      <c r="Z611" s="284" t="s">
        <v>274</v>
      </c>
      <c r="AA611" s="283" t="s">
        <v>271</v>
      </c>
      <c r="AB611" s="284" t="s">
        <v>268</v>
      </c>
      <c r="AC611" s="285">
        <v>3</v>
      </c>
      <c r="AD611" s="287"/>
      <c r="AE611" s="55"/>
      <c r="AH611" s="288"/>
      <c r="AP611" s="55"/>
      <c r="AQ611" s="289"/>
      <c r="AR611" s="165"/>
      <c r="AS611" s="288"/>
      <c r="AZ611" s="56"/>
      <c r="BA611" s="56"/>
      <c r="BB611" s="56"/>
      <c r="BC611" s="56"/>
      <c r="BD611" s="56"/>
      <c r="BE611" s="56"/>
      <c r="BF611" s="56"/>
      <c r="BG611" s="56"/>
      <c r="BH611" s="56"/>
      <c r="BI611" s="56"/>
      <c r="BJ611" s="1187"/>
      <c r="BL611" s="231" t="s">
        <v>1188</v>
      </c>
      <c r="BM611" s="1210"/>
      <c r="BN611" s="1227" t="s">
        <v>1188</v>
      </c>
      <c r="BO611" s="1228"/>
      <c r="BP611" s="1228"/>
      <c r="BT611" s="306"/>
      <c r="BU611" s="235"/>
      <c r="BV611" s="1241"/>
      <c r="BW611" s="266"/>
      <c r="BX611" s="1210"/>
      <c r="BY611" s="1279"/>
      <c r="BZ611" s="290"/>
      <c r="CA611" s="1210"/>
      <c r="CB611" s="1191"/>
      <c r="CC611" s="1193"/>
      <c r="CD611" s="1195"/>
      <c r="CE611" s="1193"/>
      <c r="CF611" s="1197"/>
      <c r="CG611" s="1193"/>
      <c r="CH611" s="1248"/>
      <c r="CI611" s="1241"/>
      <c r="CJ611" s="1219"/>
      <c r="CK611" s="1189"/>
      <c r="CL611" s="1190"/>
      <c r="CM611" s="1192"/>
      <c r="CN611" s="1194"/>
      <c r="CO611" s="1192"/>
      <c r="CP611" s="1196"/>
      <c r="CQ611" s="1192"/>
      <c r="CR611" s="1205"/>
      <c r="CS611" s="1230"/>
      <c r="CT611" s="1232"/>
      <c r="CU611" s="1235"/>
      <c r="CV611" s="1238"/>
      <c r="CW611" s="1235"/>
      <c r="CX611" s="1238"/>
      <c r="CY611" s="1189"/>
      <c r="CZ611" s="291" t="s">
        <v>1167</v>
      </c>
      <c r="DA611" s="292">
        <v>3000</v>
      </c>
      <c r="DB611" s="293">
        <v>3400</v>
      </c>
      <c r="DC611" s="294">
        <v>2100</v>
      </c>
      <c r="DD611" s="290">
        <v>2100</v>
      </c>
      <c r="DE611" s="1210"/>
      <c r="DF611" s="231" t="s">
        <v>315</v>
      </c>
      <c r="DG611" s="235"/>
      <c r="DH611" s="165"/>
      <c r="DI611" s="1241"/>
      <c r="DJ611" s="1244"/>
      <c r="DK611" s="1210"/>
      <c r="DL611" s="1190"/>
      <c r="DM611" s="1193"/>
      <c r="DN611" s="1195"/>
      <c r="DO611" s="1193"/>
      <c r="DP611" s="1197"/>
      <c r="DQ611" s="1193"/>
      <c r="DR611" s="1248"/>
      <c r="DS611" s="1210"/>
      <c r="DT611" s="231"/>
      <c r="DU611" s="1210"/>
      <c r="DV611" s="1222"/>
      <c r="DW611" s="1224"/>
      <c r="DX611" s="1224"/>
      <c r="DY611" s="1226"/>
      <c r="DZ611" s="1210"/>
      <c r="EA611" s="1213"/>
      <c r="EB611" s="1193"/>
      <c r="EC611" s="1200"/>
      <c r="ED611" s="1193"/>
      <c r="EE611" s="1195"/>
      <c r="EF611" s="1193"/>
      <c r="EG611" s="1197"/>
      <c r="EH611" s="1193"/>
      <c r="EI611" s="1206"/>
      <c r="EJ611" s="1209"/>
      <c r="EK611" s="1210"/>
      <c r="EL611" s="1213"/>
      <c r="EM611" s="1193"/>
      <c r="EN611" s="1200"/>
      <c r="EO611" s="1193"/>
      <c r="EP611" s="1195"/>
      <c r="EQ611" s="1193"/>
      <c r="ER611" s="1197"/>
      <c r="ES611" s="1193"/>
      <c r="ET611" s="1206"/>
      <c r="EU611" s="1216"/>
      <c r="EV611" s="1209"/>
      <c r="EW611" s="1210"/>
      <c r="EX611" s="295" t="s">
        <v>1168</v>
      </c>
      <c r="EY611" s="1210"/>
      <c r="EZ611" s="1261"/>
      <c r="FA611" s="1210"/>
      <c r="FB611" s="1264"/>
      <c r="FC611" s="298"/>
      <c r="FD611" s="1267"/>
      <c r="FE611" s="441"/>
      <c r="FL611" s="422"/>
      <c r="FM611" s="422"/>
      <c r="FN611" s="422"/>
      <c r="FO611" s="422"/>
    </row>
    <row r="612" spans="1:171" ht="15.6" customHeight="1">
      <c r="A612" s="144" t="s">
        <v>1607</v>
      </c>
      <c r="B612" s="144" t="s">
        <v>2306</v>
      </c>
      <c r="C612" s="1256"/>
      <c r="D612" s="1352" t="s">
        <v>1189</v>
      </c>
      <c r="E612" s="1184" t="s">
        <v>1160</v>
      </c>
      <c r="F612" s="296" t="s">
        <v>42</v>
      </c>
      <c r="G612" s="205"/>
      <c r="H612" s="206">
        <v>51150</v>
      </c>
      <c r="I612" s="207">
        <v>59510</v>
      </c>
      <c r="J612" s="206">
        <v>44860</v>
      </c>
      <c r="K612" s="207">
        <v>53220</v>
      </c>
      <c r="L612" s="175" t="s">
        <v>268</v>
      </c>
      <c r="M612" s="208">
        <v>490</v>
      </c>
      <c r="N612" s="209">
        <v>570</v>
      </c>
      <c r="O612" s="210" t="s">
        <v>269</v>
      </c>
      <c r="P612" s="211" t="s">
        <v>270</v>
      </c>
      <c r="Q612" s="212" t="s">
        <v>268</v>
      </c>
      <c r="R612" s="213" t="s">
        <v>271</v>
      </c>
      <c r="S612" s="212" t="s">
        <v>268</v>
      </c>
      <c r="T612" s="214">
        <v>3.1</v>
      </c>
      <c r="U612" s="215">
        <v>3</v>
      </c>
      <c r="V612" s="208">
        <v>420</v>
      </c>
      <c r="W612" s="209">
        <v>500</v>
      </c>
      <c r="X612" s="210" t="s">
        <v>269</v>
      </c>
      <c r="Y612" s="211" t="s">
        <v>270</v>
      </c>
      <c r="Z612" s="212" t="s">
        <v>268</v>
      </c>
      <c r="AA612" s="213" t="s">
        <v>271</v>
      </c>
      <c r="AB612" s="212" t="s">
        <v>268</v>
      </c>
      <c r="AC612" s="214">
        <v>3.1</v>
      </c>
      <c r="AD612" s="216">
        <v>3</v>
      </c>
      <c r="AE612" s="175" t="s">
        <v>268</v>
      </c>
      <c r="AF612" s="217">
        <v>8360</v>
      </c>
      <c r="AG612" s="218" t="s">
        <v>274</v>
      </c>
      <c r="AH612" s="219">
        <v>80</v>
      </c>
      <c r="AI612" s="220" t="s">
        <v>269</v>
      </c>
      <c r="AJ612" s="211" t="s">
        <v>270</v>
      </c>
      <c r="AK612" s="212" t="s">
        <v>268</v>
      </c>
      <c r="AL612" s="213" t="s">
        <v>271</v>
      </c>
      <c r="AM612" s="212" t="s">
        <v>268</v>
      </c>
      <c r="AN612" s="221">
        <v>2.8</v>
      </c>
      <c r="AO612" s="222" t="s">
        <v>276</v>
      </c>
      <c r="AP612" s="175" t="s">
        <v>268</v>
      </c>
      <c r="AQ612" s="223">
        <v>3340</v>
      </c>
      <c r="AR612" s="224" t="s">
        <v>274</v>
      </c>
      <c r="AS612" s="225">
        <v>30</v>
      </c>
      <c r="AT612" s="226" t="s">
        <v>269</v>
      </c>
      <c r="AU612" s="227" t="s">
        <v>270</v>
      </c>
      <c r="AV612" s="228" t="s">
        <v>268</v>
      </c>
      <c r="AW612" s="229" t="s">
        <v>271</v>
      </c>
      <c r="AX612" s="228" t="s">
        <v>268</v>
      </c>
      <c r="AY612" s="230">
        <v>3.8</v>
      </c>
      <c r="BA612" s="56"/>
      <c r="BJ612" s="1187"/>
      <c r="BL612" s="231">
        <v>542500</v>
      </c>
      <c r="BM612" s="1210"/>
      <c r="BN612" s="149">
        <v>5420</v>
      </c>
      <c r="BO612" s="138" t="s">
        <v>272</v>
      </c>
      <c r="BP612" s="166" t="s">
        <v>270</v>
      </c>
      <c r="BQ612" s="161" t="s">
        <v>268</v>
      </c>
      <c r="BR612" s="303" t="s">
        <v>271</v>
      </c>
      <c r="BS612" s="182" t="s">
        <v>268</v>
      </c>
      <c r="BT612" s="304">
        <v>2.1</v>
      </c>
      <c r="BU612" s="307"/>
      <c r="BV612" s="1241"/>
      <c r="BW612" s="302"/>
      <c r="BX612" s="1210" t="s">
        <v>268</v>
      </c>
      <c r="BY612" s="1276">
        <v>13700</v>
      </c>
      <c r="BZ612" s="237"/>
      <c r="CA612" s="1210" t="s">
        <v>268</v>
      </c>
      <c r="CB612" s="1245">
        <v>50</v>
      </c>
      <c r="CC612" s="1201" t="s">
        <v>269</v>
      </c>
      <c r="CD612" s="1202" t="s">
        <v>270</v>
      </c>
      <c r="CE612" s="1201" t="s">
        <v>268</v>
      </c>
      <c r="CF612" s="1203" t="s">
        <v>275</v>
      </c>
      <c r="CG612" s="1201" t="s">
        <v>268</v>
      </c>
      <c r="CH612" s="1246">
        <v>6.8</v>
      </c>
      <c r="CI612" s="1241"/>
      <c r="CJ612" s="1188" t="s">
        <v>169</v>
      </c>
      <c r="CK612" s="1189" t="s">
        <v>268</v>
      </c>
      <c r="CL612" s="1190">
        <v>40</v>
      </c>
      <c r="CM612" s="1192" t="s">
        <v>269</v>
      </c>
      <c r="CN612" s="1194" t="s">
        <v>270</v>
      </c>
      <c r="CO612" s="1192" t="s">
        <v>268</v>
      </c>
      <c r="CP612" s="1196" t="s">
        <v>275</v>
      </c>
      <c r="CQ612" s="1192" t="s">
        <v>268</v>
      </c>
      <c r="CR612" s="1205">
        <v>3.1</v>
      </c>
      <c r="CS612" s="1230" t="s">
        <v>277</v>
      </c>
      <c r="CT612" s="1232" t="s">
        <v>268</v>
      </c>
      <c r="CU612" s="1233">
        <v>3800</v>
      </c>
      <c r="CV612" s="1236">
        <v>4200</v>
      </c>
      <c r="CW612" s="1233">
        <v>2700</v>
      </c>
      <c r="CX612" s="1236">
        <v>2700</v>
      </c>
      <c r="CY612" s="1189" t="s">
        <v>268</v>
      </c>
      <c r="CZ612" s="238" t="s">
        <v>1162</v>
      </c>
      <c r="DA612" s="239">
        <v>6300</v>
      </c>
      <c r="DB612" s="240">
        <v>7100</v>
      </c>
      <c r="DC612" s="241">
        <v>4400</v>
      </c>
      <c r="DD612" s="242">
        <v>4400</v>
      </c>
      <c r="DE612" s="1210"/>
      <c r="DF612" s="231">
        <v>4660</v>
      </c>
      <c r="DG612" s="1189" t="s">
        <v>268</v>
      </c>
      <c r="DH612" s="1239">
        <v>5100</v>
      </c>
      <c r="DI612" s="1210" t="s">
        <v>268</v>
      </c>
      <c r="DJ612" s="1242">
        <v>2430</v>
      </c>
      <c r="DK612" s="1210" t="s">
        <v>268</v>
      </c>
      <c r="DL612" s="1245">
        <v>20</v>
      </c>
      <c r="DM612" s="1201" t="s">
        <v>269</v>
      </c>
      <c r="DN612" s="1202" t="s">
        <v>270</v>
      </c>
      <c r="DO612" s="1201" t="s">
        <v>268</v>
      </c>
      <c r="DP612" s="1203" t="s">
        <v>275</v>
      </c>
      <c r="DQ612" s="1201" t="s">
        <v>268</v>
      </c>
      <c r="DR612" s="1246">
        <v>7.6</v>
      </c>
      <c r="DS612" s="1210"/>
      <c r="DT612" s="302"/>
      <c r="DU612" s="1210" t="s">
        <v>280</v>
      </c>
      <c r="DV612" s="1249" t="s">
        <v>1129</v>
      </c>
      <c r="DW612" s="1251" t="s">
        <v>1129</v>
      </c>
      <c r="DX612" s="1251" t="s">
        <v>1129</v>
      </c>
      <c r="DY612" s="1253" t="s">
        <v>1129</v>
      </c>
      <c r="DZ612" s="1210" t="s">
        <v>280</v>
      </c>
      <c r="EA612" s="1211">
        <v>1640</v>
      </c>
      <c r="EB612" s="1201" t="s">
        <v>268</v>
      </c>
      <c r="EC612" s="1198">
        <v>10</v>
      </c>
      <c r="ED612" s="1201" t="s">
        <v>269</v>
      </c>
      <c r="EE612" s="1202" t="s">
        <v>270</v>
      </c>
      <c r="EF612" s="1201" t="s">
        <v>268</v>
      </c>
      <c r="EG612" s="1203" t="s">
        <v>275</v>
      </c>
      <c r="EH612" s="1201" t="s">
        <v>268</v>
      </c>
      <c r="EI612" s="1204">
        <v>7.6</v>
      </c>
      <c r="EJ612" s="1207" t="s">
        <v>276</v>
      </c>
      <c r="EK612" s="1210" t="s">
        <v>280</v>
      </c>
      <c r="EL612" s="1211">
        <v>5570</v>
      </c>
      <c r="EM612" s="1201" t="s">
        <v>268</v>
      </c>
      <c r="EN612" s="1198">
        <v>50</v>
      </c>
      <c r="EO612" s="1201" t="s">
        <v>269</v>
      </c>
      <c r="EP612" s="1202" t="s">
        <v>270</v>
      </c>
      <c r="EQ612" s="1201" t="s">
        <v>268</v>
      </c>
      <c r="ER612" s="1203" t="s">
        <v>275</v>
      </c>
      <c r="ES612" s="1201" t="s">
        <v>268</v>
      </c>
      <c r="ET612" s="1204">
        <v>3</v>
      </c>
      <c r="EU612" s="1214" t="s">
        <v>276</v>
      </c>
      <c r="EV612" s="1207" t="s">
        <v>1168</v>
      </c>
      <c r="EW612" s="1210" t="s">
        <v>280</v>
      </c>
      <c r="EX612" s="244"/>
      <c r="EY612" s="1210" t="s">
        <v>280</v>
      </c>
      <c r="EZ612" s="1261"/>
      <c r="FA612" s="1210"/>
      <c r="FB612" s="1264"/>
      <c r="FC612" s="298"/>
      <c r="FD612" s="1267"/>
      <c r="FE612" s="441"/>
      <c r="FL612" s="422"/>
      <c r="FM612" s="422"/>
      <c r="FN612" s="422"/>
      <c r="FO612" s="422"/>
    </row>
    <row r="613" spans="1:171" ht="15.6" customHeight="1">
      <c r="A613" s="144" t="s">
        <v>1608</v>
      </c>
      <c r="B613" s="144" t="s">
        <v>2307</v>
      </c>
      <c r="C613" s="1256"/>
      <c r="D613" s="1182"/>
      <c r="E613" s="1185"/>
      <c r="F613" s="299" t="s">
        <v>43</v>
      </c>
      <c r="G613" s="205"/>
      <c r="H613" s="246">
        <v>59510</v>
      </c>
      <c r="I613" s="247">
        <v>127180</v>
      </c>
      <c r="J613" s="246">
        <v>53220</v>
      </c>
      <c r="K613" s="247">
        <v>120890</v>
      </c>
      <c r="L613" s="175" t="s">
        <v>268</v>
      </c>
      <c r="M613" s="248">
        <v>570</v>
      </c>
      <c r="N613" s="249">
        <v>1140</v>
      </c>
      <c r="O613" s="250" t="s">
        <v>269</v>
      </c>
      <c r="P613" s="251" t="s">
        <v>270</v>
      </c>
      <c r="Q613" s="252" t="s">
        <v>274</v>
      </c>
      <c r="R613" s="251" t="s">
        <v>271</v>
      </c>
      <c r="S613" s="252" t="s">
        <v>268</v>
      </c>
      <c r="T613" s="253">
        <v>3</v>
      </c>
      <c r="U613" s="254">
        <v>3</v>
      </c>
      <c r="V613" s="248">
        <v>500</v>
      </c>
      <c r="W613" s="249">
        <v>1080</v>
      </c>
      <c r="X613" s="250" t="s">
        <v>269</v>
      </c>
      <c r="Y613" s="251" t="s">
        <v>270</v>
      </c>
      <c r="Z613" s="252" t="s">
        <v>274</v>
      </c>
      <c r="AA613" s="251" t="s">
        <v>271</v>
      </c>
      <c r="AB613" s="252" t="s">
        <v>268</v>
      </c>
      <c r="AC613" s="253">
        <v>3</v>
      </c>
      <c r="AD613" s="255">
        <v>3</v>
      </c>
      <c r="AE613" s="175" t="s">
        <v>268</v>
      </c>
      <c r="AF613" s="223">
        <v>8360</v>
      </c>
      <c r="AG613" s="224" t="s">
        <v>274</v>
      </c>
      <c r="AH613" s="256">
        <v>80</v>
      </c>
      <c r="AI613" s="257" t="s">
        <v>269</v>
      </c>
      <c r="AJ613" s="197" t="s">
        <v>270</v>
      </c>
      <c r="AK613" s="198" t="s">
        <v>268</v>
      </c>
      <c r="AL613" s="258" t="s">
        <v>271</v>
      </c>
      <c r="AM613" s="259" t="s">
        <v>268</v>
      </c>
      <c r="AN613" s="260">
        <v>2.8</v>
      </c>
      <c r="AO613" s="261"/>
      <c r="AQ613" s="233"/>
      <c r="AR613" s="56"/>
      <c r="AS613" s="233"/>
      <c r="AT613" s="262"/>
      <c r="AU613" s="263"/>
      <c r="AV613" s="262"/>
      <c r="AW613" s="263"/>
      <c r="AX613" s="262"/>
      <c r="AY613" s="263"/>
      <c r="BA613" s="56"/>
      <c r="BB613" s="56"/>
      <c r="BC613" s="264"/>
      <c r="BD613" s="265"/>
      <c r="BE613" s="56"/>
      <c r="BF613" s="265"/>
      <c r="BG613" s="56"/>
      <c r="BH613" s="265"/>
      <c r="BI613" s="56"/>
      <c r="BJ613" s="1187"/>
      <c r="BL613" s="302"/>
      <c r="BM613" s="1210"/>
      <c r="BN613" s="309"/>
      <c r="BO613" s="202"/>
      <c r="BP613" s="202"/>
      <c r="BQ613" s="202"/>
      <c r="BR613" s="202"/>
      <c r="BS613" s="202"/>
      <c r="BT613" s="305"/>
      <c r="BU613" s="179"/>
      <c r="BV613" s="1241"/>
      <c r="BW613" s="302"/>
      <c r="BX613" s="1210"/>
      <c r="BY613" s="1277"/>
      <c r="BZ613" s="267">
        <v>11760</v>
      </c>
      <c r="CA613" s="1210"/>
      <c r="CB613" s="1190"/>
      <c r="CC613" s="1192"/>
      <c r="CD613" s="1194"/>
      <c r="CE613" s="1192"/>
      <c r="CF613" s="1196"/>
      <c r="CG613" s="1192"/>
      <c r="CH613" s="1247"/>
      <c r="CI613" s="1241"/>
      <c r="CJ613" s="1188"/>
      <c r="CK613" s="1189"/>
      <c r="CL613" s="1190"/>
      <c r="CM613" s="1192"/>
      <c r="CN613" s="1194"/>
      <c r="CO613" s="1192"/>
      <c r="CP613" s="1196"/>
      <c r="CQ613" s="1192"/>
      <c r="CR613" s="1205"/>
      <c r="CS613" s="1230"/>
      <c r="CT613" s="1232"/>
      <c r="CU613" s="1234"/>
      <c r="CV613" s="1237"/>
      <c r="CW613" s="1234"/>
      <c r="CX613" s="1237"/>
      <c r="CY613" s="1189"/>
      <c r="CZ613" s="167" t="s">
        <v>1164</v>
      </c>
      <c r="DA613" s="268">
        <v>3500</v>
      </c>
      <c r="DB613" s="269">
        <v>3900</v>
      </c>
      <c r="DC613" s="270">
        <v>2400</v>
      </c>
      <c r="DD613" s="271">
        <v>2400</v>
      </c>
      <c r="DE613" s="1210"/>
      <c r="DF613" s="302"/>
      <c r="DG613" s="1189"/>
      <c r="DH613" s="1240"/>
      <c r="DI613" s="1210"/>
      <c r="DJ613" s="1243"/>
      <c r="DK613" s="1210"/>
      <c r="DL613" s="1190"/>
      <c r="DM613" s="1192"/>
      <c r="DN613" s="1194"/>
      <c r="DO613" s="1192"/>
      <c r="DP613" s="1196"/>
      <c r="DQ613" s="1192"/>
      <c r="DR613" s="1247"/>
      <c r="DS613" s="1210"/>
      <c r="DT613" s="231"/>
      <c r="DU613" s="1210"/>
      <c r="DV613" s="1250"/>
      <c r="DW613" s="1252"/>
      <c r="DX613" s="1252"/>
      <c r="DY613" s="1254"/>
      <c r="DZ613" s="1210"/>
      <c r="EA613" s="1212"/>
      <c r="EB613" s="1192"/>
      <c r="EC613" s="1199"/>
      <c r="ED613" s="1192"/>
      <c r="EE613" s="1194"/>
      <c r="EF613" s="1192"/>
      <c r="EG613" s="1196"/>
      <c r="EH613" s="1192"/>
      <c r="EI613" s="1205"/>
      <c r="EJ613" s="1208"/>
      <c r="EK613" s="1210"/>
      <c r="EL613" s="1212"/>
      <c r="EM613" s="1192"/>
      <c r="EN613" s="1199"/>
      <c r="EO613" s="1192"/>
      <c r="EP613" s="1194"/>
      <c r="EQ613" s="1192"/>
      <c r="ER613" s="1196"/>
      <c r="ES613" s="1192"/>
      <c r="ET613" s="1205"/>
      <c r="EU613" s="1215"/>
      <c r="EV613" s="1208"/>
      <c r="EW613" s="1210"/>
      <c r="EX613" s="272">
        <v>3520</v>
      </c>
      <c r="EY613" s="1210"/>
      <c r="EZ613" s="1261"/>
      <c r="FA613" s="1210"/>
      <c r="FB613" s="1264"/>
      <c r="FC613" s="298"/>
      <c r="FD613" s="1267"/>
      <c r="FE613" s="441"/>
      <c r="FL613" s="422"/>
      <c r="FM613" s="422"/>
      <c r="FN613" s="422"/>
      <c r="FO613" s="422"/>
    </row>
    <row r="614" spans="1:171" ht="15.6" customHeight="1">
      <c r="A614" s="144" t="s">
        <v>1609</v>
      </c>
      <c r="B614" s="144" t="s">
        <v>2308</v>
      </c>
      <c r="C614" s="1256"/>
      <c r="D614" s="1182"/>
      <c r="E614" s="1217" t="s">
        <v>1165</v>
      </c>
      <c r="F614" s="299" t="s">
        <v>44</v>
      </c>
      <c r="G614" s="205"/>
      <c r="H614" s="246">
        <v>127180</v>
      </c>
      <c r="I614" s="247">
        <v>210800</v>
      </c>
      <c r="J614" s="246">
        <v>120890</v>
      </c>
      <c r="K614" s="247">
        <v>204510</v>
      </c>
      <c r="L614" s="175" t="s">
        <v>268</v>
      </c>
      <c r="M614" s="248">
        <v>1140</v>
      </c>
      <c r="N614" s="249">
        <v>1980</v>
      </c>
      <c r="O614" s="250" t="s">
        <v>269</v>
      </c>
      <c r="P614" s="251" t="s">
        <v>270</v>
      </c>
      <c r="Q614" s="252" t="s">
        <v>274</v>
      </c>
      <c r="R614" s="251" t="s">
        <v>271</v>
      </c>
      <c r="S614" s="252" t="s">
        <v>268</v>
      </c>
      <c r="T614" s="253">
        <v>3</v>
      </c>
      <c r="U614" s="254">
        <v>3</v>
      </c>
      <c r="V614" s="248">
        <v>1080</v>
      </c>
      <c r="W614" s="249">
        <v>1920</v>
      </c>
      <c r="X614" s="250" t="s">
        <v>269</v>
      </c>
      <c r="Y614" s="251" t="s">
        <v>270</v>
      </c>
      <c r="Z614" s="252" t="s">
        <v>274</v>
      </c>
      <c r="AA614" s="251" t="s">
        <v>271</v>
      </c>
      <c r="AB614" s="252" t="s">
        <v>268</v>
      </c>
      <c r="AC614" s="253">
        <v>3</v>
      </c>
      <c r="AD614" s="255">
        <v>3</v>
      </c>
      <c r="AE614" s="55"/>
      <c r="AH614" s="273"/>
      <c r="AP614" s="55"/>
      <c r="AZ614" s="175" t="s">
        <v>268</v>
      </c>
      <c r="BA614" s="274">
        <v>16720</v>
      </c>
      <c r="BB614" s="175" t="s">
        <v>268</v>
      </c>
      <c r="BC614" s="225">
        <v>160</v>
      </c>
      <c r="BD614" s="226" t="s">
        <v>269</v>
      </c>
      <c r="BE614" s="227" t="s">
        <v>270</v>
      </c>
      <c r="BF614" s="228" t="s">
        <v>268</v>
      </c>
      <c r="BG614" s="229" t="s">
        <v>271</v>
      </c>
      <c r="BH614" s="226" t="s">
        <v>268</v>
      </c>
      <c r="BI614" s="230">
        <v>2.8</v>
      </c>
      <c r="BJ614" s="1187"/>
      <c r="BL614" s="231" t="s">
        <v>1190</v>
      </c>
      <c r="BM614" s="1210"/>
      <c r="BN614" s="1227" t="s">
        <v>1190</v>
      </c>
      <c r="BO614" s="1228"/>
      <c r="BP614" s="1228"/>
      <c r="BT614" s="306"/>
      <c r="BU614" s="235"/>
      <c r="BV614" s="1241"/>
      <c r="BW614" s="302"/>
      <c r="BX614" s="1210" t="s">
        <v>268</v>
      </c>
      <c r="BY614" s="1278">
        <v>11760</v>
      </c>
      <c r="BZ614" s="275"/>
      <c r="CA614" s="1210"/>
      <c r="CB614" s="1190">
        <v>0</v>
      </c>
      <c r="CC614" s="1192"/>
      <c r="CD614" s="1194"/>
      <c r="CE614" s="1192"/>
      <c r="CF614" s="1196"/>
      <c r="CG614" s="1192"/>
      <c r="CH614" s="1247"/>
      <c r="CI614" s="1241"/>
      <c r="CJ614" s="1219">
        <v>4950</v>
      </c>
      <c r="CK614" s="1189"/>
      <c r="CL614" s="1190"/>
      <c r="CM614" s="1192"/>
      <c r="CN614" s="1194"/>
      <c r="CO614" s="1192"/>
      <c r="CP614" s="1196"/>
      <c r="CQ614" s="1192"/>
      <c r="CR614" s="1205"/>
      <c r="CS614" s="1230"/>
      <c r="CT614" s="1232"/>
      <c r="CU614" s="1234"/>
      <c r="CV614" s="1237"/>
      <c r="CW614" s="1234"/>
      <c r="CX614" s="1237"/>
      <c r="CY614" s="1189"/>
      <c r="CZ614" s="167" t="s">
        <v>1166</v>
      </c>
      <c r="DA614" s="268">
        <v>3000</v>
      </c>
      <c r="DB614" s="269">
        <v>3400</v>
      </c>
      <c r="DC614" s="270">
        <v>2100</v>
      </c>
      <c r="DD614" s="271">
        <v>2100</v>
      </c>
      <c r="DE614" s="1210"/>
      <c r="DF614" s="231" t="s">
        <v>317</v>
      </c>
      <c r="DG614" s="235"/>
      <c r="DH614" s="276"/>
      <c r="DI614" s="1241"/>
      <c r="DJ614" s="1243"/>
      <c r="DK614" s="1210"/>
      <c r="DL614" s="1190"/>
      <c r="DM614" s="1192"/>
      <c r="DN614" s="1194"/>
      <c r="DO614" s="1192"/>
      <c r="DP614" s="1196"/>
      <c r="DQ614" s="1192"/>
      <c r="DR614" s="1247"/>
      <c r="DS614" s="1210"/>
      <c r="DT614" s="302"/>
      <c r="DU614" s="1210"/>
      <c r="DV614" s="1221">
        <v>0.02</v>
      </c>
      <c r="DW614" s="1223">
        <v>0.03</v>
      </c>
      <c r="DX614" s="1223">
        <v>0.05</v>
      </c>
      <c r="DY614" s="1225">
        <v>0.06</v>
      </c>
      <c r="DZ614" s="1210"/>
      <c r="EA614" s="1212"/>
      <c r="EB614" s="1192"/>
      <c r="EC614" s="1199"/>
      <c r="ED614" s="1192"/>
      <c r="EE614" s="1194"/>
      <c r="EF614" s="1192"/>
      <c r="EG614" s="1196"/>
      <c r="EH614" s="1192"/>
      <c r="EI614" s="1205"/>
      <c r="EJ614" s="1208"/>
      <c r="EK614" s="1210"/>
      <c r="EL614" s="1212"/>
      <c r="EM614" s="1192"/>
      <c r="EN614" s="1199"/>
      <c r="EO614" s="1192"/>
      <c r="EP614" s="1194"/>
      <c r="EQ614" s="1192"/>
      <c r="ER614" s="1196"/>
      <c r="ES614" s="1192"/>
      <c r="ET614" s="1205"/>
      <c r="EU614" s="1215"/>
      <c r="EV614" s="1208"/>
      <c r="EW614" s="1210"/>
      <c r="EX614" s="277">
        <v>30</v>
      </c>
      <c r="EY614" s="1210"/>
      <c r="EZ614" s="1261"/>
      <c r="FA614" s="1210"/>
      <c r="FB614" s="1264"/>
      <c r="FC614" s="298"/>
      <c r="FD614" s="1267"/>
      <c r="FE614" s="441"/>
      <c r="FL614" s="422"/>
      <c r="FM614" s="422"/>
      <c r="FN614" s="422"/>
      <c r="FO614" s="422"/>
    </row>
    <row r="615" spans="1:171" ht="15.6" customHeight="1">
      <c r="A615" s="144" t="s">
        <v>1610</v>
      </c>
      <c r="B615" s="144" t="s">
        <v>2309</v>
      </c>
      <c r="C615" s="1256"/>
      <c r="D615" s="1182"/>
      <c r="E615" s="1218"/>
      <c r="F615" s="300" t="s">
        <v>45</v>
      </c>
      <c r="G615" s="205"/>
      <c r="H615" s="279">
        <v>210800</v>
      </c>
      <c r="I615" s="280"/>
      <c r="J615" s="279">
        <v>204510</v>
      </c>
      <c r="K615" s="280"/>
      <c r="L615" s="175" t="s">
        <v>268</v>
      </c>
      <c r="M615" s="223">
        <v>1980</v>
      </c>
      <c r="N615" s="281"/>
      <c r="O615" s="282" t="s">
        <v>269</v>
      </c>
      <c r="P615" s="283" t="s">
        <v>270</v>
      </c>
      <c r="Q615" s="284" t="s">
        <v>274</v>
      </c>
      <c r="R615" s="283" t="s">
        <v>271</v>
      </c>
      <c r="S615" s="284" t="s">
        <v>268</v>
      </c>
      <c r="T615" s="285">
        <v>3</v>
      </c>
      <c r="U615" s="286"/>
      <c r="V615" s="223">
        <v>1920</v>
      </c>
      <c r="W615" s="281"/>
      <c r="X615" s="282" t="s">
        <v>269</v>
      </c>
      <c r="Y615" s="283" t="s">
        <v>270</v>
      </c>
      <c r="Z615" s="284" t="s">
        <v>274</v>
      </c>
      <c r="AA615" s="283" t="s">
        <v>271</v>
      </c>
      <c r="AB615" s="284" t="s">
        <v>268</v>
      </c>
      <c r="AC615" s="285">
        <v>3</v>
      </c>
      <c r="AD615" s="287"/>
      <c r="AE615" s="55"/>
      <c r="AH615" s="288"/>
      <c r="AP615" s="55"/>
      <c r="AQ615" s="289"/>
      <c r="AR615" s="165"/>
      <c r="AS615" s="288"/>
      <c r="AZ615" s="56"/>
      <c r="BA615" s="56"/>
      <c r="BB615" s="56"/>
      <c r="BC615" s="56"/>
      <c r="BD615" s="56"/>
      <c r="BE615" s="56"/>
      <c r="BF615" s="56"/>
      <c r="BG615" s="56"/>
      <c r="BH615" s="56"/>
      <c r="BI615" s="56"/>
      <c r="BJ615" s="1187"/>
      <c r="BL615" s="231">
        <v>582700</v>
      </c>
      <c r="BM615" s="1210"/>
      <c r="BN615" s="149">
        <v>5820</v>
      </c>
      <c r="BO615" s="138" t="s">
        <v>272</v>
      </c>
      <c r="BP615" s="166" t="s">
        <v>270</v>
      </c>
      <c r="BQ615" s="161" t="s">
        <v>268</v>
      </c>
      <c r="BR615" s="303" t="s">
        <v>271</v>
      </c>
      <c r="BS615" s="182" t="s">
        <v>268</v>
      </c>
      <c r="BT615" s="304">
        <v>2.1</v>
      </c>
      <c r="BU615" s="307"/>
      <c r="BV615" s="1241"/>
      <c r="BW615" s="302"/>
      <c r="BX615" s="1210"/>
      <c r="BY615" s="1279"/>
      <c r="BZ615" s="290"/>
      <c r="CA615" s="1210"/>
      <c r="CB615" s="1191"/>
      <c r="CC615" s="1193"/>
      <c r="CD615" s="1195"/>
      <c r="CE615" s="1193"/>
      <c r="CF615" s="1197"/>
      <c r="CG615" s="1193"/>
      <c r="CH615" s="1248"/>
      <c r="CI615" s="1241"/>
      <c r="CJ615" s="1219"/>
      <c r="CK615" s="1189"/>
      <c r="CL615" s="1190"/>
      <c r="CM615" s="1192"/>
      <c r="CN615" s="1194"/>
      <c r="CO615" s="1192"/>
      <c r="CP615" s="1196"/>
      <c r="CQ615" s="1192"/>
      <c r="CR615" s="1205"/>
      <c r="CS615" s="1230"/>
      <c r="CT615" s="1232"/>
      <c r="CU615" s="1235"/>
      <c r="CV615" s="1238"/>
      <c r="CW615" s="1235"/>
      <c r="CX615" s="1238"/>
      <c r="CY615" s="1189"/>
      <c r="CZ615" s="291" t="s">
        <v>1167</v>
      </c>
      <c r="DA615" s="292">
        <v>2700</v>
      </c>
      <c r="DB615" s="293">
        <v>3000</v>
      </c>
      <c r="DC615" s="294">
        <v>1900</v>
      </c>
      <c r="DD615" s="290">
        <v>1900</v>
      </c>
      <c r="DE615" s="1210"/>
      <c r="DF615" s="231">
        <v>4250</v>
      </c>
      <c r="DG615" s="235"/>
      <c r="DH615" s="165"/>
      <c r="DI615" s="1241"/>
      <c r="DJ615" s="1244"/>
      <c r="DK615" s="1210"/>
      <c r="DL615" s="1190"/>
      <c r="DM615" s="1193"/>
      <c r="DN615" s="1195"/>
      <c r="DO615" s="1193"/>
      <c r="DP615" s="1197"/>
      <c r="DQ615" s="1193"/>
      <c r="DR615" s="1248"/>
      <c r="DS615" s="1210"/>
      <c r="DT615" s="302"/>
      <c r="DU615" s="1210"/>
      <c r="DV615" s="1222"/>
      <c r="DW615" s="1224"/>
      <c r="DX615" s="1224"/>
      <c r="DY615" s="1226"/>
      <c r="DZ615" s="1210"/>
      <c r="EA615" s="1213"/>
      <c r="EB615" s="1193"/>
      <c r="EC615" s="1200"/>
      <c r="ED615" s="1193"/>
      <c r="EE615" s="1195"/>
      <c r="EF615" s="1193"/>
      <c r="EG615" s="1197"/>
      <c r="EH615" s="1193"/>
      <c r="EI615" s="1206"/>
      <c r="EJ615" s="1209"/>
      <c r="EK615" s="1210"/>
      <c r="EL615" s="1213"/>
      <c r="EM615" s="1193"/>
      <c r="EN615" s="1200"/>
      <c r="EO615" s="1193"/>
      <c r="EP615" s="1195"/>
      <c r="EQ615" s="1193"/>
      <c r="ER615" s="1197"/>
      <c r="ES615" s="1193"/>
      <c r="ET615" s="1206"/>
      <c r="EU615" s="1216"/>
      <c r="EV615" s="1209"/>
      <c r="EW615" s="1210"/>
      <c r="EX615" s="295" t="s">
        <v>1168</v>
      </c>
      <c r="EY615" s="1210"/>
      <c r="EZ615" s="1261"/>
      <c r="FA615" s="1210"/>
      <c r="FB615" s="1264"/>
      <c r="FC615" s="298"/>
      <c r="FD615" s="1267"/>
      <c r="FE615" s="441"/>
      <c r="FL615" s="422"/>
      <c r="FM615" s="422"/>
      <c r="FN615" s="422"/>
      <c r="FO615" s="422"/>
    </row>
    <row r="616" spans="1:171" ht="15.6" customHeight="1">
      <c r="A616" s="144" t="s">
        <v>648</v>
      </c>
      <c r="B616" s="144" t="s">
        <v>2310</v>
      </c>
      <c r="C616" s="1256"/>
      <c r="D616" s="1352" t="s">
        <v>1191</v>
      </c>
      <c r="E616" s="1184" t="s">
        <v>1160</v>
      </c>
      <c r="F616" s="296" t="s">
        <v>42</v>
      </c>
      <c r="G616" s="205"/>
      <c r="H616" s="206">
        <v>44320</v>
      </c>
      <c r="I616" s="207">
        <v>52680</v>
      </c>
      <c r="J616" s="206">
        <v>38660</v>
      </c>
      <c r="K616" s="207">
        <v>47020</v>
      </c>
      <c r="L616" s="175" t="s">
        <v>268</v>
      </c>
      <c r="M616" s="208">
        <v>420</v>
      </c>
      <c r="N616" s="209">
        <v>500</v>
      </c>
      <c r="O616" s="210" t="s">
        <v>269</v>
      </c>
      <c r="P616" s="211" t="s">
        <v>270</v>
      </c>
      <c r="Q616" s="212" t="s">
        <v>268</v>
      </c>
      <c r="R616" s="213" t="s">
        <v>271</v>
      </c>
      <c r="S616" s="212" t="s">
        <v>268</v>
      </c>
      <c r="T616" s="214">
        <v>3.2</v>
      </c>
      <c r="U616" s="215">
        <v>3.2</v>
      </c>
      <c r="V616" s="208">
        <v>360</v>
      </c>
      <c r="W616" s="209">
        <v>440</v>
      </c>
      <c r="X616" s="210" t="s">
        <v>269</v>
      </c>
      <c r="Y616" s="211" t="s">
        <v>270</v>
      </c>
      <c r="Z616" s="212" t="s">
        <v>268</v>
      </c>
      <c r="AA616" s="213" t="s">
        <v>271</v>
      </c>
      <c r="AB616" s="212" t="s">
        <v>268</v>
      </c>
      <c r="AC616" s="214">
        <v>3.2</v>
      </c>
      <c r="AD616" s="216">
        <v>3.2</v>
      </c>
      <c r="AE616" s="175" t="s">
        <v>268</v>
      </c>
      <c r="AF616" s="217">
        <v>8360</v>
      </c>
      <c r="AG616" s="218" t="s">
        <v>274</v>
      </c>
      <c r="AH616" s="219">
        <v>80</v>
      </c>
      <c r="AI616" s="220" t="s">
        <v>269</v>
      </c>
      <c r="AJ616" s="211" t="s">
        <v>270</v>
      </c>
      <c r="AK616" s="212" t="s">
        <v>268</v>
      </c>
      <c r="AL616" s="213" t="s">
        <v>271</v>
      </c>
      <c r="AM616" s="212" t="s">
        <v>268</v>
      </c>
      <c r="AN616" s="221">
        <v>2.8</v>
      </c>
      <c r="AO616" s="222" t="s">
        <v>276</v>
      </c>
      <c r="AP616" s="175" t="s">
        <v>268</v>
      </c>
      <c r="AQ616" s="223">
        <v>3340</v>
      </c>
      <c r="AR616" s="224" t="s">
        <v>274</v>
      </c>
      <c r="AS616" s="225">
        <v>30</v>
      </c>
      <c r="AT616" s="226" t="s">
        <v>269</v>
      </c>
      <c r="AU616" s="227" t="s">
        <v>270</v>
      </c>
      <c r="AV616" s="228" t="s">
        <v>268</v>
      </c>
      <c r="AW616" s="229" t="s">
        <v>271</v>
      </c>
      <c r="AX616" s="228" t="s">
        <v>268</v>
      </c>
      <c r="AY616" s="230">
        <v>3.8</v>
      </c>
      <c r="BA616" s="56"/>
      <c r="BJ616" s="1187"/>
      <c r="BL616" s="302"/>
      <c r="BM616" s="1210"/>
      <c r="BN616" s="309"/>
      <c r="BO616" s="202"/>
      <c r="BP616" s="202"/>
      <c r="BQ616" s="202"/>
      <c r="BR616" s="202"/>
      <c r="BS616" s="202"/>
      <c r="BT616" s="305"/>
      <c r="BU616" s="179"/>
      <c r="BV616" s="1241"/>
      <c r="BW616" s="231"/>
      <c r="BX616" s="1186"/>
      <c r="BY616" s="133"/>
      <c r="BZ616" s="133"/>
      <c r="CA616" s="1187"/>
      <c r="CB616" s="311"/>
      <c r="CC616" s="312"/>
      <c r="CD616" s="311"/>
      <c r="CE616" s="312"/>
      <c r="CF616" s="311"/>
      <c r="CG616" s="312"/>
      <c r="CH616" s="311"/>
      <c r="CI616" s="1241"/>
      <c r="CJ616" s="1188" t="s">
        <v>170</v>
      </c>
      <c r="CK616" s="1189" t="s">
        <v>268</v>
      </c>
      <c r="CL616" s="1190">
        <v>40</v>
      </c>
      <c r="CM616" s="1192" t="s">
        <v>269</v>
      </c>
      <c r="CN616" s="1194" t="s">
        <v>270</v>
      </c>
      <c r="CO616" s="1192" t="s">
        <v>268</v>
      </c>
      <c r="CP616" s="1196" t="s">
        <v>275</v>
      </c>
      <c r="CQ616" s="1192" t="s">
        <v>268</v>
      </c>
      <c r="CR616" s="1205">
        <v>2.7</v>
      </c>
      <c r="CS616" s="1230" t="s">
        <v>277</v>
      </c>
      <c r="CT616" s="1232" t="s">
        <v>268</v>
      </c>
      <c r="CU616" s="1233">
        <v>3400</v>
      </c>
      <c r="CV616" s="1236">
        <v>3800</v>
      </c>
      <c r="CW616" s="1233">
        <v>2400</v>
      </c>
      <c r="CX616" s="1236">
        <v>2400</v>
      </c>
      <c r="CY616" s="1189" t="s">
        <v>268</v>
      </c>
      <c r="CZ616" s="238" t="s">
        <v>1162</v>
      </c>
      <c r="DA616" s="239">
        <v>5500</v>
      </c>
      <c r="DB616" s="240">
        <v>6200</v>
      </c>
      <c r="DC616" s="241">
        <v>3900</v>
      </c>
      <c r="DD616" s="242">
        <v>3900</v>
      </c>
      <c r="DE616" s="1210"/>
      <c r="DF616" s="302"/>
      <c r="DG616" s="1189" t="s">
        <v>268</v>
      </c>
      <c r="DH616" s="1239">
        <v>5100</v>
      </c>
      <c r="DI616" s="1210" t="s">
        <v>268</v>
      </c>
      <c r="DJ616" s="1242">
        <v>2180</v>
      </c>
      <c r="DK616" s="1210" t="s">
        <v>268</v>
      </c>
      <c r="DL616" s="1245">
        <v>20</v>
      </c>
      <c r="DM616" s="1201" t="s">
        <v>269</v>
      </c>
      <c r="DN616" s="1202" t="s">
        <v>270</v>
      </c>
      <c r="DO616" s="1201" t="s">
        <v>268</v>
      </c>
      <c r="DP616" s="1203" t="s">
        <v>275</v>
      </c>
      <c r="DQ616" s="1201" t="s">
        <v>268</v>
      </c>
      <c r="DR616" s="1246">
        <v>6.8</v>
      </c>
      <c r="DS616" s="1210"/>
      <c r="DT616" s="302"/>
      <c r="DU616" s="1210" t="s">
        <v>280</v>
      </c>
      <c r="DV616" s="1249" t="s">
        <v>1129</v>
      </c>
      <c r="DW616" s="1251" t="s">
        <v>1129</v>
      </c>
      <c r="DX616" s="1251" t="s">
        <v>1129</v>
      </c>
      <c r="DY616" s="1253" t="s">
        <v>1129</v>
      </c>
      <c r="DZ616" s="1210" t="s">
        <v>280</v>
      </c>
      <c r="EA616" s="1211">
        <v>1470</v>
      </c>
      <c r="EB616" s="1201" t="s">
        <v>268</v>
      </c>
      <c r="EC616" s="1198">
        <v>10</v>
      </c>
      <c r="ED616" s="1201" t="s">
        <v>269</v>
      </c>
      <c r="EE616" s="1202" t="s">
        <v>270</v>
      </c>
      <c r="EF616" s="1201" t="s">
        <v>268</v>
      </c>
      <c r="EG616" s="1203" t="s">
        <v>275</v>
      </c>
      <c r="EH616" s="1201" t="s">
        <v>268</v>
      </c>
      <c r="EI616" s="1204">
        <v>6.8</v>
      </c>
      <c r="EJ616" s="1207" t="s">
        <v>276</v>
      </c>
      <c r="EK616" s="1210" t="s">
        <v>280</v>
      </c>
      <c r="EL616" s="1211">
        <v>5010</v>
      </c>
      <c r="EM616" s="1201" t="s">
        <v>268</v>
      </c>
      <c r="EN616" s="1198">
        <v>50</v>
      </c>
      <c r="EO616" s="1201" t="s">
        <v>269</v>
      </c>
      <c r="EP616" s="1202" t="s">
        <v>270</v>
      </c>
      <c r="EQ616" s="1201" t="s">
        <v>268</v>
      </c>
      <c r="ER616" s="1203" t="s">
        <v>275</v>
      </c>
      <c r="ES616" s="1201" t="s">
        <v>268</v>
      </c>
      <c r="ET616" s="1204">
        <v>2.7</v>
      </c>
      <c r="EU616" s="1214" t="s">
        <v>276</v>
      </c>
      <c r="EV616" s="1207" t="s">
        <v>1168</v>
      </c>
      <c r="EW616" s="1210" t="s">
        <v>280</v>
      </c>
      <c r="EX616" s="244"/>
      <c r="EY616" s="1210" t="s">
        <v>280</v>
      </c>
      <c r="EZ616" s="1261"/>
      <c r="FA616" s="1210"/>
      <c r="FB616" s="1264"/>
      <c r="FC616" s="298"/>
      <c r="FD616" s="1267"/>
      <c r="FE616" s="441"/>
      <c r="FL616" s="422"/>
      <c r="FM616" s="422"/>
      <c r="FN616" s="422"/>
      <c r="FO616" s="422"/>
    </row>
    <row r="617" spans="1:171" ht="15.6" customHeight="1">
      <c r="A617" s="144" t="s">
        <v>649</v>
      </c>
      <c r="B617" s="144" t="s">
        <v>2311</v>
      </c>
      <c r="C617" s="1256"/>
      <c r="D617" s="1182"/>
      <c r="E617" s="1185"/>
      <c r="F617" s="299" t="s">
        <v>43</v>
      </c>
      <c r="G617" s="205"/>
      <c r="H617" s="246">
        <v>52680</v>
      </c>
      <c r="I617" s="247">
        <v>120350</v>
      </c>
      <c r="J617" s="246">
        <v>47020</v>
      </c>
      <c r="K617" s="247">
        <v>114690</v>
      </c>
      <c r="L617" s="175" t="s">
        <v>268</v>
      </c>
      <c r="M617" s="248">
        <v>500</v>
      </c>
      <c r="N617" s="249">
        <v>1070</v>
      </c>
      <c r="O617" s="250" t="s">
        <v>269</v>
      </c>
      <c r="P617" s="251" t="s">
        <v>270</v>
      </c>
      <c r="Q617" s="252" t="s">
        <v>274</v>
      </c>
      <c r="R617" s="251" t="s">
        <v>271</v>
      </c>
      <c r="S617" s="252" t="s">
        <v>268</v>
      </c>
      <c r="T617" s="253">
        <v>3.2</v>
      </c>
      <c r="U617" s="254">
        <v>3.1</v>
      </c>
      <c r="V617" s="248">
        <v>440</v>
      </c>
      <c r="W617" s="249">
        <v>1010</v>
      </c>
      <c r="X617" s="250" t="s">
        <v>269</v>
      </c>
      <c r="Y617" s="251" t="s">
        <v>270</v>
      </c>
      <c r="Z617" s="252" t="s">
        <v>274</v>
      </c>
      <c r="AA617" s="251" t="s">
        <v>271</v>
      </c>
      <c r="AB617" s="252" t="s">
        <v>268</v>
      </c>
      <c r="AC617" s="253">
        <v>3.2</v>
      </c>
      <c r="AD617" s="255">
        <v>3.1</v>
      </c>
      <c r="AE617" s="175" t="s">
        <v>268</v>
      </c>
      <c r="AF617" s="223">
        <v>8360</v>
      </c>
      <c r="AG617" s="224" t="s">
        <v>274</v>
      </c>
      <c r="AH617" s="256">
        <v>80</v>
      </c>
      <c r="AI617" s="257" t="s">
        <v>269</v>
      </c>
      <c r="AJ617" s="197" t="s">
        <v>270</v>
      </c>
      <c r="AK617" s="198" t="s">
        <v>268</v>
      </c>
      <c r="AL617" s="258" t="s">
        <v>271</v>
      </c>
      <c r="AM617" s="259" t="s">
        <v>268</v>
      </c>
      <c r="AN617" s="260">
        <v>2.8</v>
      </c>
      <c r="AO617" s="261"/>
      <c r="AQ617" s="233"/>
      <c r="AR617" s="56"/>
      <c r="AS617" s="233"/>
      <c r="AT617" s="262"/>
      <c r="AU617" s="263"/>
      <c r="AV617" s="262"/>
      <c r="AW617" s="263"/>
      <c r="AX617" s="262"/>
      <c r="AY617" s="263"/>
      <c r="BA617" s="56"/>
      <c r="BB617" s="56"/>
      <c r="BC617" s="264"/>
      <c r="BD617" s="265"/>
      <c r="BE617" s="56"/>
      <c r="BF617" s="265"/>
      <c r="BG617" s="56"/>
      <c r="BH617" s="265"/>
      <c r="BI617" s="56"/>
      <c r="BJ617" s="1187"/>
      <c r="BL617" s="231" t="s">
        <v>1192</v>
      </c>
      <c r="BM617" s="1210"/>
      <c r="BN617" s="1227" t="s">
        <v>1192</v>
      </c>
      <c r="BO617" s="1228"/>
      <c r="BP617" s="1228"/>
      <c r="BT617" s="306"/>
      <c r="BU617" s="235"/>
      <c r="BV617" s="1241"/>
      <c r="BW617" s="266"/>
      <c r="BX617" s="1186"/>
      <c r="BY617" s="133"/>
      <c r="BZ617" s="133"/>
      <c r="CA617" s="1187"/>
      <c r="CB617" s="311"/>
      <c r="CC617" s="312"/>
      <c r="CD617" s="311"/>
      <c r="CE617" s="312"/>
      <c r="CF617" s="311"/>
      <c r="CG617" s="312"/>
      <c r="CH617" s="311"/>
      <c r="CI617" s="1241"/>
      <c r="CJ617" s="1188"/>
      <c r="CK617" s="1189"/>
      <c r="CL617" s="1190"/>
      <c r="CM617" s="1192"/>
      <c r="CN617" s="1194"/>
      <c r="CO617" s="1192"/>
      <c r="CP617" s="1196"/>
      <c r="CQ617" s="1192"/>
      <c r="CR617" s="1205"/>
      <c r="CS617" s="1230"/>
      <c r="CT617" s="1232"/>
      <c r="CU617" s="1234"/>
      <c r="CV617" s="1237"/>
      <c r="CW617" s="1234"/>
      <c r="CX617" s="1237"/>
      <c r="CY617" s="1189"/>
      <c r="CZ617" s="167" t="s">
        <v>1164</v>
      </c>
      <c r="DA617" s="268">
        <v>3000</v>
      </c>
      <c r="DB617" s="269">
        <v>3400</v>
      </c>
      <c r="DC617" s="270">
        <v>2100</v>
      </c>
      <c r="DD617" s="271">
        <v>2100</v>
      </c>
      <c r="DE617" s="1210"/>
      <c r="DF617" s="231" t="s">
        <v>319</v>
      </c>
      <c r="DG617" s="1189"/>
      <c r="DH617" s="1240"/>
      <c r="DI617" s="1210"/>
      <c r="DJ617" s="1243"/>
      <c r="DK617" s="1210"/>
      <c r="DL617" s="1190"/>
      <c r="DM617" s="1192"/>
      <c r="DN617" s="1194"/>
      <c r="DO617" s="1192"/>
      <c r="DP617" s="1196"/>
      <c r="DQ617" s="1192"/>
      <c r="DR617" s="1247"/>
      <c r="DS617" s="1210"/>
      <c r="DT617" s="302"/>
      <c r="DU617" s="1210"/>
      <c r="DV617" s="1250"/>
      <c r="DW617" s="1252"/>
      <c r="DX617" s="1252"/>
      <c r="DY617" s="1254"/>
      <c r="DZ617" s="1210"/>
      <c r="EA617" s="1212"/>
      <c r="EB617" s="1192"/>
      <c r="EC617" s="1199"/>
      <c r="ED617" s="1192"/>
      <c r="EE617" s="1194"/>
      <c r="EF617" s="1192"/>
      <c r="EG617" s="1196"/>
      <c r="EH617" s="1192"/>
      <c r="EI617" s="1205"/>
      <c r="EJ617" s="1208"/>
      <c r="EK617" s="1210"/>
      <c r="EL617" s="1212"/>
      <c r="EM617" s="1192"/>
      <c r="EN617" s="1199"/>
      <c r="EO617" s="1192"/>
      <c r="EP617" s="1194"/>
      <c r="EQ617" s="1192"/>
      <c r="ER617" s="1196"/>
      <c r="ES617" s="1192"/>
      <c r="ET617" s="1205"/>
      <c r="EU617" s="1215"/>
      <c r="EV617" s="1208"/>
      <c r="EW617" s="1210"/>
      <c r="EX617" s="272">
        <v>3170</v>
      </c>
      <c r="EY617" s="1210"/>
      <c r="EZ617" s="1261"/>
      <c r="FA617" s="1210"/>
      <c r="FB617" s="1264"/>
      <c r="FC617" s="298"/>
      <c r="FD617" s="1267"/>
      <c r="FE617" s="441"/>
      <c r="FL617" s="422"/>
      <c r="FM617" s="422"/>
      <c r="FN617" s="422"/>
      <c r="FO617" s="422"/>
    </row>
    <row r="618" spans="1:171" ht="15.6" customHeight="1">
      <c r="A618" s="144" t="s">
        <v>1611</v>
      </c>
      <c r="B618" s="144" t="s">
        <v>2312</v>
      </c>
      <c r="C618" s="1256"/>
      <c r="D618" s="1182"/>
      <c r="E618" s="1217" t="s">
        <v>1165</v>
      </c>
      <c r="F618" s="299" t="s">
        <v>44</v>
      </c>
      <c r="G618" s="205"/>
      <c r="H618" s="246">
        <v>120350</v>
      </c>
      <c r="I618" s="247">
        <v>203970</v>
      </c>
      <c r="J618" s="246">
        <v>114690</v>
      </c>
      <c r="K618" s="247">
        <v>198310</v>
      </c>
      <c r="L618" s="175" t="s">
        <v>268</v>
      </c>
      <c r="M618" s="248">
        <v>1070</v>
      </c>
      <c r="N618" s="249">
        <v>1910</v>
      </c>
      <c r="O618" s="250" t="s">
        <v>269</v>
      </c>
      <c r="P618" s="251" t="s">
        <v>270</v>
      </c>
      <c r="Q618" s="252" t="s">
        <v>274</v>
      </c>
      <c r="R618" s="251" t="s">
        <v>271</v>
      </c>
      <c r="S618" s="252" t="s">
        <v>268</v>
      </c>
      <c r="T618" s="253">
        <v>3.1</v>
      </c>
      <c r="U618" s="254">
        <v>3</v>
      </c>
      <c r="V618" s="248">
        <v>1010</v>
      </c>
      <c r="W618" s="249">
        <v>1850</v>
      </c>
      <c r="X618" s="250" t="s">
        <v>269</v>
      </c>
      <c r="Y618" s="251" t="s">
        <v>270</v>
      </c>
      <c r="Z618" s="252" t="s">
        <v>274</v>
      </c>
      <c r="AA618" s="251" t="s">
        <v>271</v>
      </c>
      <c r="AB618" s="252" t="s">
        <v>268</v>
      </c>
      <c r="AC618" s="253">
        <v>3.1</v>
      </c>
      <c r="AD618" s="255">
        <v>3</v>
      </c>
      <c r="AE618" s="55"/>
      <c r="AH618" s="273"/>
      <c r="AP618" s="55"/>
      <c r="AZ618" s="175" t="s">
        <v>268</v>
      </c>
      <c r="BA618" s="274">
        <v>16720</v>
      </c>
      <c r="BB618" s="175" t="s">
        <v>268</v>
      </c>
      <c r="BC618" s="225">
        <v>160</v>
      </c>
      <c r="BD618" s="226" t="s">
        <v>269</v>
      </c>
      <c r="BE618" s="227" t="s">
        <v>270</v>
      </c>
      <c r="BF618" s="228" t="s">
        <v>268</v>
      </c>
      <c r="BG618" s="229" t="s">
        <v>271</v>
      </c>
      <c r="BH618" s="226" t="s">
        <v>268</v>
      </c>
      <c r="BI618" s="230">
        <v>2.8</v>
      </c>
      <c r="BJ618" s="1187"/>
      <c r="BL618" s="231">
        <v>623000</v>
      </c>
      <c r="BM618" s="1210"/>
      <c r="BN618" s="149">
        <v>6230</v>
      </c>
      <c r="BO618" s="138" t="s">
        <v>272</v>
      </c>
      <c r="BP618" s="166" t="s">
        <v>270</v>
      </c>
      <c r="BQ618" s="161" t="s">
        <v>268</v>
      </c>
      <c r="BR618" s="303" t="s">
        <v>271</v>
      </c>
      <c r="BS618" s="182" t="s">
        <v>268</v>
      </c>
      <c r="BT618" s="304">
        <v>2</v>
      </c>
      <c r="BU618" s="307"/>
      <c r="BV618" s="1241"/>
      <c r="BW618" s="302"/>
      <c r="BX618" s="1186"/>
      <c r="BY618" s="133"/>
      <c r="BZ618" s="133"/>
      <c r="CA618" s="1187"/>
      <c r="CB618" s="311"/>
      <c r="CC618" s="312"/>
      <c r="CD618" s="311"/>
      <c r="CE618" s="312"/>
      <c r="CF618" s="311"/>
      <c r="CG618" s="312"/>
      <c r="CH618" s="311"/>
      <c r="CI618" s="1241"/>
      <c r="CJ618" s="1219">
        <v>4330</v>
      </c>
      <c r="CK618" s="1189"/>
      <c r="CL618" s="1190"/>
      <c r="CM618" s="1192"/>
      <c r="CN618" s="1194"/>
      <c r="CO618" s="1192"/>
      <c r="CP618" s="1196"/>
      <c r="CQ618" s="1192"/>
      <c r="CR618" s="1205"/>
      <c r="CS618" s="1230"/>
      <c r="CT618" s="1232"/>
      <c r="CU618" s="1234"/>
      <c r="CV618" s="1237"/>
      <c r="CW618" s="1234"/>
      <c r="CX618" s="1237"/>
      <c r="CY618" s="1189"/>
      <c r="CZ618" s="167" t="s">
        <v>1166</v>
      </c>
      <c r="DA618" s="268">
        <v>2600</v>
      </c>
      <c r="DB618" s="269">
        <v>2900</v>
      </c>
      <c r="DC618" s="270">
        <v>1800</v>
      </c>
      <c r="DD618" s="271">
        <v>1800</v>
      </c>
      <c r="DE618" s="1210"/>
      <c r="DF618" s="231">
        <v>3920</v>
      </c>
      <c r="DG618" s="235"/>
      <c r="DH618" s="276"/>
      <c r="DI618" s="1241"/>
      <c r="DJ618" s="1243"/>
      <c r="DK618" s="1210"/>
      <c r="DL618" s="1190"/>
      <c r="DM618" s="1192"/>
      <c r="DN618" s="1194"/>
      <c r="DO618" s="1192"/>
      <c r="DP618" s="1196"/>
      <c r="DQ618" s="1192"/>
      <c r="DR618" s="1247"/>
      <c r="DS618" s="1210"/>
      <c r="DT618" s="302"/>
      <c r="DU618" s="1210"/>
      <c r="DV618" s="1221">
        <v>0.02</v>
      </c>
      <c r="DW618" s="1223">
        <v>0.03</v>
      </c>
      <c r="DX618" s="1223">
        <v>0.05</v>
      </c>
      <c r="DY618" s="1225">
        <v>0.06</v>
      </c>
      <c r="DZ618" s="1210"/>
      <c r="EA618" s="1212"/>
      <c r="EB618" s="1192"/>
      <c r="EC618" s="1199"/>
      <c r="ED618" s="1192"/>
      <c r="EE618" s="1194"/>
      <c r="EF618" s="1192"/>
      <c r="EG618" s="1196"/>
      <c r="EH618" s="1192"/>
      <c r="EI618" s="1205"/>
      <c r="EJ618" s="1208"/>
      <c r="EK618" s="1210"/>
      <c r="EL618" s="1212"/>
      <c r="EM618" s="1192"/>
      <c r="EN618" s="1199"/>
      <c r="EO618" s="1192"/>
      <c r="EP618" s="1194"/>
      <c r="EQ618" s="1192"/>
      <c r="ER618" s="1196"/>
      <c r="ES618" s="1192"/>
      <c r="ET618" s="1205"/>
      <c r="EU618" s="1215"/>
      <c r="EV618" s="1208"/>
      <c r="EW618" s="1210"/>
      <c r="EX618" s="277">
        <v>30</v>
      </c>
      <c r="EY618" s="1210"/>
      <c r="EZ618" s="1261"/>
      <c r="FA618" s="1210"/>
      <c r="FB618" s="1264"/>
      <c r="FC618" s="298"/>
      <c r="FD618" s="1267"/>
      <c r="FE618" s="441"/>
      <c r="FL618" s="422"/>
      <c r="FM618" s="422"/>
      <c r="FN618" s="422"/>
      <c r="FO618" s="422"/>
    </row>
    <row r="619" spans="1:171" ht="15.6" customHeight="1">
      <c r="A619" s="144" t="s">
        <v>1612</v>
      </c>
      <c r="B619" s="144" t="s">
        <v>2313</v>
      </c>
      <c r="C619" s="1256"/>
      <c r="D619" s="1182"/>
      <c r="E619" s="1218"/>
      <c r="F619" s="300" t="s">
        <v>45</v>
      </c>
      <c r="G619" s="205"/>
      <c r="H619" s="279">
        <v>203970</v>
      </c>
      <c r="I619" s="280"/>
      <c r="J619" s="279">
        <v>198310</v>
      </c>
      <c r="K619" s="280"/>
      <c r="L619" s="175" t="s">
        <v>268</v>
      </c>
      <c r="M619" s="223">
        <v>1910</v>
      </c>
      <c r="N619" s="281"/>
      <c r="O619" s="282" t="s">
        <v>269</v>
      </c>
      <c r="P619" s="283" t="s">
        <v>270</v>
      </c>
      <c r="Q619" s="284" t="s">
        <v>274</v>
      </c>
      <c r="R619" s="283" t="s">
        <v>271</v>
      </c>
      <c r="S619" s="284" t="s">
        <v>268</v>
      </c>
      <c r="T619" s="285">
        <v>3</v>
      </c>
      <c r="U619" s="286"/>
      <c r="V619" s="223">
        <v>1850</v>
      </c>
      <c r="W619" s="281"/>
      <c r="X619" s="282" t="s">
        <v>269</v>
      </c>
      <c r="Y619" s="283" t="s">
        <v>270</v>
      </c>
      <c r="Z619" s="284" t="s">
        <v>274</v>
      </c>
      <c r="AA619" s="283" t="s">
        <v>271</v>
      </c>
      <c r="AB619" s="284" t="s">
        <v>268</v>
      </c>
      <c r="AC619" s="285">
        <v>3</v>
      </c>
      <c r="AD619" s="287"/>
      <c r="AE619" s="55"/>
      <c r="AH619" s="288"/>
      <c r="AP619" s="55"/>
      <c r="AQ619" s="289"/>
      <c r="AR619" s="165"/>
      <c r="AS619" s="288"/>
      <c r="AZ619" s="56"/>
      <c r="BA619" s="56"/>
      <c r="BB619" s="56"/>
      <c r="BC619" s="56"/>
      <c r="BD619" s="56"/>
      <c r="BE619" s="56"/>
      <c r="BF619" s="56"/>
      <c r="BG619" s="56"/>
      <c r="BH619" s="56"/>
      <c r="BI619" s="56"/>
      <c r="BJ619" s="1187"/>
      <c r="BL619" s="302"/>
      <c r="BM619" s="1210"/>
      <c r="BN619" s="309"/>
      <c r="BO619" s="202"/>
      <c r="BP619" s="202"/>
      <c r="BQ619" s="202"/>
      <c r="BR619" s="202"/>
      <c r="BS619" s="202"/>
      <c r="BT619" s="305"/>
      <c r="BU619" s="179"/>
      <c r="BV619" s="1241"/>
      <c r="BW619" s="231"/>
      <c r="BX619" s="1186"/>
      <c r="BY619" s="133"/>
      <c r="BZ619" s="133"/>
      <c r="CA619" s="1187"/>
      <c r="CB619" s="311"/>
      <c r="CC619" s="312"/>
      <c r="CD619" s="311"/>
      <c r="CE619" s="312"/>
      <c r="CF619" s="311"/>
      <c r="CG619" s="312"/>
      <c r="CH619" s="311"/>
      <c r="CI619" s="1241"/>
      <c r="CJ619" s="1219"/>
      <c r="CK619" s="1189"/>
      <c r="CL619" s="1190"/>
      <c r="CM619" s="1192"/>
      <c r="CN619" s="1194"/>
      <c r="CO619" s="1192"/>
      <c r="CP619" s="1196"/>
      <c r="CQ619" s="1192"/>
      <c r="CR619" s="1205"/>
      <c r="CS619" s="1230"/>
      <c r="CT619" s="1232"/>
      <c r="CU619" s="1235"/>
      <c r="CV619" s="1238"/>
      <c r="CW619" s="1235"/>
      <c r="CX619" s="1238"/>
      <c r="CY619" s="1189"/>
      <c r="CZ619" s="291" t="s">
        <v>1167</v>
      </c>
      <c r="DA619" s="292">
        <v>2400</v>
      </c>
      <c r="DB619" s="293">
        <v>2600</v>
      </c>
      <c r="DC619" s="294">
        <v>1600</v>
      </c>
      <c r="DD619" s="290">
        <v>1600</v>
      </c>
      <c r="DE619" s="1210"/>
      <c r="DF619" s="302"/>
      <c r="DG619" s="235"/>
      <c r="DH619" s="165"/>
      <c r="DI619" s="1241"/>
      <c r="DJ619" s="1244"/>
      <c r="DK619" s="1210"/>
      <c r="DL619" s="1190"/>
      <c r="DM619" s="1193"/>
      <c r="DN619" s="1195"/>
      <c r="DO619" s="1193"/>
      <c r="DP619" s="1197"/>
      <c r="DQ619" s="1193"/>
      <c r="DR619" s="1248"/>
      <c r="DS619" s="1210"/>
      <c r="DT619" s="231"/>
      <c r="DU619" s="1210"/>
      <c r="DV619" s="1222"/>
      <c r="DW619" s="1224"/>
      <c r="DX619" s="1224"/>
      <c r="DY619" s="1226"/>
      <c r="DZ619" s="1210"/>
      <c r="EA619" s="1213"/>
      <c r="EB619" s="1193"/>
      <c r="EC619" s="1200"/>
      <c r="ED619" s="1193"/>
      <c r="EE619" s="1195"/>
      <c r="EF619" s="1193"/>
      <c r="EG619" s="1197"/>
      <c r="EH619" s="1193"/>
      <c r="EI619" s="1206"/>
      <c r="EJ619" s="1209"/>
      <c r="EK619" s="1210"/>
      <c r="EL619" s="1213"/>
      <c r="EM619" s="1193"/>
      <c r="EN619" s="1200"/>
      <c r="EO619" s="1193"/>
      <c r="EP619" s="1195"/>
      <c r="EQ619" s="1193"/>
      <c r="ER619" s="1197"/>
      <c r="ES619" s="1193"/>
      <c r="ET619" s="1206"/>
      <c r="EU619" s="1216"/>
      <c r="EV619" s="1209"/>
      <c r="EW619" s="1210"/>
      <c r="EX619" s="295" t="s">
        <v>1168</v>
      </c>
      <c r="EY619" s="1210"/>
      <c r="EZ619" s="1261"/>
      <c r="FA619" s="1210"/>
      <c r="FB619" s="1264"/>
      <c r="FC619" s="298"/>
      <c r="FD619" s="1267"/>
      <c r="FE619" s="441"/>
      <c r="FL619" s="422"/>
      <c r="FM619" s="422"/>
      <c r="FN619" s="422"/>
      <c r="FO619" s="422"/>
    </row>
    <row r="620" spans="1:171" ht="15.6" customHeight="1">
      <c r="A620" s="144" t="s">
        <v>1613</v>
      </c>
      <c r="B620" s="144" t="s">
        <v>2314</v>
      </c>
      <c r="C620" s="1256"/>
      <c r="D620" s="1352" t="s">
        <v>1193</v>
      </c>
      <c r="E620" s="1184" t="s">
        <v>1160</v>
      </c>
      <c r="F620" s="296" t="s">
        <v>42</v>
      </c>
      <c r="G620" s="205"/>
      <c r="H620" s="206">
        <v>42100</v>
      </c>
      <c r="I620" s="207">
        <v>50460</v>
      </c>
      <c r="J620" s="206">
        <v>36960</v>
      </c>
      <c r="K620" s="207">
        <v>45320</v>
      </c>
      <c r="L620" s="175" t="s">
        <v>268</v>
      </c>
      <c r="M620" s="208">
        <v>400</v>
      </c>
      <c r="N620" s="209">
        <v>480</v>
      </c>
      <c r="O620" s="210" t="s">
        <v>269</v>
      </c>
      <c r="P620" s="211" t="s">
        <v>270</v>
      </c>
      <c r="Q620" s="212" t="s">
        <v>268</v>
      </c>
      <c r="R620" s="213" t="s">
        <v>271</v>
      </c>
      <c r="S620" s="212" t="s">
        <v>268</v>
      </c>
      <c r="T620" s="214">
        <v>3.2</v>
      </c>
      <c r="U620" s="215">
        <v>3.1</v>
      </c>
      <c r="V620" s="208">
        <v>340</v>
      </c>
      <c r="W620" s="209">
        <v>420</v>
      </c>
      <c r="X620" s="210" t="s">
        <v>269</v>
      </c>
      <c r="Y620" s="211" t="s">
        <v>270</v>
      </c>
      <c r="Z620" s="212" t="s">
        <v>268</v>
      </c>
      <c r="AA620" s="213" t="s">
        <v>271</v>
      </c>
      <c r="AB620" s="212" t="s">
        <v>268</v>
      </c>
      <c r="AC620" s="214">
        <v>3.2</v>
      </c>
      <c r="AD620" s="216">
        <v>3.2</v>
      </c>
      <c r="AE620" s="175" t="s">
        <v>268</v>
      </c>
      <c r="AF620" s="217">
        <v>8360</v>
      </c>
      <c r="AG620" s="218" t="s">
        <v>274</v>
      </c>
      <c r="AH620" s="219">
        <v>80</v>
      </c>
      <c r="AI620" s="220" t="s">
        <v>269</v>
      </c>
      <c r="AJ620" s="211" t="s">
        <v>270</v>
      </c>
      <c r="AK620" s="212" t="s">
        <v>268</v>
      </c>
      <c r="AL620" s="213" t="s">
        <v>271</v>
      </c>
      <c r="AM620" s="212" t="s">
        <v>268</v>
      </c>
      <c r="AN620" s="221">
        <v>2.8</v>
      </c>
      <c r="AO620" s="222" t="s">
        <v>276</v>
      </c>
      <c r="AP620" s="175" t="s">
        <v>268</v>
      </c>
      <c r="AQ620" s="223">
        <v>3340</v>
      </c>
      <c r="AR620" s="224" t="s">
        <v>274</v>
      </c>
      <c r="AS620" s="225">
        <v>30</v>
      </c>
      <c r="AT620" s="226" t="s">
        <v>269</v>
      </c>
      <c r="AU620" s="227" t="s">
        <v>270</v>
      </c>
      <c r="AV620" s="228" t="s">
        <v>268</v>
      </c>
      <c r="AW620" s="229" t="s">
        <v>271</v>
      </c>
      <c r="AX620" s="228" t="s">
        <v>268</v>
      </c>
      <c r="AY620" s="230">
        <v>3.8</v>
      </c>
      <c r="BA620" s="56"/>
      <c r="BJ620" s="1187"/>
      <c r="BL620" s="231" t="s">
        <v>1194</v>
      </c>
      <c r="BM620" s="1210"/>
      <c r="BN620" s="1227" t="s">
        <v>1194</v>
      </c>
      <c r="BO620" s="1228"/>
      <c r="BP620" s="1228"/>
      <c r="BT620" s="306"/>
      <c r="BU620" s="235"/>
      <c r="BV620" s="1241"/>
      <c r="BW620" s="266"/>
      <c r="BX620" s="1186"/>
      <c r="BY620" s="133"/>
      <c r="BZ620" s="133"/>
      <c r="CA620" s="1187"/>
      <c r="CB620" s="311"/>
      <c r="CC620" s="312"/>
      <c r="CD620" s="311"/>
      <c r="CE620" s="312"/>
      <c r="CF620" s="311"/>
      <c r="CG620" s="312"/>
      <c r="CH620" s="311"/>
      <c r="CI620" s="1241"/>
      <c r="CJ620" s="1188" t="s">
        <v>171</v>
      </c>
      <c r="CK620" s="1189" t="s">
        <v>268</v>
      </c>
      <c r="CL620" s="1190">
        <v>30</v>
      </c>
      <c r="CM620" s="1192" t="s">
        <v>269</v>
      </c>
      <c r="CN620" s="1194" t="s">
        <v>270</v>
      </c>
      <c r="CO620" s="1192" t="s">
        <v>268</v>
      </c>
      <c r="CP620" s="1196" t="s">
        <v>275</v>
      </c>
      <c r="CQ620" s="1192" t="s">
        <v>268</v>
      </c>
      <c r="CR620" s="1205">
        <v>3.2</v>
      </c>
      <c r="CS620" s="1230" t="s">
        <v>277</v>
      </c>
      <c r="CT620" s="1232" t="s">
        <v>268</v>
      </c>
      <c r="CU620" s="1233">
        <v>3800</v>
      </c>
      <c r="CV620" s="1236">
        <v>4100</v>
      </c>
      <c r="CW620" s="1233">
        <v>2600</v>
      </c>
      <c r="CX620" s="1236">
        <v>2600</v>
      </c>
      <c r="CY620" s="1189" t="s">
        <v>268</v>
      </c>
      <c r="CZ620" s="238" t="s">
        <v>1162</v>
      </c>
      <c r="DA620" s="239">
        <v>6100</v>
      </c>
      <c r="DB620" s="240">
        <v>6800</v>
      </c>
      <c r="DC620" s="241">
        <v>4200</v>
      </c>
      <c r="DD620" s="242">
        <v>4200</v>
      </c>
      <c r="DE620" s="1210"/>
      <c r="DF620" s="231" t="s">
        <v>321</v>
      </c>
      <c r="DG620" s="1189" t="s">
        <v>268</v>
      </c>
      <c r="DH620" s="1239">
        <v>5100</v>
      </c>
      <c r="DI620" s="1210" t="s">
        <v>268</v>
      </c>
      <c r="DJ620" s="1242">
        <v>1990</v>
      </c>
      <c r="DK620" s="1210" t="s">
        <v>268</v>
      </c>
      <c r="DL620" s="1245">
        <v>10</v>
      </c>
      <c r="DM620" s="1201" t="s">
        <v>269</v>
      </c>
      <c r="DN620" s="1202" t="s">
        <v>270</v>
      </c>
      <c r="DO620" s="1201" t="s">
        <v>268</v>
      </c>
      <c r="DP620" s="1203" t="s">
        <v>275</v>
      </c>
      <c r="DQ620" s="1201" t="s">
        <v>268</v>
      </c>
      <c r="DR620" s="1246">
        <v>12.4</v>
      </c>
      <c r="DS620" s="1210"/>
      <c r="DT620" s="231"/>
      <c r="DU620" s="1210" t="s">
        <v>280</v>
      </c>
      <c r="DV620" s="1249" t="s">
        <v>1129</v>
      </c>
      <c r="DW620" s="1251" t="s">
        <v>1129</v>
      </c>
      <c r="DX620" s="1251" t="s">
        <v>1129</v>
      </c>
      <c r="DY620" s="1253" t="s">
        <v>1129</v>
      </c>
      <c r="DZ620" s="1210" t="s">
        <v>280</v>
      </c>
      <c r="EA620" s="1211">
        <v>1340</v>
      </c>
      <c r="EB620" s="1201" t="s">
        <v>268</v>
      </c>
      <c r="EC620" s="1198">
        <v>10</v>
      </c>
      <c r="ED620" s="1201" t="s">
        <v>269</v>
      </c>
      <c r="EE620" s="1202" t="s">
        <v>270</v>
      </c>
      <c r="EF620" s="1201" t="s">
        <v>268</v>
      </c>
      <c r="EG620" s="1203" t="s">
        <v>275</v>
      </c>
      <c r="EH620" s="1201" t="s">
        <v>268</v>
      </c>
      <c r="EI620" s="1204">
        <v>6.2</v>
      </c>
      <c r="EJ620" s="1207" t="s">
        <v>276</v>
      </c>
      <c r="EK620" s="1210" t="s">
        <v>280</v>
      </c>
      <c r="EL620" s="1211">
        <v>4560</v>
      </c>
      <c r="EM620" s="1201" t="s">
        <v>268</v>
      </c>
      <c r="EN620" s="1198">
        <v>40</v>
      </c>
      <c r="EO620" s="1201" t="s">
        <v>269</v>
      </c>
      <c r="EP620" s="1202" t="s">
        <v>270</v>
      </c>
      <c r="EQ620" s="1201" t="s">
        <v>268</v>
      </c>
      <c r="ER620" s="1203" t="s">
        <v>275</v>
      </c>
      <c r="ES620" s="1201" t="s">
        <v>268</v>
      </c>
      <c r="ET620" s="1204">
        <v>3.1</v>
      </c>
      <c r="EU620" s="1214" t="s">
        <v>276</v>
      </c>
      <c r="EV620" s="1207" t="s">
        <v>1168</v>
      </c>
      <c r="EW620" s="1210" t="s">
        <v>280</v>
      </c>
      <c r="EX620" s="244"/>
      <c r="EY620" s="1210" t="s">
        <v>280</v>
      </c>
      <c r="EZ620" s="1261"/>
      <c r="FA620" s="1210"/>
      <c r="FB620" s="1264"/>
      <c r="FC620" s="298"/>
      <c r="FD620" s="1267"/>
      <c r="FE620" s="441"/>
      <c r="FL620" s="422"/>
      <c r="FM620" s="422"/>
      <c r="FN620" s="422"/>
      <c r="FO620" s="422"/>
    </row>
    <row r="621" spans="1:171" ht="15.6" customHeight="1">
      <c r="A621" s="144" t="s">
        <v>1614</v>
      </c>
      <c r="B621" s="144" t="s">
        <v>2315</v>
      </c>
      <c r="C621" s="1256"/>
      <c r="D621" s="1182"/>
      <c r="E621" s="1185"/>
      <c r="F621" s="299" t="s">
        <v>43</v>
      </c>
      <c r="G621" s="205"/>
      <c r="H621" s="246">
        <v>50460</v>
      </c>
      <c r="I621" s="247">
        <v>118130</v>
      </c>
      <c r="J621" s="246">
        <v>45320</v>
      </c>
      <c r="K621" s="247">
        <v>112990</v>
      </c>
      <c r="L621" s="175" t="s">
        <v>268</v>
      </c>
      <c r="M621" s="248">
        <v>480</v>
      </c>
      <c r="N621" s="249">
        <v>1050</v>
      </c>
      <c r="O621" s="250" t="s">
        <v>269</v>
      </c>
      <c r="P621" s="251" t="s">
        <v>270</v>
      </c>
      <c r="Q621" s="252" t="s">
        <v>274</v>
      </c>
      <c r="R621" s="251" t="s">
        <v>271</v>
      </c>
      <c r="S621" s="252" t="s">
        <v>268</v>
      </c>
      <c r="T621" s="253">
        <v>3.1</v>
      </c>
      <c r="U621" s="254">
        <v>3.1</v>
      </c>
      <c r="V621" s="248">
        <v>420</v>
      </c>
      <c r="W621" s="249">
        <v>1000</v>
      </c>
      <c r="X621" s="250" t="s">
        <v>269</v>
      </c>
      <c r="Y621" s="251" t="s">
        <v>270</v>
      </c>
      <c r="Z621" s="252" t="s">
        <v>274</v>
      </c>
      <c r="AA621" s="251" t="s">
        <v>271</v>
      </c>
      <c r="AB621" s="252" t="s">
        <v>268</v>
      </c>
      <c r="AC621" s="253">
        <v>3.2</v>
      </c>
      <c r="AD621" s="255">
        <v>3</v>
      </c>
      <c r="AE621" s="175" t="s">
        <v>268</v>
      </c>
      <c r="AF621" s="223">
        <v>8360</v>
      </c>
      <c r="AG621" s="224" t="s">
        <v>274</v>
      </c>
      <c r="AH621" s="256">
        <v>80</v>
      </c>
      <c r="AI621" s="257" t="s">
        <v>269</v>
      </c>
      <c r="AJ621" s="197" t="s">
        <v>270</v>
      </c>
      <c r="AK621" s="198" t="s">
        <v>268</v>
      </c>
      <c r="AL621" s="258" t="s">
        <v>271</v>
      </c>
      <c r="AM621" s="259" t="s">
        <v>268</v>
      </c>
      <c r="AN621" s="260">
        <v>2.8</v>
      </c>
      <c r="AO621" s="261"/>
      <c r="AQ621" s="233"/>
      <c r="AR621" s="56"/>
      <c r="AS621" s="233"/>
      <c r="AT621" s="262"/>
      <c r="AU621" s="263"/>
      <c r="AV621" s="262"/>
      <c r="AW621" s="263"/>
      <c r="AX621" s="262"/>
      <c r="AY621" s="263"/>
      <c r="BA621" s="56"/>
      <c r="BB621" s="56"/>
      <c r="BC621" s="264"/>
      <c r="BD621" s="265"/>
      <c r="BE621" s="56"/>
      <c r="BF621" s="265"/>
      <c r="BG621" s="56"/>
      <c r="BH621" s="265"/>
      <c r="BI621" s="56"/>
      <c r="BJ621" s="1187"/>
      <c r="BL621" s="231">
        <v>663200</v>
      </c>
      <c r="BM621" s="1210"/>
      <c r="BN621" s="149">
        <v>6630</v>
      </c>
      <c r="BO621" s="138" t="s">
        <v>272</v>
      </c>
      <c r="BP621" s="166" t="s">
        <v>270</v>
      </c>
      <c r="BQ621" s="161" t="s">
        <v>268</v>
      </c>
      <c r="BR621" s="303" t="s">
        <v>271</v>
      </c>
      <c r="BS621" s="182" t="s">
        <v>268</v>
      </c>
      <c r="BT621" s="304">
        <v>2.1</v>
      </c>
      <c r="BU621" s="307"/>
      <c r="BV621" s="1241"/>
      <c r="BW621" s="302"/>
      <c r="BX621" s="1186"/>
      <c r="BY621" s="133"/>
      <c r="BZ621" s="133"/>
      <c r="CA621" s="1187"/>
      <c r="CB621" s="311"/>
      <c r="CC621" s="312"/>
      <c r="CD621" s="311"/>
      <c r="CE621" s="312"/>
      <c r="CF621" s="311"/>
      <c r="CG621" s="312"/>
      <c r="CH621" s="311"/>
      <c r="CI621" s="1241"/>
      <c r="CJ621" s="1188"/>
      <c r="CK621" s="1189"/>
      <c r="CL621" s="1190"/>
      <c r="CM621" s="1192"/>
      <c r="CN621" s="1194"/>
      <c r="CO621" s="1192"/>
      <c r="CP621" s="1196"/>
      <c r="CQ621" s="1192"/>
      <c r="CR621" s="1205"/>
      <c r="CS621" s="1230"/>
      <c r="CT621" s="1232"/>
      <c r="CU621" s="1234"/>
      <c r="CV621" s="1237"/>
      <c r="CW621" s="1234"/>
      <c r="CX621" s="1237"/>
      <c r="CY621" s="1189"/>
      <c r="CZ621" s="167" t="s">
        <v>1164</v>
      </c>
      <c r="DA621" s="268">
        <v>3300</v>
      </c>
      <c r="DB621" s="269">
        <v>3700</v>
      </c>
      <c r="DC621" s="270">
        <v>2300</v>
      </c>
      <c r="DD621" s="271">
        <v>2300</v>
      </c>
      <c r="DE621" s="1210"/>
      <c r="DF621" s="231">
        <v>3660</v>
      </c>
      <c r="DG621" s="1189"/>
      <c r="DH621" s="1240"/>
      <c r="DI621" s="1210"/>
      <c r="DJ621" s="1243"/>
      <c r="DK621" s="1210"/>
      <c r="DL621" s="1190"/>
      <c r="DM621" s="1192"/>
      <c r="DN621" s="1194"/>
      <c r="DO621" s="1192"/>
      <c r="DP621" s="1196"/>
      <c r="DQ621" s="1192"/>
      <c r="DR621" s="1247"/>
      <c r="DS621" s="1210"/>
      <c r="DT621" s="302"/>
      <c r="DU621" s="1210"/>
      <c r="DV621" s="1250"/>
      <c r="DW621" s="1252"/>
      <c r="DX621" s="1252"/>
      <c r="DY621" s="1254"/>
      <c r="DZ621" s="1210"/>
      <c r="EA621" s="1212"/>
      <c r="EB621" s="1192"/>
      <c r="EC621" s="1199"/>
      <c r="ED621" s="1192"/>
      <c r="EE621" s="1194"/>
      <c r="EF621" s="1192"/>
      <c r="EG621" s="1196"/>
      <c r="EH621" s="1192"/>
      <c r="EI621" s="1205"/>
      <c r="EJ621" s="1208"/>
      <c r="EK621" s="1210"/>
      <c r="EL621" s="1212"/>
      <c r="EM621" s="1192"/>
      <c r="EN621" s="1199"/>
      <c r="EO621" s="1192"/>
      <c r="EP621" s="1194"/>
      <c r="EQ621" s="1192"/>
      <c r="ER621" s="1196"/>
      <c r="ES621" s="1192"/>
      <c r="ET621" s="1205"/>
      <c r="EU621" s="1215"/>
      <c r="EV621" s="1208"/>
      <c r="EW621" s="1210"/>
      <c r="EX621" s="272">
        <v>2880</v>
      </c>
      <c r="EY621" s="1210"/>
      <c r="EZ621" s="1261"/>
      <c r="FA621" s="1210"/>
      <c r="FB621" s="1264"/>
      <c r="FC621" s="298"/>
      <c r="FD621" s="1267"/>
      <c r="FE621" s="441"/>
      <c r="FL621" s="422"/>
      <c r="FM621" s="422"/>
      <c r="FN621" s="422"/>
      <c r="FO621" s="422"/>
    </row>
    <row r="622" spans="1:171" ht="15.6" customHeight="1">
      <c r="A622" s="144" t="s">
        <v>1615</v>
      </c>
      <c r="B622" s="144" t="s">
        <v>2316</v>
      </c>
      <c r="C622" s="1256"/>
      <c r="D622" s="1182"/>
      <c r="E622" s="1217" t="s">
        <v>1165</v>
      </c>
      <c r="F622" s="299" t="s">
        <v>44</v>
      </c>
      <c r="G622" s="205"/>
      <c r="H622" s="246">
        <v>118130</v>
      </c>
      <c r="I622" s="247">
        <v>201750</v>
      </c>
      <c r="J622" s="246">
        <v>112990</v>
      </c>
      <c r="K622" s="247">
        <v>196610</v>
      </c>
      <c r="L622" s="175" t="s">
        <v>268</v>
      </c>
      <c r="M622" s="248">
        <v>1050</v>
      </c>
      <c r="N622" s="249">
        <v>1890</v>
      </c>
      <c r="O622" s="250" t="s">
        <v>269</v>
      </c>
      <c r="P622" s="251" t="s">
        <v>270</v>
      </c>
      <c r="Q622" s="252" t="s">
        <v>274</v>
      </c>
      <c r="R622" s="251" t="s">
        <v>271</v>
      </c>
      <c r="S622" s="252" t="s">
        <v>268</v>
      </c>
      <c r="T622" s="253">
        <v>3.1</v>
      </c>
      <c r="U622" s="254">
        <v>3</v>
      </c>
      <c r="V622" s="248">
        <v>1000</v>
      </c>
      <c r="W622" s="249">
        <v>1840</v>
      </c>
      <c r="X622" s="250" t="s">
        <v>269</v>
      </c>
      <c r="Y622" s="251" t="s">
        <v>270</v>
      </c>
      <c r="Z622" s="252" t="s">
        <v>274</v>
      </c>
      <c r="AA622" s="251" t="s">
        <v>271</v>
      </c>
      <c r="AB622" s="252" t="s">
        <v>268</v>
      </c>
      <c r="AC622" s="253">
        <v>3</v>
      </c>
      <c r="AD622" s="255">
        <v>3</v>
      </c>
      <c r="AE622" s="55"/>
      <c r="AH622" s="273"/>
      <c r="AP622" s="55"/>
      <c r="AZ622" s="175" t="s">
        <v>268</v>
      </c>
      <c r="BA622" s="274">
        <v>16720</v>
      </c>
      <c r="BB622" s="175" t="s">
        <v>268</v>
      </c>
      <c r="BC622" s="225">
        <v>160</v>
      </c>
      <c r="BD622" s="226" t="s">
        <v>269</v>
      </c>
      <c r="BE622" s="227" t="s">
        <v>270</v>
      </c>
      <c r="BF622" s="228" t="s">
        <v>268</v>
      </c>
      <c r="BG622" s="229" t="s">
        <v>271</v>
      </c>
      <c r="BH622" s="226" t="s">
        <v>268</v>
      </c>
      <c r="BI622" s="230">
        <v>2.8</v>
      </c>
      <c r="BJ622" s="1187"/>
      <c r="BL622" s="302"/>
      <c r="BM622" s="1210"/>
      <c r="BN622" s="309"/>
      <c r="BO622" s="202"/>
      <c r="BP622" s="202"/>
      <c r="BQ622" s="202"/>
      <c r="BR622" s="202"/>
      <c r="BS622" s="202"/>
      <c r="BT622" s="305"/>
      <c r="BU622" s="179"/>
      <c r="BV622" s="1241"/>
      <c r="BW622" s="231"/>
      <c r="BX622" s="1186"/>
      <c r="BY622" s="133"/>
      <c r="BZ622" s="133"/>
      <c r="CA622" s="1187"/>
      <c r="CB622" s="311"/>
      <c r="CC622" s="312"/>
      <c r="CD622" s="311"/>
      <c r="CE622" s="312"/>
      <c r="CF622" s="311"/>
      <c r="CG622" s="312"/>
      <c r="CH622" s="311"/>
      <c r="CI622" s="1241"/>
      <c r="CJ622" s="1219">
        <v>3850</v>
      </c>
      <c r="CK622" s="1189"/>
      <c r="CL622" s="1190"/>
      <c r="CM622" s="1192"/>
      <c r="CN622" s="1194"/>
      <c r="CO622" s="1192"/>
      <c r="CP622" s="1196"/>
      <c r="CQ622" s="1192"/>
      <c r="CR622" s="1205"/>
      <c r="CS622" s="1230"/>
      <c r="CT622" s="1232"/>
      <c r="CU622" s="1234"/>
      <c r="CV622" s="1237"/>
      <c r="CW622" s="1234"/>
      <c r="CX622" s="1237"/>
      <c r="CY622" s="1189"/>
      <c r="CZ622" s="167" t="s">
        <v>1166</v>
      </c>
      <c r="DA622" s="268">
        <v>2900</v>
      </c>
      <c r="DB622" s="269">
        <v>3200</v>
      </c>
      <c r="DC622" s="270">
        <v>2000</v>
      </c>
      <c r="DD622" s="271">
        <v>2000</v>
      </c>
      <c r="DE622" s="1210"/>
      <c r="DF622" s="302"/>
      <c r="DG622" s="235"/>
      <c r="DH622" s="276"/>
      <c r="DI622" s="1241"/>
      <c r="DJ622" s="1243"/>
      <c r="DK622" s="1210"/>
      <c r="DL622" s="1190"/>
      <c r="DM622" s="1192"/>
      <c r="DN622" s="1194"/>
      <c r="DO622" s="1192"/>
      <c r="DP622" s="1196"/>
      <c r="DQ622" s="1192"/>
      <c r="DR622" s="1247"/>
      <c r="DS622" s="1210"/>
      <c r="DT622" s="231"/>
      <c r="DU622" s="1210"/>
      <c r="DV622" s="1221">
        <v>0.02</v>
      </c>
      <c r="DW622" s="1223">
        <v>0.03</v>
      </c>
      <c r="DX622" s="1223">
        <v>0.05</v>
      </c>
      <c r="DY622" s="1225">
        <v>0.06</v>
      </c>
      <c r="DZ622" s="1210"/>
      <c r="EA622" s="1212"/>
      <c r="EB622" s="1192"/>
      <c r="EC622" s="1199"/>
      <c r="ED622" s="1192"/>
      <c r="EE622" s="1194"/>
      <c r="EF622" s="1192"/>
      <c r="EG622" s="1196"/>
      <c r="EH622" s="1192"/>
      <c r="EI622" s="1205"/>
      <c r="EJ622" s="1208"/>
      <c r="EK622" s="1210"/>
      <c r="EL622" s="1212"/>
      <c r="EM622" s="1192"/>
      <c r="EN622" s="1199"/>
      <c r="EO622" s="1192"/>
      <c r="EP622" s="1194"/>
      <c r="EQ622" s="1192"/>
      <c r="ER622" s="1196"/>
      <c r="ES622" s="1192"/>
      <c r="ET622" s="1205"/>
      <c r="EU622" s="1215"/>
      <c r="EV622" s="1208"/>
      <c r="EW622" s="1210"/>
      <c r="EX622" s="277">
        <v>20</v>
      </c>
      <c r="EY622" s="1210"/>
      <c r="EZ622" s="1261"/>
      <c r="FA622" s="1210"/>
      <c r="FB622" s="1264"/>
      <c r="FC622" s="298"/>
      <c r="FD622" s="1267"/>
      <c r="FE622" s="441"/>
      <c r="FL622" s="422"/>
      <c r="FM622" s="422"/>
      <c r="FN622" s="422"/>
      <c r="FO622" s="422"/>
    </row>
    <row r="623" spans="1:171" ht="15.6" customHeight="1">
      <c r="A623" s="144" t="s">
        <v>1616</v>
      </c>
      <c r="B623" s="144" t="s">
        <v>2317</v>
      </c>
      <c r="C623" s="1256"/>
      <c r="D623" s="1182"/>
      <c r="E623" s="1218"/>
      <c r="F623" s="300" t="s">
        <v>45</v>
      </c>
      <c r="G623" s="205"/>
      <c r="H623" s="279">
        <v>201750</v>
      </c>
      <c r="I623" s="280"/>
      <c r="J623" s="279">
        <v>196610</v>
      </c>
      <c r="K623" s="280"/>
      <c r="L623" s="175" t="s">
        <v>268</v>
      </c>
      <c r="M623" s="223">
        <v>1890</v>
      </c>
      <c r="N623" s="281"/>
      <c r="O623" s="282" t="s">
        <v>269</v>
      </c>
      <c r="P623" s="283" t="s">
        <v>270</v>
      </c>
      <c r="Q623" s="284" t="s">
        <v>274</v>
      </c>
      <c r="R623" s="283" t="s">
        <v>271</v>
      </c>
      <c r="S623" s="284" t="s">
        <v>268</v>
      </c>
      <c r="T623" s="285">
        <v>3</v>
      </c>
      <c r="U623" s="286"/>
      <c r="V623" s="223">
        <v>1840</v>
      </c>
      <c r="W623" s="281"/>
      <c r="X623" s="282" t="s">
        <v>269</v>
      </c>
      <c r="Y623" s="283" t="s">
        <v>270</v>
      </c>
      <c r="Z623" s="284" t="s">
        <v>274</v>
      </c>
      <c r="AA623" s="283" t="s">
        <v>271</v>
      </c>
      <c r="AB623" s="284" t="s">
        <v>268</v>
      </c>
      <c r="AC623" s="285">
        <v>3</v>
      </c>
      <c r="AD623" s="287"/>
      <c r="AE623" s="55"/>
      <c r="AH623" s="288"/>
      <c r="AP623" s="55"/>
      <c r="AQ623" s="289"/>
      <c r="AR623" s="165"/>
      <c r="AS623" s="288"/>
      <c r="AZ623" s="56"/>
      <c r="BA623" s="56"/>
      <c r="BB623" s="56"/>
      <c r="BC623" s="56"/>
      <c r="BD623" s="56"/>
      <c r="BE623" s="56"/>
      <c r="BF623" s="56"/>
      <c r="BG623" s="56"/>
      <c r="BH623" s="56"/>
      <c r="BI623" s="56"/>
      <c r="BJ623" s="1187"/>
      <c r="BL623" s="231" t="s">
        <v>1195</v>
      </c>
      <c r="BM623" s="1210"/>
      <c r="BN623" s="1227" t="s">
        <v>1195</v>
      </c>
      <c r="BO623" s="1228"/>
      <c r="BP623" s="1228"/>
      <c r="BT623" s="306"/>
      <c r="BU623" s="235"/>
      <c r="BV623" s="1241"/>
      <c r="BW623" s="266"/>
      <c r="BX623" s="1186"/>
      <c r="BY623" s="133"/>
      <c r="BZ623" s="133"/>
      <c r="CA623" s="1187"/>
      <c r="CB623" s="311"/>
      <c r="CC623" s="312"/>
      <c r="CD623" s="311"/>
      <c r="CE623" s="312"/>
      <c r="CF623" s="311"/>
      <c r="CG623" s="312"/>
      <c r="CH623" s="311"/>
      <c r="CI623" s="1241"/>
      <c r="CJ623" s="1219"/>
      <c r="CK623" s="1189"/>
      <c r="CL623" s="1190"/>
      <c r="CM623" s="1192"/>
      <c r="CN623" s="1194"/>
      <c r="CO623" s="1192"/>
      <c r="CP623" s="1196"/>
      <c r="CQ623" s="1192"/>
      <c r="CR623" s="1205"/>
      <c r="CS623" s="1230"/>
      <c r="CT623" s="1232"/>
      <c r="CU623" s="1235"/>
      <c r="CV623" s="1238"/>
      <c r="CW623" s="1235"/>
      <c r="CX623" s="1238"/>
      <c r="CY623" s="1189"/>
      <c r="CZ623" s="291" t="s">
        <v>1167</v>
      </c>
      <c r="DA623" s="292">
        <v>2600</v>
      </c>
      <c r="DB623" s="293">
        <v>2900</v>
      </c>
      <c r="DC623" s="294">
        <v>1800</v>
      </c>
      <c r="DD623" s="290">
        <v>1800</v>
      </c>
      <c r="DE623" s="1210"/>
      <c r="DF623" s="231" t="s">
        <v>323</v>
      </c>
      <c r="DG623" s="235"/>
      <c r="DH623" s="165"/>
      <c r="DI623" s="1241"/>
      <c r="DJ623" s="1244"/>
      <c r="DK623" s="1210"/>
      <c r="DL623" s="1190"/>
      <c r="DM623" s="1193"/>
      <c r="DN623" s="1195"/>
      <c r="DO623" s="1193"/>
      <c r="DP623" s="1197"/>
      <c r="DQ623" s="1193"/>
      <c r="DR623" s="1248"/>
      <c r="DS623" s="1210"/>
      <c r="DT623" s="231"/>
      <c r="DU623" s="1210"/>
      <c r="DV623" s="1222"/>
      <c r="DW623" s="1224"/>
      <c r="DX623" s="1224"/>
      <c r="DY623" s="1226"/>
      <c r="DZ623" s="1210"/>
      <c r="EA623" s="1213"/>
      <c r="EB623" s="1193"/>
      <c r="EC623" s="1200"/>
      <c r="ED623" s="1193"/>
      <c r="EE623" s="1195"/>
      <c r="EF623" s="1193"/>
      <c r="EG623" s="1197"/>
      <c r="EH623" s="1193"/>
      <c r="EI623" s="1206"/>
      <c r="EJ623" s="1209"/>
      <c r="EK623" s="1210"/>
      <c r="EL623" s="1213"/>
      <c r="EM623" s="1193"/>
      <c r="EN623" s="1200"/>
      <c r="EO623" s="1193"/>
      <c r="EP623" s="1195"/>
      <c r="EQ623" s="1193"/>
      <c r="ER623" s="1197"/>
      <c r="ES623" s="1193"/>
      <c r="ET623" s="1206"/>
      <c r="EU623" s="1216"/>
      <c r="EV623" s="1209"/>
      <c r="EW623" s="1210"/>
      <c r="EX623" s="295" t="s">
        <v>1168</v>
      </c>
      <c r="EY623" s="1210"/>
      <c r="EZ623" s="1261"/>
      <c r="FA623" s="1210"/>
      <c r="FB623" s="1264"/>
      <c r="FC623" s="298"/>
      <c r="FD623" s="1267"/>
      <c r="FE623" s="441"/>
      <c r="FL623" s="422"/>
      <c r="FM623" s="422"/>
      <c r="FN623" s="422"/>
      <c r="FO623" s="422"/>
    </row>
    <row r="624" spans="1:171" ht="15.6" customHeight="1">
      <c r="A624" s="144" t="s">
        <v>1617</v>
      </c>
      <c r="B624" s="144" t="s">
        <v>2318</v>
      </c>
      <c r="C624" s="1256"/>
      <c r="D624" s="1356" t="s">
        <v>1196</v>
      </c>
      <c r="E624" s="1184" t="s">
        <v>1160</v>
      </c>
      <c r="F624" s="296" t="s">
        <v>42</v>
      </c>
      <c r="G624" s="205"/>
      <c r="H624" s="206">
        <v>40210</v>
      </c>
      <c r="I624" s="207">
        <v>48570</v>
      </c>
      <c r="J624" s="206">
        <v>35500</v>
      </c>
      <c r="K624" s="207">
        <v>43860</v>
      </c>
      <c r="L624" s="175" t="s">
        <v>268</v>
      </c>
      <c r="M624" s="208">
        <v>380</v>
      </c>
      <c r="N624" s="209">
        <v>460</v>
      </c>
      <c r="O624" s="210" t="s">
        <v>269</v>
      </c>
      <c r="P624" s="211" t="s">
        <v>270</v>
      </c>
      <c r="Q624" s="212" t="s">
        <v>268</v>
      </c>
      <c r="R624" s="213" t="s">
        <v>271</v>
      </c>
      <c r="S624" s="212" t="s">
        <v>268</v>
      </c>
      <c r="T624" s="214">
        <v>3.2</v>
      </c>
      <c r="U624" s="215">
        <v>3.1</v>
      </c>
      <c r="V624" s="208">
        <v>330</v>
      </c>
      <c r="W624" s="209">
        <v>410</v>
      </c>
      <c r="X624" s="210" t="s">
        <v>269</v>
      </c>
      <c r="Y624" s="211" t="s">
        <v>270</v>
      </c>
      <c r="Z624" s="212" t="s">
        <v>268</v>
      </c>
      <c r="AA624" s="213" t="s">
        <v>271</v>
      </c>
      <c r="AB624" s="212" t="s">
        <v>268</v>
      </c>
      <c r="AC624" s="214">
        <v>3.2</v>
      </c>
      <c r="AD624" s="216">
        <v>3.1</v>
      </c>
      <c r="AE624" s="175" t="s">
        <v>268</v>
      </c>
      <c r="AF624" s="217">
        <v>8360</v>
      </c>
      <c r="AG624" s="218" t="s">
        <v>274</v>
      </c>
      <c r="AH624" s="219">
        <v>80</v>
      </c>
      <c r="AI624" s="220" t="s">
        <v>269</v>
      </c>
      <c r="AJ624" s="211" t="s">
        <v>270</v>
      </c>
      <c r="AK624" s="212" t="s">
        <v>268</v>
      </c>
      <c r="AL624" s="213" t="s">
        <v>271</v>
      </c>
      <c r="AM624" s="212" t="s">
        <v>268</v>
      </c>
      <c r="AN624" s="221">
        <v>2.8</v>
      </c>
      <c r="AO624" s="222" t="s">
        <v>276</v>
      </c>
      <c r="AP624" s="175" t="s">
        <v>268</v>
      </c>
      <c r="AQ624" s="223">
        <v>3340</v>
      </c>
      <c r="AR624" s="224" t="s">
        <v>274</v>
      </c>
      <c r="AS624" s="225">
        <v>30</v>
      </c>
      <c r="AT624" s="226" t="s">
        <v>269</v>
      </c>
      <c r="AU624" s="227" t="s">
        <v>270</v>
      </c>
      <c r="AV624" s="228" t="s">
        <v>268</v>
      </c>
      <c r="AW624" s="229" t="s">
        <v>271</v>
      </c>
      <c r="AX624" s="228" t="s">
        <v>268</v>
      </c>
      <c r="AY624" s="230">
        <v>3.8</v>
      </c>
      <c r="BA624" s="56"/>
      <c r="BJ624" s="1187"/>
      <c r="BL624" s="231">
        <v>703500</v>
      </c>
      <c r="BM624" s="1210"/>
      <c r="BN624" s="149">
        <v>7030</v>
      </c>
      <c r="BO624" s="138" t="s">
        <v>272</v>
      </c>
      <c r="BP624" s="166" t="s">
        <v>270</v>
      </c>
      <c r="BQ624" s="161" t="s">
        <v>268</v>
      </c>
      <c r="BR624" s="303" t="s">
        <v>271</v>
      </c>
      <c r="BS624" s="182" t="s">
        <v>268</v>
      </c>
      <c r="BT624" s="304">
        <v>2.1</v>
      </c>
      <c r="BU624" s="307"/>
      <c r="BV624" s="1241"/>
      <c r="BW624" s="302"/>
      <c r="BX624" s="1186"/>
      <c r="BY624" s="133"/>
      <c r="BZ624" s="133"/>
      <c r="CA624" s="1187"/>
      <c r="CB624" s="311"/>
      <c r="CC624" s="312"/>
      <c r="CD624" s="311"/>
      <c r="CE624" s="312"/>
      <c r="CF624" s="311"/>
      <c r="CG624" s="312"/>
      <c r="CH624" s="311"/>
      <c r="CI624" s="1241"/>
      <c r="CJ624" s="1188" t="s">
        <v>172</v>
      </c>
      <c r="CK624" s="1189" t="s">
        <v>268</v>
      </c>
      <c r="CL624" s="1190">
        <v>30</v>
      </c>
      <c r="CM624" s="1192" t="s">
        <v>269</v>
      </c>
      <c r="CN624" s="1194" t="s">
        <v>270</v>
      </c>
      <c r="CO624" s="1192" t="s">
        <v>268</v>
      </c>
      <c r="CP624" s="1196" t="s">
        <v>275</v>
      </c>
      <c r="CQ624" s="1192" t="s">
        <v>268</v>
      </c>
      <c r="CR624" s="1205">
        <v>2.8</v>
      </c>
      <c r="CS624" s="1230" t="s">
        <v>277</v>
      </c>
      <c r="CT624" s="1232" t="s">
        <v>268</v>
      </c>
      <c r="CU624" s="1233">
        <v>3400</v>
      </c>
      <c r="CV624" s="1236">
        <v>3800</v>
      </c>
      <c r="CW624" s="1233">
        <v>2400</v>
      </c>
      <c r="CX624" s="1236">
        <v>2400</v>
      </c>
      <c r="CY624" s="1189" t="s">
        <v>268</v>
      </c>
      <c r="CZ624" s="238" t="s">
        <v>1162</v>
      </c>
      <c r="DA624" s="239">
        <v>5500</v>
      </c>
      <c r="DB624" s="240">
        <v>6200</v>
      </c>
      <c r="DC624" s="241">
        <v>3900</v>
      </c>
      <c r="DD624" s="242">
        <v>3900</v>
      </c>
      <c r="DE624" s="1210"/>
      <c r="DF624" s="231">
        <v>3160</v>
      </c>
      <c r="DG624" s="1189" t="s">
        <v>268</v>
      </c>
      <c r="DH624" s="1239">
        <v>5100</v>
      </c>
      <c r="DI624" s="1210" t="s">
        <v>268</v>
      </c>
      <c r="DJ624" s="1242">
        <v>1820</v>
      </c>
      <c r="DK624" s="1210" t="s">
        <v>268</v>
      </c>
      <c r="DL624" s="1245">
        <v>10</v>
      </c>
      <c r="DM624" s="1201" t="s">
        <v>269</v>
      </c>
      <c r="DN624" s="1202" t="s">
        <v>270</v>
      </c>
      <c r="DO624" s="1201" t="s">
        <v>268</v>
      </c>
      <c r="DP624" s="1203" t="s">
        <v>275</v>
      </c>
      <c r="DQ624" s="1201" t="s">
        <v>268</v>
      </c>
      <c r="DR624" s="1246">
        <v>11.3</v>
      </c>
      <c r="DS624" s="1210"/>
      <c r="DT624" s="302"/>
      <c r="DU624" s="1210" t="s">
        <v>280</v>
      </c>
      <c r="DV624" s="1249" t="s">
        <v>1129</v>
      </c>
      <c r="DW624" s="1251" t="s">
        <v>1129</v>
      </c>
      <c r="DX624" s="1251" t="s">
        <v>1129</v>
      </c>
      <c r="DY624" s="1253" t="s">
        <v>1129</v>
      </c>
      <c r="DZ624" s="1210" t="s">
        <v>280</v>
      </c>
      <c r="EA624" s="1211">
        <v>1230</v>
      </c>
      <c r="EB624" s="1201" t="s">
        <v>268</v>
      </c>
      <c r="EC624" s="1198">
        <v>10</v>
      </c>
      <c r="ED624" s="1201" t="s">
        <v>269</v>
      </c>
      <c r="EE624" s="1202" t="s">
        <v>270</v>
      </c>
      <c r="EF624" s="1201" t="s">
        <v>268</v>
      </c>
      <c r="EG624" s="1203" t="s">
        <v>275</v>
      </c>
      <c r="EH624" s="1201" t="s">
        <v>268</v>
      </c>
      <c r="EI624" s="1204">
        <v>5.7</v>
      </c>
      <c r="EJ624" s="1207" t="s">
        <v>276</v>
      </c>
      <c r="EK624" s="1210" t="s">
        <v>280</v>
      </c>
      <c r="EL624" s="1211">
        <v>4180</v>
      </c>
      <c r="EM624" s="1201" t="s">
        <v>268</v>
      </c>
      <c r="EN624" s="1198">
        <v>40</v>
      </c>
      <c r="EO624" s="1201" t="s">
        <v>269</v>
      </c>
      <c r="EP624" s="1202" t="s">
        <v>270</v>
      </c>
      <c r="EQ624" s="1201" t="s">
        <v>268</v>
      </c>
      <c r="ER624" s="1203" t="s">
        <v>275</v>
      </c>
      <c r="ES624" s="1201" t="s">
        <v>268</v>
      </c>
      <c r="ET624" s="1204">
        <v>2.8</v>
      </c>
      <c r="EU624" s="1214" t="s">
        <v>276</v>
      </c>
      <c r="EV624" s="1207" t="s">
        <v>1168</v>
      </c>
      <c r="EW624" s="1210" t="s">
        <v>280</v>
      </c>
      <c r="EX624" s="244"/>
      <c r="EY624" s="1210" t="s">
        <v>280</v>
      </c>
      <c r="EZ624" s="1261"/>
      <c r="FA624" s="1210"/>
      <c r="FB624" s="1264"/>
      <c r="FC624" s="298"/>
      <c r="FD624" s="1267"/>
      <c r="FE624" s="441"/>
      <c r="FL624" s="422"/>
      <c r="FM624" s="422"/>
      <c r="FN624" s="422"/>
      <c r="FO624" s="422"/>
    </row>
    <row r="625" spans="1:171" ht="15.6" customHeight="1">
      <c r="A625" s="144" t="s">
        <v>1618</v>
      </c>
      <c r="B625" s="144" t="s">
        <v>2319</v>
      </c>
      <c r="C625" s="1256"/>
      <c r="D625" s="1357"/>
      <c r="E625" s="1185"/>
      <c r="F625" s="299" t="s">
        <v>43</v>
      </c>
      <c r="G625" s="205"/>
      <c r="H625" s="246">
        <v>48570</v>
      </c>
      <c r="I625" s="247">
        <v>116240</v>
      </c>
      <c r="J625" s="246">
        <v>43860</v>
      </c>
      <c r="K625" s="247">
        <v>111530</v>
      </c>
      <c r="L625" s="175" t="s">
        <v>268</v>
      </c>
      <c r="M625" s="248">
        <v>460</v>
      </c>
      <c r="N625" s="249">
        <v>1030</v>
      </c>
      <c r="O625" s="250" t="s">
        <v>269</v>
      </c>
      <c r="P625" s="251" t="s">
        <v>270</v>
      </c>
      <c r="Q625" s="252" t="s">
        <v>274</v>
      </c>
      <c r="R625" s="251" t="s">
        <v>271</v>
      </c>
      <c r="S625" s="252" t="s">
        <v>268</v>
      </c>
      <c r="T625" s="253">
        <v>3.1</v>
      </c>
      <c r="U625" s="254">
        <v>3</v>
      </c>
      <c r="V625" s="248">
        <v>410</v>
      </c>
      <c r="W625" s="249">
        <v>980</v>
      </c>
      <c r="X625" s="250" t="s">
        <v>269</v>
      </c>
      <c r="Y625" s="251" t="s">
        <v>270</v>
      </c>
      <c r="Z625" s="252" t="s">
        <v>274</v>
      </c>
      <c r="AA625" s="251" t="s">
        <v>271</v>
      </c>
      <c r="AB625" s="252" t="s">
        <v>268</v>
      </c>
      <c r="AC625" s="253">
        <v>3.1</v>
      </c>
      <c r="AD625" s="255">
        <v>3</v>
      </c>
      <c r="AE625" s="175" t="s">
        <v>268</v>
      </c>
      <c r="AF625" s="223">
        <v>8360</v>
      </c>
      <c r="AG625" s="224" t="s">
        <v>274</v>
      </c>
      <c r="AH625" s="256">
        <v>80</v>
      </c>
      <c r="AI625" s="257" t="s">
        <v>269</v>
      </c>
      <c r="AJ625" s="197" t="s">
        <v>270</v>
      </c>
      <c r="AK625" s="198" t="s">
        <v>268</v>
      </c>
      <c r="AL625" s="258" t="s">
        <v>271</v>
      </c>
      <c r="AM625" s="259" t="s">
        <v>268</v>
      </c>
      <c r="AN625" s="260">
        <v>2.8</v>
      </c>
      <c r="AO625" s="261"/>
      <c r="AQ625" s="233"/>
      <c r="AR625" s="56"/>
      <c r="AS625" s="233"/>
      <c r="AT625" s="262"/>
      <c r="AU625" s="263"/>
      <c r="AV625" s="262"/>
      <c r="AW625" s="263"/>
      <c r="AX625" s="262"/>
      <c r="AY625" s="263"/>
      <c r="BA625" s="56"/>
      <c r="BB625" s="56"/>
      <c r="BC625" s="264"/>
      <c r="BD625" s="265"/>
      <c r="BE625" s="56"/>
      <c r="BF625" s="265"/>
      <c r="BG625" s="56"/>
      <c r="BH625" s="265"/>
      <c r="BI625" s="56"/>
      <c r="BJ625" s="1187"/>
      <c r="BL625" s="302"/>
      <c r="BM625" s="1210"/>
      <c r="BN625" s="309"/>
      <c r="BO625" s="202"/>
      <c r="BP625" s="202"/>
      <c r="BQ625" s="202"/>
      <c r="BR625" s="202"/>
      <c r="BS625" s="202"/>
      <c r="BT625" s="305"/>
      <c r="BU625" s="179"/>
      <c r="BV625" s="1241"/>
      <c r="BW625" s="231"/>
      <c r="BX625" s="1186"/>
      <c r="BY625" s="133"/>
      <c r="BZ625" s="133"/>
      <c r="CA625" s="1187"/>
      <c r="CB625" s="311"/>
      <c r="CC625" s="312"/>
      <c r="CD625" s="311"/>
      <c r="CE625" s="312"/>
      <c r="CF625" s="311"/>
      <c r="CG625" s="312"/>
      <c r="CH625" s="311"/>
      <c r="CI625" s="1241"/>
      <c r="CJ625" s="1188"/>
      <c r="CK625" s="1189"/>
      <c r="CL625" s="1190"/>
      <c r="CM625" s="1192"/>
      <c r="CN625" s="1194"/>
      <c r="CO625" s="1192"/>
      <c r="CP625" s="1196"/>
      <c r="CQ625" s="1192"/>
      <c r="CR625" s="1205"/>
      <c r="CS625" s="1230"/>
      <c r="CT625" s="1232"/>
      <c r="CU625" s="1234"/>
      <c r="CV625" s="1237"/>
      <c r="CW625" s="1234"/>
      <c r="CX625" s="1237"/>
      <c r="CY625" s="1189"/>
      <c r="CZ625" s="167" t="s">
        <v>1164</v>
      </c>
      <c r="DA625" s="268">
        <v>3000</v>
      </c>
      <c r="DB625" s="269">
        <v>3400</v>
      </c>
      <c r="DC625" s="270">
        <v>2100</v>
      </c>
      <c r="DD625" s="271">
        <v>2100</v>
      </c>
      <c r="DE625" s="1210"/>
      <c r="DF625" s="302"/>
      <c r="DG625" s="1189"/>
      <c r="DH625" s="1240"/>
      <c r="DI625" s="1210"/>
      <c r="DJ625" s="1243"/>
      <c r="DK625" s="1210"/>
      <c r="DL625" s="1190"/>
      <c r="DM625" s="1192"/>
      <c r="DN625" s="1194"/>
      <c r="DO625" s="1192"/>
      <c r="DP625" s="1196"/>
      <c r="DQ625" s="1192"/>
      <c r="DR625" s="1247"/>
      <c r="DS625" s="1210"/>
      <c r="DT625" s="231"/>
      <c r="DU625" s="1210"/>
      <c r="DV625" s="1250"/>
      <c r="DW625" s="1252"/>
      <c r="DX625" s="1252"/>
      <c r="DY625" s="1254"/>
      <c r="DZ625" s="1210"/>
      <c r="EA625" s="1212"/>
      <c r="EB625" s="1192"/>
      <c r="EC625" s="1199"/>
      <c r="ED625" s="1192"/>
      <c r="EE625" s="1194"/>
      <c r="EF625" s="1192"/>
      <c r="EG625" s="1196"/>
      <c r="EH625" s="1192"/>
      <c r="EI625" s="1205"/>
      <c r="EJ625" s="1208"/>
      <c r="EK625" s="1210"/>
      <c r="EL625" s="1212"/>
      <c r="EM625" s="1192"/>
      <c r="EN625" s="1199"/>
      <c r="EO625" s="1192"/>
      <c r="EP625" s="1194"/>
      <c r="EQ625" s="1192"/>
      <c r="ER625" s="1196"/>
      <c r="ES625" s="1192"/>
      <c r="ET625" s="1205"/>
      <c r="EU625" s="1215"/>
      <c r="EV625" s="1208"/>
      <c r="EW625" s="1210"/>
      <c r="EX625" s="272">
        <v>2640</v>
      </c>
      <c r="EY625" s="1210"/>
      <c r="EZ625" s="1261"/>
      <c r="FA625" s="1210"/>
      <c r="FB625" s="1264"/>
      <c r="FC625" s="298"/>
      <c r="FD625" s="1267"/>
      <c r="FE625" s="441"/>
      <c r="FL625" s="422"/>
      <c r="FM625" s="422"/>
      <c r="FN625" s="422"/>
      <c r="FO625" s="422"/>
    </row>
    <row r="626" spans="1:171" ht="15.6" customHeight="1">
      <c r="A626" s="144" t="s">
        <v>1619</v>
      </c>
      <c r="B626" s="144" t="s">
        <v>2320</v>
      </c>
      <c r="C626" s="1256"/>
      <c r="D626" s="1357"/>
      <c r="E626" s="1217" t="s">
        <v>1165</v>
      </c>
      <c r="F626" s="299" t="s">
        <v>44</v>
      </c>
      <c r="G626" s="205"/>
      <c r="H626" s="246">
        <v>116240</v>
      </c>
      <c r="I626" s="247">
        <v>199860</v>
      </c>
      <c r="J626" s="246">
        <v>111530</v>
      </c>
      <c r="K626" s="247">
        <v>195150</v>
      </c>
      <c r="L626" s="175" t="s">
        <v>268</v>
      </c>
      <c r="M626" s="248">
        <v>1030</v>
      </c>
      <c r="N626" s="249">
        <v>1870</v>
      </c>
      <c r="O626" s="250" t="s">
        <v>269</v>
      </c>
      <c r="P626" s="251" t="s">
        <v>270</v>
      </c>
      <c r="Q626" s="252" t="s">
        <v>274</v>
      </c>
      <c r="R626" s="251" t="s">
        <v>271</v>
      </c>
      <c r="S626" s="252" t="s">
        <v>268</v>
      </c>
      <c r="T626" s="253">
        <v>3</v>
      </c>
      <c r="U626" s="254">
        <v>3</v>
      </c>
      <c r="V626" s="248">
        <v>980</v>
      </c>
      <c r="W626" s="249">
        <v>1820</v>
      </c>
      <c r="X626" s="250" t="s">
        <v>269</v>
      </c>
      <c r="Y626" s="251" t="s">
        <v>270</v>
      </c>
      <c r="Z626" s="252" t="s">
        <v>274</v>
      </c>
      <c r="AA626" s="251" t="s">
        <v>271</v>
      </c>
      <c r="AB626" s="252" t="s">
        <v>268</v>
      </c>
      <c r="AC626" s="253">
        <v>3</v>
      </c>
      <c r="AD626" s="255">
        <v>3</v>
      </c>
      <c r="AE626" s="55"/>
      <c r="AH626" s="273"/>
      <c r="AP626" s="55"/>
      <c r="AZ626" s="175" t="s">
        <v>268</v>
      </c>
      <c r="BA626" s="274">
        <v>16720</v>
      </c>
      <c r="BB626" s="175" t="s">
        <v>268</v>
      </c>
      <c r="BC626" s="225">
        <v>160</v>
      </c>
      <c r="BD626" s="226" t="s">
        <v>269</v>
      </c>
      <c r="BE626" s="227" t="s">
        <v>270</v>
      </c>
      <c r="BF626" s="228" t="s">
        <v>268</v>
      </c>
      <c r="BG626" s="229" t="s">
        <v>271</v>
      </c>
      <c r="BH626" s="226" t="s">
        <v>268</v>
      </c>
      <c r="BI626" s="230">
        <v>2.8</v>
      </c>
      <c r="BJ626" s="1187"/>
      <c r="BL626" s="231" t="s">
        <v>1197</v>
      </c>
      <c r="BM626" s="1210"/>
      <c r="BN626" s="1227" t="s">
        <v>1197</v>
      </c>
      <c r="BO626" s="1228"/>
      <c r="BP626" s="1228"/>
      <c r="BT626" s="306"/>
      <c r="BU626" s="235"/>
      <c r="BV626" s="1241"/>
      <c r="BW626" s="266"/>
      <c r="BX626" s="1186"/>
      <c r="BY626" s="133"/>
      <c r="BZ626" s="133"/>
      <c r="CA626" s="1187"/>
      <c r="CB626" s="311"/>
      <c r="CC626" s="312"/>
      <c r="CD626" s="311"/>
      <c r="CE626" s="312"/>
      <c r="CF626" s="311"/>
      <c r="CG626" s="312"/>
      <c r="CH626" s="311"/>
      <c r="CI626" s="1241"/>
      <c r="CJ626" s="1219">
        <v>3470</v>
      </c>
      <c r="CK626" s="1189"/>
      <c r="CL626" s="1190"/>
      <c r="CM626" s="1192"/>
      <c r="CN626" s="1194"/>
      <c r="CO626" s="1192"/>
      <c r="CP626" s="1196"/>
      <c r="CQ626" s="1192"/>
      <c r="CR626" s="1205"/>
      <c r="CS626" s="1230"/>
      <c r="CT626" s="1232"/>
      <c r="CU626" s="1234"/>
      <c r="CV626" s="1237"/>
      <c r="CW626" s="1234"/>
      <c r="CX626" s="1237"/>
      <c r="CY626" s="1189"/>
      <c r="CZ626" s="167" t="s">
        <v>1166</v>
      </c>
      <c r="DA626" s="268">
        <v>2600</v>
      </c>
      <c r="DB626" s="269">
        <v>2900</v>
      </c>
      <c r="DC626" s="270">
        <v>1800</v>
      </c>
      <c r="DD626" s="271">
        <v>1800</v>
      </c>
      <c r="DE626" s="1210"/>
      <c r="DF626" s="231" t="s">
        <v>325</v>
      </c>
      <c r="DG626" s="235"/>
      <c r="DH626" s="276"/>
      <c r="DI626" s="1241"/>
      <c r="DJ626" s="1243"/>
      <c r="DK626" s="1210"/>
      <c r="DL626" s="1190"/>
      <c r="DM626" s="1192"/>
      <c r="DN626" s="1194"/>
      <c r="DO626" s="1192"/>
      <c r="DP626" s="1196"/>
      <c r="DQ626" s="1192"/>
      <c r="DR626" s="1247"/>
      <c r="DS626" s="1210"/>
      <c r="DT626" s="231"/>
      <c r="DU626" s="1210"/>
      <c r="DV626" s="1221">
        <v>0.02</v>
      </c>
      <c r="DW626" s="1223">
        <v>0.03</v>
      </c>
      <c r="DX626" s="1223">
        <v>0.05</v>
      </c>
      <c r="DY626" s="1225">
        <v>0.06</v>
      </c>
      <c r="DZ626" s="1210"/>
      <c r="EA626" s="1212"/>
      <c r="EB626" s="1192"/>
      <c r="EC626" s="1199"/>
      <c r="ED626" s="1192"/>
      <c r="EE626" s="1194"/>
      <c r="EF626" s="1192"/>
      <c r="EG626" s="1196"/>
      <c r="EH626" s="1192"/>
      <c r="EI626" s="1205"/>
      <c r="EJ626" s="1208"/>
      <c r="EK626" s="1210"/>
      <c r="EL626" s="1212"/>
      <c r="EM626" s="1192"/>
      <c r="EN626" s="1199"/>
      <c r="EO626" s="1192"/>
      <c r="EP626" s="1194"/>
      <c r="EQ626" s="1192"/>
      <c r="ER626" s="1196"/>
      <c r="ES626" s="1192"/>
      <c r="ET626" s="1205"/>
      <c r="EU626" s="1215"/>
      <c r="EV626" s="1208"/>
      <c r="EW626" s="1210"/>
      <c r="EX626" s="277">
        <v>20</v>
      </c>
      <c r="EY626" s="1210"/>
      <c r="EZ626" s="1261"/>
      <c r="FA626" s="1210"/>
      <c r="FB626" s="1264"/>
      <c r="FC626" s="298"/>
      <c r="FD626" s="1267"/>
      <c r="FE626" s="441"/>
      <c r="FL626" s="422"/>
      <c r="FM626" s="422"/>
      <c r="FN626" s="422"/>
      <c r="FO626" s="422"/>
    </row>
    <row r="627" spans="1:171" ht="15.6" customHeight="1">
      <c r="A627" s="144" t="s">
        <v>1620</v>
      </c>
      <c r="B627" s="144" t="s">
        <v>2321</v>
      </c>
      <c r="C627" s="1256"/>
      <c r="D627" s="1358"/>
      <c r="E627" s="1218"/>
      <c r="F627" s="300" t="s">
        <v>45</v>
      </c>
      <c r="G627" s="205"/>
      <c r="H627" s="279">
        <v>199860</v>
      </c>
      <c r="I627" s="280"/>
      <c r="J627" s="279">
        <v>195150</v>
      </c>
      <c r="K627" s="280"/>
      <c r="L627" s="175" t="s">
        <v>268</v>
      </c>
      <c r="M627" s="223">
        <v>1870</v>
      </c>
      <c r="N627" s="281"/>
      <c r="O627" s="282" t="s">
        <v>269</v>
      </c>
      <c r="P627" s="283" t="s">
        <v>270</v>
      </c>
      <c r="Q627" s="284" t="s">
        <v>274</v>
      </c>
      <c r="R627" s="283" t="s">
        <v>271</v>
      </c>
      <c r="S627" s="284" t="s">
        <v>268</v>
      </c>
      <c r="T627" s="285">
        <v>3</v>
      </c>
      <c r="U627" s="286"/>
      <c r="V627" s="223">
        <v>1820</v>
      </c>
      <c r="W627" s="281"/>
      <c r="X627" s="282" t="s">
        <v>269</v>
      </c>
      <c r="Y627" s="283" t="s">
        <v>270</v>
      </c>
      <c r="Z627" s="284" t="s">
        <v>274</v>
      </c>
      <c r="AA627" s="283" t="s">
        <v>271</v>
      </c>
      <c r="AB627" s="284" t="s">
        <v>268</v>
      </c>
      <c r="AC627" s="285">
        <v>3</v>
      </c>
      <c r="AD627" s="287"/>
      <c r="AE627" s="55"/>
      <c r="AH627" s="288"/>
      <c r="AP627" s="55"/>
      <c r="AQ627" s="289"/>
      <c r="AR627" s="165"/>
      <c r="AS627" s="288"/>
      <c r="AZ627" s="56"/>
      <c r="BA627" s="56"/>
      <c r="BB627" s="56"/>
      <c r="BC627" s="56"/>
      <c r="BD627" s="56"/>
      <c r="BE627" s="56"/>
      <c r="BF627" s="56"/>
      <c r="BG627" s="56"/>
      <c r="BH627" s="56"/>
      <c r="BI627" s="56"/>
      <c r="BJ627" s="1187"/>
      <c r="BL627" s="231">
        <v>743700</v>
      </c>
      <c r="BM627" s="1210"/>
      <c r="BN627" s="149">
        <v>7430</v>
      </c>
      <c r="BO627" s="138" t="s">
        <v>272</v>
      </c>
      <c r="BP627" s="166" t="s">
        <v>270</v>
      </c>
      <c r="BQ627" s="161" t="s">
        <v>268</v>
      </c>
      <c r="BR627" s="303" t="s">
        <v>271</v>
      </c>
      <c r="BS627" s="182" t="s">
        <v>268</v>
      </c>
      <c r="BT627" s="304">
        <v>2.1</v>
      </c>
      <c r="BU627" s="307"/>
      <c r="BV627" s="1241"/>
      <c r="BW627" s="302"/>
      <c r="BX627" s="1186"/>
      <c r="BY627" s="133"/>
      <c r="BZ627" s="133"/>
      <c r="CA627" s="1187"/>
      <c r="CB627" s="311"/>
      <c r="CC627" s="312"/>
      <c r="CD627" s="311"/>
      <c r="CE627" s="312"/>
      <c r="CF627" s="311"/>
      <c r="CG627" s="312"/>
      <c r="CH627" s="311"/>
      <c r="CI627" s="1241"/>
      <c r="CJ627" s="1219"/>
      <c r="CK627" s="1189"/>
      <c r="CL627" s="1190"/>
      <c r="CM627" s="1192"/>
      <c r="CN627" s="1194"/>
      <c r="CO627" s="1192"/>
      <c r="CP627" s="1196"/>
      <c r="CQ627" s="1192"/>
      <c r="CR627" s="1205"/>
      <c r="CS627" s="1230"/>
      <c r="CT627" s="1232"/>
      <c r="CU627" s="1235"/>
      <c r="CV627" s="1238"/>
      <c r="CW627" s="1235"/>
      <c r="CX627" s="1238"/>
      <c r="CY627" s="1189"/>
      <c r="CZ627" s="291" t="s">
        <v>1167</v>
      </c>
      <c r="DA627" s="292">
        <v>2400</v>
      </c>
      <c r="DB627" s="293">
        <v>2600</v>
      </c>
      <c r="DC627" s="294">
        <v>1600</v>
      </c>
      <c r="DD627" s="290">
        <v>1600</v>
      </c>
      <c r="DE627" s="1210"/>
      <c r="DF627" s="231">
        <v>2810</v>
      </c>
      <c r="DG627" s="235"/>
      <c r="DH627" s="165"/>
      <c r="DI627" s="1241"/>
      <c r="DJ627" s="1244"/>
      <c r="DK627" s="1210"/>
      <c r="DL627" s="1190"/>
      <c r="DM627" s="1193"/>
      <c r="DN627" s="1195"/>
      <c r="DO627" s="1193"/>
      <c r="DP627" s="1197"/>
      <c r="DQ627" s="1193"/>
      <c r="DR627" s="1248"/>
      <c r="DS627" s="1210"/>
      <c r="DT627" s="302"/>
      <c r="DU627" s="1210"/>
      <c r="DV627" s="1222"/>
      <c r="DW627" s="1224"/>
      <c r="DX627" s="1224"/>
      <c r="DY627" s="1226"/>
      <c r="DZ627" s="1210"/>
      <c r="EA627" s="1213"/>
      <c r="EB627" s="1193"/>
      <c r="EC627" s="1200"/>
      <c r="ED627" s="1193"/>
      <c r="EE627" s="1195"/>
      <c r="EF627" s="1193"/>
      <c r="EG627" s="1197"/>
      <c r="EH627" s="1193"/>
      <c r="EI627" s="1206"/>
      <c r="EJ627" s="1209"/>
      <c r="EK627" s="1210"/>
      <c r="EL627" s="1213"/>
      <c r="EM627" s="1193"/>
      <c r="EN627" s="1200"/>
      <c r="EO627" s="1193"/>
      <c r="EP627" s="1195"/>
      <c r="EQ627" s="1193"/>
      <c r="ER627" s="1197"/>
      <c r="ES627" s="1193"/>
      <c r="ET627" s="1206"/>
      <c r="EU627" s="1216"/>
      <c r="EV627" s="1209"/>
      <c r="EW627" s="1210"/>
      <c r="EX627" s="295" t="s">
        <v>1168</v>
      </c>
      <c r="EY627" s="1210"/>
      <c r="EZ627" s="1261"/>
      <c r="FA627" s="1210"/>
      <c r="FB627" s="1264"/>
      <c r="FC627" s="298"/>
      <c r="FD627" s="1267"/>
      <c r="FE627" s="441"/>
      <c r="FL627" s="422"/>
      <c r="FM627" s="422"/>
      <c r="FN627" s="422"/>
      <c r="FO627" s="422"/>
    </row>
    <row r="628" spans="1:171" ht="15.6" customHeight="1">
      <c r="A628" s="144" t="s">
        <v>652</v>
      </c>
      <c r="B628" s="144" t="s">
        <v>2322</v>
      </c>
      <c r="C628" s="1256"/>
      <c r="D628" s="1181" t="s">
        <v>1198</v>
      </c>
      <c r="E628" s="1184" t="s">
        <v>1160</v>
      </c>
      <c r="F628" s="296" t="s">
        <v>42</v>
      </c>
      <c r="G628" s="205"/>
      <c r="H628" s="206">
        <v>38620</v>
      </c>
      <c r="I628" s="207">
        <v>46980</v>
      </c>
      <c r="J628" s="206">
        <v>34270</v>
      </c>
      <c r="K628" s="207">
        <v>42630</v>
      </c>
      <c r="L628" s="175" t="s">
        <v>268</v>
      </c>
      <c r="M628" s="208">
        <v>360</v>
      </c>
      <c r="N628" s="209">
        <v>440</v>
      </c>
      <c r="O628" s="210" t="s">
        <v>269</v>
      </c>
      <c r="P628" s="211" t="s">
        <v>270</v>
      </c>
      <c r="Q628" s="212" t="s">
        <v>268</v>
      </c>
      <c r="R628" s="213" t="s">
        <v>271</v>
      </c>
      <c r="S628" s="212" t="s">
        <v>268</v>
      </c>
      <c r="T628" s="214">
        <v>3.2</v>
      </c>
      <c r="U628" s="215">
        <v>3.1</v>
      </c>
      <c r="V628" s="208">
        <v>320</v>
      </c>
      <c r="W628" s="209">
        <v>400</v>
      </c>
      <c r="X628" s="210" t="s">
        <v>269</v>
      </c>
      <c r="Y628" s="211" t="s">
        <v>270</v>
      </c>
      <c r="Z628" s="212" t="s">
        <v>268</v>
      </c>
      <c r="AA628" s="213" t="s">
        <v>271</v>
      </c>
      <c r="AB628" s="212" t="s">
        <v>268</v>
      </c>
      <c r="AC628" s="214">
        <v>3.1</v>
      </c>
      <c r="AD628" s="216">
        <v>3.1</v>
      </c>
      <c r="AE628" s="175" t="s">
        <v>268</v>
      </c>
      <c r="AF628" s="217">
        <v>8360</v>
      </c>
      <c r="AG628" s="218" t="s">
        <v>274</v>
      </c>
      <c r="AH628" s="219">
        <v>80</v>
      </c>
      <c r="AI628" s="220" t="s">
        <v>269</v>
      </c>
      <c r="AJ628" s="211" t="s">
        <v>270</v>
      </c>
      <c r="AK628" s="212" t="s">
        <v>268</v>
      </c>
      <c r="AL628" s="213" t="s">
        <v>271</v>
      </c>
      <c r="AM628" s="212" t="s">
        <v>268</v>
      </c>
      <c r="AN628" s="221">
        <v>2.8</v>
      </c>
      <c r="AO628" s="222" t="s">
        <v>276</v>
      </c>
      <c r="AP628" s="175" t="s">
        <v>268</v>
      </c>
      <c r="AQ628" s="223">
        <v>3340</v>
      </c>
      <c r="AR628" s="224" t="s">
        <v>274</v>
      </c>
      <c r="AS628" s="225">
        <v>30</v>
      </c>
      <c r="AT628" s="226" t="s">
        <v>269</v>
      </c>
      <c r="AU628" s="227" t="s">
        <v>270</v>
      </c>
      <c r="AV628" s="228" t="s">
        <v>268</v>
      </c>
      <c r="AW628" s="229" t="s">
        <v>271</v>
      </c>
      <c r="AX628" s="228" t="s">
        <v>268</v>
      </c>
      <c r="AY628" s="230">
        <v>3.8</v>
      </c>
      <c r="BA628" s="56"/>
      <c r="BJ628" s="1187"/>
      <c r="BL628" s="302"/>
      <c r="BM628" s="1210"/>
      <c r="BN628" s="309"/>
      <c r="BO628" s="202"/>
      <c r="BP628" s="202"/>
      <c r="BQ628" s="202"/>
      <c r="BR628" s="202"/>
      <c r="BS628" s="202"/>
      <c r="BT628" s="305"/>
      <c r="BU628" s="179"/>
      <c r="BV628" s="1241"/>
      <c r="BW628" s="231"/>
      <c r="BX628" s="1186"/>
      <c r="BY628" s="133"/>
      <c r="BZ628" s="133"/>
      <c r="CA628" s="1187"/>
      <c r="CB628" s="311"/>
      <c r="CC628" s="312"/>
      <c r="CD628" s="311"/>
      <c r="CE628" s="312"/>
      <c r="CF628" s="311"/>
      <c r="CG628" s="312"/>
      <c r="CH628" s="311"/>
      <c r="CI628" s="1241"/>
      <c r="CJ628" s="1188" t="s">
        <v>173</v>
      </c>
      <c r="CK628" s="1189" t="s">
        <v>268</v>
      </c>
      <c r="CL628" s="1190">
        <v>20</v>
      </c>
      <c r="CM628" s="1192" t="s">
        <v>269</v>
      </c>
      <c r="CN628" s="1194" t="s">
        <v>270</v>
      </c>
      <c r="CO628" s="1192" t="s">
        <v>268</v>
      </c>
      <c r="CP628" s="1196" t="s">
        <v>275</v>
      </c>
      <c r="CQ628" s="1192" t="s">
        <v>268</v>
      </c>
      <c r="CR628" s="1205">
        <v>3.6</v>
      </c>
      <c r="CS628" s="1230" t="s">
        <v>277</v>
      </c>
      <c r="CT628" s="1232" t="s">
        <v>268</v>
      </c>
      <c r="CU628" s="1233">
        <v>3200</v>
      </c>
      <c r="CV628" s="1236">
        <v>3500</v>
      </c>
      <c r="CW628" s="1233">
        <v>2200</v>
      </c>
      <c r="CX628" s="1236">
        <v>2200</v>
      </c>
      <c r="CY628" s="1189" t="s">
        <v>268</v>
      </c>
      <c r="CZ628" s="238" t="s">
        <v>1162</v>
      </c>
      <c r="DA628" s="239">
        <v>5100</v>
      </c>
      <c r="DB628" s="240">
        <v>5700</v>
      </c>
      <c r="DC628" s="241">
        <v>3500</v>
      </c>
      <c r="DD628" s="242">
        <v>3500</v>
      </c>
      <c r="DE628" s="1210"/>
      <c r="DF628" s="302"/>
      <c r="DG628" s="1189" t="s">
        <v>268</v>
      </c>
      <c r="DH628" s="1239">
        <v>5100</v>
      </c>
      <c r="DI628" s="1210" t="s">
        <v>268</v>
      </c>
      <c r="DJ628" s="1242">
        <v>1680</v>
      </c>
      <c r="DK628" s="1210" t="s">
        <v>268</v>
      </c>
      <c r="DL628" s="1245">
        <v>10</v>
      </c>
      <c r="DM628" s="1201" t="s">
        <v>269</v>
      </c>
      <c r="DN628" s="1202" t="s">
        <v>270</v>
      </c>
      <c r="DO628" s="1201" t="s">
        <v>268</v>
      </c>
      <c r="DP628" s="1203" t="s">
        <v>275</v>
      </c>
      <c r="DQ628" s="1201" t="s">
        <v>268</v>
      </c>
      <c r="DR628" s="1246">
        <v>10.5</v>
      </c>
      <c r="DS628" s="1210"/>
      <c r="DT628" s="231"/>
      <c r="DU628" s="1210" t="s">
        <v>280</v>
      </c>
      <c r="DV628" s="1249" t="s">
        <v>1129</v>
      </c>
      <c r="DW628" s="1251" t="s">
        <v>1129</v>
      </c>
      <c r="DX628" s="1251" t="s">
        <v>1129</v>
      </c>
      <c r="DY628" s="1253" t="s">
        <v>1129</v>
      </c>
      <c r="DZ628" s="1210" t="s">
        <v>280</v>
      </c>
      <c r="EA628" s="1211">
        <v>1130</v>
      </c>
      <c r="EB628" s="1201" t="s">
        <v>268</v>
      </c>
      <c r="EC628" s="1198">
        <v>10</v>
      </c>
      <c r="ED628" s="1201" t="s">
        <v>269</v>
      </c>
      <c r="EE628" s="1202" t="s">
        <v>270</v>
      </c>
      <c r="EF628" s="1201" t="s">
        <v>268</v>
      </c>
      <c r="EG628" s="1203" t="s">
        <v>275</v>
      </c>
      <c r="EH628" s="1201" t="s">
        <v>268</v>
      </c>
      <c r="EI628" s="1204">
        <v>5.2</v>
      </c>
      <c r="EJ628" s="1207" t="s">
        <v>276</v>
      </c>
      <c r="EK628" s="1210" t="s">
        <v>280</v>
      </c>
      <c r="EL628" s="1211">
        <v>3850</v>
      </c>
      <c r="EM628" s="1201" t="s">
        <v>268</v>
      </c>
      <c r="EN628" s="1198">
        <v>30</v>
      </c>
      <c r="EO628" s="1201" t="s">
        <v>269</v>
      </c>
      <c r="EP628" s="1202" t="s">
        <v>270</v>
      </c>
      <c r="EQ628" s="1201" t="s">
        <v>268</v>
      </c>
      <c r="ER628" s="1203" t="s">
        <v>275</v>
      </c>
      <c r="ES628" s="1201" t="s">
        <v>268</v>
      </c>
      <c r="ET628" s="1204">
        <v>3.5</v>
      </c>
      <c r="EU628" s="1214" t="s">
        <v>276</v>
      </c>
      <c r="EV628" s="1207" t="s">
        <v>1168</v>
      </c>
      <c r="EW628" s="1210" t="s">
        <v>280</v>
      </c>
      <c r="EX628" s="244"/>
      <c r="EY628" s="1210" t="s">
        <v>280</v>
      </c>
      <c r="EZ628" s="1261"/>
      <c r="FA628" s="1210"/>
      <c r="FB628" s="1264"/>
      <c r="FC628" s="298"/>
      <c r="FD628" s="1267"/>
      <c r="FE628" s="441"/>
      <c r="FL628" s="422"/>
      <c r="FM628" s="422"/>
      <c r="FN628" s="422"/>
      <c r="FO628" s="422"/>
    </row>
    <row r="629" spans="1:171" ht="15.6" customHeight="1">
      <c r="A629" s="144" t="s">
        <v>653</v>
      </c>
      <c r="B629" s="144" t="s">
        <v>2323</v>
      </c>
      <c r="C629" s="1256"/>
      <c r="D629" s="1182"/>
      <c r="E629" s="1185"/>
      <c r="F629" s="299" t="s">
        <v>43</v>
      </c>
      <c r="G629" s="205"/>
      <c r="H629" s="246">
        <v>46980</v>
      </c>
      <c r="I629" s="247">
        <v>114650</v>
      </c>
      <c r="J629" s="246">
        <v>42630</v>
      </c>
      <c r="K629" s="247">
        <v>110300</v>
      </c>
      <c r="L629" s="175" t="s">
        <v>268</v>
      </c>
      <c r="M629" s="248">
        <v>440</v>
      </c>
      <c r="N629" s="249">
        <v>1010</v>
      </c>
      <c r="O629" s="250" t="s">
        <v>269</v>
      </c>
      <c r="P629" s="251" t="s">
        <v>270</v>
      </c>
      <c r="Q629" s="252" t="s">
        <v>274</v>
      </c>
      <c r="R629" s="251" t="s">
        <v>271</v>
      </c>
      <c r="S629" s="252" t="s">
        <v>268</v>
      </c>
      <c r="T629" s="253">
        <v>3.1</v>
      </c>
      <c r="U629" s="254">
        <v>3.1</v>
      </c>
      <c r="V629" s="248">
        <v>400</v>
      </c>
      <c r="W629" s="249">
        <v>970</v>
      </c>
      <c r="X629" s="250" t="s">
        <v>269</v>
      </c>
      <c r="Y629" s="251" t="s">
        <v>270</v>
      </c>
      <c r="Z629" s="252" t="s">
        <v>274</v>
      </c>
      <c r="AA629" s="251" t="s">
        <v>271</v>
      </c>
      <c r="AB629" s="252" t="s">
        <v>268</v>
      </c>
      <c r="AC629" s="253">
        <v>3.1</v>
      </c>
      <c r="AD629" s="255">
        <v>3</v>
      </c>
      <c r="AE629" s="175" t="s">
        <v>268</v>
      </c>
      <c r="AF629" s="223">
        <v>8360</v>
      </c>
      <c r="AG629" s="224" t="s">
        <v>274</v>
      </c>
      <c r="AH629" s="256">
        <v>80</v>
      </c>
      <c r="AI629" s="257" t="s">
        <v>269</v>
      </c>
      <c r="AJ629" s="197" t="s">
        <v>270</v>
      </c>
      <c r="AK629" s="198" t="s">
        <v>268</v>
      </c>
      <c r="AL629" s="258" t="s">
        <v>271</v>
      </c>
      <c r="AM629" s="259" t="s">
        <v>268</v>
      </c>
      <c r="AN629" s="260">
        <v>2.8</v>
      </c>
      <c r="AO629" s="261"/>
      <c r="AQ629" s="233"/>
      <c r="AR629" s="56"/>
      <c r="AS629" s="233"/>
      <c r="AT629" s="262"/>
      <c r="AU629" s="263"/>
      <c r="AV629" s="262"/>
      <c r="AW629" s="263"/>
      <c r="AX629" s="262"/>
      <c r="AY629" s="263"/>
      <c r="BA629" s="56"/>
      <c r="BB629" s="56"/>
      <c r="BC629" s="264"/>
      <c r="BD629" s="265"/>
      <c r="BE629" s="56"/>
      <c r="BF629" s="265"/>
      <c r="BG629" s="56"/>
      <c r="BH629" s="265"/>
      <c r="BI629" s="56"/>
      <c r="BJ629" s="1187"/>
      <c r="BL629" s="231" t="s">
        <v>1199</v>
      </c>
      <c r="BM629" s="1210"/>
      <c r="BN629" s="1227" t="s">
        <v>1199</v>
      </c>
      <c r="BO629" s="1228"/>
      <c r="BP629" s="1228"/>
      <c r="BT629" s="306"/>
      <c r="BU629" s="235"/>
      <c r="BV629" s="1241"/>
      <c r="BW629" s="266"/>
      <c r="BX629" s="1186"/>
      <c r="BY629" s="133"/>
      <c r="BZ629" s="133"/>
      <c r="CA629" s="1187"/>
      <c r="CB629" s="311"/>
      <c r="CC629" s="312"/>
      <c r="CD629" s="311"/>
      <c r="CE629" s="312"/>
      <c r="CF629" s="311"/>
      <c r="CG629" s="312"/>
      <c r="CH629" s="311"/>
      <c r="CI629" s="1241"/>
      <c r="CJ629" s="1188"/>
      <c r="CK629" s="1189"/>
      <c r="CL629" s="1190"/>
      <c r="CM629" s="1192"/>
      <c r="CN629" s="1194"/>
      <c r="CO629" s="1192"/>
      <c r="CP629" s="1196"/>
      <c r="CQ629" s="1192"/>
      <c r="CR629" s="1205"/>
      <c r="CS629" s="1230"/>
      <c r="CT629" s="1232"/>
      <c r="CU629" s="1234"/>
      <c r="CV629" s="1237"/>
      <c r="CW629" s="1234"/>
      <c r="CX629" s="1237"/>
      <c r="CY629" s="1189"/>
      <c r="CZ629" s="167" t="s">
        <v>1164</v>
      </c>
      <c r="DA629" s="268">
        <v>2800</v>
      </c>
      <c r="DB629" s="269">
        <v>3100</v>
      </c>
      <c r="DC629" s="270">
        <v>1900</v>
      </c>
      <c r="DD629" s="271">
        <v>1900</v>
      </c>
      <c r="DE629" s="1210"/>
      <c r="DF629" s="231" t="s">
        <v>327</v>
      </c>
      <c r="DG629" s="1189"/>
      <c r="DH629" s="1240"/>
      <c r="DI629" s="1210"/>
      <c r="DJ629" s="1243"/>
      <c r="DK629" s="1210"/>
      <c r="DL629" s="1190"/>
      <c r="DM629" s="1192"/>
      <c r="DN629" s="1194"/>
      <c r="DO629" s="1192"/>
      <c r="DP629" s="1196"/>
      <c r="DQ629" s="1192"/>
      <c r="DR629" s="1247"/>
      <c r="DS629" s="1210"/>
      <c r="DT629" s="231"/>
      <c r="DU629" s="1210"/>
      <c r="DV629" s="1250"/>
      <c r="DW629" s="1252"/>
      <c r="DX629" s="1252"/>
      <c r="DY629" s="1254"/>
      <c r="DZ629" s="1210"/>
      <c r="EA629" s="1212"/>
      <c r="EB629" s="1192"/>
      <c r="EC629" s="1199"/>
      <c r="ED629" s="1192"/>
      <c r="EE629" s="1194"/>
      <c r="EF629" s="1192"/>
      <c r="EG629" s="1196"/>
      <c r="EH629" s="1192"/>
      <c r="EI629" s="1205"/>
      <c r="EJ629" s="1208"/>
      <c r="EK629" s="1210"/>
      <c r="EL629" s="1212"/>
      <c r="EM629" s="1192"/>
      <c r="EN629" s="1199"/>
      <c r="EO629" s="1192"/>
      <c r="EP629" s="1194"/>
      <c r="EQ629" s="1192"/>
      <c r="ER629" s="1196"/>
      <c r="ES629" s="1192"/>
      <c r="ET629" s="1205"/>
      <c r="EU629" s="1215"/>
      <c r="EV629" s="1208"/>
      <c r="EW629" s="1210"/>
      <c r="EX629" s="272">
        <v>2440</v>
      </c>
      <c r="EY629" s="1210"/>
      <c r="EZ629" s="1261"/>
      <c r="FA629" s="1210"/>
      <c r="FB629" s="1264"/>
      <c r="FC629" s="298"/>
      <c r="FD629" s="1267"/>
      <c r="FE629" s="441"/>
      <c r="FL629" s="422"/>
      <c r="FM629" s="422"/>
      <c r="FN629" s="422"/>
      <c r="FO629" s="422"/>
    </row>
    <row r="630" spans="1:171" ht="15.6" customHeight="1">
      <c r="A630" s="144" t="s">
        <v>1621</v>
      </c>
      <c r="B630" s="144" t="s">
        <v>2324</v>
      </c>
      <c r="C630" s="1256"/>
      <c r="D630" s="1182"/>
      <c r="E630" s="1217" t="s">
        <v>1165</v>
      </c>
      <c r="F630" s="299" t="s">
        <v>44</v>
      </c>
      <c r="G630" s="205"/>
      <c r="H630" s="246">
        <v>114650</v>
      </c>
      <c r="I630" s="247">
        <v>198270</v>
      </c>
      <c r="J630" s="246">
        <v>110300</v>
      </c>
      <c r="K630" s="247">
        <v>193920</v>
      </c>
      <c r="L630" s="175" t="s">
        <v>268</v>
      </c>
      <c r="M630" s="248">
        <v>1010</v>
      </c>
      <c r="N630" s="249">
        <v>1850</v>
      </c>
      <c r="O630" s="250" t="s">
        <v>269</v>
      </c>
      <c r="P630" s="251" t="s">
        <v>270</v>
      </c>
      <c r="Q630" s="252" t="s">
        <v>274</v>
      </c>
      <c r="R630" s="251" t="s">
        <v>271</v>
      </c>
      <c r="S630" s="252" t="s">
        <v>268</v>
      </c>
      <c r="T630" s="253">
        <v>3.1</v>
      </c>
      <c r="U630" s="254">
        <v>3</v>
      </c>
      <c r="V630" s="248">
        <v>970</v>
      </c>
      <c r="W630" s="249">
        <v>1810</v>
      </c>
      <c r="X630" s="250" t="s">
        <v>269</v>
      </c>
      <c r="Y630" s="251" t="s">
        <v>270</v>
      </c>
      <c r="Z630" s="252" t="s">
        <v>274</v>
      </c>
      <c r="AA630" s="251" t="s">
        <v>271</v>
      </c>
      <c r="AB630" s="252" t="s">
        <v>268</v>
      </c>
      <c r="AC630" s="253">
        <v>3</v>
      </c>
      <c r="AD630" s="255">
        <v>3</v>
      </c>
      <c r="AE630" s="55"/>
      <c r="AH630" s="273"/>
      <c r="AP630" s="55"/>
      <c r="AZ630" s="175" t="s">
        <v>268</v>
      </c>
      <c r="BA630" s="274">
        <v>16720</v>
      </c>
      <c r="BB630" s="175" t="s">
        <v>268</v>
      </c>
      <c r="BC630" s="225">
        <v>160</v>
      </c>
      <c r="BD630" s="226" t="s">
        <v>269</v>
      </c>
      <c r="BE630" s="227" t="s">
        <v>270</v>
      </c>
      <c r="BF630" s="228" t="s">
        <v>268</v>
      </c>
      <c r="BG630" s="229" t="s">
        <v>271</v>
      </c>
      <c r="BH630" s="226" t="s">
        <v>268</v>
      </c>
      <c r="BI630" s="230">
        <v>2.8</v>
      </c>
      <c r="BJ630" s="1187"/>
      <c r="BL630" s="231">
        <v>784000</v>
      </c>
      <c r="BM630" s="1210"/>
      <c r="BN630" s="149">
        <v>7840</v>
      </c>
      <c r="BO630" s="138" t="s">
        <v>272</v>
      </c>
      <c r="BP630" s="166" t="s">
        <v>270</v>
      </c>
      <c r="BQ630" s="161" t="s">
        <v>268</v>
      </c>
      <c r="BR630" s="303" t="s">
        <v>271</v>
      </c>
      <c r="BS630" s="182" t="s">
        <v>268</v>
      </c>
      <c r="BT630" s="304">
        <v>2.2000000000000002</v>
      </c>
      <c r="BU630" s="307"/>
      <c r="BV630" s="1241"/>
      <c r="BW630" s="302"/>
      <c r="BX630" s="1186"/>
      <c r="BY630" s="133"/>
      <c r="BZ630" s="133"/>
      <c r="CA630" s="1187"/>
      <c r="CB630" s="311"/>
      <c r="CC630" s="312"/>
      <c r="CD630" s="311"/>
      <c r="CE630" s="312"/>
      <c r="CF630" s="311"/>
      <c r="CG630" s="312"/>
      <c r="CH630" s="311"/>
      <c r="CI630" s="1241"/>
      <c r="CJ630" s="1219">
        <v>2890</v>
      </c>
      <c r="CK630" s="1189"/>
      <c r="CL630" s="1190"/>
      <c r="CM630" s="1192"/>
      <c r="CN630" s="1194"/>
      <c r="CO630" s="1192"/>
      <c r="CP630" s="1196"/>
      <c r="CQ630" s="1192"/>
      <c r="CR630" s="1205"/>
      <c r="CS630" s="1230"/>
      <c r="CT630" s="1232"/>
      <c r="CU630" s="1234"/>
      <c r="CV630" s="1237"/>
      <c r="CW630" s="1234"/>
      <c r="CX630" s="1237"/>
      <c r="CY630" s="1189"/>
      <c r="CZ630" s="167" t="s">
        <v>1166</v>
      </c>
      <c r="DA630" s="268">
        <v>2400</v>
      </c>
      <c r="DB630" s="269">
        <v>2700</v>
      </c>
      <c r="DC630" s="270">
        <v>1700</v>
      </c>
      <c r="DD630" s="271">
        <v>1700</v>
      </c>
      <c r="DE630" s="1210"/>
      <c r="DF630" s="231">
        <v>2540</v>
      </c>
      <c r="DG630" s="235"/>
      <c r="DH630" s="276"/>
      <c r="DI630" s="1241"/>
      <c r="DJ630" s="1243"/>
      <c r="DK630" s="1210"/>
      <c r="DL630" s="1190"/>
      <c r="DM630" s="1192"/>
      <c r="DN630" s="1194"/>
      <c r="DO630" s="1192"/>
      <c r="DP630" s="1196"/>
      <c r="DQ630" s="1192"/>
      <c r="DR630" s="1247"/>
      <c r="DS630" s="1210"/>
      <c r="DT630" s="302"/>
      <c r="DU630" s="1210"/>
      <c r="DV630" s="1221">
        <v>0.02</v>
      </c>
      <c r="DW630" s="1223">
        <v>0.03</v>
      </c>
      <c r="DX630" s="1223">
        <v>0.05</v>
      </c>
      <c r="DY630" s="1225">
        <v>0.06</v>
      </c>
      <c r="DZ630" s="1210"/>
      <c r="EA630" s="1212"/>
      <c r="EB630" s="1192"/>
      <c r="EC630" s="1199"/>
      <c r="ED630" s="1192"/>
      <c r="EE630" s="1194"/>
      <c r="EF630" s="1192"/>
      <c r="EG630" s="1196"/>
      <c r="EH630" s="1192"/>
      <c r="EI630" s="1205"/>
      <c r="EJ630" s="1208"/>
      <c r="EK630" s="1210"/>
      <c r="EL630" s="1212"/>
      <c r="EM630" s="1192"/>
      <c r="EN630" s="1199"/>
      <c r="EO630" s="1192"/>
      <c r="EP630" s="1194"/>
      <c r="EQ630" s="1192"/>
      <c r="ER630" s="1196"/>
      <c r="ES630" s="1192"/>
      <c r="ET630" s="1205"/>
      <c r="EU630" s="1215"/>
      <c r="EV630" s="1208"/>
      <c r="EW630" s="1210"/>
      <c r="EX630" s="277">
        <v>20</v>
      </c>
      <c r="EY630" s="1210"/>
      <c r="EZ630" s="1261"/>
      <c r="FA630" s="1210"/>
      <c r="FB630" s="1264"/>
      <c r="FC630" s="298"/>
      <c r="FD630" s="1267"/>
      <c r="FE630" s="441"/>
      <c r="FL630" s="422"/>
      <c r="FM630" s="422"/>
      <c r="FN630" s="422"/>
      <c r="FO630" s="422"/>
    </row>
    <row r="631" spans="1:171" ht="15.6" customHeight="1">
      <c r="A631" s="144" t="s">
        <v>1622</v>
      </c>
      <c r="B631" s="144" t="s">
        <v>2325</v>
      </c>
      <c r="C631" s="1256"/>
      <c r="D631" s="1182"/>
      <c r="E631" s="1218"/>
      <c r="F631" s="300" t="s">
        <v>45</v>
      </c>
      <c r="G631" s="205"/>
      <c r="H631" s="279">
        <v>198270</v>
      </c>
      <c r="I631" s="280"/>
      <c r="J631" s="279">
        <v>193920</v>
      </c>
      <c r="K631" s="280"/>
      <c r="L631" s="175" t="s">
        <v>268</v>
      </c>
      <c r="M631" s="223">
        <v>1850</v>
      </c>
      <c r="N631" s="281"/>
      <c r="O631" s="282" t="s">
        <v>269</v>
      </c>
      <c r="P631" s="283" t="s">
        <v>270</v>
      </c>
      <c r="Q631" s="284" t="s">
        <v>274</v>
      </c>
      <c r="R631" s="283" t="s">
        <v>271</v>
      </c>
      <c r="S631" s="284" t="s">
        <v>268</v>
      </c>
      <c r="T631" s="285">
        <v>3</v>
      </c>
      <c r="U631" s="286"/>
      <c r="V631" s="223">
        <v>1810</v>
      </c>
      <c r="W631" s="281"/>
      <c r="X631" s="282" t="s">
        <v>269</v>
      </c>
      <c r="Y631" s="283" t="s">
        <v>270</v>
      </c>
      <c r="Z631" s="284" t="s">
        <v>274</v>
      </c>
      <c r="AA631" s="283" t="s">
        <v>271</v>
      </c>
      <c r="AB631" s="284" t="s">
        <v>268</v>
      </c>
      <c r="AC631" s="285">
        <v>3</v>
      </c>
      <c r="AD631" s="287"/>
      <c r="AE631" s="55"/>
      <c r="AH631" s="288"/>
      <c r="AP631" s="55"/>
      <c r="AQ631" s="289"/>
      <c r="AR631" s="165"/>
      <c r="AS631" s="288"/>
      <c r="AZ631" s="56"/>
      <c r="BA631" s="56"/>
      <c r="BB631" s="56"/>
      <c r="BC631" s="56"/>
      <c r="BD631" s="56"/>
      <c r="BE631" s="56"/>
      <c r="BF631" s="56"/>
      <c r="BG631" s="56"/>
      <c r="BH631" s="56"/>
      <c r="BI631" s="56"/>
      <c r="BJ631" s="1187"/>
      <c r="BL631" s="301"/>
      <c r="BM631" s="1210"/>
      <c r="BN631" s="144"/>
      <c r="BT631" s="306"/>
      <c r="BU631" s="179"/>
      <c r="BV631" s="1241"/>
      <c r="BW631" s="231"/>
      <c r="BX631" s="1186"/>
      <c r="BY631" s="133"/>
      <c r="BZ631" s="133"/>
      <c r="CA631" s="1187"/>
      <c r="CB631" s="311"/>
      <c r="CC631" s="312"/>
      <c r="CD631" s="311"/>
      <c r="CE631" s="312"/>
      <c r="CF631" s="311"/>
      <c r="CG631" s="312"/>
      <c r="CH631" s="311"/>
      <c r="CI631" s="1241"/>
      <c r="CJ631" s="1219"/>
      <c r="CK631" s="1189"/>
      <c r="CL631" s="1190"/>
      <c r="CM631" s="1192"/>
      <c r="CN631" s="1194"/>
      <c r="CO631" s="1192"/>
      <c r="CP631" s="1196"/>
      <c r="CQ631" s="1192"/>
      <c r="CR631" s="1205"/>
      <c r="CS631" s="1230"/>
      <c r="CT631" s="1232"/>
      <c r="CU631" s="1235"/>
      <c r="CV631" s="1238"/>
      <c r="CW631" s="1235"/>
      <c r="CX631" s="1238"/>
      <c r="CY631" s="1189"/>
      <c r="CZ631" s="291" t="s">
        <v>1167</v>
      </c>
      <c r="DA631" s="292">
        <v>2200</v>
      </c>
      <c r="DB631" s="293">
        <v>2400</v>
      </c>
      <c r="DC631" s="294">
        <v>1500</v>
      </c>
      <c r="DD631" s="290">
        <v>1500</v>
      </c>
      <c r="DE631" s="1210"/>
      <c r="DF631" s="302"/>
      <c r="DG631" s="235"/>
      <c r="DH631" s="165"/>
      <c r="DI631" s="1241"/>
      <c r="DJ631" s="1244"/>
      <c r="DK631" s="1210"/>
      <c r="DL631" s="1190"/>
      <c r="DM631" s="1193"/>
      <c r="DN631" s="1195"/>
      <c r="DO631" s="1193"/>
      <c r="DP631" s="1197"/>
      <c r="DQ631" s="1193"/>
      <c r="DR631" s="1248"/>
      <c r="DS631" s="1210"/>
      <c r="DT631" s="231"/>
      <c r="DU631" s="1210"/>
      <c r="DV631" s="1222"/>
      <c r="DW631" s="1224"/>
      <c r="DX631" s="1224"/>
      <c r="DY631" s="1226"/>
      <c r="DZ631" s="1210"/>
      <c r="EA631" s="1213"/>
      <c r="EB631" s="1193"/>
      <c r="EC631" s="1200"/>
      <c r="ED631" s="1193"/>
      <c r="EE631" s="1195"/>
      <c r="EF631" s="1193"/>
      <c r="EG631" s="1197"/>
      <c r="EH631" s="1193"/>
      <c r="EI631" s="1206"/>
      <c r="EJ631" s="1209"/>
      <c r="EK631" s="1210"/>
      <c r="EL631" s="1213"/>
      <c r="EM631" s="1193"/>
      <c r="EN631" s="1200"/>
      <c r="EO631" s="1193"/>
      <c r="EP631" s="1195"/>
      <c r="EQ631" s="1193"/>
      <c r="ER631" s="1197"/>
      <c r="ES631" s="1193"/>
      <c r="ET631" s="1206"/>
      <c r="EU631" s="1216"/>
      <c r="EV631" s="1209"/>
      <c r="EW631" s="1210"/>
      <c r="EX631" s="295" t="s">
        <v>1168</v>
      </c>
      <c r="EY631" s="1210"/>
      <c r="EZ631" s="1261"/>
      <c r="FA631" s="1210"/>
      <c r="FB631" s="1264"/>
      <c r="FC631" s="298"/>
      <c r="FD631" s="1267"/>
      <c r="FE631" s="441"/>
      <c r="FL631" s="422"/>
      <c r="FM631" s="422"/>
      <c r="FN631" s="422"/>
      <c r="FO631" s="422"/>
    </row>
    <row r="632" spans="1:171" ht="15.6" customHeight="1">
      <c r="A632" s="144" t="s">
        <v>1623</v>
      </c>
      <c r="B632" s="144" t="s">
        <v>2326</v>
      </c>
      <c r="C632" s="1256"/>
      <c r="D632" s="1352" t="s">
        <v>1200</v>
      </c>
      <c r="E632" s="1184" t="s">
        <v>1160</v>
      </c>
      <c r="F632" s="296" t="s">
        <v>42</v>
      </c>
      <c r="G632" s="205"/>
      <c r="H632" s="206">
        <v>37280</v>
      </c>
      <c r="I632" s="207">
        <v>45640</v>
      </c>
      <c r="J632" s="206">
        <v>33240</v>
      </c>
      <c r="K632" s="207">
        <v>41600</v>
      </c>
      <c r="L632" s="175" t="s">
        <v>268</v>
      </c>
      <c r="M632" s="208">
        <v>350</v>
      </c>
      <c r="N632" s="209">
        <v>430</v>
      </c>
      <c r="O632" s="210" t="s">
        <v>269</v>
      </c>
      <c r="P632" s="211" t="s">
        <v>270</v>
      </c>
      <c r="Q632" s="212" t="s">
        <v>268</v>
      </c>
      <c r="R632" s="213" t="s">
        <v>271</v>
      </c>
      <c r="S632" s="212" t="s">
        <v>268</v>
      </c>
      <c r="T632" s="214">
        <v>3.2</v>
      </c>
      <c r="U632" s="215">
        <v>3.1</v>
      </c>
      <c r="V632" s="208">
        <v>310</v>
      </c>
      <c r="W632" s="209">
        <v>390</v>
      </c>
      <c r="X632" s="210" t="s">
        <v>269</v>
      </c>
      <c r="Y632" s="211" t="s">
        <v>270</v>
      </c>
      <c r="Z632" s="212" t="s">
        <v>268</v>
      </c>
      <c r="AA632" s="213" t="s">
        <v>271</v>
      </c>
      <c r="AB632" s="212" t="s">
        <v>268</v>
      </c>
      <c r="AC632" s="214">
        <v>3.1</v>
      </c>
      <c r="AD632" s="216">
        <v>3.1</v>
      </c>
      <c r="AE632" s="175" t="s">
        <v>268</v>
      </c>
      <c r="AF632" s="217">
        <v>8360</v>
      </c>
      <c r="AG632" s="218" t="s">
        <v>274</v>
      </c>
      <c r="AH632" s="219">
        <v>80</v>
      </c>
      <c r="AI632" s="220" t="s">
        <v>269</v>
      </c>
      <c r="AJ632" s="211" t="s">
        <v>270</v>
      </c>
      <c r="AK632" s="212" t="s">
        <v>268</v>
      </c>
      <c r="AL632" s="213" t="s">
        <v>271</v>
      </c>
      <c r="AM632" s="212" t="s">
        <v>268</v>
      </c>
      <c r="AN632" s="221">
        <v>2.8</v>
      </c>
      <c r="AO632" s="222" t="s">
        <v>276</v>
      </c>
      <c r="AP632" s="175" t="s">
        <v>268</v>
      </c>
      <c r="AQ632" s="223">
        <v>3340</v>
      </c>
      <c r="AR632" s="224" t="s">
        <v>274</v>
      </c>
      <c r="AS632" s="225">
        <v>30</v>
      </c>
      <c r="AT632" s="226" t="s">
        <v>269</v>
      </c>
      <c r="AU632" s="227" t="s">
        <v>270</v>
      </c>
      <c r="AV632" s="228" t="s">
        <v>268</v>
      </c>
      <c r="AW632" s="229" t="s">
        <v>271</v>
      </c>
      <c r="AX632" s="228" t="s">
        <v>268</v>
      </c>
      <c r="AY632" s="230">
        <v>3.8</v>
      </c>
      <c r="BA632" s="56"/>
      <c r="BJ632" s="1187"/>
      <c r="BL632" s="301"/>
      <c r="BM632" s="1210"/>
      <c r="BN632" s="144"/>
      <c r="BT632" s="306"/>
      <c r="BU632" s="235"/>
      <c r="BV632" s="1241"/>
      <c r="BW632" s="266"/>
      <c r="BX632" s="1186"/>
      <c r="BY632" s="133"/>
      <c r="BZ632" s="133"/>
      <c r="CA632" s="1187"/>
      <c r="CB632" s="311"/>
      <c r="CC632" s="312"/>
      <c r="CD632" s="311"/>
      <c r="CE632" s="312"/>
      <c r="CF632" s="311"/>
      <c r="CG632" s="312"/>
      <c r="CH632" s="311"/>
      <c r="CI632" s="1241"/>
      <c r="CJ632" s="1188" t="s">
        <v>174</v>
      </c>
      <c r="CK632" s="1189" t="s">
        <v>268</v>
      </c>
      <c r="CL632" s="1190">
        <v>20</v>
      </c>
      <c r="CM632" s="1192" t="s">
        <v>269</v>
      </c>
      <c r="CN632" s="1194" t="s">
        <v>270</v>
      </c>
      <c r="CO632" s="1192" t="s">
        <v>268</v>
      </c>
      <c r="CP632" s="1196" t="s">
        <v>275</v>
      </c>
      <c r="CQ632" s="1192" t="s">
        <v>268</v>
      </c>
      <c r="CR632" s="1205">
        <v>3.1</v>
      </c>
      <c r="CS632" s="1230" t="s">
        <v>277</v>
      </c>
      <c r="CT632" s="1232" t="s">
        <v>268</v>
      </c>
      <c r="CU632" s="1233">
        <v>3400</v>
      </c>
      <c r="CV632" s="1236">
        <v>3800</v>
      </c>
      <c r="CW632" s="1233">
        <v>2400</v>
      </c>
      <c r="CX632" s="1236">
        <v>2400</v>
      </c>
      <c r="CY632" s="1189" t="s">
        <v>268</v>
      </c>
      <c r="CZ632" s="238" t="s">
        <v>1162</v>
      </c>
      <c r="DA632" s="239">
        <v>5500</v>
      </c>
      <c r="DB632" s="240">
        <v>6200</v>
      </c>
      <c r="DC632" s="241">
        <v>3900</v>
      </c>
      <c r="DD632" s="242">
        <v>3900</v>
      </c>
      <c r="DE632" s="1210"/>
      <c r="DF632" s="231" t="s">
        <v>329</v>
      </c>
      <c r="DG632" s="1189" t="s">
        <v>268</v>
      </c>
      <c r="DH632" s="1239">
        <v>5100</v>
      </c>
      <c r="DI632" s="1210" t="s">
        <v>268</v>
      </c>
      <c r="DJ632" s="1242">
        <v>1570</v>
      </c>
      <c r="DK632" s="1210" t="s">
        <v>268</v>
      </c>
      <c r="DL632" s="1245">
        <v>10</v>
      </c>
      <c r="DM632" s="1201" t="s">
        <v>269</v>
      </c>
      <c r="DN632" s="1202" t="s">
        <v>270</v>
      </c>
      <c r="DO632" s="1201" t="s">
        <v>268</v>
      </c>
      <c r="DP632" s="1203" t="s">
        <v>275</v>
      </c>
      <c r="DQ632" s="1201" t="s">
        <v>268</v>
      </c>
      <c r="DR632" s="1246">
        <v>9.6999999999999993</v>
      </c>
      <c r="DS632" s="1210"/>
      <c r="DT632" s="231"/>
      <c r="DU632" s="1210" t="s">
        <v>280</v>
      </c>
      <c r="DV632" s="1249" t="s">
        <v>1129</v>
      </c>
      <c r="DW632" s="1251" t="s">
        <v>1129</v>
      </c>
      <c r="DX632" s="1251" t="s">
        <v>1129</v>
      </c>
      <c r="DY632" s="1253" t="s">
        <v>1129</v>
      </c>
      <c r="DZ632" s="1210" t="s">
        <v>280</v>
      </c>
      <c r="EA632" s="1211">
        <v>1050</v>
      </c>
      <c r="EB632" s="1201" t="s">
        <v>268</v>
      </c>
      <c r="EC632" s="1198">
        <v>11</v>
      </c>
      <c r="ED632" s="1201" t="s">
        <v>269</v>
      </c>
      <c r="EE632" s="1202" t="s">
        <v>270</v>
      </c>
      <c r="EF632" s="1201" t="s">
        <v>268</v>
      </c>
      <c r="EG632" s="1203" t="s">
        <v>275</v>
      </c>
      <c r="EH632" s="1201" t="s">
        <v>268</v>
      </c>
      <c r="EI632" s="1204">
        <v>4.4000000000000004</v>
      </c>
      <c r="EJ632" s="1207" t="s">
        <v>276</v>
      </c>
      <c r="EK632" s="1210" t="s">
        <v>280</v>
      </c>
      <c r="EL632" s="1211">
        <v>3580</v>
      </c>
      <c r="EM632" s="1201" t="s">
        <v>268</v>
      </c>
      <c r="EN632" s="1198">
        <v>30</v>
      </c>
      <c r="EO632" s="1201" t="s">
        <v>269</v>
      </c>
      <c r="EP632" s="1202" t="s">
        <v>270</v>
      </c>
      <c r="EQ632" s="1201" t="s">
        <v>268</v>
      </c>
      <c r="ER632" s="1203" t="s">
        <v>275</v>
      </c>
      <c r="ES632" s="1201" t="s">
        <v>268</v>
      </c>
      <c r="ET632" s="1204">
        <v>3.2</v>
      </c>
      <c r="EU632" s="1214" t="s">
        <v>276</v>
      </c>
      <c r="EV632" s="1207" t="s">
        <v>1168</v>
      </c>
      <c r="EW632" s="1210" t="s">
        <v>280</v>
      </c>
      <c r="EX632" s="244"/>
      <c r="EY632" s="1210" t="s">
        <v>280</v>
      </c>
      <c r="EZ632" s="1261"/>
      <c r="FA632" s="1210"/>
      <c r="FB632" s="1264"/>
      <c r="FC632" s="298"/>
      <c r="FD632" s="1267"/>
      <c r="FE632" s="441"/>
      <c r="FL632" s="422"/>
      <c r="FM632" s="422"/>
      <c r="FN632" s="422"/>
      <c r="FO632" s="422"/>
    </row>
    <row r="633" spans="1:171" ht="15.6" customHeight="1">
      <c r="A633" s="144" t="s">
        <v>1624</v>
      </c>
      <c r="B633" s="144" t="s">
        <v>2327</v>
      </c>
      <c r="C633" s="1256"/>
      <c r="D633" s="1182"/>
      <c r="E633" s="1185"/>
      <c r="F633" s="299" t="s">
        <v>43</v>
      </c>
      <c r="G633" s="205"/>
      <c r="H633" s="246">
        <v>45640</v>
      </c>
      <c r="I633" s="247">
        <v>113310</v>
      </c>
      <c r="J633" s="246">
        <v>41600</v>
      </c>
      <c r="K633" s="247">
        <v>109270</v>
      </c>
      <c r="L633" s="175" t="s">
        <v>268</v>
      </c>
      <c r="M633" s="248">
        <v>430</v>
      </c>
      <c r="N633" s="249">
        <v>1000</v>
      </c>
      <c r="O633" s="250" t="s">
        <v>269</v>
      </c>
      <c r="P633" s="251" t="s">
        <v>270</v>
      </c>
      <c r="Q633" s="252" t="s">
        <v>274</v>
      </c>
      <c r="R633" s="251" t="s">
        <v>271</v>
      </c>
      <c r="S633" s="252" t="s">
        <v>268</v>
      </c>
      <c r="T633" s="253">
        <v>3.1</v>
      </c>
      <c r="U633" s="254">
        <v>3</v>
      </c>
      <c r="V633" s="248">
        <v>390</v>
      </c>
      <c r="W633" s="249">
        <v>960</v>
      </c>
      <c r="X633" s="250" t="s">
        <v>269</v>
      </c>
      <c r="Y633" s="251" t="s">
        <v>270</v>
      </c>
      <c r="Z633" s="252" t="s">
        <v>274</v>
      </c>
      <c r="AA633" s="251" t="s">
        <v>271</v>
      </c>
      <c r="AB633" s="252" t="s">
        <v>268</v>
      </c>
      <c r="AC633" s="253">
        <v>3.1</v>
      </c>
      <c r="AD633" s="255">
        <v>3</v>
      </c>
      <c r="AE633" s="175" t="s">
        <v>268</v>
      </c>
      <c r="AF633" s="223">
        <v>8360</v>
      </c>
      <c r="AG633" s="224" t="s">
        <v>274</v>
      </c>
      <c r="AH633" s="256">
        <v>80</v>
      </c>
      <c r="AI633" s="257" t="s">
        <v>269</v>
      </c>
      <c r="AJ633" s="197" t="s">
        <v>270</v>
      </c>
      <c r="AK633" s="198" t="s">
        <v>268</v>
      </c>
      <c r="AL633" s="258" t="s">
        <v>271</v>
      </c>
      <c r="AM633" s="259" t="s">
        <v>268</v>
      </c>
      <c r="AN633" s="260">
        <v>2.8</v>
      </c>
      <c r="AO633" s="261"/>
      <c r="AQ633" s="233"/>
      <c r="AR633" s="56"/>
      <c r="AS633" s="233"/>
      <c r="AT633" s="262"/>
      <c r="AU633" s="263"/>
      <c r="AV633" s="262"/>
      <c r="AW633" s="263"/>
      <c r="AX633" s="262"/>
      <c r="AY633" s="263"/>
      <c r="BA633" s="56"/>
      <c r="BB633" s="56"/>
      <c r="BC633" s="264"/>
      <c r="BD633" s="265"/>
      <c r="BE633" s="56"/>
      <c r="BF633" s="265"/>
      <c r="BG633" s="56"/>
      <c r="BH633" s="265"/>
      <c r="BI633" s="56"/>
      <c r="BJ633" s="1187"/>
      <c r="BL633" s="301"/>
      <c r="BM633" s="1210"/>
      <c r="BN633" s="144"/>
      <c r="BT633" s="306"/>
      <c r="BU633" s="307"/>
      <c r="BV633" s="1241"/>
      <c r="BW633" s="302"/>
      <c r="BX633" s="1186"/>
      <c r="BY633" s="133"/>
      <c r="BZ633" s="133"/>
      <c r="CA633" s="1187"/>
      <c r="CB633" s="311"/>
      <c r="CC633" s="312"/>
      <c r="CD633" s="311"/>
      <c r="CE633" s="312"/>
      <c r="CF633" s="311"/>
      <c r="CG633" s="312"/>
      <c r="CH633" s="311"/>
      <c r="CI633" s="1241"/>
      <c r="CJ633" s="1188"/>
      <c r="CK633" s="1189"/>
      <c r="CL633" s="1190"/>
      <c r="CM633" s="1192"/>
      <c r="CN633" s="1194"/>
      <c r="CO633" s="1192"/>
      <c r="CP633" s="1196"/>
      <c r="CQ633" s="1192"/>
      <c r="CR633" s="1205"/>
      <c r="CS633" s="1230"/>
      <c r="CT633" s="1232"/>
      <c r="CU633" s="1234"/>
      <c r="CV633" s="1237"/>
      <c r="CW633" s="1234"/>
      <c r="CX633" s="1237"/>
      <c r="CY633" s="1189"/>
      <c r="CZ633" s="167" t="s">
        <v>1164</v>
      </c>
      <c r="DA633" s="268">
        <v>3000</v>
      </c>
      <c r="DB633" s="269">
        <v>3400</v>
      </c>
      <c r="DC633" s="270">
        <v>2100</v>
      </c>
      <c r="DD633" s="271">
        <v>2100</v>
      </c>
      <c r="DE633" s="1210"/>
      <c r="DF633" s="231">
        <v>2440</v>
      </c>
      <c r="DG633" s="1189"/>
      <c r="DH633" s="1240"/>
      <c r="DI633" s="1210"/>
      <c r="DJ633" s="1243"/>
      <c r="DK633" s="1210"/>
      <c r="DL633" s="1190"/>
      <c r="DM633" s="1192"/>
      <c r="DN633" s="1194"/>
      <c r="DO633" s="1192"/>
      <c r="DP633" s="1196"/>
      <c r="DQ633" s="1192"/>
      <c r="DR633" s="1247"/>
      <c r="DS633" s="1210"/>
      <c r="DT633" s="302"/>
      <c r="DU633" s="1210"/>
      <c r="DV633" s="1250"/>
      <c r="DW633" s="1252"/>
      <c r="DX633" s="1252"/>
      <c r="DY633" s="1254"/>
      <c r="DZ633" s="1210"/>
      <c r="EA633" s="1212"/>
      <c r="EB633" s="1192"/>
      <c r="EC633" s="1199"/>
      <c r="ED633" s="1192"/>
      <c r="EE633" s="1194"/>
      <c r="EF633" s="1192"/>
      <c r="EG633" s="1196"/>
      <c r="EH633" s="1192"/>
      <c r="EI633" s="1205"/>
      <c r="EJ633" s="1208"/>
      <c r="EK633" s="1210"/>
      <c r="EL633" s="1212"/>
      <c r="EM633" s="1192"/>
      <c r="EN633" s="1199"/>
      <c r="EO633" s="1192"/>
      <c r="EP633" s="1194"/>
      <c r="EQ633" s="1192"/>
      <c r="ER633" s="1196"/>
      <c r="ES633" s="1192"/>
      <c r="ET633" s="1205"/>
      <c r="EU633" s="1215"/>
      <c r="EV633" s="1208"/>
      <c r="EW633" s="1210"/>
      <c r="EX633" s="272">
        <v>2260</v>
      </c>
      <c r="EY633" s="1210"/>
      <c r="EZ633" s="1261"/>
      <c r="FA633" s="1210"/>
      <c r="FB633" s="1264"/>
      <c r="FC633" s="298"/>
      <c r="FD633" s="1267"/>
      <c r="FE633" s="441"/>
      <c r="FL633" s="422"/>
      <c r="FM633" s="422"/>
      <c r="FN633" s="422"/>
      <c r="FO633" s="422"/>
    </row>
    <row r="634" spans="1:171" ht="15.6" customHeight="1">
      <c r="A634" s="144" t="s">
        <v>1625</v>
      </c>
      <c r="B634" s="144" t="s">
        <v>2328</v>
      </c>
      <c r="C634" s="1256"/>
      <c r="D634" s="1182"/>
      <c r="E634" s="1217" t="s">
        <v>1165</v>
      </c>
      <c r="F634" s="299" t="s">
        <v>44</v>
      </c>
      <c r="G634" s="205"/>
      <c r="H634" s="246">
        <v>113310</v>
      </c>
      <c r="I634" s="247">
        <v>196930</v>
      </c>
      <c r="J634" s="246">
        <v>109270</v>
      </c>
      <c r="K634" s="247">
        <v>192890</v>
      </c>
      <c r="L634" s="175" t="s">
        <v>268</v>
      </c>
      <c r="M634" s="248">
        <v>1000</v>
      </c>
      <c r="N634" s="249">
        <v>1840</v>
      </c>
      <c r="O634" s="250" t="s">
        <v>269</v>
      </c>
      <c r="P634" s="251" t="s">
        <v>270</v>
      </c>
      <c r="Q634" s="252" t="s">
        <v>274</v>
      </c>
      <c r="R634" s="251" t="s">
        <v>271</v>
      </c>
      <c r="S634" s="252" t="s">
        <v>268</v>
      </c>
      <c r="T634" s="253">
        <v>3</v>
      </c>
      <c r="U634" s="254">
        <v>3</v>
      </c>
      <c r="V634" s="248">
        <v>960</v>
      </c>
      <c r="W634" s="249">
        <v>1800</v>
      </c>
      <c r="X634" s="250" t="s">
        <v>269</v>
      </c>
      <c r="Y634" s="251" t="s">
        <v>270</v>
      </c>
      <c r="Z634" s="252" t="s">
        <v>274</v>
      </c>
      <c r="AA634" s="251" t="s">
        <v>271</v>
      </c>
      <c r="AB634" s="252" t="s">
        <v>268</v>
      </c>
      <c r="AC634" s="253">
        <v>3</v>
      </c>
      <c r="AD634" s="255">
        <v>3</v>
      </c>
      <c r="AE634" s="55"/>
      <c r="AH634" s="273"/>
      <c r="AP634" s="55"/>
      <c r="AZ634" s="175" t="s">
        <v>268</v>
      </c>
      <c r="BA634" s="274">
        <v>16720</v>
      </c>
      <c r="BB634" s="175" t="s">
        <v>268</v>
      </c>
      <c r="BC634" s="225">
        <v>160</v>
      </c>
      <c r="BD634" s="226" t="s">
        <v>269</v>
      </c>
      <c r="BE634" s="227" t="s">
        <v>270</v>
      </c>
      <c r="BF634" s="228" t="s">
        <v>268</v>
      </c>
      <c r="BG634" s="229" t="s">
        <v>271</v>
      </c>
      <c r="BH634" s="226" t="s">
        <v>268</v>
      </c>
      <c r="BI634" s="230">
        <v>2.8</v>
      </c>
      <c r="BJ634" s="1187"/>
      <c r="BL634" s="301"/>
      <c r="BM634" s="1210"/>
      <c r="BN634" s="144"/>
      <c r="BT634" s="306"/>
      <c r="BU634" s="179"/>
      <c r="BV634" s="1241"/>
      <c r="BW634" s="231"/>
      <c r="BX634" s="1186"/>
      <c r="BY634" s="133"/>
      <c r="BZ634" s="133"/>
      <c r="CA634" s="1187"/>
      <c r="CB634" s="311"/>
      <c r="CC634" s="312"/>
      <c r="CD634" s="311"/>
      <c r="CE634" s="312"/>
      <c r="CF634" s="311"/>
      <c r="CG634" s="312"/>
      <c r="CH634" s="311"/>
      <c r="CI634" s="1241"/>
      <c r="CJ634" s="1219">
        <v>2470</v>
      </c>
      <c r="CK634" s="1189"/>
      <c r="CL634" s="1190"/>
      <c r="CM634" s="1192"/>
      <c r="CN634" s="1194"/>
      <c r="CO634" s="1192"/>
      <c r="CP634" s="1196"/>
      <c r="CQ634" s="1192"/>
      <c r="CR634" s="1205"/>
      <c r="CS634" s="1230"/>
      <c r="CT634" s="1232"/>
      <c r="CU634" s="1234"/>
      <c r="CV634" s="1237"/>
      <c r="CW634" s="1234"/>
      <c r="CX634" s="1237"/>
      <c r="CY634" s="1189"/>
      <c r="CZ634" s="167" t="s">
        <v>1166</v>
      </c>
      <c r="DA634" s="268">
        <v>2600</v>
      </c>
      <c r="DB634" s="269">
        <v>2900</v>
      </c>
      <c r="DC634" s="270">
        <v>1800</v>
      </c>
      <c r="DD634" s="271">
        <v>1800</v>
      </c>
      <c r="DE634" s="1210"/>
      <c r="DF634" s="231"/>
      <c r="DG634" s="235"/>
      <c r="DH634" s="276"/>
      <c r="DI634" s="1241"/>
      <c r="DJ634" s="1243"/>
      <c r="DK634" s="1210"/>
      <c r="DL634" s="1190"/>
      <c r="DM634" s="1192"/>
      <c r="DN634" s="1194"/>
      <c r="DO634" s="1192"/>
      <c r="DP634" s="1196"/>
      <c r="DQ634" s="1192"/>
      <c r="DR634" s="1247"/>
      <c r="DS634" s="1210"/>
      <c r="DT634" s="231"/>
      <c r="DU634" s="1210"/>
      <c r="DV634" s="1221">
        <v>0.02</v>
      </c>
      <c r="DW634" s="1223">
        <v>0.03</v>
      </c>
      <c r="DX634" s="1223">
        <v>0.05</v>
      </c>
      <c r="DY634" s="1225">
        <v>0.06</v>
      </c>
      <c r="DZ634" s="1210"/>
      <c r="EA634" s="1212"/>
      <c r="EB634" s="1192"/>
      <c r="EC634" s="1199"/>
      <c r="ED634" s="1192"/>
      <c r="EE634" s="1194"/>
      <c r="EF634" s="1192"/>
      <c r="EG634" s="1196"/>
      <c r="EH634" s="1192"/>
      <c r="EI634" s="1205"/>
      <c r="EJ634" s="1208"/>
      <c r="EK634" s="1210"/>
      <c r="EL634" s="1212"/>
      <c r="EM634" s="1192"/>
      <c r="EN634" s="1199"/>
      <c r="EO634" s="1192"/>
      <c r="EP634" s="1194"/>
      <c r="EQ634" s="1192"/>
      <c r="ER634" s="1196"/>
      <c r="ES634" s="1192"/>
      <c r="ET634" s="1205"/>
      <c r="EU634" s="1215"/>
      <c r="EV634" s="1208"/>
      <c r="EW634" s="1210"/>
      <c r="EX634" s="277">
        <v>20</v>
      </c>
      <c r="EY634" s="1210"/>
      <c r="EZ634" s="1261"/>
      <c r="FA634" s="1210"/>
      <c r="FB634" s="1264"/>
      <c r="FC634" s="298"/>
      <c r="FD634" s="1267"/>
      <c r="FE634" s="441"/>
      <c r="FL634" s="422"/>
      <c r="FM634" s="422"/>
      <c r="FN634" s="422"/>
      <c r="FO634" s="422"/>
    </row>
    <row r="635" spans="1:171" ht="15.6" customHeight="1">
      <c r="A635" s="144" t="s">
        <v>1626</v>
      </c>
      <c r="B635" s="144" t="s">
        <v>2329</v>
      </c>
      <c r="C635" s="1256"/>
      <c r="D635" s="1182"/>
      <c r="E635" s="1218"/>
      <c r="F635" s="300" t="s">
        <v>45</v>
      </c>
      <c r="G635" s="205"/>
      <c r="H635" s="279">
        <v>196930</v>
      </c>
      <c r="I635" s="280"/>
      <c r="J635" s="279">
        <v>192890</v>
      </c>
      <c r="K635" s="280"/>
      <c r="L635" s="175" t="s">
        <v>268</v>
      </c>
      <c r="M635" s="223">
        <v>1840</v>
      </c>
      <c r="N635" s="281"/>
      <c r="O635" s="282" t="s">
        <v>269</v>
      </c>
      <c r="P635" s="283" t="s">
        <v>270</v>
      </c>
      <c r="Q635" s="284" t="s">
        <v>274</v>
      </c>
      <c r="R635" s="283" t="s">
        <v>271</v>
      </c>
      <c r="S635" s="284" t="s">
        <v>268</v>
      </c>
      <c r="T635" s="285">
        <v>3</v>
      </c>
      <c r="U635" s="286"/>
      <c r="V635" s="223">
        <v>1800</v>
      </c>
      <c r="W635" s="281"/>
      <c r="X635" s="282" t="s">
        <v>269</v>
      </c>
      <c r="Y635" s="283" t="s">
        <v>270</v>
      </c>
      <c r="Z635" s="284" t="s">
        <v>274</v>
      </c>
      <c r="AA635" s="283" t="s">
        <v>271</v>
      </c>
      <c r="AB635" s="284" t="s">
        <v>268</v>
      </c>
      <c r="AC635" s="285">
        <v>3</v>
      </c>
      <c r="AD635" s="287"/>
      <c r="AE635" s="55"/>
      <c r="AH635" s="288"/>
      <c r="AP635" s="55"/>
      <c r="AQ635" s="289"/>
      <c r="AR635" s="165"/>
      <c r="AS635" s="288"/>
      <c r="AZ635" s="56"/>
      <c r="BA635" s="56"/>
      <c r="BB635" s="56"/>
      <c r="BC635" s="56"/>
      <c r="BD635" s="56"/>
      <c r="BE635" s="56"/>
      <c r="BF635" s="56"/>
      <c r="BG635" s="56"/>
      <c r="BH635" s="56"/>
      <c r="BI635" s="56"/>
      <c r="BJ635" s="1187"/>
      <c r="BL635" s="301"/>
      <c r="BM635" s="1210"/>
      <c r="BN635" s="144"/>
      <c r="BT635" s="306"/>
      <c r="BU635" s="235"/>
      <c r="BV635" s="1241"/>
      <c r="BW635" s="266"/>
      <c r="BX635" s="1186"/>
      <c r="BY635" s="133"/>
      <c r="BZ635" s="133"/>
      <c r="CA635" s="1187"/>
      <c r="CB635" s="311"/>
      <c r="CC635" s="312"/>
      <c r="CD635" s="311"/>
      <c r="CE635" s="312"/>
      <c r="CF635" s="311"/>
      <c r="CG635" s="312"/>
      <c r="CH635" s="311"/>
      <c r="CI635" s="1241"/>
      <c r="CJ635" s="1219"/>
      <c r="CK635" s="1189"/>
      <c r="CL635" s="1190"/>
      <c r="CM635" s="1192"/>
      <c r="CN635" s="1194"/>
      <c r="CO635" s="1192"/>
      <c r="CP635" s="1196"/>
      <c r="CQ635" s="1192"/>
      <c r="CR635" s="1205"/>
      <c r="CS635" s="1230"/>
      <c r="CT635" s="1232"/>
      <c r="CU635" s="1235"/>
      <c r="CV635" s="1238"/>
      <c r="CW635" s="1235"/>
      <c r="CX635" s="1238"/>
      <c r="CY635" s="1189"/>
      <c r="CZ635" s="291" t="s">
        <v>1167</v>
      </c>
      <c r="DA635" s="292">
        <v>2400</v>
      </c>
      <c r="DB635" s="293">
        <v>2600</v>
      </c>
      <c r="DC635" s="294">
        <v>1600</v>
      </c>
      <c r="DD635" s="290">
        <v>1600</v>
      </c>
      <c r="DE635" s="1210"/>
      <c r="DF635" s="231" t="s">
        <v>331</v>
      </c>
      <c r="DG635" s="235"/>
      <c r="DH635" s="165"/>
      <c r="DI635" s="1241"/>
      <c r="DJ635" s="1244"/>
      <c r="DK635" s="1210"/>
      <c r="DL635" s="1190"/>
      <c r="DM635" s="1193"/>
      <c r="DN635" s="1195"/>
      <c r="DO635" s="1193"/>
      <c r="DP635" s="1197"/>
      <c r="DQ635" s="1193"/>
      <c r="DR635" s="1248"/>
      <c r="DS635" s="1210"/>
      <c r="DT635" s="231"/>
      <c r="DU635" s="1210"/>
      <c r="DV635" s="1222"/>
      <c r="DW635" s="1224"/>
      <c r="DX635" s="1224"/>
      <c r="DY635" s="1226"/>
      <c r="DZ635" s="1210"/>
      <c r="EA635" s="1213"/>
      <c r="EB635" s="1193"/>
      <c r="EC635" s="1200"/>
      <c r="ED635" s="1193"/>
      <c r="EE635" s="1195"/>
      <c r="EF635" s="1193"/>
      <c r="EG635" s="1197"/>
      <c r="EH635" s="1193"/>
      <c r="EI635" s="1206"/>
      <c r="EJ635" s="1209"/>
      <c r="EK635" s="1210"/>
      <c r="EL635" s="1213"/>
      <c r="EM635" s="1193"/>
      <c r="EN635" s="1200"/>
      <c r="EO635" s="1193"/>
      <c r="EP635" s="1195"/>
      <c r="EQ635" s="1193"/>
      <c r="ER635" s="1197"/>
      <c r="ES635" s="1193"/>
      <c r="ET635" s="1206"/>
      <c r="EU635" s="1216"/>
      <c r="EV635" s="1209"/>
      <c r="EW635" s="1210"/>
      <c r="EX635" s="295" t="s">
        <v>1168</v>
      </c>
      <c r="EY635" s="1210"/>
      <c r="EZ635" s="1261"/>
      <c r="FA635" s="1210"/>
      <c r="FB635" s="1264"/>
      <c r="FC635" s="298"/>
      <c r="FD635" s="1267"/>
      <c r="FE635" s="441"/>
      <c r="FL635" s="422"/>
      <c r="FM635" s="422"/>
      <c r="FN635" s="422"/>
      <c r="FO635" s="422"/>
    </row>
    <row r="636" spans="1:171" ht="15.6" customHeight="1">
      <c r="A636" s="144" t="s">
        <v>1627</v>
      </c>
      <c r="B636" s="144" t="s">
        <v>2330</v>
      </c>
      <c r="C636" s="1256"/>
      <c r="D636" s="1352" t="s">
        <v>1201</v>
      </c>
      <c r="E636" s="1184" t="s">
        <v>1160</v>
      </c>
      <c r="F636" s="296" t="s">
        <v>42</v>
      </c>
      <c r="G636" s="205"/>
      <c r="H636" s="206">
        <v>36100</v>
      </c>
      <c r="I636" s="207">
        <v>44460</v>
      </c>
      <c r="J636" s="206">
        <v>32330</v>
      </c>
      <c r="K636" s="207">
        <v>40690</v>
      </c>
      <c r="L636" s="175" t="s">
        <v>268</v>
      </c>
      <c r="M636" s="208">
        <v>340</v>
      </c>
      <c r="N636" s="209">
        <v>420</v>
      </c>
      <c r="O636" s="210" t="s">
        <v>269</v>
      </c>
      <c r="P636" s="211" t="s">
        <v>270</v>
      </c>
      <c r="Q636" s="212" t="s">
        <v>268</v>
      </c>
      <c r="R636" s="213" t="s">
        <v>271</v>
      </c>
      <c r="S636" s="212" t="s">
        <v>268</v>
      </c>
      <c r="T636" s="214">
        <v>3.1</v>
      </c>
      <c r="U636" s="215">
        <v>3.1</v>
      </c>
      <c r="V636" s="208">
        <v>300</v>
      </c>
      <c r="W636" s="209">
        <v>380</v>
      </c>
      <c r="X636" s="210" t="s">
        <v>269</v>
      </c>
      <c r="Y636" s="211" t="s">
        <v>270</v>
      </c>
      <c r="Z636" s="212" t="s">
        <v>268</v>
      </c>
      <c r="AA636" s="213" t="s">
        <v>271</v>
      </c>
      <c r="AB636" s="212" t="s">
        <v>268</v>
      </c>
      <c r="AC636" s="214">
        <v>3.1</v>
      </c>
      <c r="AD636" s="216">
        <v>3.1</v>
      </c>
      <c r="AE636" s="175" t="s">
        <v>268</v>
      </c>
      <c r="AF636" s="217">
        <v>8360</v>
      </c>
      <c r="AG636" s="218" t="s">
        <v>274</v>
      </c>
      <c r="AH636" s="219">
        <v>80</v>
      </c>
      <c r="AI636" s="220" t="s">
        <v>269</v>
      </c>
      <c r="AJ636" s="211" t="s">
        <v>270</v>
      </c>
      <c r="AK636" s="212" t="s">
        <v>268</v>
      </c>
      <c r="AL636" s="213" t="s">
        <v>271</v>
      </c>
      <c r="AM636" s="212" t="s">
        <v>268</v>
      </c>
      <c r="AN636" s="221">
        <v>2.8</v>
      </c>
      <c r="AO636" s="222" t="s">
        <v>276</v>
      </c>
      <c r="AP636" s="175" t="s">
        <v>268</v>
      </c>
      <c r="AQ636" s="223">
        <v>3340</v>
      </c>
      <c r="AR636" s="224" t="s">
        <v>274</v>
      </c>
      <c r="AS636" s="225">
        <v>30</v>
      </c>
      <c r="AT636" s="226" t="s">
        <v>269</v>
      </c>
      <c r="AU636" s="227" t="s">
        <v>270</v>
      </c>
      <c r="AV636" s="228" t="s">
        <v>268</v>
      </c>
      <c r="AW636" s="229" t="s">
        <v>271</v>
      </c>
      <c r="AX636" s="228" t="s">
        <v>268</v>
      </c>
      <c r="AY636" s="230">
        <v>3.8</v>
      </c>
      <c r="BA636" s="56"/>
      <c r="BJ636" s="1187"/>
      <c r="BL636" s="301"/>
      <c r="BM636" s="1210"/>
      <c r="BN636" s="307"/>
      <c r="BT636" s="306"/>
      <c r="BU636" s="235"/>
      <c r="BV636" s="1241"/>
      <c r="BW636" s="266"/>
      <c r="BX636" s="1186"/>
      <c r="BY636" s="133"/>
      <c r="BZ636" s="133"/>
      <c r="CA636" s="1187"/>
      <c r="CB636" s="311"/>
      <c r="CC636" s="312"/>
      <c r="CD636" s="311"/>
      <c r="CE636" s="312"/>
      <c r="CF636" s="311"/>
      <c r="CG636" s="312"/>
      <c r="CH636" s="311"/>
      <c r="CI636" s="1241"/>
      <c r="CJ636" s="1188" t="s">
        <v>175</v>
      </c>
      <c r="CK636" s="1189" t="s">
        <v>268</v>
      </c>
      <c r="CL636" s="1190">
        <v>20</v>
      </c>
      <c r="CM636" s="1192" t="s">
        <v>269</v>
      </c>
      <c r="CN636" s="1194" t="s">
        <v>270</v>
      </c>
      <c r="CO636" s="1192" t="s">
        <v>268</v>
      </c>
      <c r="CP636" s="1196" t="s">
        <v>275</v>
      </c>
      <c r="CQ636" s="1192" t="s">
        <v>268</v>
      </c>
      <c r="CR636" s="1205">
        <v>2.7</v>
      </c>
      <c r="CS636" s="1230" t="s">
        <v>277</v>
      </c>
      <c r="CT636" s="1232" t="s">
        <v>268</v>
      </c>
      <c r="CU636" s="1233">
        <v>3200</v>
      </c>
      <c r="CV636" s="1236">
        <v>3500</v>
      </c>
      <c r="CW636" s="1233">
        <v>2200</v>
      </c>
      <c r="CX636" s="1236">
        <v>2200</v>
      </c>
      <c r="CY636" s="1189" t="s">
        <v>268</v>
      </c>
      <c r="CZ636" s="238" t="s">
        <v>1162</v>
      </c>
      <c r="DA636" s="239">
        <v>5400</v>
      </c>
      <c r="DB636" s="240">
        <v>6000</v>
      </c>
      <c r="DC636" s="241">
        <v>3700</v>
      </c>
      <c r="DD636" s="242">
        <v>3700</v>
      </c>
      <c r="DE636" s="1210"/>
      <c r="DF636" s="231">
        <v>2360</v>
      </c>
      <c r="DG636" s="1189" t="s">
        <v>268</v>
      </c>
      <c r="DH636" s="1239">
        <v>5100</v>
      </c>
      <c r="DI636" s="1210" t="s">
        <v>268</v>
      </c>
      <c r="DJ636" s="1242">
        <v>1460</v>
      </c>
      <c r="DK636" s="1210" t="s">
        <v>268</v>
      </c>
      <c r="DL636" s="1245">
        <v>10</v>
      </c>
      <c r="DM636" s="1201" t="s">
        <v>269</v>
      </c>
      <c r="DN636" s="1202" t="s">
        <v>270</v>
      </c>
      <c r="DO636" s="1201" t="s">
        <v>268</v>
      </c>
      <c r="DP636" s="1203" t="s">
        <v>275</v>
      </c>
      <c r="DQ636" s="1201" t="s">
        <v>268</v>
      </c>
      <c r="DR636" s="1246">
        <v>9.1</v>
      </c>
      <c r="DS636" s="1210"/>
      <c r="DT636" s="231"/>
      <c r="DU636" s="1210" t="s">
        <v>280</v>
      </c>
      <c r="DV636" s="1249" t="s">
        <v>1129</v>
      </c>
      <c r="DW636" s="1251" t="s">
        <v>1129</v>
      </c>
      <c r="DX636" s="1251" t="s">
        <v>1129</v>
      </c>
      <c r="DY636" s="1253" t="s">
        <v>1129</v>
      </c>
      <c r="DZ636" s="1210" t="s">
        <v>280</v>
      </c>
      <c r="EA636" s="1211">
        <v>980</v>
      </c>
      <c r="EB636" s="1201" t="s">
        <v>268</v>
      </c>
      <c r="EC636" s="1198">
        <v>10</v>
      </c>
      <c r="ED636" s="1201" t="s">
        <v>269</v>
      </c>
      <c r="EE636" s="1202" t="s">
        <v>270</v>
      </c>
      <c r="EF636" s="1201" t="s">
        <v>268</v>
      </c>
      <c r="EG636" s="1203" t="s">
        <v>275</v>
      </c>
      <c r="EH636" s="1201" t="s">
        <v>268</v>
      </c>
      <c r="EI636" s="1204">
        <v>4.5</v>
      </c>
      <c r="EJ636" s="1207" t="s">
        <v>276</v>
      </c>
      <c r="EK636" s="1210" t="s">
        <v>280</v>
      </c>
      <c r="EL636" s="1211">
        <v>3340</v>
      </c>
      <c r="EM636" s="1201" t="s">
        <v>268</v>
      </c>
      <c r="EN636" s="1198">
        <v>30</v>
      </c>
      <c r="EO636" s="1201" t="s">
        <v>269</v>
      </c>
      <c r="EP636" s="1202" t="s">
        <v>270</v>
      </c>
      <c r="EQ636" s="1201" t="s">
        <v>268</v>
      </c>
      <c r="ER636" s="1203" t="s">
        <v>275</v>
      </c>
      <c r="ES636" s="1201" t="s">
        <v>268</v>
      </c>
      <c r="ET636" s="1204">
        <v>3</v>
      </c>
      <c r="EU636" s="1214" t="s">
        <v>276</v>
      </c>
      <c r="EV636" s="1207" t="s">
        <v>1168</v>
      </c>
      <c r="EW636" s="1210" t="s">
        <v>280</v>
      </c>
      <c r="EX636" s="244"/>
      <c r="EY636" s="1210" t="s">
        <v>280</v>
      </c>
      <c r="EZ636" s="1261"/>
      <c r="FA636" s="1210"/>
      <c r="FB636" s="1264"/>
      <c r="FC636" s="298"/>
      <c r="FD636" s="1267"/>
      <c r="FE636" s="441"/>
      <c r="FL636" s="422"/>
      <c r="FM636" s="422"/>
      <c r="FN636" s="422"/>
      <c r="FO636" s="422"/>
    </row>
    <row r="637" spans="1:171" ht="15.6" customHeight="1">
      <c r="A637" s="144" t="s">
        <v>1628</v>
      </c>
      <c r="B637" s="144" t="s">
        <v>2331</v>
      </c>
      <c r="C637" s="1256"/>
      <c r="D637" s="1182"/>
      <c r="E637" s="1185"/>
      <c r="F637" s="299" t="s">
        <v>43</v>
      </c>
      <c r="G637" s="205"/>
      <c r="H637" s="246">
        <v>44460</v>
      </c>
      <c r="I637" s="247">
        <v>112130</v>
      </c>
      <c r="J637" s="246">
        <v>40690</v>
      </c>
      <c r="K637" s="247">
        <v>108360</v>
      </c>
      <c r="L637" s="175" t="s">
        <v>268</v>
      </c>
      <c r="M637" s="248">
        <v>420</v>
      </c>
      <c r="N637" s="249">
        <v>990</v>
      </c>
      <c r="O637" s="250" t="s">
        <v>269</v>
      </c>
      <c r="P637" s="251" t="s">
        <v>270</v>
      </c>
      <c r="Q637" s="252" t="s">
        <v>274</v>
      </c>
      <c r="R637" s="251" t="s">
        <v>271</v>
      </c>
      <c r="S637" s="252" t="s">
        <v>268</v>
      </c>
      <c r="T637" s="253">
        <v>3.1</v>
      </c>
      <c r="U637" s="254">
        <v>3</v>
      </c>
      <c r="V637" s="248">
        <v>380</v>
      </c>
      <c r="W637" s="249">
        <v>950</v>
      </c>
      <c r="X637" s="250" t="s">
        <v>269</v>
      </c>
      <c r="Y637" s="251" t="s">
        <v>270</v>
      </c>
      <c r="Z637" s="252" t="s">
        <v>274</v>
      </c>
      <c r="AA637" s="251" t="s">
        <v>271</v>
      </c>
      <c r="AB637" s="252" t="s">
        <v>268</v>
      </c>
      <c r="AC637" s="253">
        <v>3.1</v>
      </c>
      <c r="AD637" s="255">
        <v>3</v>
      </c>
      <c r="AE637" s="175" t="s">
        <v>268</v>
      </c>
      <c r="AF637" s="223">
        <v>8360</v>
      </c>
      <c r="AG637" s="224" t="s">
        <v>274</v>
      </c>
      <c r="AH637" s="256">
        <v>80</v>
      </c>
      <c r="AI637" s="257" t="s">
        <v>269</v>
      </c>
      <c r="AJ637" s="197" t="s">
        <v>270</v>
      </c>
      <c r="AK637" s="198" t="s">
        <v>268</v>
      </c>
      <c r="AL637" s="258" t="s">
        <v>271</v>
      </c>
      <c r="AM637" s="259" t="s">
        <v>268</v>
      </c>
      <c r="AN637" s="260">
        <v>2.8</v>
      </c>
      <c r="AO637" s="261"/>
      <c r="AQ637" s="233"/>
      <c r="AR637" s="56"/>
      <c r="AS637" s="233"/>
      <c r="AT637" s="262"/>
      <c r="AU637" s="263"/>
      <c r="AV637" s="262"/>
      <c r="AW637" s="263"/>
      <c r="AX637" s="262"/>
      <c r="AY637" s="263"/>
      <c r="BA637" s="56"/>
      <c r="BB637" s="56"/>
      <c r="BC637" s="264"/>
      <c r="BD637" s="265"/>
      <c r="BE637" s="56"/>
      <c r="BF637" s="265"/>
      <c r="BG637" s="56"/>
      <c r="BH637" s="265"/>
      <c r="BI637" s="56"/>
      <c r="BJ637" s="1187"/>
      <c r="BL637" s="302"/>
      <c r="BM637" s="1210"/>
      <c r="BN637" s="307"/>
      <c r="BT637" s="306"/>
      <c r="BU637" s="235"/>
      <c r="BV637" s="1241"/>
      <c r="BW637" s="266"/>
      <c r="BX637" s="1186"/>
      <c r="BY637" s="133"/>
      <c r="BZ637" s="133"/>
      <c r="CA637" s="1187"/>
      <c r="CB637" s="311"/>
      <c r="CC637" s="312"/>
      <c r="CD637" s="311"/>
      <c r="CE637" s="312"/>
      <c r="CF637" s="311"/>
      <c r="CG637" s="312"/>
      <c r="CH637" s="311"/>
      <c r="CI637" s="1241"/>
      <c r="CJ637" s="1188"/>
      <c r="CK637" s="1189"/>
      <c r="CL637" s="1190"/>
      <c r="CM637" s="1192"/>
      <c r="CN637" s="1194"/>
      <c r="CO637" s="1192"/>
      <c r="CP637" s="1196"/>
      <c r="CQ637" s="1192"/>
      <c r="CR637" s="1205"/>
      <c r="CS637" s="1230"/>
      <c r="CT637" s="1232"/>
      <c r="CU637" s="1234"/>
      <c r="CV637" s="1237"/>
      <c r="CW637" s="1234"/>
      <c r="CX637" s="1237"/>
      <c r="CY637" s="1189"/>
      <c r="CZ637" s="167" t="s">
        <v>1164</v>
      </c>
      <c r="DA637" s="268">
        <v>2900</v>
      </c>
      <c r="DB637" s="269">
        <v>3300</v>
      </c>
      <c r="DC637" s="270">
        <v>2000</v>
      </c>
      <c r="DD637" s="271">
        <v>2000</v>
      </c>
      <c r="DE637" s="1210"/>
      <c r="DF637" s="231"/>
      <c r="DG637" s="1189"/>
      <c r="DH637" s="1240"/>
      <c r="DI637" s="1210"/>
      <c r="DJ637" s="1243"/>
      <c r="DK637" s="1210"/>
      <c r="DL637" s="1190"/>
      <c r="DM637" s="1192"/>
      <c r="DN637" s="1194"/>
      <c r="DO637" s="1192"/>
      <c r="DP637" s="1196"/>
      <c r="DQ637" s="1192"/>
      <c r="DR637" s="1247"/>
      <c r="DS637" s="1210"/>
      <c r="DT637" s="231"/>
      <c r="DU637" s="1210"/>
      <c r="DV637" s="1250"/>
      <c r="DW637" s="1252"/>
      <c r="DX637" s="1252"/>
      <c r="DY637" s="1254"/>
      <c r="DZ637" s="1210"/>
      <c r="EA637" s="1212"/>
      <c r="EB637" s="1192"/>
      <c r="EC637" s="1199"/>
      <c r="ED637" s="1192"/>
      <c r="EE637" s="1194"/>
      <c r="EF637" s="1192"/>
      <c r="EG637" s="1196"/>
      <c r="EH637" s="1192"/>
      <c r="EI637" s="1205"/>
      <c r="EJ637" s="1208"/>
      <c r="EK637" s="1210"/>
      <c r="EL637" s="1212"/>
      <c r="EM637" s="1192"/>
      <c r="EN637" s="1199"/>
      <c r="EO637" s="1192"/>
      <c r="EP637" s="1194"/>
      <c r="EQ637" s="1192"/>
      <c r="ER637" s="1196"/>
      <c r="ES637" s="1192"/>
      <c r="ET637" s="1205"/>
      <c r="EU637" s="1215"/>
      <c r="EV637" s="1208"/>
      <c r="EW637" s="1210"/>
      <c r="EX637" s="272">
        <v>2110</v>
      </c>
      <c r="EY637" s="1210"/>
      <c r="EZ637" s="1261"/>
      <c r="FA637" s="1210"/>
      <c r="FB637" s="1264"/>
      <c r="FC637" s="298"/>
      <c r="FD637" s="1267"/>
      <c r="FE637" s="441"/>
      <c r="FL637" s="422"/>
      <c r="FM637" s="422"/>
      <c r="FN637" s="422"/>
      <c r="FO637" s="422"/>
    </row>
    <row r="638" spans="1:171" ht="15.6" customHeight="1">
      <c r="A638" s="144" t="s">
        <v>1629</v>
      </c>
      <c r="B638" s="144" t="s">
        <v>2332</v>
      </c>
      <c r="C638" s="1256"/>
      <c r="D638" s="1182"/>
      <c r="E638" s="1217" t="s">
        <v>1165</v>
      </c>
      <c r="F638" s="299" t="s">
        <v>44</v>
      </c>
      <c r="G638" s="205"/>
      <c r="H638" s="246">
        <v>112130</v>
      </c>
      <c r="I638" s="247">
        <v>195750</v>
      </c>
      <c r="J638" s="246">
        <v>108360</v>
      </c>
      <c r="K638" s="247">
        <v>191980</v>
      </c>
      <c r="L638" s="175" t="s">
        <v>268</v>
      </c>
      <c r="M638" s="248">
        <v>990</v>
      </c>
      <c r="N638" s="249">
        <v>1830</v>
      </c>
      <c r="O638" s="250" t="s">
        <v>269</v>
      </c>
      <c r="P638" s="251" t="s">
        <v>270</v>
      </c>
      <c r="Q638" s="252" t="s">
        <v>274</v>
      </c>
      <c r="R638" s="251" t="s">
        <v>271</v>
      </c>
      <c r="S638" s="252" t="s">
        <v>268</v>
      </c>
      <c r="T638" s="253">
        <v>3</v>
      </c>
      <c r="U638" s="254">
        <v>3</v>
      </c>
      <c r="V638" s="248">
        <v>950</v>
      </c>
      <c r="W638" s="249">
        <v>1790</v>
      </c>
      <c r="X638" s="250" t="s">
        <v>269</v>
      </c>
      <c r="Y638" s="251" t="s">
        <v>270</v>
      </c>
      <c r="Z638" s="252" t="s">
        <v>274</v>
      </c>
      <c r="AA638" s="251" t="s">
        <v>271</v>
      </c>
      <c r="AB638" s="252" t="s">
        <v>268</v>
      </c>
      <c r="AC638" s="253">
        <v>3</v>
      </c>
      <c r="AD638" s="255">
        <v>3</v>
      </c>
      <c r="AE638" s="55"/>
      <c r="AH638" s="273"/>
      <c r="AP638" s="55"/>
      <c r="AZ638" s="175" t="s">
        <v>268</v>
      </c>
      <c r="BA638" s="274">
        <v>16720</v>
      </c>
      <c r="BB638" s="175" t="s">
        <v>268</v>
      </c>
      <c r="BC638" s="225">
        <v>160</v>
      </c>
      <c r="BD638" s="226" t="s">
        <v>269</v>
      </c>
      <c r="BE638" s="227" t="s">
        <v>270</v>
      </c>
      <c r="BF638" s="228" t="s">
        <v>268</v>
      </c>
      <c r="BG638" s="229" t="s">
        <v>271</v>
      </c>
      <c r="BH638" s="226" t="s">
        <v>268</v>
      </c>
      <c r="BI638" s="230">
        <v>2.8</v>
      </c>
      <c r="BJ638" s="1187"/>
      <c r="BL638" s="302"/>
      <c r="BM638" s="1210"/>
      <c r="BN638" s="307"/>
      <c r="BT638" s="306"/>
      <c r="BU638" s="235"/>
      <c r="BV638" s="1241"/>
      <c r="BW638" s="266"/>
      <c r="BX638" s="1186"/>
      <c r="BY638" s="133"/>
      <c r="BZ638" s="133"/>
      <c r="CA638" s="1187"/>
      <c r="CB638" s="311"/>
      <c r="CC638" s="312"/>
      <c r="CD638" s="311"/>
      <c r="CE638" s="312"/>
      <c r="CF638" s="311"/>
      <c r="CG638" s="312"/>
      <c r="CH638" s="311"/>
      <c r="CI638" s="1241"/>
      <c r="CJ638" s="1219">
        <v>2160</v>
      </c>
      <c r="CK638" s="1189"/>
      <c r="CL638" s="1190"/>
      <c r="CM638" s="1192"/>
      <c r="CN638" s="1194"/>
      <c r="CO638" s="1192"/>
      <c r="CP638" s="1196"/>
      <c r="CQ638" s="1192"/>
      <c r="CR638" s="1205"/>
      <c r="CS638" s="1230"/>
      <c r="CT638" s="1232"/>
      <c r="CU638" s="1234"/>
      <c r="CV638" s="1237"/>
      <c r="CW638" s="1234"/>
      <c r="CX638" s="1237"/>
      <c r="CY638" s="1189"/>
      <c r="CZ638" s="167" t="s">
        <v>1166</v>
      </c>
      <c r="DA638" s="268">
        <v>2500</v>
      </c>
      <c r="DB638" s="269">
        <v>2800</v>
      </c>
      <c r="DC638" s="270">
        <v>1800</v>
      </c>
      <c r="DD638" s="271">
        <v>1800</v>
      </c>
      <c r="DE638" s="1210"/>
      <c r="DF638" s="231" t="s">
        <v>333</v>
      </c>
      <c r="DG638" s="235"/>
      <c r="DH638" s="276"/>
      <c r="DI638" s="1241"/>
      <c r="DJ638" s="1243"/>
      <c r="DK638" s="1210"/>
      <c r="DL638" s="1190"/>
      <c r="DM638" s="1192"/>
      <c r="DN638" s="1194"/>
      <c r="DO638" s="1192"/>
      <c r="DP638" s="1196"/>
      <c r="DQ638" s="1192"/>
      <c r="DR638" s="1247"/>
      <c r="DS638" s="1210"/>
      <c r="DT638" s="231"/>
      <c r="DU638" s="1210"/>
      <c r="DV638" s="1221">
        <v>0.02</v>
      </c>
      <c r="DW638" s="1223">
        <v>0.03</v>
      </c>
      <c r="DX638" s="1223">
        <v>0.05</v>
      </c>
      <c r="DY638" s="1225">
        <v>0.06</v>
      </c>
      <c r="DZ638" s="1210"/>
      <c r="EA638" s="1212"/>
      <c r="EB638" s="1192"/>
      <c r="EC638" s="1199"/>
      <c r="ED638" s="1192"/>
      <c r="EE638" s="1194"/>
      <c r="EF638" s="1192"/>
      <c r="EG638" s="1196"/>
      <c r="EH638" s="1192"/>
      <c r="EI638" s="1205"/>
      <c r="EJ638" s="1208"/>
      <c r="EK638" s="1210"/>
      <c r="EL638" s="1212"/>
      <c r="EM638" s="1192"/>
      <c r="EN638" s="1199"/>
      <c r="EO638" s="1192"/>
      <c r="EP638" s="1194"/>
      <c r="EQ638" s="1192"/>
      <c r="ER638" s="1196"/>
      <c r="ES638" s="1192"/>
      <c r="ET638" s="1205"/>
      <c r="EU638" s="1215"/>
      <c r="EV638" s="1208"/>
      <c r="EW638" s="1210"/>
      <c r="EX638" s="277">
        <v>20</v>
      </c>
      <c r="EY638" s="1210"/>
      <c r="EZ638" s="1261"/>
      <c r="FA638" s="1210"/>
      <c r="FB638" s="1264"/>
      <c r="FC638" s="298"/>
      <c r="FD638" s="1267"/>
      <c r="FE638" s="441"/>
      <c r="FL638" s="422"/>
      <c r="FM638" s="422"/>
      <c r="FN638" s="422"/>
      <c r="FO638" s="422"/>
    </row>
    <row r="639" spans="1:171" ht="15.6" customHeight="1">
      <c r="A639" s="144" t="s">
        <v>1630</v>
      </c>
      <c r="B639" s="144" t="s">
        <v>2333</v>
      </c>
      <c r="C639" s="1256"/>
      <c r="D639" s="1182"/>
      <c r="E639" s="1218"/>
      <c r="F639" s="300" t="s">
        <v>45</v>
      </c>
      <c r="G639" s="205"/>
      <c r="H639" s="279">
        <v>195750</v>
      </c>
      <c r="I639" s="280"/>
      <c r="J639" s="279">
        <v>191980</v>
      </c>
      <c r="K639" s="280"/>
      <c r="L639" s="175" t="s">
        <v>268</v>
      </c>
      <c r="M639" s="223">
        <v>1830</v>
      </c>
      <c r="N639" s="281"/>
      <c r="O639" s="282" t="s">
        <v>269</v>
      </c>
      <c r="P639" s="283" t="s">
        <v>270</v>
      </c>
      <c r="Q639" s="284" t="s">
        <v>274</v>
      </c>
      <c r="R639" s="283" t="s">
        <v>271</v>
      </c>
      <c r="S639" s="284" t="s">
        <v>268</v>
      </c>
      <c r="T639" s="285">
        <v>3</v>
      </c>
      <c r="U639" s="286"/>
      <c r="V639" s="223">
        <v>1790</v>
      </c>
      <c r="W639" s="281"/>
      <c r="X639" s="282" t="s">
        <v>269</v>
      </c>
      <c r="Y639" s="283" t="s">
        <v>270</v>
      </c>
      <c r="Z639" s="284" t="s">
        <v>274</v>
      </c>
      <c r="AA639" s="283" t="s">
        <v>271</v>
      </c>
      <c r="AB639" s="284" t="s">
        <v>268</v>
      </c>
      <c r="AC639" s="285">
        <v>3</v>
      </c>
      <c r="AD639" s="287"/>
      <c r="AE639" s="55"/>
      <c r="AH639" s="288"/>
      <c r="AP639" s="55"/>
      <c r="AQ639" s="289"/>
      <c r="AR639" s="165"/>
      <c r="AS639" s="288"/>
      <c r="AZ639" s="56"/>
      <c r="BA639" s="56"/>
      <c r="BB639" s="56"/>
      <c r="BC639" s="56"/>
      <c r="BD639" s="56"/>
      <c r="BE639" s="56"/>
      <c r="BF639" s="56"/>
      <c r="BG639" s="56"/>
      <c r="BH639" s="56"/>
      <c r="BI639" s="56"/>
      <c r="BJ639" s="1187"/>
      <c r="BL639" s="302"/>
      <c r="BM639" s="1210"/>
      <c r="BN639" s="307"/>
      <c r="BT639" s="306"/>
      <c r="BU639" s="235"/>
      <c r="BV639" s="1241"/>
      <c r="BW639" s="266"/>
      <c r="BX639" s="1186"/>
      <c r="BY639" s="133"/>
      <c r="BZ639" s="133"/>
      <c r="CA639" s="1187"/>
      <c r="CB639" s="311"/>
      <c r="CC639" s="312"/>
      <c r="CD639" s="311"/>
      <c r="CE639" s="312"/>
      <c r="CF639" s="311"/>
      <c r="CG639" s="312"/>
      <c r="CH639" s="311"/>
      <c r="CI639" s="1241"/>
      <c r="CJ639" s="1219"/>
      <c r="CK639" s="1189"/>
      <c r="CL639" s="1190"/>
      <c r="CM639" s="1192"/>
      <c r="CN639" s="1194"/>
      <c r="CO639" s="1192"/>
      <c r="CP639" s="1196"/>
      <c r="CQ639" s="1192"/>
      <c r="CR639" s="1205"/>
      <c r="CS639" s="1230"/>
      <c r="CT639" s="1232"/>
      <c r="CU639" s="1235"/>
      <c r="CV639" s="1238"/>
      <c r="CW639" s="1235"/>
      <c r="CX639" s="1238"/>
      <c r="CY639" s="1189"/>
      <c r="CZ639" s="291" t="s">
        <v>1167</v>
      </c>
      <c r="DA639" s="292">
        <v>2300</v>
      </c>
      <c r="DB639" s="293">
        <v>2500</v>
      </c>
      <c r="DC639" s="294">
        <v>1600</v>
      </c>
      <c r="DD639" s="290">
        <v>1600</v>
      </c>
      <c r="DE639" s="1210"/>
      <c r="DF639" s="231">
        <v>2150</v>
      </c>
      <c r="DG639" s="235"/>
      <c r="DH639" s="165"/>
      <c r="DI639" s="1241"/>
      <c r="DJ639" s="1244"/>
      <c r="DK639" s="1210"/>
      <c r="DL639" s="1190"/>
      <c r="DM639" s="1193"/>
      <c r="DN639" s="1195"/>
      <c r="DO639" s="1193"/>
      <c r="DP639" s="1197"/>
      <c r="DQ639" s="1193"/>
      <c r="DR639" s="1248"/>
      <c r="DS639" s="1210"/>
      <c r="DT639" s="231"/>
      <c r="DU639" s="1210"/>
      <c r="DV639" s="1222"/>
      <c r="DW639" s="1224"/>
      <c r="DX639" s="1224"/>
      <c r="DY639" s="1226"/>
      <c r="DZ639" s="1210"/>
      <c r="EA639" s="1213"/>
      <c r="EB639" s="1193"/>
      <c r="EC639" s="1200"/>
      <c r="ED639" s="1193"/>
      <c r="EE639" s="1195"/>
      <c r="EF639" s="1193"/>
      <c r="EG639" s="1197"/>
      <c r="EH639" s="1193"/>
      <c r="EI639" s="1206"/>
      <c r="EJ639" s="1209"/>
      <c r="EK639" s="1210"/>
      <c r="EL639" s="1213"/>
      <c r="EM639" s="1193"/>
      <c r="EN639" s="1200"/>
      <c r="EO639" s="1193"/>
      <c r="EP639" s="1195"/>
      <c r="EQ639" s="1193"/>
      <c r="ER639" s="1197"/>
      <c r="ES639" s="1193"/>
      <c r="ET639" s="1206"/>
      <c r="EU639" s="1216"/>
      <c r="EV639" s="1209"/>
      <c r="EW639" s="1210"/>
      <c r="EX639" s="295" t="s">
        <v>1168</v>
      </c>
      <c r="EY639" s="1210"/>
      <c r="EZ639" s="1261"/>
      <c r="FA639" s="1210"/>
      <c r="FB639" s="1264"/>
      <c r="FC639" s="298"/>
      <c r="FD639" s="1267"/>
      <c r="FE639" s="441"/>
      <c r="FL639" s="422"/>
      <c r="FM639" s="422"/>
      <c r="FN639" s="422"/>
      <c r="FO639" s="422"/>
    </row>
    <row r="640" spans="1:171" ht="15.6" customHeight="1">
      <c r="A640" s="144" t="s">
        <v>656</v>
      </c>
      <c r="B640" s="144" t="s">
        <v>2334</v>
      </c>
      <c r="C640" s="1256"/>
      <c r="D640" s="1352" t="s">
        <v>1202</v>
      </c>
      <c r="E640" s="1184" t="s">
        <v>1160</v>
      </c>
      <c r="F640" s="296" t="s">
        <v>42</v>
      </c>
      <c r="G640" s="205"/>
      <c r="H640" s="206">
        <v>36000</v>
      </c>
      <c r="I640" s="207">
        <v>44360</v>
      </c>
      <c r="J640" s="206">
        <v>32470</v>
      </c>
      <c r="K640" s="207">
        <v>40830</v>
      </c>
      <c r="L640" s="175" t="s">
        <v>268</v>
      </c>
      <c r="M640" s="208">
        <v>330</v>
      </c>
      <c r="N640" s="209">
        <v>410</v>
      </c>
      <c r="O640" s="210" t="s">
        <v>269</v>
      </c>
      <c r="P640" s="211" t="s">
        <v>270</v>
      </c>
      <c r="Q640" s="212" t="s">
        <v>268</v>
      </c>
      <c r="R640" s="213" t="s">
        <v>271</v>
      </c>
      <c r="S640" s="212" t="s">
        <v>268</v>
      </c>
      <c r="T640" s="214">
        <v>3.4</v>
      </c>
      <c r="U640" s="215">
        <v>3.3</v>
      </c>
      <c r="V640" s="208">
        <v>300</v>
      </c>
      <c r="W640" s="209">
        <v>380</v>
      </c>
      <c r="X640" s="210" t="s">
        <v>269</v>
      </c>
      <c r="Y640" s="211" t="s">
        <v>270</v>
      </c>
      <c r="Z640" s="212" t="s">
        <v>268</v>
      </c>
      <c r="AA640" s="213" t="s">
        <v>271</v>
      </c>
      <c r="AB640" s="212" t="s">
        <v>268</v>
      </c>
      <c r="AC640" s="214">
        <v>3.3</v>
      </c>
      <c r="AD640" s="216">
        <v>3.2</v>
      </c>
      <c r="AE640" s="175" t="s">
        <v>268</v>
      </c>
      <c r="AF640" s="217">
        <v>8360</v>
      </c>
      <c r="AG640" s="218" t="s">
        <v>274</v>
      </c>
      <c r="AH640" s="219">
        <v>80</v>
      </c>
      <c r="AI640" s="220" t="s">
        <v>269</v>
      </c>
      <c r="AJ640" s="211" t="s">
        <v>270</v>
      </c>
      <c r="AK640" s="212" t="s">
        <v>268</v>
      </c>
      <c r="AL640" s="213" t="s">
        <v>271</v>
      </c>
      <c r="AM640" s="212" t="s">
        <v>268</v>
      </c>
      <c r="AN640" s="221">
        <v>2.8</v>
      </c>
      <c r="AO640" s="222" t="s">
        <v>276</v>
      </c>
      <c r="AP640" s="175" t="s">
        <v>268</v>
      </c>
      <c r="AQ640" s="223">
        <v>3340</v>
      </c>
      <c r="AR640" s="224" t="s">
        <v>274</v>
      </c>
      <c r="AS640" s="225">
        <v>30</v>
      </c>
      <c r="AT640" s="226" t="s">
        <v>269</v>
      </c>
      <c r="AU640" s="227" t="s">
        <v>270</v>
      </c>
      <c r="AV640" s="228" t="s">
        <v>268</v>
      </c>
      <c r="AW640" s="229" t="s">
        <v>271</v>
      </c>
      <c r="AX640" s="228" t="s">
        <v>268</v>
      </c>
      <c r="AY640" s="230">
        <v>3.8</v>
      </c>
      <c r="BA640" s="56"/>
      <c r="BJ640" s="1187"/>
      <c r="BL640" s="302"/>
      <c r="BM640" s="1210"/>
      <c r="BN640" s="307"/>
      <c r="BT640" s="306"/>
      <c r="BU640" s="235"/>
      <c r="BV640" s="1241"/>
      <c r="BW640" s="266"/>
      <c r="BX640" s="1186"/>
      <c r="BY640" s="133"/>
      <c r="BZ640" s="133"/>
      <c r="CA640" s="1187"/>
      <c r="CB640" s="311"/>
      <c r="CC640" s="312"/>
      <c r="CD640" s="311"/>
      <c r="CE640" s="312"/>
      <c r="CF640" s="311"/>
      <c r="CG640" s="312"/>
      <c r="CH640" s="311"/>
      <c r="CI640" s="1241"/>
      <c r="CJ640" s="1188" t="s">
        <v>176</v>
      </c>
      <c r="CK640" s="1189" t="s">
        <v>268</v>
      </c>
      <c r="CL640" s="1190">
        <v>10</v>
      </c>
      <c r="CM640" s="1192" t="s">
        <v>269</v>
      </c>
      <c r="CN640" s="1194" t="s">
        <v>270</v>
      </c>
      <c r="CO640" s="1192" t="s">
        <v>268</v>
      </c>
      <c r="CP640" s="1196" t="s">
        <v>275</v>
      </c>
      <c r="CQ640" s="1192" t="s">
        <v>268</v>
      </c>
      <c r="CR640" s="1205">
        <v>4.7</v>
      </c>
      <c r="CS640" s="1230" t="s">
        <v>277</v>
      </c>
      <c r="CT640" s="1232" t="s">
        <v>268</v>
      </c>
      <c r="CU640" s="1233">
        <v>3000</v>
      </c>
      <c r="CV640" s="1236">
        <v>3300</v>
      </c>
      <c r="CW640" s="1233">
        <v>2100</v>
      </c>
      <c r="CX640" s="1236">
        <v>2100</v>
      </c>
      <c r="CY640" s="1189" t="s">
        <v>268</v>
      </c>
      <c r="CZ640" s="238" t="s">
        <v>1162</v>
      </c>
      <c r="DA640" s="239">
        <v>4800</v>
      </c>
      <c r="DB640" s="240">
        <v>5400</v>
      </c>
      <c r="DC640" s="241">
        <v>3400</v>
      </c>
      <c r="DD640" s="242">
        <v>3400</v>
      </c>
      <c r="DE640" s="1210"/>
      <c r="DF640" s="231"/>
      <c r="DG640" s="1189" t="s">
        <v>268</v>
      </c>
      <c r="DH640" s="1239">
        <v>5100</v>
      </c>
      <c r="DI640" s="1210" t="s">
        <v>268</v>
      </c>
      <c r="DJ640" s="1242">
        <v>1360</v>
      </c>
      <c r="DK640" s="1210" t="s">
        <v>268</v>
      </c>
      <c r="DL640" s="1245">
        <v>10</v>
      </c>
      <c r="DM640" s="1201" t="s">
        <v>269</v>
      </c>
      <c r="DN640" s="1202" t="s">
        <v>270</v>
      </c>
      <c r="DO640" s="1201" t="s">
        <v>268</v>
      </c>
      <c r="DP640" s="1203" t="s">
        <v>275</v>
      </c>
      <c r="DQ640" s="1201" t="s">
        <v>268</v>
      </c>
      <c r="DR640" s="1246">
        <v>8.5</v>
      </c>
      <c r="DS640" s="1210"/>
      <c r="DT640" s="231"/>
      <c r="DU640" s="1210" t="s">
        <v>280</v>
      </c>
      <c r="DV640" s="1249" t="s">
        <v>1129</v>
      </c>
      <c r="DW640" s="1251" t="s">
        <v>1129</v>
      </c>
      <c r="DX640" s="1251" t="s">
        <v>1129</v>
      </c>
      <c r="DY640" s="1253" t="s">
        <v>1129</v>
      </c>
      <c r="DZ640" s="1210" t="s">
        <v>280</v>
      </c>
      <c r="EA640" s="1211">
        <v>920</v>
      </c>
      <c r="EB640" s="1201" t="s">
        <v>268</v>
      </c>
      <c r="EC640" s="1198">
        <v>9</v>
      </c>
      <c r="ED640" s="1201" t="s">
        <v>269</v>
      </c>
      <c r="EE640" s="1202" t="s">
        <v>270</v>
      </c>
      <c r="EF640" s="1201" t="s">
        <v>268</v>
      </c>
      <c r="EG640" s="1203" t="s">
        <v>275</v>
      </c>
      <c r="EH640" s="1201" t="s">
        <v>268</v>
      </c>
      <c r="EI640" s="1204">
        <v>4.7</v>
      </c>
      <c r="EJ640" s="1207" t="s">
        <v>276</v>
      </c>
      <c r="EK640" s="1210" t="s">
        <v>280</v>
      </c>
      <c r="EL640" s="1211">
        <v>3130</v>
      </c>
      <c r="EM640" s="1201" t="s">
        <v>268</v>
      </c>
      <c r="EN640" s="1198">
        <v>30</v>
      </c>
      <c r="EO640" s="1201" t="s">
        <v>269</v>
      </c>
      <c r="EP640" s="1202" t="s">
        <v>270</v>
      </c>
      <c r="EQ640" s="1201" t="s">
        <v>268</v>
      </c>
      <c r="ER640" s="1203" t="s">
        <v>275</v>
      </c>
      <c r="ES640" s="1201" t="s">
        <v>268</v>
      </c>
      <c r="ET640" s="1204">
        <v>2.8</v>
      </c>
      <c r="EU640" s="1214" t="s">
        <v>276</v>
      </c>
      <c r="EV640" s="1207" t="s">
        <v>1168</v>
      </c>
      <c r="EW640" s="1210" t="s">
        <v>280</v>
      </c>
      <c r="EX640" s="244"/>
      <c r="EY640" s="1210" t="s">
        <v>280</v>
      </c>
      <c r="EZ640" s="1261"/>
      <c r="FA640" s="1210"/>
      <c r="FB640" s="1264"/>
      <c r="FC640" s="298"/>
      <c r="FD640" s="1267"/>
      <c r="FE640" s="441"/>
      <c r="FL640" s="422"/>
      <c r="FM640" s="422"/>
      <c r="FN640" s="422"/>
      <c r="FO640" s="422"/>
    </row>
    <row r="641" spans="1:171" ht="15.6" customHeight="1">
      <c r="A641" s="144" t="s">
        <v>657</v>
      </c>
      <c r="B641" s="144" t="s">
        <v>2335</v>
      </c>
      <c r="C641" s="1256"/>
      <c r="D641" s="1182"/>
      <c r="E641" s="1185"/>
      <c r="F641" s="299" t="s">
        <v>43</v>
      </c>
      <c r="G641" s="205"/>
      <c r="H641" s="246">
        <v>44360</v>
      </c>
      <c r="I641" s="247">
        <v>112030</v>
      </c>
      <c r="J641" s="246">
        <v>40830</v>
      </c>
      <c r="K641" s="247">
        <v>108500</v>
      </c>
      <c r="L641" s="175" t="s">
        <v>268</v>
      </c>
      <c r="M641" s="248">
        <v>410</v>
      </c>
      <c r="N641" s="249">
        <v>990</v>
      </c>
      <c r="O641" s="250" t="s">
        <v>269</v>
      </c>
      <c r="P641" s="251" t="s">
        <v>270</v>
      </c>
      <c r="Q641" s="252" t="s">
        <v>274</v>
      </c>
      <c r="R641" s="251" t="s">
        <v>271</v>
      </c>
      <c r="S641" s="252" t="s">
        <v>268</v>
      </c>
      <c r="T641" s="253">
        <v>3.3</v>
      </c>
      <c r="U641" s="254">
        <v>3.1</v>
      </c>
      <c r="V641" s="248">
        <v>380</v>
      </c>
      <c r="W641" s="249">
        <v>950</v>
      </c>
      <c r="X641" s="250" t="s">
        <v>269</v>
      </c>
      <c r="Y641" s="251" t="s">
        <v>270</v>
      </c>
      <c r="Z641" s="252" t="s">
        <v>274</v>
      </c>
      <c r="AA641" s="251" t="s">
        <v>271</v>
      </c>
      <c r="AB641" s="252" t="s">
        <v>268</v>
      </c>
      <c r="AC641" s="253">
        <v>3.2</v>
      </c>
      <c r="AD641" s="255">
        <v>3.1</v>
      </c>
      <c r="AE641" s="175" t="s">
        <v>268</v>
      </c>
      <c r="AF641" s="223">
        <v>8360</v>
      </c>
      <c r="AG641" s="224" t="s">
        <v>274</v>
      </c>
      <c r="AH641" s="256">
        <v>80</v>
      </c>
      <c r="AI641" s="257" t="s">
        <v>269</v>
      </c>
      <c r="AJ641" s="197" t="s">
        <v>270</v>
      </c>
      <c r="AK641" s="198" t="s">
        <v>268</v>
      </c>
      <c r="AL641" s="258" t="s">
        <v>271</v>
      </c>
      <c r="AM641" s="259" t="s">
        <v>268</v>
      </c>
      <c r="AN641" s="260">
        <v>2.8</v>
      </c>
      <c r="AO641" s="261"/>
      <c r="AQ641" s="233"/>
      <c r="AR641" s="56"/>
      <c r="AS641" s="233"/>
      <c r="AT641" s="262"/>
      <c r="AU641" s="263"/>
      <c r="AV641" s="262"/>
      <c r="AW641" s="263"/>
      <c r="AX641" s="262"/>
      <c r="AY641" s="263"/>
      <c r="BA641" s="56"/>
      <c r="BB641" s="56"/>
      <c r="BC641" s="264"/>
      <c r="BD641" s="265"/>
      <c r="BE641" s="56"/>
      <c r="BF641" s="265"/>
      <c r="BG641" s="56"/>
      <c r="BH641" s="265"/>
      <c r="BI641" s="56"/>
      <c r="BJ641" s="1187"/>
      <c r="BL641" s="302"/>
      <c r="BM641" s="1210"/>
      <c r="BN641" s="307"/>
      <c r="BT641" s="306"/>
      <c r="BU641" s="235"/>
      <c r="BV641" s="1241"/>
      <c r="BW641" s="266"/>
      <c r="BX641" s="1186"/>
      <c r="BY641" s="133"/>
      <c r="BZ641" s="133"/>
      <c r="CA641" s="1187"/>
      <c r="CB641" s="311"/>
      <c r="CC641" s="312"/>
      <c r="CD641" s="311"/>
      <c r="CE641" s="312"/>
      <c r="CF641" s="311"/>
      <c r="CG641" s="312"/>
      <c r="CH641" s="311"/>
      <c r="CI641" s="1241"/>
      <c r="CJ641" s="1188"/>
      <c r="CK641" s="1189"/>
      <c r="CL641" s="1190"/>
      <c r="CM641" s="1192"/>
      <c r="CN641" s="1194"/>
      <c r="CO641" s="1192"/>
      <c r="CP641" s="1196"/>
      <c r="CQ641" s="1192"/>
      <c r="CR641" s="1205"/>
      <c r="CS641" s="1230"/>
      <c r="CT641" s="1232"/>
      <c r="CU641" s="1234"/>
      <c r="CV641" s="1237"/>
      <c r="CW641" s="1234"/>
      <c r="CX641" s="1237"/>
      <c r="CY641" s="1189"/>
      <c r="CZ641" s="167" t="s">
        <v>1164</v>
      </c>
      <c r="DA641" s="268">
        <v>2600</v>
      </c>
      <c r="DB641" s="269">
        <v>2900</v>
      </c>
      <c r="DC641" s="270">
        <v>1800</v>
      </c>
      <c r="DD641" s="271">
        <v>1800</v>
      </c>
      <c r="DE641" s="1210"/>
      <c r="DF641" s="231"/>
      <c r="DG641" s="1189"/>
      <c r="DH641" s="1240"/>
      <c r="DI641" s="1210"/>
      <c r="DJ641" s="1243"/>
      <c r="DK641" s="1210"/>
      <c r="DL641" s="1190"/>
      <c r="DM641" s="1192"/>
      <c r="DN641" s="1194"/>
      <c r="DO641" s="1192"/>
      <c r="DP641" s="1196"/>
      <c r="DQ641" s="1192"/>
      <c r="DR641" s="1247"/>
      <c r="DS641" s="1210"/>
      <c r="DT641" s="231"/>
      <c r="DU641" s="1210"/>
      <c r="DV641" s="1250"/>
      <c r="DW641" s="1252"/>
      <c r="DX641" s="1252"/>
      <c r="DY641" s="1254"/>
      <c r="DZ641" s="1210"/>
      <c r="EA641" s="1212"/>
      <c r="EB641" s="1192"/>
      <c r="EC641" s="1199"/>
      <c r="ED641" s="1192"/>
      <c r="EE641" s="1194"/>
      <c r="EF641" s="1192"/>
      <c r="EG641" s="1196"/>
      <c r="EH641" s="1192"/>
      <c r="EI641" s="1205"/>
      <c r="EJ641" s="1208"/>
      <c r="EK641" s="1210"/>
      <c r="EL641" s="1212"/>
      <c r="EM641" s="1192"/>
      <c r="EN641" s="1199"/>
      <c r="EO641" s="1192"/>
      <c r="EP641" s="1194"/>
      <c r="EQ641" s="1192"/>
      <c r="ER641" s="1196"/>
      <c r="ES641" s="1192"/>
      <c r="ET641" s="1205"/>
      <c r="EU641" s="1215"/>
      <c r="EV641" s="1208"/>
      <c r="EW641" s="1210"/>
      <c r="EX641" s="272">
        <v>1980</v>
      </c>
      <c r="EY641" s="1210"/>
      <c r="EZ641" s="1261"/>
      <c r="FA641" s="1210"/>
      <c r="FB641" s="1264"/>
      <c r="FC641" s="298"/>
      <c r="FD641" s="1267"/>
      <c r="FE641" s="441"/>
      <c r="FL641" s="422"/>
      <c r="FM641" s="422"/>
      <c r="FN641" s="422"/>
      <c r="FO641" s="422"/>
    </row>
    <row r="642" spans="1:171" ht="15.6" customHeight="1">
      <c r="A642" s="144" t="s">
        <v>1631</v>
      </c>
      <c r="B642" s="144" t="s">
        <v>2336</v>
      </c>
      <c r="C642" s="1256"/>
      <c r="D642" s="1182"/>
      <c r="E642" s="1217" t="s">
        <v>1165</v>
      </c>
      <c r="F642" s="299" t="s">
        <v>44</v>
      </c>
      <c r="G642" s="205"/>
      <c r="H642" s="246">
        <v>112030</v>
      </c>
      <c r="I642" s="247">
        <v>195650</v>
      </c>
      <c r="J642" s="246">
        <v>108500</v>
      </c>
      <c r="K642" s="247">
        <v>192120</v>
      </c>
      <c r="L642" s="175" t="s">
        <v>268</v>
      </c>
      <c r="M642" s="248">
        <v>990</v>
      </c>
      <c r="N642" s="249">
        <v>1830</v>
      </c>
      <c r="O642" s="250" t="s">
        <v>269</v>
      </c>
      <c r="P642" s="251" t="s">
        <v>270</v>
      </c>
      <c r="Q642" s="252" t="s">
        <v>274</v>
      </c>
      <c r="R642" s="251" t="s">
        <v>271</v>
      </c>
      <c r="S642" s="252" t="s">
        <v>268</v>
      </c>
      <c r="T642" s="253">
        <v>3.1</v>
      </c>
      <c r="U642" s="254">
        <v>3</v>
      </c>
      <c r="V642" s="248">
        <v>950</v>
      </c>
      <c r="W642" s="249">
        <v>1790</v>
      </c>
      <c r="X642" s="250" t="s">
        <v>269</v>
      </c>
      <c r="Y642" s="251" t="s">
        <v>270</v>
      </c>
      <c r="Z642" s="252" t="s">
        <v>274</v>
      </c>
      <c r="AA642" s="251" t="s">
        <v>271</v>
      </c>
      <c r="AB642" s="252" t="s">
        <v>268</v>
      </c>
      <c r="AC642" s="253">
        <v>3.1</v>
      </c>
      <c r="AD642" s="255">
        <v>3</v>
      </c>
      <c r="AE642" s="55"/>
      <c r="AH642" s="273"/>
      <c r="AP642" s="55"/>
      <c r="AZ642" s="175" t="s">
        <v>268</v>
      </c>
      <c r="BA642" s="274">
        <v>16720</v>
      </c>
      <c r="BB642" s="175" t="s">
        <v>268</v>
      </c>
      <c r="BC642" s="225">
        <v>160</v>
      </c>
      <c r="BD642" s="226" t="s">
        <v>269</v>
      </c>
      <c r="BE642" s="227" t="s">
        <v>270</v>
      </c>
      <c r="BF642" s="228" t="s">
        <v>268</v>
      </c>
      <c r="BG642" s="229" t="s">
        <v>271</v>
      </c>
      <c r="BH642" s="226" t="s">
        <v>268</v>
      </c>
      <c r="BI642" s="230">
        <v>2.8</v>
      </c>
      <c r="BJ642" s="1187"/>
      <c r="BL642" s="231"/>
      <c r="BM642" s="1210"/>
      <c r="BN642" s="307"/>
      <c r="BT642" s="306"/>
      <c r="BU642" s="235"/>
      <c r="BV642" s="1241"/>
      <c r="BW642" s="266"/>
      <c r="BX642" s="1186"/>
      <c r="BY642" s="133"/>
      <c r="BZ642" s="133"/>
      <c r="CA642" s="1187"/>
      <c r="CB642" s="311"/>
      <c r="CC642" s="312"/>
      <c r="CD642" s="311"/>
      <c r="CE642" s="312"/>
      <c r="CF642" s="311"/>
      <c r="CG642" s="312"/>
      <c r="CH642" s="311"/>
      <c r="CI642" s="1241"/>
      <c r="CJ642" s="1219">
        <v>1920</v>
      </c>
      <c r="CK642" s="1189"/>
      <c r="CL642" s="1190"/>
      <c r="CM642" s="1192"/>
      <c r="CN642" s="1194"/>
      <c r="CO642" s="1192"/>
      <c r="CP642" s="1196"/>
      <c r="CQ642" s="1192"/>
      <c r="CR642" s="1205"/>
      <c r="CS642" s="1230"/>
      <c r="CT642" s="1232"/>
      <c r="CU642" s="1234"/>
      <c r="CV642" s="1237"/>
      <c r="CW642" s="1234"/>
      <c r="CX642" s="1237"/>
      <c r="CY642" s="1189"/>
      <c r="CZ642" s="167" t="s">
        <v>1166</v>
      </c>
      <c r="DA642" s="268">
        <v>2300</v>
      </c>
      <c r="DB642" s="269">
        <v>2500</v>
      </c>
      <c r="DC642" s="270">
        <v>1600</v>
      </c>
      <c r="DD642" s="271">
        <v>1600</v>
      </c>
      <c r="DE642" s="1210"/>
      <c r="DF642" s="1229" t="s">
        <v>1203</v>
      </c>
      <c r="DG642" s="235"/>
      <c r="DH642" s="276"/>
      <c r="DI642" s="1241"/>
      <c r="DJ642" s="1243"/>
      <c r="DK642" s="1210"/>
      <c r="DL642" s="1190"/>
      <c r="DM642" s="1192"/>
      <c r="DN642" s="1194"/>
      <c r="DO642" s="1192"/>
      <c r="DP642" s="1196"/>
      <c r="DQ642" s="1192"/>
      <c r="DR642" s="1247"/>
      <c r="DS642" s="1210"/>
      <c r="DT642" s="231"/>
      <c r="DU642" s="1210"/>
      <c r="DV642" s="1221">
        <v>0.02</v>
      </c>
      <c r="DW642" s="1223">
        <v>0.03</v>
      </c>
      <c r="DX642" s="1223">
        <v>0.05</v>
      </c>
      <c r="DY642" s="1225">
        <v>0.06</v>
      </c>
      <c r="DZ642" s="1210"/>
      <c r="EA642" s="1212"/>
      <c r="EB642" s="1192"/>
      <c r="EC642" s="1199"/>
      <c r="ED642" s="1192"/>
      <c r="EE642" s="1194"/>
      <c r="EF642" s="1192"/>
      <c r="EG642" s="1196"/>
      <c r="EH642" s="1192"/>
      <c r="EI642" s="1205"/>
      <c r="EJ642" s="1208"/>
      <c r="EK642" s="1210"/>
      <c r="EL642" s="1212"/>
      <c r="EM642" s="1192"/>
      <c r="EN642" s="1199"/>
      <c r="EO642" s="1192"/>
      <c r="EP642" s="1194"/>
      <c r="EQ642" s="1192"/>
      <c r="ER642" s="1196"/>
      <c r="ES642" s="1192"/>
      <c r="ET642" s="1205"/>
      <c r="EU642" s="1215"/>
      <c r="EV642" s="1208"/>
      <c r="EW642" s="1210"/>
      <c r="EX642" s="277">
        <v>20</v>
      </c>
      <c r="EY642" s="1210"/>
      <c r="EZ642" s="1261"/>
      <c r="FA642" s="1210"/>
      <c r="FB642" s="1264"/>
      <c r="FC642" s="298"/>
      <c r="FD642" s="1267"/>
      <c r="FE642" s="441"/>
      <c r="FL642" s="422"/>
      <c r="FM642" s="422"/>
      <c r="FN642" s="422"/>
      <c r="FO642" s="422"/>
    </row>
    <row r="643" spans="1:171" ht="15.6" customHeight="1">
      <c r="A643" s="144" t="s">
        <v>1632</v>
      </c>
      <c r="B643" s="144" t="s">
        <v>2337</v>
      </c>
      <c r="C643" s="1256"/>
      <c r="D643" s="1182"/>
      <c r="E643" s="1218"/>
      <c r="F643" s="300" t="s">
        <v>45</v>
      </c>
      <c r="G643" s="205"/>
      <c r="H643" s="279">
        <v>195650</v>
      </c>
      <c r="I643" s="280"/>
      <c r="J643" s="279">
        <v>192120</v>
      </c>
      <c r="K643" s="280"/>
      <c r="L643" s="175" t="s">
        <v>268</v>
      </c>
      <c r="M643" s="223">
        <v>1830</v>
      </c>
      <c r="N643" s="281"/>
      <c r="O643" s="282" t="s">
        <v>269</v>
      </c>
      <c r="P643" s="283" t="s">
        <v>270</v>
      </c>
      <c r="Q643" s="284" t="s">
        <v>274</v>
      </c>
      <c r="R643" s="283" t="s">
        <v>271</v>
      </c>
      <c r="S643" s="284" t="s">
        <v>268</v>
      </c>
      <c r="T643" s="285">
        <v>3</v>
      </c>
      <c r="U643" s="286"/>
      <c r="V643" s="223">
        <v>1790</v>
      </c>
      <c r="W643" s="281"/>
      <c r="X643" s="282" t="s">
        <v>269</v>
      </c>
      <c r="Y643" s="283" t="s">
        <v>270</v>
      </c>
      <c r="Z643" s="284" t="s">
        <v>274</v>
      </c>
      <c r="AA643" s="283" t="s">
        <v>271</v>
      </c>
      <c r="AB643" s="284" t="s">
        <v>268</v>
      </c>
      <c r="AC643" s="285">
        <v>3</v>
      </c>
      <c r="AD643" s="287"/>
      <c r="AE643" s="55"/>
      <c r="AH643" s="288"/>
      <c r="AP643" s="55"/>
      <c r="AQ643" s="289"/>
      <c r="AR643" s="165"/>
      <c r="AS643" s="288"/>
      <c r="AZ643" s="56"/>
      <c r="BA643" s="56"/>
      <c r="BB643" s="56"/>
      <c r="BC643" s="56"/>
      <c r="BD643" s="56"/>
      <c r="BE643" s="56"/>
      <c r="BF643" s="56"/>
      <c r="BG643" s="56"/>
      <c r="BH643" s="56"/>
      <c r="BI643" s="56"/>
      <c r="BJ643" s="1187"/>
      <c r="BL643" s="231"/>
      <c r="BM643" s="1210"/>
      <c r="BN643" s="307"/>
      <c r="BT643" s="306"/>
      <c r="BU643" s="235"/>
      <c r="BV643" s="1241"/>
      <c r="BW643" s="266"/>
      <c r="BX643" s="1186"/>
      <c r="BY643" s="133"/>
      <c r="BZ643" s="133"/>
      <c r="CA643" s="1187"/>
      <c r="CB643" s="311"/>
      <c r="CC643" s="312"/>
      <c r="CD643" s="311"/>
      <c r="CE643" s="312"/>
      <c r="CF643" s="311"/>
      <c r="CG643" s="312"/>
      <c r="CH643" s="311"/>
      <c r="CI643" s="1241"/>
      <c r="CJ643" s="1219"/>
      <c r="CK643" s="1189"/>
      <c r="CL643" s="1190"/>
      <c r="CM643" s="1192"/>
      <c r="CN643" s="1194"/>
      <c r="CO643" s="1192"/>
      <c r="CP643" s="1196"/>
      <c r="CQ643" s="1192"/>
      <c r="CR643" s="1205"/>
      <c r="CS643" s="1230"/>
      <c r="CT643" s="1232"/>
      <c r="CU643" s="1235"/>
      <c r="CV643" s="1238"/>
      <c r="CW643" s="1235"/>
      <c r="CX643" s="1238"/>
      <c r="CY643" s="1189"/>
      <c r="CZ643" s="291" t="s">
        <v>1167</v>
      </c>
      <c r="DA643" s="292">
        <v>2000</v>
      </c>
      <c r="DB643" s="293">
        <v>2300</v>
      </c>
      <c r="DC643" s="294">
        <v>1400</v>
      </c>
      <c r="DD643" s="290">
        <v>1400</v>
      </c>
      <c r="DE643" s="1210"/>
      <c r="DF643" s="1229"/>
      <c r="DG643" s="235"/>
      <c r="DH643" s="165"/>
      <c r="DI643" s="1241"/>
      <c r="DJ643" s="1244"/>
      <c r="DK643" s="1210"/>
      <c r="DL643" s="1190"/>
      <c r="DM643" s="1193"/>
      <c r="DN643" s="1195"/>
      <c r="DO643" s="1193"/>
      <c r="DP643" s="1197"/>
      <c r="DQ643" s="1193"/>
      <c r="DR643" s="1248"/>
      <c r="DS643" s="1210"/>
      <c r="DT643" s="231"/>
      <c r="DU643" s="1210"/>
      <c r="DV643" s="1222"/>
      <c r="DW643" s="1224"/>
      <c r="DX643" s="1224"/>
      <c r="DY643" s="1226"/>
      <c r="DZ643" s="1210"/>
      <c r="EA643" s="1213"/>
      <c r="EB643" s="1193"/>
      <c r="EC643" s="1200"/>
      <c r="ED643" s="1193"/>
      <c r="EE643" s="1195"/>
      <c r="EF643" s="1193"/>
      <c r="EG643" s="1197"/>
      <c r="EH643" s="1193"/>
      <c r="EI643" s="1206"/>
      <c r="EJ643" s="1209"/>
      <c r="EK643" s="1210"/>
      <c r="EL643" s="1213"/>
      <c r="EM643" s="1193"/>
      <c r="EN643" s="1200"/>
      <c r="EO643" s="1193"/>
      <c r="EP643" s="1195"/>
      <c r="EQ643" s="1193"/>
      <c r="ER643" s="1197"/>
      <c r="ES643" s="1193"/>
      <c r="ET643" s="1206"/>
      <c r="EU643" s="1216"/>
      <c r="EV643" s="1209"/>
      <c r="EW643" s="1210"/>
      <c r="EX643" s="295" t="s">
        <v>1168</v>
      </c>
      <c r="EY643" s="1210"/>
      <c r="EZ643" s="1261"/>
      <c r="FA643" s="1210"/>
      <c r="FB643" s="1264"/>
      <c r="FC643" s="298"/>
      <c r="FD643" s="1267"/>
      <c r="FE643" s="441"/>
      <c r="FL643" s="422"/>
      <c r="FM643" s="422"/>
      <c r="FN643" s="422"/>
      <c r="FO643" s="422"/>
    </row>
    <row r="644" spans="1:171" ht="15.6" customHeight="1">
      <c r="A644" s="144" t="s">
        <v>1633</v>
      </c>
      <c r="B644" s="144" t="s">
        <v>2338</v>
      </c>
      <c r="C644" s="1256"/>
      <c r="D644" s="1356" t="s">
        <v>1204</v>
      </c>
      <c r="E644" s="1184" t="s">
        <v>1160</v>
      </c>
      <c r="F644" s="296" t="s">
        <v>42</v>
      </c>
      <c r="G644" s="205"/>
      <c r="H644" s="206">
        <v>35060</v>
      </c>
      <c r="I644" s="207">
        <v>43420</v>
      </c>
      <c r="J644" s="206">
        <v>31730</v>
      </c>
      <c r="K644" s="207">
        <v>40090</v>
      </c>
      <c r="L644" s="175" t="s">
        <v>268</v>
      </c>
      <c r="M644" s="208">
        <v>330</v>
      </c>
      <c r="N644" s="209">
        <v>410</v>
      </c>
      <c r="O644" s="210" t="s">
        <v>269</v>
      </c>
      <c r="P644" s="211" t="s">
        <v>270</v>
      </c>
      <c r="Q644" s="212" t="s">
        <v>268</v>
      </c>
      <c r="R644" s="213" t="s">
        <v>271</v>
      </c>
      <c r="S644" s="212" t="s">
        <v>268</v>
      </c>
      <c r="T644" s="214">
        <v>3.3</v>
      </c>
      <c r="U644" s="215">
        <v>3.2</v>
      </c>
      <c r="V644" s="208">
        <v>290</v>
      </c>
      <c r="W644" s="209">
        <v>370</v>
      </c>
      <c r="X644" s="210" t="s">
        <v>269</v>
      </c>
      <c r="Y644" s="211" t="s">
        <v>270</v>
      </c>
      <c r="Z644" s="212" t="s">
        <v>268</v>
      </c>
      <c r="AA644" s="213" t="s">
        <v>271</v>
      </c>
      <c r="AB644" s="212" t="s">
        <v>268</v>
      </c>
      <c r="AC644" s="214">
        <v>3.3</v>
      </c>
      <c r="AD644" s="216">
        <v>3.2</v>
      </c>
      <c r="AE644" s="175" t="s">
        <v>268</v>
      </c>
      <c r="AF644" s="217">
        <v>8360</v>
      </c>
      <c r="AG644" s="218" t="s">
        <v>274</v>
      </c>
      <c r="AH644" s="219">
        <v>80</v>
      </c>
      <c r="AI644" s="220" t="s">
        <v>269</v>
      </c>
      <c r="AJ644" s="211" t="s">
        <v>270</v>
      </c>
      <c r="AK644" s="212" t="s">
        <v>268</v>
      </c>
      <c r="AL644" s="213" t="s">
        <v>271</v>
      </c>
      <c r="AM644" s="212" t="s">
        <v>268</v>
      </c>
      <c r="AN644" s="221">
        <v>2.8</v>
      </c>
      <c r="AO644" s="222" t="s">
        <v>276</v>
      </c>
      <c r="AP644" s="175" t="s">
        <v>268</v>
      </c>
      <c r="AQ644" s="223">
        <v>3340</v>
      </c>
      <c r="AR644" s="224" t="s">
        <v>274</v>
      </c>
      <c r="AS644" s="225">
        <v>30</v>
      </c>
      <c r="AT644" s="226" t="s">
        <v>269</v>
      </c>
      <c r="AU644" s="227" t="s">
        <v>270</v>
      </c>
      <c r="AV644" s="228" t="s">
        <v>268</v>
      </c>
      <c r="AW644" s="229" t="s">
        <v>271</v>
      </c>
      <c r="AX644" s="228" t="s">
        <v>268</v>
      </c>
      <c r="AY644" s="230">
        <v>3.8</v>
      </c>
      <c r="BA644" s="56"/>
      <c r="BJ644" s="1187"/>
      <c r="BL644" s="191"/>
      <c r="BM644" s="1210"/>
      <c r="BN644" s="307"/>
      <c r="BT644" s="306"/>
      <c r="BU644" s="235"/>
      <c r="BV644" s="1241"/>
      <c r="BW644" s="266"/>
      <c r="BX644" s="1186"/>
      <c r="BY644" s="133"/>
      <c r="BZ644" s="133"/>
      <c r="CA644" s="1187"/>
      <c r="CB644" s="263"/>
      <c r="CC644" s="263"/>
      <c r="CD644" s="263"/>
      <c r="CE644" s="263"/>
      <c r="CF644" s="263"/>
      <c r="CG644" s="263"/>
      <c r="CH644" s="263"/>
      <c r="CI644" s="1241"/>
      <c r="CJ644" s="1188" t="s">
        <v>177</v>
      </c>
      <c r="CK644" s="1189" t="s">
        <v>268</v>
      </c>
      <c r="CL644" s="1190">
        <v>10</v>
      </c>
      <c r="CM644" s="1192" t="s">
        <v>269</v>
      </c>
      <c r="CN644" s="1194" t="s">
        <v>270</v>
      </c>
      <c r="CO644" s="1192" t="s">
        <v>268</v>
      </c>
      <c r="CP644" s="1196" t="s">
        <v>275</v>
      </c>
      <c r="CQ644" s="1192" t="s">
        <v>268</v>
      </c>
      <c r="CR644" s="1205">
        <v>4.3</v>
      </c>
      <c r="CS644" s="1230" t="s">
        <v>277</v>
      </c>
      <c r="CT644" s="1232" t="s">
        <v>268</v>
      </c>
      <c r="CU644" s="1233">
        <v>3200</v>
      </c>
      <c r="CV644" s="1236">
        <v>3500</v>
      </c>
      <c r="CW644" s="1233">
        <v>2200</v>
      </c>
      <c r="CX644" s="1236">
        <v>2200</v>
      </c>
      <c r="CY644" s="1189" t="s">
        <v>268</v>
      </c>
      <c r="CZ644" s="238" t="s">
        <v>1162</v>
      </c>
      <c r="DA644" s="239">
        <v>5400</v>
      </c>
      <c r="DB644" s="240">
        <v>6000</v>
      </c>
      <c r="DC644" s="241">
        <v>3700</v>
      </c>
      <c r="DD644" s="242">
        <v>3700</v>
      </c>
      <c r="DE644" s="1210"/>
      <c r="DF644" s="144"/>
      <c r="DG644" s="1189" t="s">
        <v>268</v>
      </c>
      <c r="DH644" s="1239">
        <v>5100</v>
      </c>
      <c r="DI644" s="1210" t="s">
        <v>268</v>
      </c>
      <c r="DJ644" s="1242">
        <v>1280</v>
      </c>
      <c r="DK644" s="1210" t="s">
        <v>268</v>
      </c>
      <c r="DL644" s="1245">
        <v>10</v>
      </c>
      <c r="DM644" s="1201" t="s">
        <v>269</v>
      </c>
      <c r="DN644" s="1202" t="s">
        <v>270</v>
      </c>
      <c r="DO644" s="1201" t="s">
        <v>268</v>
      </c>
      <c r="DP644" s="1203" t="s">
        <v>275</v>
      </c>
      <c r="DQ644" s="1201" t="s">
        <v>268</v>
      </c>
      <c r="DR644" s="1246">
        <v>8</v>
      </c>
      <c r="DS644" s="1210"/>
      <c r="DT644" s="1229"/>
      <c r="DU644" s="1210" t="s">
        <v>280</v>
      </c>
      <c r="DV644" s="1249" t="s">
        <v>1129</v>
      </c>
      <c r="DW644" s="1251" t="s">
        <v>1129</v>
      </c>
      <c r="DX644" s="1251" t="s">
        <v>1129</v>
      </c>
      <c r="DY644" s="1253" t="s">
        <v>1129</v>
      </c>
      <c r="DZ644" s="1210" t="s">
        <v>280</v>
      </c>
      <c r="EA644" s="1211">
        <v>870</v>
      </c>
      <c r="EB644" s="1201" t="s">
        <v>268</v>
      </c>
      <c r="EC644" s="1198">
        <v>9</v>
      </c>
      <c r="ED644" s="1201" t="s">
        <v>269</v>
      </c>
      <c r="EE644" s="1202" t="s">
        <v>270</v>
      </c>
      <c r="EF644" s="1201" t="s">
        <v>268</v>
      </c>
      <c r="EG644" s="1203" t="s">
        <v>275</v>
      </c>
      <c r="EH644" s="1201" t="s">
        <v>268</v>
      </c>
      <c r="EI644" s="1204">
        <v>4.4000000000000004</v>
      </c>
      <c r="EJ644" s="1207" t="s">
        <v>276</v>
      </c>
      <c r="EK644" s="1210" t="s">
        <v>280</v>
      </c>
      <c r="EL644" s="1211">
        <v>2950</v>
      </c>
      <c r="EM644" s="1201" t="s">
        <v>268</v>
      </c>
      <c r="EN644" s="1198">
        <v>30</v>
      </c>
      <c r="EO644" s="1201" t="s">
        <v>269</v>
      </c>
      <c r="EP644" s="1202" t="s">
        <v>270</v>
      </c>
      <c r="EQ644" s="1201" t="s">
        <v>268</v>
      </c>
      <c r="ER644" s="1203" t="s">
        <v>275</v>
      </c>
      <c r="ES644" s="1201" t="s">
        <v>268</v>
      </c>
      <c r="ET644" s="1204">
        <v>2.7</v>
      </c>
      <c r="EU644" s="1214" t="s">
        <v>276</v>
      </c>
      <c r="EV644" s="1207" t="s">
        <v>1168</v>
      </c>
      <c r="EW644" s="1210" t="s">
        <v>280</v>
      </c>
      <c r="EX644" s="244"/>
      <c r="EY644" s="1210" t="s">
        <v>280</v>
      </c>
      <c r="EZ644" s="1261"/>
      <c r="FA644" s="1210"/>
      <c r="FB644" s="1264"/>
      <c r="FC644" s="298"/>
      <c r="FD644" s="1267"/>
      <c r="FE644" s="441"/>
      <c r="FL644" s="422"/>
      <c r="FM644" s="422"/>
      <c r="FN644" s="422"/>
      <c r="FO644" s="422"/>
    </row>
    <row r="645" spans="1:171" ht="15.6" customHeight="1">
      <c r="A645" s="144" t="s">
        <v>1634</v>
      </c>
      <c r="B645" s="144" t="s">
        <v>2339</v>
      </c>
      <c r="C645" s="1256"/>
      <c r="D645" s="1357"/>
      <c r="E645" s="1185"/>
      <c r="F645" s="299" t="s">
        <v>43</v>
      </c>
      <c r="G645" s="205"/>
      <c r="H645" s="246">
        <v>43420</v>
      </c>
      <c r="I645" s="247">
        <v>111090</v>
      </c>
      <c r="J645" s="246">
        <v>40090</v>
      </c>
      <c r="K645" s="247">
        <v>107760</v>
      </c>
      <c r="L645" s="175" t="s">
        <v>268</v>
      </c>
      <c r="M645" s="248">
        <v>410</v>
      </c>
      <c r="N645" s="249">
        <v>980</v>
      </c>
      <c r="O645" s="250" t="s">
        <v>269</v>
      </c>
      <c r="P645" s="251" t="s">
        <v>270</v>
      </c>
      <c r="Q645" s="252" t="s">
        <v>274</v>
      </c>
      <c r="R645" s="251" t="s">
        <v>271</v>
      </c>
      <c r="S645" s="252" t="s">
        <v>268</v>
      </c>
      <c r="T645" s="253">
        <v>3.2</v>
      </c>
      <c r="U645" s="254">
        <v>3.1</v>
      </c>
      <c r="V645" s="248">
        <v>370</v>
      </c>
      <c r="W645" s="249">
        <v>950</v>
      </c>
      <c r="X645" s="250" t="s">
        <v>269</v>
      </c>
      <c r="Y645" s="251" t="s">
        <v>270</v>
      </c>
      <c r="Z645" s="252" t="s">
        <v>274</v>
      </c>
      <c r="AA645" s="251" t="s">
        <v>271</v>
      </c>
      <c r="AB645" s="252" t="s">
        <v>268</v>
      </c>
      <c r="AC645" s="253">
        <v>3.2</v>
      </c>
      <c r="AD645" s="255">
        <v>3</v>
      </c>
      <c r="AE645" s="175" t="s">
        <v>268</v>
      </c>
      <c r="AF645" s="223">
        <v>8360</v>
      </c>
      <c r="AG645" s="224" t="s">
        <v>274</v>
      </c>
      <c r="AH645" s="256">
        <v>80</v>
      </c>
      <c r="AI645" s="257" t="s">
        <v>269</v>
      </c>
      <c r="AJ645" s="197" t="s">
        <v>270</v>
      </c>
      <c r="AK645" s="198" t="s">
        <v>268</v>
      </c>
      <c r="AL645" s="258" t="s">
        <v>271</v>
      </c>
      <c r="AM645" s="259" t="s">
        <v>268</v>
      </c>
      <c r="AN645" s="260">
        <v>2.8</v>
      </c>
      <c r="AO645" s="261"/>
      <c r="AQ645" s="233"/>
      <c r="AR645" s="56"/>
      <c r="AS645" s="233"/>
      <c r="AT645" s="262"/>
      <c r="AU645" s="263"/>
      <c r="AV645" s="262"/>
      <c r="AW645" s="263"/>
      <c r="AX645" s="262"/>
      <c r="AY645" s="263"/>
      <c r="BA645" s="56"/>
      <c r="BB645" s="56"/>
      <c r="BC645" s="264"/>
      <c r="BD645" s="265"/>
      <c r="BE645" s="56"/>
      <c r="BF645" s="265"/>
      <c r="BG645" s="56"/>
      <c r="BH645" s="265"/>
      <c r="BI645" s="56"/>
      <c r="BJ645" s="1187"/>
      <c r="BL645" s="191"/>
      <c r="BM645" s="1210"/>
      <c r="BN645" s="307"/>
      <c r="BT645" s="306"/>
      <c r="BU645" s="235"/>
      <c r="BV645" s="1241"/>
      <c r="BW645" s="266"/>
      <c r="BX645" s="1186"/>
      <c r="BY645" s="133"/>
      <c r="BZ645" s="133"/>
      <c r="CA645" s="1187"/>
      <c r="CB645" s="263"/>
      <c r="CC645" s="263"/>
      <c r="CD645" s="263"/>
      <c r="CE645" s="263"/>
      <c r="CF645" s="263"/>
      <c r="CG645" s="263"/>
      <c r="CH645" s="263"/>
      <c r="CI645" s="1241"/>
      <c r="CJ645" s="1188"/>
      <c r="CK645" s="1189"/>
      <c r="CL645" s="1190"/>
      <c r="CM645" s="1192"/>
      <c r="CN645" s="1194"/>
      <c r="CO645" s="1192"/>
      <c r="CP645" s="1196"/>
      <c r="CQ645" s="1192"/>
      <c r="CR645" s="1205"/>
      <c r="CS645" s="1230"/>
      <c r="CT645" s="1232"/>
      <c r="CU645" s="1234"/>
      <c r="CV645" s="1237"/>
      <c r="CW645" s="1234"/>
      <c r="CX645" s="1237"/>
      <c r="CY645" s="1189"/>
      <c r="CZ645" s="167" t="s">
        <v>1164</v>
      </c>
      <c r="DA645" s="268">
        <v>2900</v>
      </c>
      <c r="DB645" s="269">
        <v>3300</v>
      </c>
      <c r="DC645" s="270">
        <v>2000</v>
      </c>
      <c r="DD645" s="271">
        <v>2000</v>
      </c>
      <c r="DE645" s="1210"/>
      <c r="DF645" s="144"/>
      <c r="DG645" s="1189"/>
      <c r="DH645" s="1240"/>
      <c r="DI645" s="1210"/>
      <c r="DJ645" s="1243"/>
      <c r="DK645" s="1210"/>
      <c r="DL645" s="1190"/>
      <c r="DM645" s="1192"/>
      <c r="DN645" s="1194"/>
      <c r="DO645" s="1192"/>
      <c r="DP645" s="1196"/>
      <c r="DQ645" s="1192"/>
      <c r="DR645" s="1247"/>
      <c r="DS645" s="1210"/>
      <c r="DT645" s="1229"/>
      <c r="DU645" s="1210"/>
      <c r="DV645" s="1250"/>
      <c r="DW645" s="1252"/>
      <c r="DX645" s="1252"/>
      <c r="DY645" s="1254"/>
      <c r="DZ645" s="1210"/>
      <c r="EA645" s="1212"/>
      <c r="EB645" s="1192"/>
      <c r="EC645" s="1199"/>
      <c r="ED645" s="1192"/>
      <c r="EE645" s="1194"/>
      <c r="EF645" s="1192"/>
      <c r="EG645" s="1196"/>
      <c r="EH645" s="1192"/>
      <c r="EI645" s="1205"/>
      <c r="EJ645" s="1208"/>
      <c r="EK645" s="1210"/>
      <c r="EL645" s="1212"/>
      <c r="EM645" s="1192"/>
      <c r="EN645" s="1199"/>
      <c r="EO645" s="1192"/>
      <c r="EP645" s="1194"/>
      <c r="EQ645" s="1192"/>
      <c r="ER645" s="1196"/>
      <c r="ES645" s="1192"/>
      <c r="ET645" s="1205"/>
      <c r="EU645" s="1215"/>
      <c r="EV645" s="1208"/>
      <c r="EW645" s="1210"/>
      <c r="EX645" s="272">
        <v>1860</v>
      </c>
      <c r="EY645" s="1210"/>
      <c r="EZ645" s="1261"/>
      <c r="FA645" s="1210"/>
      <c r="FB645" s="1264"/>
      <c r="FC645" s="298"/>
      <c r="FD645" s="1267"/>
      <c r="FE645" s="441"/>
      <c r="FL645" s="422"/>
      <c r="FM645" s="422"/>
      <c r="FN645" s="422"/>
      <c r="FO645" s="422"/>
    </row>
    <row r="646" spans="1:171" ht="15.6" customHeight="1">
      <c r="A646" s="144" t="s">
        <v>1635</v>
      </c>
      <c r="B646" s="144" t="s">
        <v>2340</v>
      </c>
      <c r="C646" s="1256"/>
      <c r="D646" s="1357"/>
      <c r="E646" s="1217" t="s">
        <v>1165</v>
      </c>
      <c r="F646" s="299" t="s">
        <v>44</v>
      </c>
      <c r="G646" s="205"/>
      <c r="H646" s="246">
        <v>111090</v>
      </c>
      <c r="I646" s="247">
        <v>194710</v>
      </c>
      <c r="J646" s="246">
        <v>107760</v>
      </c>
      <c r="K646" s="247">
        <v>191380</v>
      </c>
      <c r="L646" s="175" t="s">
        <v>268</v>
      </c>
      <c r="M646" s="248">
        <v>980</v>
      </c>
      <c r="N646" s="249">
        <v>1820</v>
      </c>
      <c r="O646" s="250" t="s">
        <v>269</v>
      </c>
      <c r="P646" s="251" t="s">
        <v>270</v>
      </c>
      <c r="Q646" s="252" t="s">
        <v>274</v>
      </c>
      <c r="R646" s="251" t="s">
        <v>271</v>
      </c>
      <c r="S646" s="252" t="s">
        <v>268</v>
      </c>
      <c r="T646" s="253">
        <v>3.1</v>
      </c>
      <c r="U646" s="254">
        <v>3</v>
      </c>
      <c r="V646" s="248">
        <v>950</v>
      </c>
      <c r="W646" s="249">
        <v>1790</v>
      </c>
      <c r="X646" s="250" t="s">
        <v>269</v>
      </c>
      <c r="Y646" s="251" t="s">
        <v>270</v>
      </c>
      <c r="Z646" s="252" t="s">
        <v>274</v>
      </c>
      <c r="AA646" s="251" t="s">
        <v>271</v>
      </c>
      <c r="AB646" s="252" t="s">
        <v>268</v>
      </c>
      <c r="AC646" s="253">
        <v>3</v>
      </c>
      <c r="AD646" s="255">
        <v>3</v>
      </c>
      <c r="AE646" s="55"/>
      <c r="AH646" s="273"/>
      <c r="AP646" s="55"/>
      <c r="AZ646" s="175" t="s">
        <v>268</v>
      </c>
      <c r="BA646" s="274">
        <v>16720</v>
      </c>
      <c r="BB646" s="175" t="s">
        <v>268</v>
      </c>
      <c r="BC646" s="225">
        <v>160</v>
      </c>
      <c r="BD646" s="226" t="s">
        <v>269</v>
      </c>
      <c r="BE646" s="227" t="s">
        <v>270</v>
      </c>
      <c r="BF646" s="228" t="s">
        <v>268</v>
      </c>
      <c r="BG646" s="229" t="s">
        <v>271</v>
      </c>
      <c r="BH646" s="226" t="s">
        <v>268</v>
      </c>
      <c r="BI646" s="230">
        <v>2.8</v>
      </c>
      <c r="BJ646" s="1187"/>
      <c r="BL646" s="231"/>
      <c r="BM646" s="1210"/>
      <c r="BN646" s="307"/>
      <c r="BT646" s="306"/>
      <c r="BU646" s="235"/>
      <c r="BV646" s="1241"/>
      <c r="BW646" s="266"/>
      <c r="BX646" s="1186"/>
      <c r="BY646" s="133"/>
      <c r="BZ646" s="133"/>
      <c r="CA646" s="1187"/>
      <c r="CB646" s="263"/>
      <c r="CC646" s="263"/>
      <c r="CD646" s="263"/>
      <c r="CE646" s="263"/>
      <c r="CF646" s="263"/>
      <c r="CG646" s="263"/>
      <c r="CH646" s="263"/>
      <c r="CI646" s="1241"/>
      <c r="CJ646" s="1219">
        <v>1730</v>
      </c>
      <c r="CK646" s="1189"/>
      <c r="CL646" s="1190"/>
      <c r="CM646" s="1192"/>
      <c r="CN646" s="1194"/>
      <c r="CO646" s="1192"/>
      <c r="CP646" s="1196"/>
      <c r="CQ646" s="1192"/>
      <c r="CR646" s="1205"/>
      <c r="CS646" s="1230"/>
      <c r="CT646" s="1232"/>
      <c r="CU646" s="1234"/>
      <c r="CV646" s="1237"/>
      <c r="CW646" s="1234"/>
      <c r="CX646" s="1237"/>
      <c r="CY646" s="1189"/>
      <c r="CZ646" s="167" t="s">
        <v>1166</v>
      </c>
      <c r="DA646" s="268">
        <v>2500</v>
      </c>
      <c r="DB646" s="269">
        <v>2800</v>
      </c>
      <c r="DC646" s="270">
        <v>1800</v>
      </c>
      <c r="DD646" s="271">
        <v>1800</v>
      </c>
      <c r="DE646" s="1210"/>
      <c r="DF646" s="231"/>
      <c r="DG646" s="235"/>
      <c r="DH646" s="276"/>
      <c r="DI646" s="1241"/>
      <c r="DJ646" s="1243"/>
      <c r="DK646" s="1210"/>
      <c r="DL646" s="1190"/>
      <c r="DM646" s="1192"/>
      <c r="DN646" s="1194"/>
      <c r="DO646" s="1192"/>
      <c r="DP646" s="1196"/>
      <c r="DQ646" s="1192"/>
      <c r="DR646" s="1247"/>
      <c r="DS646" s="1210"/>
      <c r="DT646" s="231"/>
      <c r="DU646" s="1210"/>
      <c r="DV646" s="1221">
        <v>0.02</v>
      </c>
      <c r="DW646" s="1223">
        <v>0.03</v>
      </c>
      <c r="DX646" s="1223">
        <v>0.05</v>
      </c>
      <c r="DY646" s="1225">
        <v>0.06</v>
      </c>
      <c r="DZ646" s="1210"/>
      <c r="EA646" s="1212"/>
      <c r="EB646" s="1192"/>
      <c r="EC646" s="1199"/>
      <c r="ED646" s="1192"/>
      <c r="EE646" s="1194"/>
      <c r="EF646" s="1192"/>
      <c r="EG646" s="1196"/>
      <c r="EH646" s="1192"/>
      <c r="EI646" s="1205"/>
      <c r="EJ646" s="1208"/>
      <c r="EK646" s="1210"/>
      <c r="EL646" s="1212"/>
      <c r="EM646" s="1192"/>
      <c r="EN646" s="1199"/>
      <c r="EO646" s="1192"/>
      <c r="EP646" s="1194"/>
      <c r="EQ646" s="1192"/>
      <c r="ER646" s="1196"/>
      <c r="ES646" s="1192"/>
      <c r="ET646" s="1205"/>
      <c r="EU646" s="1215"/>
      <c r="EV646" s="1208"/>
      <c r="EW646" s="1210"/>
      <c r="EX646" s="277">
        <v>10</v>
      </c>
      <c r="EY646" s="1210"/>
      <c r="EZ646" s="1261"/>
      <c r="FA646" s="1210"/>
      <c r="FB646" s="1264"/>
      <c r="FC646" s="298"/>
      <c r="FD646" s="1267"/>
      <c r="FE646" s="441"/>
      <c r="FL646" s="422"/>
      <c r="FM646" s="422"/>
      <c r="FN646" s="422"/>
      <c r="FO646" s="422"/>
    </row>
    <row r="647" spans="1:171" ht="15.6" customHeight="1">
      <c r="A647" s="144" t="s">
        <v>1636</v>
      </c>
      <c r="B647" s="144" t="s">
        <v>2341</v>
      </c>
      <c r="C647" s="1256"/>
      <c r="D647" s="1358"/>
      <c r="E647" s="1218"/>
      <c r="F647" s="300" t="s">
        <v>45</v>
      </c>
      <c r="G647" s="205"/>
      <c r="H647" s="279">
        <v>194710</v>
      </c>
      <c r="I647" s="280"/>
      <c r="J647" s="279">
        <v>191380</v>
      </c>
      <c r="K647" s="280"/>
      <c r="L647" s="175" t="s">
        <v>268</v>
      </c>
      <c r="M647" s="223">
        <v>1820</v>
      </c>
      <c r="N647" s="281"/>
      <c r="O647" s="282" t="s">
        <v>269</v>
      </c>
      <c r="P647" s="283" t="s">
        <v>270</v>
      </c>
      <c r="Q647" s="284" t="s">
        <v>274</v>
      </c>
      <c r="R647" s="283" t="s">
        <v>271</v>
      </c>
      <c r="S647" s="284" t="s">
        <v>268</v>
      </c>
      <c r="T647" s="285">
        <v>3</v>
      </c>
      <c r="U647" s="286"/>
      <c r="V647" s="223">
        <v>1790</v>
      </c>
      <c r="W647" s="281"/>
      <c r="X647" s="282" t="s">
        <v>269</v>
      </c>
      <c r="Y647" s="283" t="s">
        <v>270</v>
      </c>
      <c r="Z647" s="284" t="s">
        <v>274</v>
      </c>
      <c r="AA647" s="283" t="s">
        <v>271</v>
      </c>
      <c r="AB647" s="284" t="s">
        <v>268</v>
      </c>
      <c r="AC647" s="285">
        <v>3</v>
      </c>
      <c r="AD647" s="287"/>
      <c r="AE647" s="55"/>
      <c r="AH647" s="288"/>
      <c r="AP647" s="55"/>
      <c r="AQ647" s="289"/>
      <c r="AR647" s="165"/>
      <c r="AS647" s="288"/>
      <c r="AZ647" s="56"/>
      <c r="BA647" s="56"/>
      <c r="BB647" s="56"/>
      <c r="BC647" s="56"/>
      <c r="BD647" s="56"/>
      <c r="BE647" s="56"/>
      <c r="BF647" s="56"/>
      <c r="BG647" s="56"/>
      <c r="BH647" s="56"/>
      <c r="BI647" s="56"/>
      <c r="BJ647" s="1187"/>
      <c r="BL647" s="231"/>
      <c r="BM647" s="1210"/>
      <c r="BN647" s="307"/>
      <c r="BT647" s="306"/>
      <c r="BU647" s="235"/>
      <c r="BV647" s="1241"/>
      <c r="BW647" s="266"/>
      <c r="BX647" s="1186"/>
      <c r="BY647" s="133"/>
      <c r="BZ647" s="133"/>
      <c r="CA647" s="1187"/>
      <c r="CB647" s="263"/>
      <c r="CC647" s="263"/>
      <c r="CD647" s="263"/>
      <c r="CE647" s="263"/>
      <c r="CF647" s="263"/>
      <c r="CG647" s="263"/>
      <c r="CH647" s="263"/>
      <c r="CI647" s="1241"/>
      <c r="CJ647" s="1219"/>
      <c r="CK647" s="1189"/>
      <c r="CL647" s="1190"/>
      <c r="CM647" s="1192"/>
      <c r="CN647" s="1194"/>
      <c r="CO647" s="1192"/>
      <c r="CP647" s="1196"/>
      <c r="CQ647" s="1192"/>
      <c r="CR647" s="1205"/>
      <c r="CS647" s="1230"/>
      <c r="CT647" s="1232"/>
      <c r="CU647" s="1235"/>
      <c r="CV647" s="1238"/>
      <c r="CW647" s="1235"/>
      <c r="CX647" s="1238"/>
      <c r="CY647" s="1189"/>
      <c r="CZ647" s="291" t="s">
        <v>1167</v>
      </c>
      <c r="DA647" s="292">
        <v>2300</v>
      </c>
      <c r="DB647" s="293">
        <v>2500</v>
      </c>
      <c r="DC647" s="294">
        <v>1600</v>
      </c>
      <c r="DD647" s="290">
        <v>1600</v>
      </c>
      <c r="DE647" s="1210"/>
      <c r="DF647" s="231"/>
      <c r="DG647" s="235"/>
      <c r="DH647" s="165"/>
      <c r="DI647" s="1241"/>
      <c r="DJ647" s="1244"/>
      <c r="DK647" s="1210"/>
      <c r="DL647" s="1190"/>
      <c r="DM647" s="1193"/>
      <c r="DN647" s="1195"/>
      <c r="DO647" s="1193"/>
      <c r="DP647" s="1197"/>
      <c r="DQ647" s="1193"/>
      <c r="DR647" s="1248"/>
      <c r="DS647" s="1210"/>
      <c r="DT647" s="231"/>
      <c r="DU647" s="1210"/>
      <c r="DV647" s="1222"/>
      <c r="DW647" s="1224"/>
      <c r="DX647" s="1224"/>
      <c r="DY647" s="1226"/>
      <c r="DZ647" s="1210"/>
      <c r="EA647" s="1213"/>
      <c r="EB647" s="1193"/>
      <c r="EC647" s="1200"/>
      <c r="ED647" s="1193"/>
      <c r="EE647" s="1195"/>
      <c r="EF647" s="1193"/>
      <c r="EG647" s="1197"/>
      <c r="EH647" s="1193"/>
      <c r="EI647" s="1206"/>
      <c r="EJ647" s="1209"/>
      <c r="EK647" s="1210"/>
      <c r="EL647" s="1213"/>
      <c r="EM647" s="1193"/>
      <c r="EN647" s="1200"/>
      <c r="EO647" s="1193"/>
      <c r="EP647" s="1195"/>
      <c r="EQ647" s="1193"/>
      <c r="ER647" s="1197"/>
      <c r="ES647" s="1193"/>
      <c r="ET647" s="1206"/>
      <c r="EU647" s="1216"/>
      <c r="EV647" s="1209"/>
      <c r="EW647" s="1210"/>
      <c r="EX647" s="295" t="s">
        <v>1168</v>
      </c>
      <c r="EY647" s="1210"/>
      <c r="EZ647" s="1261"/>
      <c r="FA647" s="1210"/>
      <c r="FB647" s="1264"/>
      <c r="FC647" s="298"/>
      <c r="FD647" s="1267"/>
      <c r="FE647" s="441"/>
      <c r="FL647" s="422"/>
      <c r="FM647" s="422"/>
      <c r="FN647" s="422"/>
      <c r="FO647" s="422"/>
    </row>
    <row r="648" spans="1:171" ht="15.6" customHeight="1">
      <c r="A648" s="144" t="s">
        <v>1637</v>
      </c>
      <c r="B648" s="144" t="s">
        <v>2342</v>
      </c>
      <c r="C648" s="1256"/>
      <c r="D648" s="1181" t="s">
        <v>1205</v>
      </c>
      <c r="E648" s="1184" t="s">
        <v>1160</v>
      </c>
      <c r="F648" s="296" t="s">
        <v>42</v>
      </c>
      <c r="G648" s="205"/>
      <c r="H648" s="206">
        <v>34200</v>
      </c>
      <c r="I648" s="207">
        <v>42560</v>
      </c>
      <c r="J648" s="206">
        <v>31050</v>
      </c>
      <c r="K648" s="207">
        <v>39410</v>
      </c>
      <c r="L648" s="175" t="s">
        <v>268</v>
      </c>
      <c r="M648" s="208">
        <v>320</v>
      </c>
      <c r="N648" s="209">
        <v>400</v>
      </c>
      <c r="O648" s="210" t="s">
        <v>269</v>
      </c>
      <c r="P648" s="211" t="s">
        <v>270</v>
      </c>
      <c r="Q648" s="212" t="s">
        <v>268</v>
      </c>
      <c r="R648" s="213" t="s">
        <v>271</v>
      </c>
      <c r="S648" s="212" t="s">
        <v>268</v>
      </c>
      <c r="T648" s="214">
        <v>3.3</v>
      </c>
      <c r="U648" s="215">
        <v>3.2</v>
      </c>
      <c r="V648" s="208">
        <v>290</v>
      </c>
      <c r="W648" s="209">
        <v>370</v>
      </c>
      <c r="X648" s="210" t="s">
        <v>269</v>
      </c>
      <c r="Y648" s="211" t="s">
        <v>270</v>
      </c>
      <c r="Z648" s="212" t="s">
        <v>268</v>
      </c>
      <c r="AA648" s="213" t="s">
        <v>271</v>
      </c>
      <c r="AB648" s="212" t="s">
        <v>268</v>
      </c>
      <c r="AC648" s="214">
        <v>3.2</v>
      </c>
      <c r="AD648" s="216">
        <v>3.2</v>
      </c>
      <c r="AE648" s="175" t="s">
        <v>268</v>
      </c>
      <c r="AF648" s="217">
        <v>8360</v>
      </c>
      <c r="AG648" s="218" t="s">
        <v>274</v>
      </c>
      <c r="AH648" s="219">
        <v>80</v>
      </c>
      <c r="AI648" s="220" t="s">
        <v>269</v>
      </c>
      <c r="AJ648" s="211" t="s">
        <v>270</v>
      </c>
      <c r="AK648" s="212" t="s">
        <v>268</v>
      </c>
      <c r="AL648" s="213" t="s">
        <v>271</v>
      </c>
      <c r="AM648" s="212" t="s">
        <v>268</v>
      </c>
      <c r="AN648" s="221">
        <v>2.8</v>
      </c>
      <c r="AO648" s="222" t="s">
        <v>276</v>
      </c>
      <c r="AP648" s="175" t="s">
        <v>268</v>
      </c>
      <c r="AQ648" s="223">
        <v>3340</v>
      </c>
      <c r="AR648" s="224" t="s">
        <v>274</v>
      </c>
      <c r="AS648" s="225">
        <v>30</v>
      </c>
      <c r="AT648" s="226" t="s">
        <v>269</v>
      </c>
      <c r="AU648" s="227" t="s">
        <v>270</v>
      </c>
      <c r="AV648" s="228" t="s">
        <v>268</v>
      </c>
      <c r="AW648" s="229" t="s">
        <v>271</v>
      </c>
      <c r="AX648" s="228" t="s">
        <v>268</v>
      </c>
      <c r="AY648" s="230">
        <v>3.8</v>
      </c>
      <c r="BA648" s="56"/>
      <c r="BJ648" s="1187"/>
      <c r="BL648" s="231"/>
      <c r="BM648" s="1210"/>
      <c r="BN648" s="307"/>
      <c r="BT648" s="306"/>
      <c r="BU648" s="235"/>
      <c r="BV648" s="1241"/>
      <c r="BW648" s="266"/>
      <c r="BX648" s="1186"/>
      <c r="BY648" s="133"/>
      <c r="BZ648" s="133"/>
      <c r="CA648" s="1187"/>
      <c r="CB648" s="263"/>
      <c r="CC648" s="263"/>
      <c r="CD648" s="263"/>
      <c r="CE648" s="263"/>
      <c r="CF648" s="263"/>
      <c r="CG648" s="263"/>
      <c r="CH648" s="263"/>
      <c r="CI648" s="1241"/>
      <c r="CJ648" s="1188" t="s">
        <v>178</v>
      </c>
      <c r="CK648" s="1189" t="s">
        <v>268</v>
      </c>
      <c r="CL648" s="1190">
        <v>10</v>
      </c>
      <c r="CM648" s="1192" t="s">
        <v>269</v>
      </c>
      <c r="CN648" s="1194" t="s">
        <v>270</v>
      </c>
      <c r="CO648" s="1192" t="s">
        <v>268</v>
      </c>
      <c r="CP648" s="1196" t="s">
        <v>275</v>
      </c>
      <c r="CQ648" s="1192" t="s">
        <v>268</v>
      </c>
      <c r="CR648" s="1205">
        <v>3.9</v>
      </c>
      <c r="CS648" s="1230" t="s">
        <v>277</v>
      </c>
      <c r="CT648" s="1232" t="s">
        <v>268</v>
      </c>
      <c r="CU648" s="1233">
        <v>3000</v>
      </c>
      <c r="CV648" s="1236">
        <v>3300</v>
      </c>
      <c r="CW648" s="1233">
        <v>2100</v>
      </c>
      <c r="CX648" s="1236">
        <v>2100</v>
      </c>
      <c r="CY648" s="1189" t="s">
        <v>268</v>
      </c>
      <c r="CZ648" s="238" t="s">
        <v>1162</v>
      </c>
      <c r="DA648" s="239">
        <v>4800</v>
      </c>
      <c r="DB648" s="240">
        <v>5400</v>
      </c>
      <c r="DC648" s="241">
        <v>3400</v>
      </c>
      <c r="DD648" s="242">
        <v>3400</v>
      </c>
      <c r="DE648" s="1210"/>
      <c r="DF648" s="231"/>
      <c r="DG648" s="1189" t="s">
        <v>268</v>
      </c>
      <c r="DH648" s="1239">
        <v>5100</v>
      </c>
      <c r="DI648" s="1210" t="s">
        <v>268</v>
      </c>
      <c r="DJ648" s="1242">
        <v>1210</v>
      </c>
      <c r="DK648" s="1210" t="s">
        <v>268</v>
      </c>
      <c r="DL648" s="1245">
        <v>10</v>
      </c>
      <c r="DM648" s="1201" t="s">
        <v>269</v>
      </c>
      <c r="DN648" s="1202" t="s">
        <v>270</v>
      </c>
      <c r="DO648" s="1201" t="s">
        <v>268</v>
      </c>
      <c r="DP648" s="1203" t="s">
        <v>275</v>
      </c>
      <c r="DQ648" s="1201" t="s">
        <v>268</v>
      </c>
      <c r="DR648" s="1246">
        <v>7.6</v>
      </c>
      <c r="DS648" s="1210"/>
      <c r="DT648" s="231"/>
      <c r="DU648" s="1210" t="s">
        <v>280</v>
      </c>
      <c r="DV648" s="1249" t="s">
        <v>1129</v>
      </c>
      <c r="DW648" s="1251" t="s">
        <v>1129</v>
      </c>
      <c r="DX648" s="1251" t="s">
        <v>1129</v>
      </c>
      <c r="DY648" s="1253" t="s">
        <v>1129</v>
      </c>
      <c r="DZ648" s="1210" t="s">
        <v>280</v>
      </c>
      <c r="EA648" s="1211">
        <v>820</v>
      </c>
      <c r="EB648" s="1201" t="s">
        <v>268</v>
      </c>
      <c r="EC648" s="1198">
        <v>8</v>
      </c>
      <c r="ED648" s="1201" t="s">
        <v>269</v>
      </c>
      <c r="EE648" s="1202" t="s">
        <v>270</v>
      </c>
      <c r="EF648" s="1201" t="s">
        <v>268</v>
      </c>
      <c r="EG648" s="1203" t="s">
        <v>275</v>
      </c>
      <c r="EH648" s="1201" t="s">
        <v>268</v>
      </c>
      <c r="EI648" s="1204">
        <v>4.7</v>
      </c>
      <c r="EJ648" s="1207" t="s">
        <v>276</v>
      </c>
      <c r="EK648" s="1210" t="s">
        <v>280</v>
      </c>
      <c r="EL648" s="1211">
        <v>2780</v>
      </c>
      <c r="EM648" s="1201" t="s">
        <v>268</v>
      </c>
      <c r="EN648" s="1198">
        <v>20</v>
      </c>
      <c r="EO648" s="1201" t="s">
        <v>269</v>
      </c>
      <c r="EP648" s="1202" t="s">
        <v>270</v>
      </c>
      <c r="EQ648" s="1201" t="s">
        <v>268</v>
      </c>
      <c r="ER648" s="1203" t="s">
        <v>275</v>
      </c>
      <c r="ES648" s="1201" t="s">
        <v>268</v>
      </c>
      <c r="ET648" s="1204">
        <v>3.8</v>
      </c>
      <c r="EU648" s="1214" t="s">
        <v>276</v>
      </c>
      <c r="EV648" s="1207" t="s">
        <v>1168</v>
      </c>
      <c r="EW648" s="1210" t="s">
        <v>280</v>
      </c>
      <c r="EX648" s="244"/>
      <c r="EY648" s="1210" t="s">
        <v>280</v>
      </c>
      <c r="EZ648" s="1261"/>
      <c r="FA648" s="1210"/>
      <c r="FB648" s="1264"/>
      <c r="FC648" s="313"/>
      <c r="FD648" s="1267"/>
      <c r="FE648" s="441"/>
      <c r="FL648" s="422"/>
      <c r="FM648" s="422"/>
      <c r="FN648" s="422"/>
      <c r="FO648" s="422"/>
    </row>
    <row r="649" spans="1:171" ht="15.6" customHeight="1">
      <c r="A649" s="144" t="s">
        <v>1638</v>
      </c>
      <c r="B649" s="144" t="s">
        <v>2343</v>
      </c>
      <c r="C649" s="1256"/>
      <c r="D649" s="1182"/>
      <c r="E649" s="1185"/>
      <c r="F649" s="299" t="s">
        <v>43</v>
      </c>
      <c r="G649" s="205"/>
      <c r="H649" s="246">
        <v>42560</v>
      </c>
      <c r="I649" s="247">
        <v>110230</v>
      </c>
      <c r="J649" s="246">
        <v>39410</v>
      </c>
      <c r="K649" s="247">
        <v>107080</v>
      </c>
      <c r="L649" s="175" t="s">
        <v>268</v>
      </c>
      <c r="M649" s="248">
        <v>400</v>
      </c>
      <c r="N649" s="249">
        <v>970</v>
      </c>
      <c r="O649" s="250" t="s">
        <v>269</v>
      </c>
      <c r="P649" s="251" t="s">
        <v>270</v>
      </c>
      <c r="Q649" s="252" t="s">
        <v>274</v>
      </c>
      <c r="R649" s="251" t="s">
        <v>271</v>
      </c>
      <c r="S649" s="252" t="s">
        <v>268</v>
      </c>
      <c r="T649" s="253">
        <v>3.2</v>
      </c>
      <c r="U649" s="254">
        <v>3.1</v>
      </c>
      <c r="V649" s="248">
        <v>370</v>
      </c>
      <c r="W649" s="249">
        <v>940</v>
      </c>
      <c r="X649" s="250" t="s">
        <v>269</v>
      </c>
      <c r="Y649" s="251" t="s">
        <v>270</v>
      </c>
      <c r="Z649" s="252" t="s">
        <v>274</v>
      </c>
      <c r="AA649" s="251" t="s">
        <v>271</v>
      </c>
      <c r="AB649" s="252" t="s">
        <v>268</v>
      </c>
      <c r="AC649" s="253">
        <v>3.2</v>
      </c>
      <c r="AD649" s="255">
        <v>3</v>
      </c>
      <c r="AE649" s="175" t="s">
        <v>268</v>
      </c>
      <c r="AF649" s="223">
        <v>8360</v>
      </c>
      <c r="AG649" s="224" t="s">
        <v>274</v>
      </c>
      <c r="AH649" s="256">
        <v>80</v>
      </c>
      <c r="AI649" s="257" t="s">
        <v>269</v>
      </c>
      <c r="AJ649" s="197" t="s">
        <v>270</v>
      </c>
      <c r="AK649" s="198" t="s">
        <v>268</v>
      </c>
      <c r="AL649" s="258" t="s">
        <v>271</v>
      </c>
      <c r="AM649" s="259" t="s">
        <v>268</v>
      </c>
      <c r="AN649" s="260">
        <v>2.8</v>
      </c>
      <c r="AO649" s="261"/>
      <c r="AQ649" s="233"/>
      <c r="AR649" s="56"/>
      <c r="AS649" s="233"/>
      <c r="AT649" s="262"/>
      <c r="AU649" s="263"/>
      <c r="AV649" s="262"/>
      <c r="AW649" s="263"/>
      <c r="AX649" s="262"/>
      <c r="AY649" s="263"/>
      <c r="BA649" s="56"/>
      <c r="BB649" s="56"/>
      <c r="BC649" s="264"/>
      <c r="BD649" s="265"/>
      <c r="BE649" s="56"/>
      <c r="BF649" s="265"/>
      <c r="BG649" s="56"/>
      <c r="BH649" s="265"/>
      <c r="BI649" s="56"/>
      <c r="BJ649" s="1187"/>
      <c r="BL649" s="231"/>
      <c r="BM649" s="1210"/>
      <c r="BN649" s="307"/>
      <c r="BT649" s="306"/>
      <c r="BU649" s="235"/>
      <c r="BV649" s="1241"/>
      <c r="BW649" s="266"/>
      <c r="BX649" s="1186"/>
      <c r="BY649" s="133"/>
      <c r="BZ649" s="133"/>
      <c r="CA649" s="1187"/>
      <c r="CB649" s="263"/>
      <c r="CC649" s="263"/>
      <c r="CD649" s="263"/>
      <c r="CE649" s="263"/>
      <c r="CF649" s="263"/>
      <c r="CG649" s="263"/>
      <c r="CH649" s="263"/>
      <c r="CI649" s="1241"/>
      <c r="CJ649" s="1188"/>
      <c r="CK649" s="1189"/>
      <c r="CL649" s="1190"/>
      <c r="CM649" s="1192"/>
      <c r="CN649" s="1194"/>
      <c r="CO649" s="1192"/>
      <c r="CP649" s="1196"/>
      <c r="CQ649" s="1192"/>
      <c r="CR649" s="1205"/>
      <c r="CS649" s="1230"/>
      <c r="CT649" s="1232"/>
      <c r="CU649" s="1234"/>
      <c r="CV649" s="1237"/>
      <c r="CW649" s="1234"/>
      <c r="CX649" s="1237"/>
      <c r="CY649" s="1189"/>
      <c r="CZ649" s="167" t="s">
        <v>1164</v>
      </c>
      <c r="DA649" s="268">
        <v>2600</v>
      </c>
      <c r="DB649" s="269">
        <v>2900</v>
      </c>
      <c r="DC649" s="270">
        <v>1800</v>
      </c>
      <c r="DD649" s="271">
        <v>1800</v>
      </c>
      <c r="DE649" s="1210"/>
      <c r="DF649" s="231"/>
      <c r="DG649" s="1189"/>
      <c r="DH649" s="1240"/>
      <c r="DI649" s="1210"/>
      <c r="DJ649" s="1243"/>
      <c r="DK649" s="1210"/>
      <c r="DL649" s="1190"/>
      <c r="DM649" s="1192"/>
      <c r="DN649" s="1194"/>
      <c r="DO649" s="1192"/>
      <c r="DP649" s="1196"/>
      <c r="DQ649" s="1192"/>
      <c r="DR649" s="1247"/>
      <c r="DS649" s="1210"/>
      <c r="DT649" s="231"/>
      <c r="DU649" s="1210"/>
      <c r="DV649" s="1250"/>
      <c r="DW649" s="1252"/>
      <c r="DX649" s="1252"/>
      <c r="DY649" s="1254"/>
      <c r="DZ649" s="1210"/>
      <c r="EA649" s="1212"/>
      <c r="EB649" s="1192"/>
      <c r="EC649" s="1199"/>
      <c r="ED649" s="1192"/>
      <c r="EE649" s="1194"/>
      <c r="EF649" s="1192"/>
      <c r="EG649" s="1196"/>
      <c r="EH649" s="1192"/>
      <c r="EI649" s="1205"/>
      <c r="EJ649" s="1208"/>
      <c r="EK649" s="1210"/>
      <c r="EL649" s="1212"/>
      <c r="EM649" s="1192"/>
      <c r="EN649" s="1199"/>
      <c r="EO649" s="1192"/>
      <c r="EP649" s="1194"/>
      <c r="EQ649" s="1192"/>
      <c r="ER649" s="1196"/>
      <c r="ES649" s="1192"/>
      <c r="ET649" s="1205"/>
      <c r="EU649" s="1215"/>
      <c r="EV649" s="1208"/>
      <c r="EW649" s="1210"/>
      <c r="EX649" s="272">
        <v>1760</v>
      </c>
      <c r="EY649" s="1210"/>
      <c r="EZ649" s="1261"/>
      <c r="FA649" s="1210"/>
      <c r="FB649" s="1264"/>
      <c r="FC649" s="313"/>
      <c r="FD649" s="1267"/>
      <c r="FE649" s="441"/>
      <c r="FL649" s="422"/>
      <c r="FM649" s="422"/>
      <c r="FN649" s="422"/>
      <c r="FO649" s="422"/>
    </row>
    <row r="650" spans="1:171" ht="15.6" customHeight="1">
      <c r="A650" s="144" t="s">
        <v>1639</v>
      </c>
      <c r="B650" s="144" t="s">
        <v>2344</v>
      </c>
      <c r="C650" s="1256"/>
      <c r="D650" s="1182"/>
      <c r="E650" s="1217" t="s">
        <v>1165</v>
      </c>
      <c r="F650" s="299" t="s">
        <v>44</v>
      </c>
      <c r="G650" s="205"/>
      <c r="H650" s="246">
        <v>110230</v>
      </c>
      <c r="I650" s="247">
        <v>193850</v>
      </c>
      <c r="J650" s="246">
        <v>107080</v>
      </c>
      <c r="K650" s="247">
        <v>190700</v>
      </c>
      <c r="L650" s="175" t="s">
        <v>268</v>
      </c>
      <c r="M650" s="248">
        <v>970</v>
      </c>
      <c r="N650" s="249">
        <v>1810</v>
      </c>
      <c r="O650" s="250" t="s">
        <v>269</v>
      </c>
      <c r="P650" s="251" t="s">
        <v>270</v>
      </c>
      <c r="Q650" s="252" t="s">
        <v>274</v>
      </c>
      <c r="R650" s="251" t="s">
        <v>271</v>
      </c>
      <c r="S650" s="252" t="s">
        <v>268</v>
      </c>
      <c r="T650" s="253">
        <v>3.1</v>
      </c>
      <c r="U650" s="254">
        <v>3</v>
      </c>
      <c r="V650" s="248">
        <v>940</v>
      </c>
      <c r="W650" s="249">
        <v>1780</v>
      </c>
      <c r="X650" s="250" t="s">
        <v>269</v>
      </c>
      <c r="Y650" s="251" t="s">
        <v>270</v>
      </c>
      <c r="Z650" s="252" t="s">
        <v>274</v>
      </c>
      <c r="AA650" s="251" t="s">
        <v>271</v>
      </c>
      <c r="AB650" s="252" t="s">
        <v>268</v>
      </c>
      <c r="AC650" s="253">
        <v>3</v>
      </c>
      <c r="AD650" s="255">
        <v>3</v>
      </c>
      <c r="AE650" s="263"/>
      <c r="AF650" s="263"/>
      <c r="AG650" s="263"/>
      <c r="AH650" s="263"/>
      <c r="AI650" s="263"/>
      <c r="AJ650" s="263"/>
      <c r="AK650" s="263"/>
      <c r="AL650" s="263"/>
      <c r="AM650" s="263"/>
      <c r="AN650" s="263"/>
      <c r="AO650" s="263"/>
      <c r="AP650" s="263"/>
      <c r="AQ650" s="263"/>
      <c r="AR650" s="263"/>
      <c r="AS650" s="263"/>
      <c r="AT650" s="263"/>
      <c r="AU650" s="263"/>
      <c r="AV650" s="263"/>
      <c r="AW650" s="263"/>
      <c r="AX650" s="263"/>
      <c r="AY650" s="263"/>
      <c r="AZ650" s="175" t="s">
        <v>268</v>
      </c>
      <c r="BA650" s="274">
        <v>16720</v>
      </c>
      <c r="BB650" s="175" t="s">
        <v>268</v>
      </c>
      <c r="BC650" s="225">
        <v>160</v>
      </c>
      <c r="BD650" s="226" t="s">
        <v>269</v>
      </c>
      <c r="BE650" s="227" t="s">
        <v>270</v>
      </c>
      <c r="BF650" s="228" t="s">
        <v>268</v>
      </c>
      <c r="BG650" s="229" t="s">
        <v>271</v>
      </c>
      <c r="BH650" s="226" t="s">
        <v>268</v>
      </c>
      <c r="BI650" s="230">
        <v>2.8</v>
      </c>
      <c r="BJ650" s="1187"/>
      <c r="BL650" s="231"/>
      <c r="BM650" s="1210"/>
      <c r="BN650" s="307"/>
      <c r="BT650" s="306"/>
      <c r="BU650" s="235"/>
      <c r="BV650" s="1241"/>
      <c r="BW650" s="266"/>
      <c r="BX650" s="1186"/>
      <c r="BY650" s="133"/>
      <c r="BZ650" s="133"/>
      <c r="CA650" s="1187"/>
      <c r="CB650" s="263"/>
      <c r="CC650" s="263"/>
      <c r="CD650" s="263"/>
      <c r="CE650" s="263"/>
      <c r="CF650" s="263"/>
      <c r="CG650" s="263"/>
      <c r="CH650" s="263"/>
      <c r="CI650" s="1241"/>
      <c r="CJ650" s="1219">
        <v>1570</v>
      </c>
      <c r="CK650" s="1189"/>
      <c r="CL650" s="1190"/>
      <c r="CM650" s="1192"/>
      <c r="CN650" s="1194"/>
      <c r="CO650" s="1192"/>
      <c r="CP650" s="1196"/>
      <c r="CQ650" s="1192"/>
      <c r="CR650" s="1205"/>
      <c r="CS650" s="1230"/>
      <c r="CT650" s="1232"/>
      <c r="CU650" s="1234"/>
      <c r="CV650" s="1237"/>
      <c r="CW650" s="1234"/>
      <c r="CX650" s="1237"/>
      <c r="CY650" s="1189"/>
      <c r="CZ650" s="167" t="s">
        <v>1166</v>
      </c>
      <c r="DA650" s="268">
        <v>2300</v>
      </c>
      <c r="DB650" s="269">
        <v>2500</v>
      </c>
      <c r="DC650" s="270">
        <v>1600</v>
      </c>
      <c r="DD650" s="271">
        <v>1600</v>
      </c>
      <c r="DE650" s="1210"/>
      <c r="DF650" s="231"/>
      <c r="DG650" s="263"/>
      <c r="DH650" s="276"/>
      <c r="DI650" s="1241"/>
      <c r="DJ650" s="1243"/>
      <c r="DK650" s="1210"/>
      <c r="DL650" s="1190"/>
      <c r="DM650" s="1192"/>
      <c r="DN650" s="1194"/>
      <c r="DO650" s="1192"/>
      <c r="DP650" s="1196"/>
      <c r="DQ650" s="1192"/>
      <c r="DR650" s="1247"/>
      <c r="DS650" s="1210"/>
      <c r="DT650" s="231"/>
      <c r="DU650" s="1210"/>
      <c r="DV650" s="1221">
        <v>0.02</v>
      </c>
      <c r="DW650" s="1223">
        <v>0.03</v>
      </c>
      <c r="DX650" s="1223">
        <v>0.05</v>
      </c>
      <c r="DY650" s="1225">
        <v>0.06</v>
      </c>
      <c r="DZ650" s="1210"/>
      <c r="EA650" s="1212"/>
      <c r="EB650" s="1192"/>
      <c r="EC650" s="1199"/>
      <c r="ED650" s="1192"/>
      <c r="EE650" s="1194"/>
      <c r="EF650" s="1192"/>
      <c r="EG650" s="1196"/>
      <c r="EH650" s="1192"/>
      <c r="EI650" s="1205"/>
      <c r="EJ650" s="1208"/>
      <c r="EK650" s="1210"/>
      <c r="EL650" s="1212"/>
      <c r="EM650" s="1192"/>
      <c r="EN650" s="1199"/>
      <c r="EO650" s="1192"/>
      <c r="EP650" s="1194"/>
      <c r="EQ650" s="1192"/>
      <c r="ER650" s="1196"/>
      <c r="ES650" s="1192"/>
      <c r="ET650" s="1205"/>
      <c r="EU650" s="1215"/>
      <c r="EV650" s="1208"/>
      <c r="EW650" s="1210"/>
      <c r="EX650" s="277">
        <v>10</v>
      </c>
      <c r="EY650" s="1210"/>
      <c r="EZ650" s="1261"/>
      <c r="FA650" s="1210"/>
      <c r="FB650" s="1264"/>
      <c r="FC650" s="313"/>
      <c r="FD650" s="1267"/>
      <c r="FE650" s="441"/>
      <c r="FL650" s="422"/>
      <c r="FM650" s="422"/>
      <c r="FN650" s="422"/>
      <c r="FO650" s="422"/>
    </row>
    <row r="651" spans="1:171" ht="15.6" customHeight="1">
      <c r="A651" s="144" t="s">
        <v>1640</v>
      </c>
      <c r="B651" s="144" t="s">
        <v>2345</v>
      </c>
      <c r="C651" s="1257"/>
      <c r="D651" s="1183"/>
      <c r="E651" s="1218"/>
      <c r="F651" s="300" t="s">
        <v>45</v>
      </c>
      <c r="G651" s="205"/>
      <c r="H651" s="279">
        <v>193850</v>
      </c>
      <c r="I651" s="280"/>
      <c r="J651" s="279">
        <v>190700</v>
      </c>
      <c r="K651" s="280"/>
      <c r="L651" s="175" t="s">
        <v>268</v>
      </c>
      <c r="M651" s="223">
        <v>1810</v>
      </c>
      <c r="N651" s="281"/>
      <c r="O651" s="282" t="s">
        <v>269</v>
      </c>
      <c r="P651" s="283" t="s">
        <v>270</v>
      </c>
      <c r="Q651" s="284" t="s">
        <v>274</v>
      </c>
      <c r="R651" s="283" t="s">
        <v>271</v>
      </c>
      <c r="S651" s="284" t="s">
        <v>268</v>
      </c>
      <c r="T651" s="285">
        <v>3</v>
      </c>
      <c r="U651" s="286"/>
      <c r="V651" s="223">
        <v>1780</v>
      </c>
      <c r="W651" s="281"/>
      <c r="X651" s="282" t="s">
        <v>269</v>
      </c>
      <c r="Y651" s="283" t="s">
        <v>270</v>
      </c>
      <c r="Z651" s="284" t="s">
        <v>274</v>
      </c>
      <c r="AA651" s="283" t="s">
        <v>271</v>
      </c>
      <c r="AB651" s="284" t="s">
        <v>268</v>
      </c>
      <c r="AC651" s="285">
        <v>3</v>
      </c>
      <c r="AD651" s="287"/>
      <c r="AE651" s="263"/>
      <c r="AF651" s="263"/>
      <c r="AG651" s="263"/>
      <c r="AH651" s="263"/>
      <c r="AI651" s="263"/>
      <c r="AJ651" s="263"/>
      <c r="AK651" s="263"/>
      <c r="AL651" s="263"/>
      <c r="AM651" s="263"/>
      <c r="AN651" s="263"/>
      <c r="AO651" s="263"/>
      <c r="AP651" s="263"/>
      <c r="AQ651" s="263"/>
      <c r="AR651" s="263"/>
      <c r="AS651" s="263"/>
      <c r="AT651" s="263"/>
      <c r="AU651" s="263"/>
      <c r="AV651" s="263"/>
      <c r="AW651" s="263"/>
      <c r="AX651" s="263"/>
      <c r="AY651" s="263"/>
      <c r="AZ651" s="263"/>
      <c r="BA651" s="263"/>
      <c r="BB651" s="263"/>
      <c r="BC651" s="263"/>
      <c r="BD651" s="263"/>
      <c r="BE651" s="263"/>
      <c r="BF651" s="263"/>
      <c r="BG651" s="263"/>
      <c r="BH651" s="263"/>
      <c r="BI651" s="263"/>
      <c r="BJ651" s="1187"/>
      <c r="BL651" s="314"/>
      <c r="BM651" s="1210"/>
      <c r="BN651" s="315"/>
      <c r="BO651" s="288"/>
      <c r="BP651" s="288"/>
      <c r="BQ651" s="288"/>
      <c r="BR651" s="288"/>
      <c r="BS651" s="288"/>
      <c r="BT651" s="316"/>
      <c r="BU651" s="235"/>
      <c r="BV651" s="1241"/>
      <c r="BW651" s="317"/>
      <c r="BX651" s="1186"/>
      <c r="BY651" s="133"/>
      <c r="BZ651" s="133"/>
      <c r="CA651" s="1187"/>
      <c r="CB651" s="263"/>
      <c r="CC651" s="263"/>
      <c r="CD651" s="263"/>
      <c r="CE651" s="263"/>
      <c r="CF651" s="263"/>
      <c r="CG651" s="263"/>
      <c r="CH651" s="263"/>
      <c r="CI651" s="1241"/>
      <c r="CJ651" s="1220"/>
      <c r="CK651" s="1189"/>
      <c r="CL651" s="1191"/>
      <c r="CM651" s="1193"/>
      <c r="CN651" s="1195"/>
      <c r="CO651" s="1193"/>
      <c r="CP651" s="1197"/>
      <c r="CQ651" s="1193"/>
      <c r="CR651" s="1206"/>
      <c r="CS651" s="1231"/>
      <c r="CT651" s="1232"/>
      <c r="CU651" s="1235"/>
      <c r="CV651" s="1238"/>
      <c r="CW651" s="1235"/>
      <c r="CX651" s="1238"/>
      <c r="CY651" s="1189"/>
      <c r="CZ651" s="291" t="s">
        <v>1167</v>
      </c>
      <c r="DA651" s="292">
        <v>2000</v>
      </c>
      <c r="DB651" s="293">
        <v>2300</v>
      </c>
      <c r="DC651" s="294">
        <v>1400</v>
      </c>
      <c r="DD651" s="290">
        <v>1400</v>
      </c>
      <c r="DE651" s="1210"/>
      <c r="DF651" s="314"/>
      <c r="DG651" s="263"/>
      <c r="DH651" s="165"/>
      <c r="DI651" s="1241"/>
      <c r="DJ651" s="1244"/>
      <c r="DK651" s="1210"/>
      <c r="DL651" s="1191"/>
      <c r="DM651" s="1193"/>
      <c r="DN651" s="1195"/>
      <c r="DO651" s="1193"/>
      <c r="DP651" s="1197"/>
      <c r="DQ651" s="1193"/>
      <c r="DR651" s="1248"/>
      <c r="DS651" s="1210"/>
      <c r="DT651" s="314"/>
      <c r="DU651" s="1210"/>
      <c r="DV651" s="1222"/>
      <c r="DW651" s="1224"/>
      <c r="DX651" s="1224"/>
      <c r="DY651" s="1226"/>
      <c r="DZ651" s="1210"/>
      <c r="EA651" s="1213"/>
      <c r="EB651" s="1193"/>
      <c r="EC651" s="1200"/>
      <c r="ED651" s="1193"/>
      <c r="EE651" s="1195"/>
      <c r="EF651" s="1193"/>
      <c r="EG651" s="1197"/>
      <c r="EH651" s="1193"/>
      <c r="EI651" s="1206"/>
      <c r="EJ651" s="1209"/>
      <c r="EK651" s="1210"/>
      <c r="EL651" s="1213"/>
      <c r="EM651" s="1193"/>
      <c r="EN651" s="1200"/>
      <c r="EO651" s="1193"/>
      <c r="EP651" s="1195"/>
      <c r="EQ651" s="1193"/>
      <c r="ER651" s="1197"/>
      <c r="ES651" s="1193"/>
      <c r="ET651" s="1206"/>
      <c r="EU651" s="1216"/>
      <c r="EV651" s="1209"/>
      <c r="EW651" s="1210"/>
      <c r="EX651" s="295" t="s">
        <v>1168</v>
      </c>
      <c r="EY651" s="1210"/>
      <c r="EZ651" s="1262"/>
      <c r="FA651" s="1210"/>
      <c r="FB651" s="1265"/>
      <c r="FC651" s="313"/>
      <c r="FD651" s="1268"/>
      <c r="FE651" s="441"/>
      <c r="FL651" s="422"/>
      <c r="FM651" s="422"/>
      <c r="FN651" s="422"/>
      <c r="FO651" s="422"/>
    </row>
    <row r="652" spans="1:171" s="56" customFormat="1" ht="15.6" customHeight="1">
      <c r="A652" s="144" t="s">
        <v>668</v>
      </c>
      <c r="B652" s="144" t="s">
        <v>2346</v>
      </c>
      <c r="C652" s="1255" t="s">
        <v>1206</v>
      </c>
      <c r="D652" s="1340" t="s">
        <v>1159</v>
      </c>
      <c r="E652" s="1346" t="s">
        <v>1160</v>
      </c>
      <c r="F652" s="204" t="s">
        <v>42</v>
      </c>
      <c r="G652" s="205"/>
      <c r="H652" s="206">
        <v>255950</v>
      </c>
      <c r="I652" s="207">
        <v>264090</v>
      </c>
      <c r="J652" s="206">
        <v>200710</v>
      </c>
      <c r="K652" s="207">
        <v>208850</v>
      </c>
      <c r="L652" s="175" t="s">
        <v>268</v>
      </c>
      <c r="M652" s="208">
        <v>2530</v>
      </c>
      <c r="N652" s="209">
        <v>2610</v>
      </c>
      <c r="O652" s="210" t="s">
        <v>269</v>
      </c>
      <c r="P652" s="211" t="s">
        <v>270</v>
      </c>
      <c r="Q652" s="212" t="s">
        <v>268</v>
      </c>
      <c r="R652" s="213" t="s">
        <v>271</v>
      </c>
      <c r="S652" s="212" t="s">
        <v>268</v>
      </c>
      <c r="T652" s="214">
        <v>3.4</v>
      </c>
      <c r="U652" s="215">
        <v>3.4</v>
      </c>
      <c r="V652" s="208">
        <v>1980</v>
      </c>
      <c r="W652" s="209">
        <v>2060</v>
      </c>
      <c r="X652" s="210" t="s">
        <v>269</v>
      </c>
      <c r="Y652" s="211" t="s">
        <v>270</v>
      </c>
      <c r="Z652" s="212" t="s">
        <v>268</v>
      </c>
      <c r="AA652" s="213" t="s">
        <v>271</v>
      </c>
      <c r="AB652" s="212" t="s">
        <v>268</v>
      </c>
      <c r="AC652" s="214">
        <v>3.3</v>
      </c>
      <c r="AD652" s="216">
        <v>3.3</v>
      </c>
      <c r="AE652" s="175" t="s">
        <v>268</v>
      </c>
      <c r="AF652" s="217">
        <v>8140</v>
      </c>
      <c r="AG652" s="218" t="s">
        <v>274</v>
      </c>
      <c r="AH652" s="219">
        <v>80</v>
      </c>
      <c r="AI652" s="220" t="s">
        <v>269</v>
      </c>
      <c r="AJ652" s="211" t="s">
        <v>270</v>
      </c>
      <c r="AK652" s="212" t="s">
        <v>268</v>
      </c>
      <c r="AL652" s="213" t="s">
        <v>271</v>
      </c>
      <c r="AM652" s="212" t="s">
        <v>268</v>
      </c>
      <c r="AN652" s="221">
        <v>2.8</v>
      </c>
      <c r="AO652" s="222" t="s">
        <v>276</v>
      </c>
      <c r="AP652" s="175" t="s">
        <v>268</v>
      </c>
      <c r="AQ652" s="223">
        <v>3250</v>
      </c>
      <c r="AR652" s="224" t="s">
        <v>274</v>
      </c>
      <c r="AS652" s="225">
        <v>30</v>
      </c>
      <c r="AT652" s="226" t="s">
        <v>269</v>
      </c>
      <c r="AU652" s="227" t="s">
        <v>270</v>
      </c>
      <c r="AV652" s="228" t="s">
        <v>268</v>
      </c>
      <c r="AW652" s="229" t="s">
        <v>271</v>
      </c>
      <c r="AX652" s="228" t="s">
        <v>268</v>
      </c>
      <c r="AY652" s="230">
        <v>3.8</v>
      </c>
      <c r="AZ652" s="51"/>
      <c r="BA652" s="203"/>
      <c r="BB652" s="203"/>
      <c r="BC652" s="200"/>
      <c r="BD652" s="199"/>
      <c r="BE652" s="200"/>
      <c r="BF652" s="199"/>
      <c r="BG652" s="200"/>
      <c r="BH652" s="199"/>
      <c r="BI652" s="200"/>
      <c r="BJ652" s="1187" t="s">
        <v>274</v>
      </c>
      <c r="BK652" s="51"/>
      <c r="BL652" s="231"/>
      <c r="BM652" s="1210" t="s">
        <v>268</v>
      </c>
      <c r="BN652" s="232"/>
      <c r="BO652" s="233"/>
      <c r="BP652" s="233"/>
      <c r="BQ652" s="233"/>
      <c r="BR652" s="233"/>
      <c r="BS652" s="233"/>
      <c r="BT652" s="234"/>
      <c r="BU652" s="235"/>
      <c r="BV652" s="1241" t="s">
        <v>1161</v>
      </c>
      <c r="BW652" s="236"/>
      <c r="BX652" s="1210" t="s">
        <v>268</v>
      </c>
      <c r="BY652" s="1276">
        <v>61260</v>
      </c>
      <c r="BZ652" s="237"/>
      <c r="CA652" s="1210" t="s">
        <v>268</v>
      </c>
      <c r="CB652" s="1245">
        <v>530</v>
      </c>
      <c r="CC652" s="1201" t="s">
        <v>269</v>
      </c>
      <c r="CD652" s="1202" t="s">
        <v>270</v>
      </c>
      <c r="CE652" s="1201" t="s">
        <v>268</v>
      </c>
      <c r="CF652" s="1203" t="s">
        <v>275</v>
      </c>
      <c r="CG652" s="1201" t="s">
        <v>268</v>
      </c>
      <c r="CH652" s="1246">
        <v>5.8</v>
      </c>
      <c r="CI652" s="1241" t="s">
        <v>278</v>
      </c>
      <c r="CJ652" s="1259" t="s">
        <v>193</v>
      </c>
      <c r="CK652" s="1189" t="s">
        <v>268</v>
      </c>
      <c r="CL652" s="1245">
        <v>500</v>
      </c>
      <c r="CM652" s="1201" t="s">
        <v>269</v>
      </c>
      <c r="CN652" s="1202" t="s">
        <v>270</v>
      </c>
      <c r="CO652" s="1201" t="s">
        <v>268</v>
      </c>
      <c r="CP652" s="1203" t="s">
        <v>275</v>
      </c>
      <c r="CQ652" s="1201" t="s">
        <v>268</v>
      </c>
      <c r="CR652" s="1204">
        <v>2.6</v>
      </c>
      <c r="CS652" s="1258" t="s">
        <v>277</v>
      </c>
      <c r="CT652" s="1232" t="s">
        <v>268</v>
      </c>
      <c r="CU652" s="1233">
        <v>19300</v>
      </c>
      <c r="CV652" s="1236">
        <v>21200</v>
      </c>
      <c r="CW652" s="1233">
        <v>13400</v>
      </c>
      <c r="CX652" s="1236">
        <v>13400</v>
      </c>
      <c r="CY652" s="1189" t="s">
        <v>268</v>
      </c>
      <c r="CZ652" s="238" t="s">
        <v>1162</v>
      </c>
      <c r="DA652" s="239">
        <v>31600</v>
      </c>
      <c r="DB652" s="240">
        <v>35200</v>
      </c>
      <c r="DC652" s="241">
        <v>22100</v>
      </c>
      <c r="DD652" s="242">
        <v>22100</v>
      </c>
      <c r="DE652" s="1210" t="s">
        <v>274</v>
      </c>
      <c r="DF652" s="231"/>
      <c r="DG652" s="1189" t="s">
        <v>268</v>
      </c>
      <c r="DH652" s="1239">
        <v>5100</v>
      </c>
      <c r="DI652" s="1210" t="s">
        <v>268</v>
      </c>
      <c r="DJ652" s="1242">
        <v>21730</v>
      </c>
      <c r="DK652" s="1210" t="s">
        <v>268</v>
      </c>
      <c r="DL652" s="1245">
        <v>210</v>
      </c>
      <c r="DM652" s="1201" t="s">
        <v>269</v>
      </c>
      <c r="DN652" s="1202" t="s">
        <v>270</v>
      </c>
      <c r="DO652" s="1201" t="s">
        <v>268</v>
      </c>
      <c r="DP652" s="1203" t="s">
        <v>275</v>
      </c>
      <c r="DQ652" s="1201" t="s">
        <v>268</v>
      </c>
      <c r="DR652" s="1246">
        <v>6.5</v>
      </c>
      <c r="DS652" s="1210" t="s">
        <v>280</v>
      </c>
      <c r="DT652" s="243"/>
      <c r="DU652" s="1210" t="s">
        <v>280</v>
      </c>
      <c r="DV652" s="1249" t="s">
        <v>1129</v>
      </c>
      <c r="DW652" s="1251" t="s">
        <v>1129</v>
      </c>
      <c r="DX652" s="1251" t="s">
        <v>1129</v>
      </c>
      <c r="DY652" s="1253" t="s">
        <v>1129</v>
      </c>
      <c r="DZ652" s="1210" t="s">
        <v>280</v>
      </c>
      <c r="EA652" s="1211">
        <v>14780</v>
      </c>
      <c r="EB652" s="1201" t="s">
        <v>268</v>
      </c>
      <c r="EC652" s="1198">
        <v>140</v>
      </c>
      <c r="ED652" s="1201" t="s">
        <v>269</v>
      </c>
      <c r="EE652" s="1202" t="s">
        <v>270</v>
      </c>
      <c r="EF652" s="1201" t="s">
        <v>268</v>
      </c>
      <c r="EG652" s="1203" t="s">
        <v>275</v>
      </c>
      <c r="EH652" s="1201" t="s">
        <v>268</v>
      </c>
      <c r="EI652" s="1204">
        <v>4.9000000000000004</v>
      </c>
      <c r="EJ652" s="1207" t="s">
        <v>276</v>
      </c>
      <c r="EK652" s="1210" t="s">
        <v>280</v>
      </c>
      <c r="EL652" s="1211">
        <v>48860</v>
      </c>
      <c r="EM652" s="1201" t="s">
        <v>268</v>
      </c>
      <c r="EN652" s="1198">
        <v>480</v>
      </c>
      <c r="EO652" s="1201" t="s">
        <v>269</v>
      </c>
      <c r="EP652" s="1202" t="s">
        <v>270</v>
      </c>
      <c r="EQ652" s="1201" t="s">
        <v>268</v>
      </c>
      <c r="ER652" s="1203" t="s">
        <v>275</v>
      </c>
      <c r="ES652" s="1201" t="s">
        <v>268</v>
      </c>
      <c r="ET652" s="1204">
        <v>2.8</v>
      </c>
      <c r="EU652" s="1214" t="s">
        <v>276</v>
      </c>
      <c r="EV652" s="1207" t="s">
        <v>1168</v>
      </c>
      <c r="EW652" s="1210" t="s">
        <v>280</v>
      </c>
      <c r="EX652" s="244"/>
      <c r="EY652" s="1210" t="s">
        <v>280</v>
      </c>
      <c r="EZ652" s="1260">
        <v>1350</v>
      </c>
      <c r="FA652" s="1210" t="s">
        <v>280</v>
      </c>
      <c r="FB652" s="1263" t="s">
        <v>2511</v>
      </c>
      <c r="FC652" s="298"/>
      <c r="FD652" s="1266" t="s">
        <v>2512</v>
      </c>
      <c r="FE652" s="441"/>
      <c r="FF652" s="422"/>
      <c r="FG652" s="422"/>
      <c r="FH652" s="422"/>
      <c r="FI652" s="422"/>
      <c r="FJ652" s="422"/>
      <c r="FK652" s="422"/>
      <c r="FL652" s="422"/>
      <c r="FM652" s="422"/>
      <c r="FN652" s="422"/>
      <c r="FO652" s="422"/>
    </row>
    <row r="653" spans="1:171" s="56" customFormat="1" ht="15.6" customHeight="1">
      <c r="A653" s="144" t="s">
        <v>669</v>
      </c>
      <c r="B653" s="144" t="s">
        <v>2347</v>
      </c>
      <c r="C653" s="1256"/>
      <c r="D653" s="1341"/>
      <c r="E653" s="1347"/>
      <c r="F653" s="245" t="s">
        <v>43</v>
      </c>
      <c r="G653" s="205"/>
      <c r="H653" s="246">
        <v>264090</v>
      </c>
      <c r="I653" s="247">
        <v>330230</v>
      </c>
      <c r="J653" s="246">
        <v>208850</v>
      </c>
      <c r="K653" s="247">
        <v>274990</v>
      </c>
      <c r="L653" s="175" t="s">
        <v>268</v>
      </c>
      <c r="M653" s="248">
        <v>2610</v>
      </c>
      <c r="N653" s="249">
        <v>3180</v>
      </c>
      <c r="O653" s="250" t="s">
        <v>269</v>
      </c>
      <c r="P653" s="251" t="s">
        <v>270</v>
      </c>
      <c r="Q653" s="252" t="s">
        <v>274</v>
      </c>
      <c r="R653" s="251" t="s">
        <v>271</v>
      </c>
      <c r="S653" s="252" t="s">
        <v>268</v>
      </c>
      <c r="T653" s="253">
        <v>3.4</v>
      </c>
      <c r="U653" s="254">
        <v>3.3</v>
      </c>
      <c r="V653" s="248">
        <v>2060</v>
      </c>
      <c r="W653" s="249">
        <v>2620</v>
      </c>
      <c r="X653" s="250" t="s">
        <v>269</v>
      </c>
      <c r="Y653" s="251" t="s">
        <v>270</v>
      </c>
      <c r="Z653" s="252" t="s">
        <v>274</v>
      </c>
      <c r="AA653" s="251" t="s">
        <v>271</v>
      </c>
      <c r="AB653" s="252" t="s">
        <v>268</v>
      </c>
      <c r="AC653" s="253">
        <v>3.3</v>
      </c>
      <c r="AD653" s="255">
        <v>3.3</v>
      </c>
      <c r="AE653" s="175" t="s">
        <v>268</v>
      </c>
      <c r="AF653" s="223">
        <v>8140</v>
      </c>
      <c r="AG653" s="224" t="s">
        <v>274</v>
      </c>
      <c r="AH653" s="256">
        <v>80</v>
      </c>
      <c r="AI653" s="257" t="s">
        <v>269</v>
      </c>
      <c r="AJ653" s="197" t="s">
        <v>270</v>
      </c>
      <c r="AK653" s="198" t="s">
        <v>268</v>
      </c>
      <c r="AL653" s="258" t="s">
        <v>271</v>
      </c>
      <c r="AM653" s="259" t="s">
        <v>268</v>
      </c>
      <c r="AN653" s="260">
        <v>2.8</v>
      </c>
      <c r="AO653" s="261"/>
      <c r="AP653" s="51"/>
      <c r="AQ653" s="233"/>
      <c r="AS653" s="233"/>
      <c r="AT653" s="262"/>
      <c r="AU653" s="263"/>
      <c r="AV653" s="262"/>
      <c r="AW653" s="263"/>
      <c r="AX653" s="262"/>
      <c r="AY653" s="263"/>
      <c r="AZ653" s="51"/>
      <c r="BC653" s="264"/>
      <c r="BD653" s="265"/>
      <c r="BF653" s="265"/>
      <c r="BH653" s="265"/>
      <c r="BJ653" s="1187"/>
      <c r="BK653" s="51"/>
      <c r="BL653" s="231"/>
      <c r="BM653" s="1210"/>
      <c r="BU653" s="235"/>
      <c r="BV653" s="1241"/>
      <c r="BW653" s="266"/>
      <c r="BX653" s="1210"/>
      <c r="BY653" s="1343"/>
      <c r="BZ653" s="267">
        <v>59320</v>
      </c>
      <c r="CA653" s="1210"/>
      <c r="CB653" s="1190"/>
      <c r="CC653" s="1192"/>
      <c r="CD653" s="1194"/>
      <c r="CE653" s="1192"/>
      <c r="CF653" s="1196"/>
      <c r="CG653" s="1192"/>
      <c r="CH653" s="1247"/>
      <c r="CI653" s="1241"/>
      <c r="CJ653" s="1188"/>
      <c r="CK653" s="1189"/>
      <c r="CL653" s="1190"/>
      <c r="CM653" s="1192"/>
      <c r="CN653" s="1194"/>
      <c r="CO653" s="1192"/>
      <c r="CP653" s="1196"/>
      <c r="CQ653" s="1192"/>
      <c r="CR653" s="1205"/>
      <c r="CS653" s="1230"/>
      <c r="CT653" s="1232"/>
      <c r="CU653" s="1234"/>
      <c r="CV653" s="1237"/>
      <c r="CW653" s="1234"/>
      <c r="CX653" s="1237"/>
      <c r="CY653" s="1189"/>
      <c r="CZ653" s="167" t="s">
        <v>1164</v>
      </c>
      <c r="DA653" s="268">
        <v>17400</v>
      </c>
      <c r="DB653" s="269">
        <v>19400</v>
      </c>
      <c r="DC653" s="270">
        <v>12200</v>
      </c>
      <c r="DD653" s="271">
        <v>12200</v>
      </c>
      <c r="DE653" s="1210"/>
      <c r="DF653" s="231"/>
      <c r="DG653" s="1189"/>
      <c r="DH653" s="1240"/>
      <c r="DI653" s="1210"/>
      <c r="DJ653" s="1243"/>
      <c r="DK653" s="1210"/>
      <c r="DL653" s="1190"/>
      <c r="DM653" s="1192"/>
      <c r="DN653" s="1194"/>
      <c r="DO653" s="1192"/>
      <c r="DP653" s="1196"/>
      <c r="DQ653" s="1192"/>
      <c r="DR653" s="1247"/>
      <c r="DS653" s="1210"/>
      <c r="DT653" s="231"/>
      <c r="DU653" s="1210"/>
      <c r="DV653" s="1250"/>
      <c r="DW653" s="1252"/>
      <c r="DX653" s="1252"/>
      <c r="DY653" s="1254"/>
      <c r="DZ653" s="1210"/>
      <c r="EA653" s="1212"/>
      <c r="EB653" s="1192"/>
      <c r="EC653" s="1199"/>
      <c r="ED653" s="1192"/>
      <c r="EE653" s="1194"/>
      <c r="EF653" s="1192"/>
      <c r="EG653" s="1196"/>
      <c r="EH653" s="1192"/>
      <c r="EI653" s="1205"/>
      <c r="EJ653" s="1208"/>
      <c r="EK653" s="1210"/>
      <c r="EL653" s="1212"/>
      <c r="EM653" s="1192"/>
      <c r="EN653" s="1199"/>
      <c r="EO653" s="1192"/>
      <c r="EP653" s="1194"/>
      <c r="EQ653" s="1192"/>
      <c r="ER653" s="1196"/>
      <c r="ES653" s="1192"/>
      <c r="ET653" s="1205"/>
      <c r="EU653" s="1215"/>
      <c r="EV653" s="1208"/>
      <c r="EW653" s="1210"/>
      <c r="EX653" s="272">
        <v>30420</v>
      </c>
      <c r="EY653" s="1210"/>
      <c r="EZ653" s="1261"/>
      <c r="FA653" s="1210"/>
      <c r="FB653" s="1264"/>
      <c r="FC653" s="298"/>
      <c r="FD653" s="1267"/>
      <c r="FE653" s="441"/>
      <c r="FF653" s="422"/>
      <c r="FG653" s="422"/>
      <c r="FH653" s="422"/>
      <c r="FI653" s="422"/>
      <c r="FJ653" s="422"/>
      <c r="FK653" s="422"/>
      <c r="FL653" s="422"/>
      <c r="FM653" s="422"/>
      <c r="FN653" s="422"/>
      <c r="FO653" s="422"/>
    </row>
    <row r="654" spans="1:171" s="56" customFormat="1" ht="15.6" customHeight="1">
      <c r="A654" s="144" t="s">
        <v>1641</v>
      </c>
      <c r="B654" s="144" t="s">
        <v>2348</v>
      </c>
      <c r="C654" s="1256"/>
      <c r="D654" s="1341"/>
      <c r="E654" s="1344" t="s">
        <v>1165</v>
      </c>
      <c r="F654" s="245" t="s">
        <v>44</v>
      </c>
      <c r="G654" s="205"/>
      <c r="H654" s="246">
        <v>330230</v>
      </c>
      <c r="I654" s="247">
        <v>411670</v>
      </c>
      <c r="J654" s="246">
        <v>274990</v>
      </c>
      <c r="K654" s="247">
        <v>356430</v>
      </c>
      <c r="L654" s="175" t="s">
        <v>268</v>
      </c>
      <c r="M654" s="248">
        <v>3180</v>
      </c>
      <c r="N654" s="249">
        <v>3990</v>
      </c>
      <c r="O654" s="250" t="s">
        <v>269</v>
      </c>
      <c r="P654" s="251" t="s">
        <v>270</v>
      </c>
      <c r="Q654" s="252" t="s">
        <v>274</v>
      </c>
      <c r="R654" s="251" t="s">
        <v>271</v>
      </c>
      <c r="S654" s="252" t="s">
        <v>268</v>
      </c>
      <c r="T654" s="253">
        <v>3.3</v>
      </c>
      <c r="U654" s="254">
        <v>3.2</v>
      </c>
      <c r="V654" s="248">
        <v>2620</v>
      </c>
      <c r="W654" s="249">
        <v>3430</v>
      </c>
      <c r="X654" s="250" t="s">
        <v>269</v>
      </c>
      <c r="Y654" s="251" t="s">
        <v>270</v>
      </c>
      <c r="Z654" s="252" t="s">
        <v>274</v>
      </c>
      <c r="AA654" s="251" t="s">
        <v>271</v>
      </c>
      <c r="AB654" s="252" t="s">
        <v>268</v>
      </c>
      <c r="AC654" s="253">
        <v>3.3</v>
      </c>
      <c r="AD654" s="255">
        <v>3.2</v>
      </c>
      <c r="AE654" s="55"/>
      <c r="AF654" s="133"/>
      <c r="AG654" s="133"/>
      <c r="AH654" s="273"/>
      <c r="AI654" s="137"/>
      <c r="AJ654" s="138"/>
      <c r="AK654" s="137"/>
      <c r="AL654" s="138"/>
      <c r="AM654" s="137"/>
      <c r="AN654" s="138"/>
      <c r="AO654" s="138"/>
      <c r="AP654" s="55"/>
      <c r="AQ654" s="133"/>
      <c r="AR654" s="133"/>
      <c r="AS654" s="138"/>
      <c r="AT654" s="137"/>
      <c r="AU654" s="138"/>
      <c r="AV654" s="137"/>
      <c r="AW654" s="138"/>
      <c r="AX654" s="137"/>
      <c r="AY654" s="138"/>
      <c r="AZ654" s="175" t="s">
        <v>268</v>
      </c>
      <c r="BA654" s="274">
        <v>16280</v>
      </c>
      <c r="BB654" s="175" t="s">
        <v>268</v>
      </c>
      <c r="BC654" s="225">
        <v>160</v>
      </c>
      <c r="BD654" s="226" t="s">
        <v>269</v>
      </c>
      <c r="BE654" s="227" t="s">
        <v>270</v>
      </c>
      <c r="BF654" s="228" t="s">
        <v>268</v>
      </c>
      <c r="BG654" s="229" t="s">
        <v>271</v>
      </c>
      <c r="BH654" s="226" t="s">
        <v>268</v>
      </c>
      <c r="BI654" s="230">
        <v>2.8</v>
      </c>
      <c r="BJ654" s="1187"/>
      <c r="BK654" s="51"/>
      <c r="BL654" s="231"/>
      <c r="BM654" s="1210"/>
      <c r="BU654" s="235"/>
      <c r="BV654" s="1241"/>
      <c r="BW654" s="266"/>
      <c r="BX654" s="1210" t="s">
        <v>268</v>
      </c>
      <c r="BY654" s="1278">
        <v>59320</v>
      </c>
      <c r="BZ654" s="275"/>
      <c r="CA654" s="1210"/>
      <c r="CB654" s="1190"/>
      <c r="CC654" s="1192"/>
      <c r="CD654" s="1194"/>
      <c r="CE654" s="1192"/>
      <c r="CF654" s="1196"/>
      <c r="CG654" s="1192"/>
      <c r="CH654" s="1247"/>
      <c r="CI654" s="1241"/>
      <c r="CJ654" s="1219">
        <v>50690</v>
      </c>
      <c r="CK654" s="1189"/>
      <c r="CL654" s="1190"/>
      <c r="CM654" s="1192"/>
      <c r="CN654" s="1194"/>
      <c r="CO654" s="1192"/>
      <c r="CP654" s="1196"/>
      <c r="CQ654" s="1192"/>
      <c r="CR654" s="1205"/>
      <c r="CS654" s="1230"/>
      <c r="CT654" s="1232"/>
      <c r="CU654" s="1234"/>
      <c r="CV654" s="1237"/>
      <c r="CW654" s="1234"/>
      <c r="CX654" s="1237"/>
      <c r="CY654" s="1189"/>
      <c r="CZ654" s="167" t="s">
        <v>1166</v>
      </c>
      <c r="DA654" s="268">
        <v>15200</v>
      </c>
      <c r="DB654" s="269">
        <v>16900</v>
      </c>
      <c r="DC654" s="270">
        <v>10600</v>
      </c>
      <c r="DD654" s="271">
        <v>10600</v>
      </c>
      <c r="DE654" s="1210"/>
      <c r="DF654" s="231"/>
      <c r="DG654" s="235"/>
      <c r="DH654" s="276"/>
      <c r="DI654" s="1241"/>
      <c r="DJ654" s="1243"/>
      <c r="DK654" s="1210"/>
      <c r="DL654" s="1190"/>
      <c r="DM654" s="1192"/>
      <c r="DN654" s="1194"/>
      <c r="DO654" s="1192"/>
      <c r="DP654" s="1196"/>
      <c r="DQ654" s="1192"/>
      <c r="DR654" s="1247"/>
      <c r="DS654" s="1210"/>
      <c r="DT654" s="231"/>
      <c r="DU654" s="1210"/>
      <c r="DV654" s="1221">
        <v>0.01</v>
      </c>
      <c r="DW654" s="1223">
        <v>0.02</v>
      </c>
      <c r="DX654" s="1223">
        <v>0.04</v>
      </c>
      <c r="DY654" s="1225">
        <v>0.05</v>
      </c>
      <c r="DZ654" s="1210"/>
      <c r="EA654" s="1212"/>
      <c r="EB654" s="1192"/>
      <c r="EC654" s="1199"/>
      <c r="ED654" s="1192"/>
      <c r="EE654" s="1194"/>
      <c r="EF654" s="1192"/>
      <c r="EG654" s="1196"/>
      <c r="EH654" s="1192"/>
      <c r="EI654" s="1205"/>
      <c r="EJ654" s="1208"/>
      <c r="EK654" s="1210"/>
      <c r="EL654" s="1212"/>
      <c r="EM654" s="1192"/>
      <c r="EN654" s="1199"/>
      <c r="EO654" s="1192"/>
      <c r="EP654" s="1194"/>
      <c r="EQ654" s="1192"/>
      <c r="ER654" s="1196"/>
      <c r="ES654" s="1192"/>
      <c r="ET654" s="1205"/>
      <c r="EU654" s="1215"/>
      <c r="EV654" s="1208"/>
      <c r="EW654" s="1210"/>
      <c r="EX654" s="277">
        <v>300</v>
      </c>
      <c r="EY654" s="1210"/>
      <c r="EZ654" s="1261"/>
      <c r="FA654" s="1210"/>
      <c r="FB654" s="1264"/>
      <c r="FC654" s="298"/>
      <c r="FD654" s="1267"/>
      <c r="FE654" s="441"/>
      <c r="FF654" s="422"/>
      <c r="FG654" s="422"/>
      <c r="FH654" s="422"/>
      <c r="FI654" s="422"/>
      <c r="FJ654" s="422"/>
      <c r="FK654" s="422"/>
      <c r="FL654" s="422"/>
      <c r="FM654" s="422"/>
      <c r="FN654" s="422"/>
      <c r="FO654" s="422"/>
    </row>
    <row r="655" spans="1:171" s="56" customFormat="1" ht="15.6" customHeight="1">
      <c r="A655" s="144" t="s">
        <v>1642</v>
      </c>
      <c r="B655" s="144" t="s">
        <v>2349</v>
      </c>
      <c r="C655" s="1256"/>
      <c r="D655" s="1342"/>
      <c r="E655" s="1345"/>
      <c r="F655" s="278" t="s">
        <v>45</v>
      </c>
      <c r="G655" s="205"/>
      <c r="H655" s="279">
        <v>411670</v>
      </c>
      <c r="I655" s="280"/>
      <c r="J655" s="279">
        <v>356430</v>
      </c>
      <c r="K655" s="280"/>
      <c r="L655" s="175" t="s">
        <v>268</v>
      </c>
      <c r="M655" s="223">
        <v>3990</v>
      </c>
      <c r="N655" s="281"/>
      <c r="O655" s="282" t="s">
        <v>269</v>
      </c>
      <c r="P655" s="283" t="s">
        <v>270</v>
      </c>
      <c r="Q655" s="284" t="s">
        <v>274</v>
      </c>
      <c r="R655" s="283" t="s">
        <v>271</v>
      </c>
      <c r="S655" s="284" t="s">
        <v>268</v>
      </c>
      <c r="T655" s="285">
        <v>3.2</v>
      </c>
      <c r="U655" s="286"/>
      <c r="V655" s="223">
        <v>3430</v>
      </c>
      <c r="W655" s="281"/>
      <c r="X655" s="282" t="s">
        <v>269</v>
      </c>
      <c r="Y655" s="283" t="s">
        <v>270</v>
      </c>
      <c r="Z655" s="284" t="s">
        <v>274</v>
      </c>
      <c r="AA655" s="283" t="s">
        <v>271</v>
      </c>
      <c r="AB655" s="284" t="s">
        <v>268</v>
      </c>
      <c r="AC655" s="285">
        <v>3.2</v>
      </c>
      <c r="AD655" s="287"/>
      <c r="AE655" s="55"/>
      <c r="AF655" s="133"/>
      <c r="AG655" s="133"/>
      <c r="AH655" s="288"/>
      <c r="AI655" s="137"/>
      <c r="AJ655" s="138"/>
      <c r="AK655" s="137"/>
      <c r="AL655" s="138"/>
      <c r="AM655" s="137"/>
      <c r="AN655" s="138"/>
      <c r="AO655" s="138"/>
      <c r="AP655" s="55"/>
      <c r="AQ655" s="289"/>
      <c r="AR655" s="165"/>
      <c r="AS655" s="288"/>
      <c r="AT655" s="137"/>
      <c r="AU655" s="138"/>
      <c r="AV655" s="137"/>
      <c r="AW655" s="138"/>
      <c r="AX655" s="137"/>
      <c r="AY655" s="138"/>
      <c r="AZ655" s="55"/>
      <c r="BA655" s="133"/>
      <c r="BJ655" s="1187"/>
      <c r="BK655" s="51"/>
      <c r="BL655" s="231"/>
      <c r="BM655" s="1210"/>
      <c r="BU655" s="235"/>
      <c r="BV655" s="1241"/>
      <c r="BW655" s="266"/>
      <c r="BX655" s="1210"/>
      <c r="BY655" s="1279"/>
      <c r="BZ655" s="290"/>
      <c r="CA655" s="1210"/>
      <c r="CB655" s="1191"/>
      <c r="CC655" s="1193"/>
      <c r="CD655" s="1195"/>
      <c r="CE655" s="1193"/>
      <c r="CF655" s="1197"/>
      <c r="CG655" s="1193"/>
      <c r="CH655" s="1248"/>
      <c r="CI655" s="1241"/>
      <c r="CJ655" s="1219"/>
      <c r="CK655" s="1189"/>
      <c r="CL655" s="1190"/>
      <c r="CM655" s="1192"/>
      <c r="CN655" s="1194"/>
      <c r="CO655" s="1192"/>
      <c r="CP655" s="1196"/>
      <c r="CQ655" s="1192"/>
      <c r="CR655" s="1205"/>
      <c r="CS655" s="1230"/>
      <c r="CT655" s="1232"/>
      <c r="CU655" s="1235"/>
      <c r="CV655" s="1238"/>
      <c r="CW655" s="1235"/>
      <c r="CX655" s="1238"/>
      <c r="CY655" s="1189"/>
      <c r="CZ655" s="291" t="s">
        <v>1167</v>
      </c>
      <c r="DA655" s="292">
        <v>13600</v>
      </c>
      <c r="DB655" s="293">
        <v>15100</v>
      </c>
      <c r="DC655" s="294">
        <v>9500</v>
      </c>
      <c r="DD655" s="290">
        <v>9500</v>
      </c>
      <c r="DE655" s="1210"/>
      <c r="DF655" s="231"/>
      <c r="DG655" s="235"/>
      <c r="DH655" s="165"/>
      <c r="DI655" s="1241"/>
      <c r="DJ655" s="1244"/>
      <c r="DK655" s="1210"/>
      <c r="DL655" s="1190"/>
      <c r="DM655" s="1193"/>
      <c r="DN655" s="1195"/>
      <c r="DO655" s="1193"/>
      <c r="DP655" s="1197"/>
      <c r="DQ655" s="1193"/>
      <c r="DR655" s="1248"/>
      <c r="DS655" s="1210"/>
      <c r="DT655" s="231"/>
      <c r="DU655" s="1210"/>
      <c r="DV655" s="1222"/>
      <c r="DW655" s="1224"/>
      <c r="DX655" s="1224"/>
      <c r="DY655" s="1226"/>
      <c r="DZ655" s="1210"/>
      <c r="EA655" s="1213"/>
      <c r="EB655" s="1193"/>
      <c r="EC655" s="1200"/>
      <c r="ED655" s="1193"/>
      <c r="EE655" s="1195"/>
      <c r="EF655" s="1193"/>
      <c r="EG655" s="1197"/>
      <c r="EH655" s="1193"/>
      <c r="EI655" s="1206"/>
      <c r="EJ655" s="1209"/>
      <c r="EK655" s="1210"/>
      <c r="EL655" s="1213"/>
      <c r="EM655" s="1193"/>
      <c r="EN655" s="1200"/>
      <c r="EO655" s="1193"/>
      <c r="EP655" s="1195"/>
      <c r="EQ655" s="1193"/>
      <c r="ER655" s="1197"/>
      <c r="ES655" s="1193"/>
      <c r="ET655" s="1206"/>
      <c r="EU655" s="1216"/>
      <c r="EV655" s="1209"/>
      <c r="EW655" s="1210"/>
      <c r="EX655" s="295" t="s">
        <v>1168</v>
      </c>
      <c r="EY655" s="1210"/>
      <c r="EZ655" s="1261"/>
      <c r="FA655" s="1210"/>
      <c r="FB655" s="1264"/>
      <c r="FC655" s="298"/>
      <c r="FD655" s="1267"/>
      <c r="FE655" s="441"/>
      <c r="FF655" s="422"/>
      <c r="FG655" s="422"/>
      <c r="FH655" s="422"/>
      <c r="FI655" s="422"/>
      <c r="FJ655" s="422"/>
      <c r="FK655" s="422"/>
      <c r="FL655" s="422"/>
      <c r="FM655" s="422"/>
      <c r="FN655" s="422"/>
      <c r="FO655" s="422"/>
    </row>
    <row r="656" spans="1:171" s="56" customFormat="1" ht="15.6" customHeight="1">
      <c r="A656" s="56" t="s">
        <v>670</v>
      </c>
      <c r="B656" s="56" t="s">
        <v>2350</v>
      </c>
      <c r="C656" s="1256"/>
      <c r="D656" s="1340" t="s">
        <v>285</v>
      </c>
      <c r="E656" s="1184" t="s">
        <v>1160</v>
      </c>
      <c r="F656" s="296" t="s">
        <v>42</v>
      </c>
      <c r="G656" s="205"/>
      <c r="H656" s="206">
        <v>177700</v>
      </c>
      <c r="I656" s="207">
        <v>185840</v>
      </c>
      <c r="J656" s="206">
        <v>140870</v>
      </c>
      <c r="K656" s="207">
        <v>149010</v>
      </c>
      <c r="L656" s="175" t="s">
        <v>268</v>
      </c>
      <c r="M656" s="208">
        <v>1750</v>
      </c>
      <c r="N656" s="209">
        <v>1830</v>
      </c>
      <c r="O656" s="210" t="s">
        <v>269</v>
      </c>
      <c r="P656" s="211" t="s">
        <v>270</v>
      </c>
      <c r="Q656" s="212" t="s">
        <v>268</v>
      </c>
      <c r="R656" s="213" t="s">
        <v>271</v>
      </c>
      <c r="S656" s="212" t="s">
        <v>268</v>
      </c>
      <c r="T656" s="214">
        <v>3.3</v>
      </c>
      <c r="U656" s="215">
        <v>3.3</v>
      </c>
      <c r="V656" s="208">
        <v>1380</v>
      </c>
      <c r="W656" s="209">
        <v>1460</v>
      </c>
      <c r="X656" s="210" t="s">
        <v>269</v>
      </c>
      <c r="Y656" s="211" t="s">
        <v>270</v>
      </c>
      <c r="Z656" s="212" t="s">
        <v>268</v>
      </c>
      <c r="AA656" s="213" t="s">
        <v>271</v>
      </c>
      <c r="AB656" s="212" t="s">
        <v>268</v>
      </c>
      <c r="AC656" s="214">
        <v>3.3</v>
      </c>
      <c r="AD656" s="216">
        <v>3.3</v>
      </c>
      <c r="AE656" s="175" t="s">
        <v>268</v>
      </c>
      <c r="AF656" s="217">
        <v>8140</v>
      </c>
      <c r="AG656" s="218" t="s">
        <v>274</v>
      </c>
      <c r="AH656" s="219">
        <v>80</v>
      </c>
      <c r="AI656" s="220" t="s">
        <v>269</v>
      </c>
      <c r="AJ656" s="211" t="s">
        <v>270</v>
      </c>
      <c r="AK656" s="212" t="s">
        <v>268</v>
      </c>
      <c r="AL656" s="213" t="s">
        <v>271</v>
      </c>
      <c r="AM656" s="212" t="s">
        <v>268</v>
      </c>
      <c r="AN656" s="221">
        <v>2.8</v>
      </c>
      <c r="AO656" s="222" t="s">
        <v>276</v>
      </c>
      <c r="AP656" s="175" t="s">
        <v>268</v>
      </c>
      <c r="AQ656" s="223">
        <v>3250</v>
      </c>
      <c r="AR656" s="224" t="s">
        <v>274</v>
      </c>
      <c r="AS656" s="225">
        <v>30</v>
      </c>
      <c r="AT656" s="226" t="s">
        <v>269</v>
      </c>
      <c r="AU656" s="227" t="s">
        <v>270</v>
      </c>
      <c r="AV656" s="228" t="s">
        <v>268</v>
      </c>
      <c r="AW656" s="229" t="s">
        <v>271</v>
      </c>
      <c r="AX656" s="228" t="s">
        <v>268</v>
      </c>
      <c r="AY656" s="230">
        <v>3.8</v>
      </c>
      <c r="AZ656" s="51"/>
      <c r="BB656" s="133"/>
      <c r="BC656" s="297"/>
      <c r="BD656" s="137"/>
      <c r="BE656" s="138"/>
      <c r="BF656" s="137"/>
      <c r="BG656" s="138"/>
      <c r="BH656" s="137"/>
      <c r="BI656" s="138"/>
      <c r="BJ656" s="1187"/>
      <c r="BK656" s="51"/>
      <c r="BL656" s="231"/>
      <c r="BM656" s="1210"/>
      <c r="BU656" s="235"/>
      <c r="BV656" s="1241"/>
      <c r="BW656" s="266"/>
      <c r="BX656" s="1210" t="s">
        <v>268</v>
      </c>
      <c r="BY656" s="1276">
        <v>43420</v>
      </c>
      <c r="BZ656" s="237"/>
      <c r="CA656" s="1210" t="s">
        <v>268</v>
      </c>
      <c r="CB656" s="1245">
        <v>350</v>
      </c>
      <c r="CC656" s="1201" t="s">
        <v>269</v>
      </c>
      <c r="CD656" s="1202" t="s">
        <v>270</v>
      </c>
      <c r="CE656" s="1201" t="s">
        <v>268</v>
      </c>
      <c r="CF656" s="1203" t="s">
        <v>275</v>
      </c>
      <c r="CG656" s="1201" t="s">
        <v>268</v>
      </c>
      <c r="CH656" s="1246">
        <v>5.8</v>
      </c>
      <c r="CI656" s="1241"/>
      <c r="CJ656" s="1188" t="s">
        <v>194</v>
      </c>
      <c r="CK656" s="1189" t="s">
        <v>268</v>
      </c>
      <c r="CL656" s="1190">
        <v>330</v>
      </c>
      <c r="CM656" s="1192" t="s">
        <v>269</v>
      </c>
      <c r="CN656" s="1194" t="s">
        <v>270</v>
      </c>
      <c r="CO656" s="1192" t="s">
        <v>268</v>
      </c>
      <c r="CP656" s="1196" t="s">
        <v>275</v>
      </c>
      <c r="CQ656" s="1192" t="s">
        <v>268</v>
      </c>
      <c r="CR656" s="1205">
        <v>2.6</v>
      </c>
      <c r="CS656" s="1230" t="s">
        <v>277</v>
      </c>
      <c r="CT656" s="1232" t="s">
        <v>268</v>
      </c>
      <c r="CU656" s="1233">
        <v>12800</v>
      </c>
      <c r="CV656" s="1236">
        <v>14100</v>
      </c>
      <c r="CW656" s="1233">
        <v>8900</v>
      </c>
      <c r="CX656" s="1236">
        <v>8900</v>
      </c>
      <c r="CY656" s="1189" t="s">
        <v>268</v>
      </c>
      <c r="CZ656" s="238" t="s">
        <v>1162</v>
      </c>
      <c r="DA656" s="239">
        <v>21100</v>
      </c>
      <c r="DB656" s="240">
        <v>23400</v>
      </c>
      <c r="DC656" s="241">
        <v>14700</v>
      </c>
      <c r="DD656" s="242">
        <v>14700</v>
      </c>
      <c r="DE656" s="1210"/>
      <c r="DF656" s="231"/>
      <c r="DG656" s="1189" t="s">
        <v>268</v>
      </c>
      <c r="DH656" s="1239">
        <v>5100</v>
      </c>
      <c r="DI656" s="1210" t="s">
        <v>268</v>
      </c>
      <c r="DJ656" s="1242">
        <v>14480</v>
      </c>
      <c r="DK656" s="1210" t="s">
        <v>268</v>
      </c>
      <c r="DL656" s="1245">
        <v>140</v>
      </c>
      <c r="DM656" s="1201" t="s">
        <v>269</v>
      </c>
      <c r="DN656" s="1202" t="s">
        <v>270</v>
      </c>
      <c r="DO656" s="1201" t="s">
        <v>268</v>
      </c>
      <c r="DP656" s="1203" t="s">
        <v>275</v>
      </c>
      <c r="DQ656" s="1201" t="s">
        <v>268</v>
      </c>
      <c r="DR656" s="1246">
        <v>6.5</v>
      </c>
      <c r="DS656" s="1210"/>
      <c r="DT656" s="231"/>
      <c r="DU656" s="1210" t="s">
        <v>280</v>
      </c>
      <c r="DV656" s="1249" t="s">
        <v>1129</v>
      </c>
      <c r="DW656" s="1251" t="s">
        <v>1129</v>
      </c>
      <c r="DX656" s="1251" t="s">
        <v>1129</v>
      </c>
      <c r="DY656" s="1253" t="s">
        <v>1129</v>
      </c>
      <c r="DZ656" s="1210" t="s">
        <v>280</v>
      </c>
      <c r="EA656" s="1211">
        <v>9850</v>
      </c>
      <c r="EB656" s="1201" t="s">
        <v>268</v>
      </c>
      <c r="EC656" s="1198">
        <v>90</v>
      </c>
      <c r="ED656" s="1201" t="s">
        <v>269</v>
      </c>
      <c r="EE656" s="1202" t="s">
        <v>270</v>
      </c>
      <c r="EF656" s="1201" t="s">
        <v>268</v>
      </c>
      <c r="EG656" s="1203" t="s">
        <v>275</v>
      </c>
      <c r="EH656" s="1201" t="s">
        <v>268</v>
      </c>
      <c r="EI656" s="1204">
        <v>5</v>
      </c>
      <c r="EJ656" s="1207" t="s">
        <v>276</v>
      </c>
      <c r="EK656" s="1210" t="s">
        <v>280</v>
      </c>
      <c r="EL656" s="1211">
        <v>32570</v>
      </c>
      <c r="EM656" s="1201" t="s">
        <v>268</v>
      </c>
      <c r="EN656" s="1198">
        <v>320</v>
      </c>
      <c r="EO656" s="1201" t="s">
        <v>269</v>
      </c>
      <c r="EP656" s="1202" t="s">
        <v>270</v>
      </c>
      <c r="EQ656" s="1201" t="s">
        <v>268</v>
      </c>
      <c r="ER656" s="1203" t="s">
        <v>275</v>
      </c>
      <c r="ES656" s="1201" t="s">
        <v>268</v>
      </c>
      <c r="ET656" s="1204">
        <v>2.8</v>
      </c>
      <c r="EU656" s="1214" t="s">
        <v>276</v>
      </c>
      <c r="EV656" s="1207" t="s">
        <v>1168</v>
      </c>
      <c r="EW656" s="1210" t="s">
        <v>280</v>
      </c>
      <c r="EX656" s="244"/>
      <c r="EY656" s="1210" t="s">
        <v>280</v>
      </c>
      <c r="EZ656" s="1261"/>
      <c r="FA656" s="1210"/>
      <c r="FB656" s="1264"/>
      <c r="FC656" s="298"/>
      <c r="FD656" s="1267"/>
      <c r="FE656" s="441"/>
      <c r="FF656" s="422"/>
      <c r="FG656" s="422"/>
      <c r="FH656" s="422"/>
      <c r="FI656" s="422"/>
      <c r="FJ656" s="422"/>
      <c r="FK656" s="422"/>
      <c r="FL656" s="422"/>
      <c r="FM656" s="422"/>
      <c r="FN656" s="422"/>
      <c r="FO656" s="422"/>
    </row>
    <row r="657" spans="1:171" s="56" customFormat="1" ht="15.6" customHeight="1">
      <c r="A657" s="56" t="s">
        <v>671</v>
      </c>
      <c r="B657" s="56" t="s">
        <v>2351</v>
      </c>
      <c r="C657" s="1256"/>
      <c r="D657" s="1341"/>
      <c r="E657" s="1185"/>
      <c r="F657" s="299" t="s">
        <v>43</v>
      </c>
      <c r="G657" s="205"/>
      <c r="H657" s="246">
        <v>185840</v>
      </c>
      <c r="I657" s="247">
        <v>251980</v>
      </c>
      <c r="J657" s="246">
        <v>149010</v>
      </c>
      <c r="K657" s="247">
        <v>215150</v>
      </c>
      <c r="L657" s="175" t="s">
        <v>268</v>
      </c>
      <c r="M657" s="248">
        <v>1830</v>
      </c>
      <c r="N657" s="249">
        <v>2390</v>
      </c>
      <c r="O657" s="250" t="s">
        <v>269</v>
      </c>
      <c r="P657" s="251" t="s">
        <v>270</v>
      </c>
      <c r="Q657" s="252" t="s">
        <v>274</v>
      </c>
      <c r="R657" s="251" t="s">
        <v>271</v>
      </c>
      <c r="S657" s="252" t="s">
        <v>268</v>
      </c>
      <c r="T657" s="253">
        <v>3.3</v>
      </c>
      <c r="U657" s="254">
        <v>3.3</v>
      </c>
      <c r="V657" s="248">
        <v>1460</v>
      </c>
      <c r="W657" s="249">
        <v>2030</v>
      </c>
      <c r="X657" s="250" t="s">
        <v>269</v>
      </c>
      <c r="Y657" s="251" t="s">
        <v>270</v>
      </c>
      <c r="Z657" s="252" t="s">
        <v>274</v>
      </c>
      <c r="AA657" s="251" t="s">
        <v>271</v>
      </c>
      <c r="AB657" s="252" t="s">
        <v>268</v>
      </c>
      <c r="AC657" s="253">
        <v>3.3</v>
      </c>
      <c r="AD657" s="255">
        <v>3.2</v>
      </c>
      <c r="AE657" s="175" t="s">
        <v>268</v>
      </c>
      <c r="AF657" s="223">
        <v>8140</v>
      </c>
      <c r="AG657" s="224" t="s">
        <v>274</v>
      </c>
      <c r="AH657" s="256">
        <v>80</v>
      </c>
      <c r="AI657" s="257" t="s">
        <v>269</v>
      </c>
      <c r="AJ657" s="197" t="s">
        <v>270</v>
      </c>
      <c r="AK657" s="198" t="s">
        <v>268</v>
      </c>
      <c r="AL657" s="258" t="s">
        <v>271</v>
      </c>
      <c r="AM657" s="259" t="s">
        <v>268</v>
      </c>
      <c r="AN657" s="260">
        <v>2.8</v>
      </c>
      <c r="AO657" s="261"/>
      <c r="AP657" s="51"/>
      <c r="AQ657" s="233"/>
      <c r="AS657" s="233"/>
      <c r="AT657" s="262"/>
      <c r="AU657" s="263"/>
      <c r="AV657" s="262"/>
      <c r="AW657" s="263"/>
      <c r="AX657" s="262"/>
      <c r="AY657" s="263"/>
      <c r="AZ657" s="51"/>
      <c r="BC657" s="264"/>
      <c r="BD657" s="265"/>
      <c r="BF657" s="265"/>
      <c r="BH657" s="265"/>
      <c r="BJ657" s="1187"/>
      <c r="BK657" s="51"/>
      <c r="BL657" s="231"/>
      <c r="BM657" s="1210"/>
      <c r="BU657" s="235"/>
      <c r="BV657" s="1241"/>
      <c r="BW657" s="266"/>
      <c r="BX657" s="1210"/>
      <c r="BY657" s="1343"/>
      <c r="BZ657" s="267">
        <v>41480</v>
      </c>
      <c r="CA657" s="1210"/>
      <c r="CB657" s="1190"/>
      <c r="CC657" s="1192"/>
      <c r="CD657" s="1194"/>
      <c r="CE657" s="1192"/>
      <c r="CF657" s="1196"/>
      <c r="CG657" s="1192"/>
      <c r="CH657" s="1247"/>
      <c r="CI657" s="1241"/>
      <c r="CJ657" s="1188"/>
      <c r="CK657" s="1189"/>
      <c r="CL657" s="1190"/>
      <c r="CM657" s="1192"/>
      <c r="CN657" s="1194"/>
      <c r="CO657" s="1192"/>
      <c r="CP657" s="1196"/>
      <c r="CQ657" s="1192"/>
      <c r="CR657" s="1205"/>
      <c r="CS657" s="1230"/>
      <c r="CT657" s="1232"/>
      <c r="CU657" s="1234"/>
      <c r="CV657" s="1237"/>
      <c r="CW657" s="1234"/>
      <c r="CX657" s="1237"/>
      <c r="CY657" s="1189"/>
      <c r="CZ657" s="167" t="s">
        <v>1164</v>
      </c>
      <c r="DA657" s="268">
        <v>11600</v>
      </c>
      <c r="DB657" s="269">
        <v>12900</v>
      </c>
      <c r="DC657" s="270">
        <v>8100</v>
      </c>
      <c r="DD657" s="271">
        <v>8100</v>
      </c>
      <c r="DE657" s="1210"/>
      <c r="DF657" s="231"/>
      <c r="DG657" s="1189"/>
      <c r="DH657" s="1240"/>
      <c r="DI657" s="1210"/>
      <c r="DJ657" s="1243"/>
      <c r="DK657" s="1210"/>
      <c r="DL657" s="1190"/>
      <c r="DM657" s="1192"/>
      <c r="DN657" s="1194"/>
      <c r="DO657" s="1192"/>
      <c r="DP657" s="1196"/>
      <c r="DQ657" s="1192"/>
      <c r="DR657" s="1247"/>
      <c r="DS657" s="1210"/>
      <c r="DT657" s="231"/>
      <c r="DU657" s="1210"/>
      <c r="DV657" s="1250"/>
      <c r="DW657" s="1252"/>
      <c r="DX657" s="1252"/>
      <c r="DY657" s="1254"/>
      <c r="DZ657" s="1210"/>
      <c r="EA657" s="1212"/>
      <c r="EB657" s="1192"/>
      <c r="EC657" s="1199"/>
      <c r="ED657" s="1192"/>
      <c r="EE657" s="1194"/>
      <c r="EF657" s="1192"/>
      <c r="EG657" s="1196"/>
      <c r="EH657" s="1192"/>
      <c r="EI657" s="1205"/>
      <c r="EJ657" s="1208"/>
      <c r="EK657" s="1210"/>
      <c r="EL657" s="1212"/>
      <c r="EM657" s="1192"/>
      <c r="EN657" s="1199"/>
      <c r="EO657" s="1192"/>
      <c r="EP657" s="1194"/>
      <c r="EQ657" s="1192"/>
      <c r="ER657" s="1196"/>
      <c r="ES657" s="1192"/>
      <c r="ET657" s="1205"/>
      <c r="EU657" s="1215"/>
      <c r="EV657" s="1208"/>
      <c r="EW657" s="1210"/>
      <c r="EX657" s="272">
        <v>20280</v>
      </c>
      <c r="EY657" s="1210"/>
      <c r="EZ657" s="1261"/>
      <c r="FA657" s="1210"/>
      <c r="FB657" s="1264"/>
      <c r="FC657" s="298"/>
      <c r="FD657" s="1267"/>
      <c r="FE657" s="441"/>
      <c r="FF657" s="422"/>
      <c r="FG657" s="422"/>
      <c r="FH657" s="422"/>
      <c r="FI657" s="422"/>
      <c r="FJ657" s="422"/>
      <c r="FK657" s="422"/>
      <c r="FL657" s="422"/>
      <c r="FM657" s="422"/>
      <c r="FN657" s="422"/>
      <c r="FO657" s="422"/>
    </row>
    <row r="658" spans="1:171" s="56" customFormat="1" ht="15.6" customHeight="1">
      <c r="A658" s="56" t="s">
        <v>1643</v>
      </c>
      <c r="B658" s="56" t="s">
        <v>2352</v>
      </c>
      <c r="C658" s="1256"/>
      <c r="D658" s="1341"/>
      <c r="E658" s="1217" t="s">
        <v>1165</v>
      </c>
      <c r="F658" s="299" t="s">
        <v>44</v>
      </c>
      <c r="G658" s="205"/>
      <c r="H658" s="246">
        <v>251980</v>
      </c>
      <c r="I658" s="247">
        <v>333420</v>
      </c>
      <c r="J658" s="246">
        <v>215150</v>
      </c>
      <c r="K658" s="247">
        <v>296590</v>
      </c>
      <c r="L658" s="175" t="s">
        <v>268</v>
      </c>
      <c r="M658" s="248">
        <v>2390</v>
      </c>
      <c r="N658" s="249">
        <v>3200</v>
      </c>
      <c r="O658" s="250" t="s">
        <v>269</v>
      </c>
      <c r="P658" s="251" t="s">
        <v>270</v>
      </c>
      <c r="Q658" s="252" t="s">
        <v>274</v>
      </c>
      <c r="R658" s="251" t="s">
        <v>271</v>
      </c>
      <c r="S658" s="252" t="s">
        <v>268</v>
      </c>
      <c r="T658" s="253">
        <v>3.3</v>
      </c>
      <c r="U658" s="254">
        <v>3.2</v>
      </c>
      <c r="V658" s="248">
        <v>2030</v>
      </c>
      <c r="W658" s="249">
        <v>2840</v>
      </c>
      <c r="X658" s="250" t="s">
        <v>269</v>
      </c>
      <c r="Y658" s="251" t="s">
        <v>270</v>
      </c>
      <c r="Z658" s="252" t="s">
        <v>274</v>
      </c>
      <c r="AA658" s="251" t="s">
        <v>271</v>
      </c>
      <c r="AB658" s="252" t="s">
        <v>268</v>
      </c>
      <c r="AC658" s="253">
        <v>3.2</v>
      </c>
      <c r="AD658" s="255">
        <v>3.2</v>
      </c>
      <c r="AE658" s="55"/>
      <c r="AF658" s="133"/>
      <c r="AG658" s="133"/>
      <c r="AH658" s="273"/>
      <c r="AI658" s="137"/>
      <c r="AJ658" s="138"/>
      <c r="AK658" s="137"/>
      <c r="AL658" s="138"/>
      <c r="AM658" s="137"/>
      <c r="AN658" s="138"/>
      <c r="AO658" s="138"/>
      <c r="AP658" s="55"/>
      <c r="AQ658" s="133"/>
      <c r="AR658" s="133"/>
      <c r="AS658" s="138"/>
      <c r="AT658" s="137"/>
      <c r="AU658" s="138"/>
      <c r="AV658" s="137"/>
      <c r="AW658" s="138"/>
      <c r="AX658" s="137"/>
      <c r="AY658" s="138"/>
      <c r="AZ658" s="175" t="s">
        <v>268</v>
      </c>
      <c r="BA658" s="274">
        <v>16280</v>
      </c>
      <c r="BB658" s="175" t="s">
        <v>268</v>
      </c>
      <c r="BC658" s="225">
        <v>160</v>
      </c>
      <c r="BD658" s="226" t="s">
        <v>269</v>
      </c>
      <c r="BE658" s="227" t="s">
        <v>270</v>
      </c>
      <c r="BF658" s="228" t="s">
        <v>268</v>
      </c>
      <c r="BG658" s="229" t="s">
        <v>271</v>
      </c>
      <c r="BH658" s="226" t="s">
        <v>268</v>
      </c>
      <c r="BI658" s="230">
        <v>2.8</v>
      </c>
      <c r="BJ658" s="1187"/>
      <c r="BK658" s="51"/>
      <c r="BL658" s="231"/>
      <c r="BM658" s="1210"/>
      <c r="BU658" s="235"/>
      <c r="BV658" s="1241"/>
      <c r="BW658" s="266"/>
      <c r="BX658" s="1210" t="s">
        <v>268</v>
      </c>
      <c r="BY658" s="1278">
        <v>41480</v>
      </c>
      <c r="BZ658" s="275"/>
      <c r="CA658" s="1210"/>
      <c r="CB658" s="1190"/>
      <c r="CC658" s="1192"/>
      <c r="CD658" s="1194"/>
      <c r="CE658" s="1192"/>
      <c r="CF658" s="1196"/>
      <c r="CG658" s="1192"/>
      <c r="CH658" s="1247"/>
      <c r="CI658" s="1241"/>
      <c r="CJ658" s="1219">
        <v>33790</v>
      </c>
      <c r="CK658" s="1189"/>
      <c r="CL658" s="1190"/>
      <c r="CM658" s="1192"/>
      <c r="CN658" s="1194"/>
      <c r="CO658" s="1192"/>
      <c r="CP658" s="1196"/>
      <c r="CQ658" s="1192"/>
      <c r="CR658" s="1205"/>
      <c r="CS658" s="1230"/>
      <c r="CT658" s="1232"/>
      <c r="CU658" s="1234"/>
      <c r="CV658" s="1237"/>
      <c r="CW658" s="1234"/>
      <c r="CX658" s="1237"/>
      <c r="CY658" s="1189"/>
      <c r="CZ658" s="167" t="s">
        <v>1166</v>
      </c>
      <c r="DA658" s="268">
        <v>10100</v>
      </c>
      <c r="DB658" s="269">
        <v>11200</v>
      </c>
      <c r="DC658" s="270">
        <v>7100</v>
      </c>
      <c r="DD658" s="271">
        <v>7100</v>
      </c>
      <c r="DE658" s="1210"/>
      <c r="DF658" s="231"/>
      <c r="DG658" s="235"/>
      <c r="DH658" s="276"/>
      <c r="DI658" s="1241"/>
      <c r="DJ658" s="1243"/>
      <c r="DK658" s="1210"/>
      <c r="DL658" s="1190"/>
      <c r="DM658" s="1192"/>
      <c r="DN658" s="1194"/>
      <c r="DO658" s="1192"/>
      <c r="DP658" s="1196"/>
      <c r="DQ658" s="1192"/>
      <c r="DR658" s="1247"/>
      <c r="DS658" s="1210"/>
      <c r="DT658" s="231"/>
      <c r="DU658" s="1210"/>
      <c r="DV658" s="1221">
        <v>0.01</v>
      </c>
      <c r="DW658" s="1223">
        <v>0.03</v>
      </c>
      <c r="DX658" s="1223">
        <v>0.04</v>
      </c>
      <c r="DY658" s="1225">
        <v>0.05</v>
      </c>
      <c r="DZ658" s="1210"/>
      <c r="EA658" s="1212"/>
      <c r="EB658" s="1192"/>
      <c r="EC658" s="1199"/>
      <c r="ED658" s="1192"/>
      <c r="EE658" s="1194"/>
      <c r="EF658" s="1192"/>
      <c r="EG658" s="1196"/>
      <c r="EH658" s="1192"/>
      <c r="EI658" s="1205"/>
      <c r="EJ658" s="1208"/>
      <c r="EK658" s="1210"/>
      <c r="EL658" s="1212"/>
      <c r="EM658" s="1192"/>
      <c r="EN658" s="1199"/>
      <c r="EO658" s="1192"/>
      <c r="EP658" s="1194"/>
      <c r="EQ658" s="1192"/>
      <c r="ER658" s="1196"/>
      <c r="ES658" s="1192"/>
      <c r="ET658" s="1205"/>
      <c r="EU658" s="1215"/>
      <c r="EV658" s="1208"/>
      <c r="EW658" s="1210"/>
      <c r="EX658" s="277">
        <v>200</v>
      </c>
      <c r="EY658" s="1210"/>
      <c r="EZ658" s="1261"/>
      <c r="FA658" s="1210"/>
      <c r="FB658" s="1264"/>
      <c r="FC658" s="298"/>
      <c r="FD658" s="1267"/>
      <c r="FE658" s="441"/>
      <c r="FF658" s="422"/>
      <c r="FG658" s="422"/>
      <c r="FH658" s="422"/>
      <c r="FI658" s="422"/>
      <c r="FJ658" s="422"/>
      <c r="FK658" s="422"/>
      <c r="FL658" s="422"/>
      <c r="FM658" s="422"/>
      <c r="FN658" s="422"/>
      <c r="FO658" s="422"/>
    </row>
    <row r="659" spans="1:171" s="56" customFormat="1" ht="15.6" customHeight="1">
      <c r="A659" s="56" t="s">
        <v>1644</v>
      </c>
      <c r="B659" s="56" t="s">
        <v>2353</v>
      </c>
      <c r="C659" s="1256"/>
      <c r="D659" s="1342"/>
      <c r="E659" s="1218"/>
      <c r="F659" s="300" t="s">
        <v>45</v>
      </c>
      <c r="G659" s="205"/>
      <c r="H659" s="279">
        <v>333420</v>
      </c>
      <c r="I659" s="280"/>
      <c r="J659" s="279">
        <v>296590</v>
      </c>
      <c r="K659" s="280"/>
      <c r="L659" s="175" t="s">
        <v>268</v>
      </c>
      <c r="M659" s="223">
        <v>3200</v>
      </c>
      <c r="N659" s="281"/>
      <c r="O659" s="282" t="s">
        <v>269</v>
      </c>
      <c r="P659" s="283" t="s">
        <v>270</v>
      </c>
      <c r="Q659" s="284" t="s">
        <v>274</v>
      </c>
      <c r="R659" s="283" t="s">
        <v>271</v>
      </c>
      <c r="S659" s="284" t="s">
        <v>268</v>
      </c>
      <c r="T659" s="285">
        <v>3.2</v>
      </c>
      <c r="U659" s="286"/>
      <c r="V659" s="223">
        <v>2840</v>
      </c>
      <c r="W659" s="281"/>
      <c r="X659" s="282" t="s">
        <v>269</v>
      </c>
      <c r="Y659" s="283" t="s">
        <v>270</v>
      </c>
      <c r="Z659" s="284" t="s">
        <v>274</v>
      </c>
      <c r="AA659" s="283" t="s">
        <v>271</v>
      </c>
      <c r="AB659" s="284" t="s">
        <v>268</v>
      </c>
      <c r="AC659" s="285">
        <v>3.2</v>
      </c>
      <c r="AD659" s="287"/>
      <c r="AE659" s="55"/>
      <c r="AF659" s="133"/>
      <c r="AG659" s="133"/>
      <c r="AH659" s="288"/>
      <c r="AI659" s="137"/>
      <c r="AJ659" s="138"/>
      <c r="AK659" s="137"/>
      <c r="AL659" s="138"/>
      <c r="AM659" s="137"/>
      <c r="AN659" s="138"/>
      <c r="AO659" s="138"/>
      <c r="AP659" s="55"/>
      <c r="AQ659" s="289"/>
      <c r="AR659" s="165"/>
      <c r="AS659" s="288"/>
      <c r="AT659" s="137"/>
      <c r="AU659" s="138"/>
      <c r="AV659" s="137"/>
      <c r="AW659" s="138"/>
      <c r="AX659" s="137"/>
      <c r="AY659" s="138"/>
      <c r="BJ659" s="1187"/>
      <c r="BK659" s="51"/>
      <c r="BL659" s="231"/>
      <c r="BM659" s="1210"/>
      <c r="BU659" s="235"/>
      <c r="BV659" s="1241"/>
      <c r="BW659" s="266"/>
      <c r="BX659" s="1210"/>
      <c r="BY659" s="1279"/>
      <c r="BZ659" s="290"/>
      <c r="CA659" s="1210"/>
      <c r="CB659" s="1191"/>
      <c r="CC659" s="1193"/>
      <c r="CD659" s="1195"/>
      <c r="CE659" s="1193"/>
      <c r="CF659" s="1197"/>
      <c r="CG659" s="1193"/>
      <c r="CH659" s="1248"/>
      <c r="CI659" s="1241"/>
      <c r="CJ659" s="1219"/>
      <c r="CK659" s="1189"/>
      <c r="CL659" s="1190"/>
      <c r="CM659" s="1192"/>
      <c r="CN659" s="1194"/>
      <c r="CO659" s="1192"/>
      <c r="CP659" s="1196"/>
      <c r="CQ659" s="1192"/>
      <c r="CR659" s="1205"/>
      <c r="CS659" s="1230"/>
      <c r="CT659" s="1232"/>
      <c r="CU659" s="1235"/>
      <c r="CV659" s="1238"/>
      <c r="CW659" s="1235"/>
      <c r="CX659" s="1238"/>
      <c r="CY659" s="1189"/>
      <c r="CZ659" s="291" t="s">
        <v>1167</v>
      </c>
      <c r="DA659" s="292">
        <v>9100</v>
      </c>
      <c r="DB659" s="293">
        <v>10100</v>
      </c>
      <c r="DC659" s="294">
        <v>6300</v>
      </c>
      <c r="DD659" s="290">
        <v>6300</v>
      </c>
      <c r="DE659" s="1210"/>
      <c r="DG659" s="235"/>
      <c r="DH659" s="165"/>
      <c r="DI659" s="1241"/>
      <c r="DJ659" s="1244"/>
      <c r="DK659" s="1210"/>
      <c r="DL659" s="1190"/>
      <c r="DM659" s="1193"/>
      <c r="DN659" s="1195"/>
      <c r="DO659" s="1193"/>
      <c r="DP659" s="1197"/>
      <c r="DQ659" s="1193"/>
      <c r="DR659" s="1248"/>
      <c r="DS659" s="1210"/>
      <c r="DT659" s="231"/>
      <c r="DU659" s="1210"/>
      <c r="DV659" s="1222"/>
      <c r="DW659" s="1224"/>
      <c r="DX659" s="1224"/>
      <c r="DY659" s="1226"/>
      <c r="DZ659" s="1210"/>
      <c r="EA659" s="1213"/>
      <c r="EB659" s="1193"/>
      <c r="EC659" s="1200"/>
      <c r="ED659" s="1193"/>
      <c r="EE659" s="1195"/>
      <c r="EF659" s="1193"/>
      <c r="EG659" s="1197"/>
      <c r="EH659" s="1193"/>
      <c r="EI659" s="1206"/>
      <c r="EJ659" s="1209"/>
      <c r="EK659" s="1210"/>
      <c r="EL659" s="1213"/>
      <c r="EM659" s="1193"/>
      <c r="EN659" s="1200"/>
      <c r="EO659" s="1193"/>
      <c r="EP659" s="1195"/>
      <c r="EQ659" s="1193"/>
      <c r="ER659" s="1197"/>
      <c r="ES659" s="1193"/>
      <c r="ET659" s="1206"/>
      <c r="EU659" s="1216"/>
      <c r="EV659" s="1209"/>
      <c r="EW659" s="1210"/>
      <c r="EX659" s="295" t="s">
        <v>1168</v>
      </c>
      <c r="EY659" s="1210"/>
      <c r="EZ659" s="1261"/>
      <c r="FA659" s="1210"/>
      <c r="FB659" s="1264"/>
      <c r="FC659" s="298"/>
      <c r="FD659" s="1267"/>
      <c r="FE659" s="441"/>
      <c r="FF659" s="422"/>
      <c r="FG659" s="422"/>
      <c r="FH659" s="422"/>
      <c r="FI659" s="422"/>
      <c r="FJ659" s="422"/>
      <c r="FK659" s="422"/>
      <c r="FL659" s="422"/>
      <c r="FM659" s="422"/>
      <c r="FN659" s="422"/>
      <c r="FO659" s="422"/>
    </row>
    <row r="660" spans="1:171" s="56" customFormat="1" ht="15.6" customHeight="1">
      <c r="A660" s="56" t="s">
        <v>672</v>
      </c>
      <c r="B660" s="56" t="s">
        <v>2354</v>
      </c>
      <c r="C660" s="1256"/>
      <c r="D660" s="1340" t="s">
        <v>290</v>
      </c>
      <c r="E660" s="1184" t="s">
        <v>1160</v>
      </c>
      <c r="F660" s="296" t="s">
        <v>42</v>
      </c>
      <c r="G660" s="205"/>
      <c r="H660" s="206">
        <v>138570</v>
      </c>
      <c r="I660" s="207">
        <v>146710</v>
      </c>
      <c r="J660" s="206">
        <v>110950</v>
      </c>
      <c r="K660" s="207">
        <v>119090</v>
      </c>
      <c r="L660" s="175" t="s">
        <v>268</v>
      </c>
      <c r="M660" s="208">
        <v>1360</v>
      </c>
      <c r="N660" s="209">
        <v>1440</v>
      </c>
      <c r="O660" s="210" t="s">
        <v>269</v>
      </c>
      <c r="P660" s="211" t="s">
        <v>270</v>
      </c>
      <c r="Q660" s="212" t="s">
        <v>268</v>
      </c>
      <c r="R660" s="213" t="s">
        <v>271</v>
      </c>
      <c r="S660" s="212" t="s">
        <v>268</v>
      </c>
      <c r="T660" s="214">
        <v>3.3</v>
      </c>
      <c r="U660" s="215">
        <v>3.3</v>
      </c>
      <c r="V660" s="208">
        <v>1080</v>
      </c>
      <c r="W660" s="209">
        <v>1160</v>
      </c>
      <c r="X660" s="210" t="s">
        <v>269</v>
      </c>
      <c r="Y660" s="211" t="s">
        <v>270</v>
      </c>
      <c r="Z660" s="212" t="s">
        <v>268</v>
      </c>
      <c r="AA660" s="213" t="s">
        <v>271</v>
      </c>
      <c r="AB660" s="212" t="s">
        <v>268</v>
      </c>
      <c r="AC660" s="214">
        <v>3.3</v>
      </c>
      <c r="AD660" s="216">
        <v>3.3</v>
      </c>
      <c r="AE660" s="175" t="s">
        <v>268</v>
      </c>
      <c r="AF660" s="217">
        <v>8140</v>
      </c>
      <c r="AG660" s="218" t="s">
        <v>274</v>
      </c>
      <c r="AH660" s="219">
        <v>80</v>
      </c>
      <c r="AI660" s="220" t="s">
        <v>269</v>
      </c>
      <c r="AJ660" s="211" t="s">
        <v>270</v>
      </c>
      <c r="AK660" s="212" t="s">
        <v>268</v>
      </c>
      <c r="AL660" s="213" t="s">
        <v>271</v>
      </c>
      <c r="AM660" s="212" t="s">
        <v>268</v>
      </c>
      <c r="AN660" s="221">
        <v>2.8</v>
      </c>
      <c r="AO660" s="222" t="s">
        <v>276</v>
      </c>
      <c r="AP660" s="175" t="s">
        <v>268</v>
      </c>
      <c r="AQ660" s="223">
        <v>3250</v>
      </c>
      <c r="AR660" s="224" t="s">
        <v>274</v>
      </c>
      <c r="AS660" s="225">
        <v>30</v>
      </c>
      <c r="AT660" s="226" t="s">
        <v>269</v>
      </c>
      <c r="AU660" s="227" t="s">
        <v>270</v>
      </c>
      <c r="AV660" s="228" t="s">
        <v>268</v>
      </c>
      <c r="AW660" s="229" t="s">
        <v>271</v>
      </c>
      <c r="AX660" s="228" t="s">
        <v>268</v>
      </c>
      <c r="AY660" s="230">
        <v>3.8</v>
      </c>
      <c r="AZ660" s="51"/>
      <c r="BB660" s="133"/>
      <c r="BC660" s="297"/>
      <c r="BD660" s="137"/>
      <c r="BE660" s="138"/>
      <c r="BF660" s="137"/>
      <c r="BG660" s="138"/>
      <c r="BH660" s="137"/>
      <c r="BI660" s="138"/>
      <c r="BJ660" s="1187"/>
      <c r="BK660" s="51"/>
      <c r="BL660" s="231"/>
      <c r="BM660" s="1210"/>
      <c r="BU660" s="235"/>
      <c r="BV660" s="1241"/>
      <c r="BW660" s="266"/>
      <c r="BX660" s="1210" t="s">
        <v>268</v>
      </c>
      <c r="BY660" s="1276">
        <v>34510</v>
      </c>
      <c r="BZ660" s="237"/>
      <c r="CA660" s="1210" t="s">
        <v>268</v>
      </c>
      <c r="CB660" s="1245">
        <v>260</v>
      </c>
      <c r="CC660" s="1201" t="s">
        <v>269</v>
      </c>
      <c r="CD660" s="1202" t="s">
        <v>270</v>
      </c>
      <c r="CE660" s="1201" t="s">
        <v>268</v>
      </c>
      <c r="CF660" s="1203" t="s">
        <v>275</v>
      </c>
      <c r="CG660" s="1201" t="s">
        <v>268</v>
      </c>
      <c r="CH660" s="1246">
        <v>5.9</v>
      </c>
      <c r="CI660" s="1241"/>
      <c r="CJ660" s="1188" t="s">
        <v>291</v>
      </c>
      <c r="CK660" s="1189" t="s">
        <v>268</v>
      </c>
      <c r="CL660" s="1190">
        <v>250</v>
      </c>
      <c r="CM660" s="1192" t="s">
        <v>269</v>
      </c>
      <c r="CN660" s="1194" t="s">
        <v>270</v>
      </c>
      <c r="CO660" s="1192" t="s">
        <v>268</v>
      </c>
      <c r="CP660" s="1196" t="s">
        <v>275</v>
      </c>
      <c r="CQ660" s="1192" t="s">
        <v>268</v>
      </c>
      <c r="CR660" s="1205">
        <v>2.6</v>
      </c>
      <c r="CS660" s="1230" t="s">
        <v>277</v>
      </c>
      <c r="CT660" s="1232" t="s">
        <v>268</v>
      </c>
      <c r="CU660" s="1233">
        <v>9600</v>
      </c>
      <c r="CV660" s="1236">
        <v>10600</v>
      </c>
      <c r="CW660" s="1233">
        <v>6700</v>
      </c>
      <c r="CX660" s="1236">
        <v>6700</v>
      </c>
      <c r="CY660" s="1189" t="s">
        <v>268</v>
      </c>
      <c r="CZ660" s="238" t="s">
        <v>1162</v>
      </c>
      <c r="DA660" s="239">
        <v>15800</v>
      </c>
      <c r="DB660" s="240">
        <v>17600</v>
      </c>
      <c r="DC660" s="241">
        <v>11000</v>
      </c>
      <c r="DD660" s="242">
        <v>11000</v>
      </c>
      <c r="DE660" s="1210"/>
      <c r="DG660" s="1189" t="s">
        <v>268</v>
      </c>
      <c r="DH660" s="1239">
        <v>5100</v>
      </c>
      <c r="DI660" s="1210" t="s">
        <v>268</v>
      </c>
      <c r="DJ660" s="1242">
        <v>10870</v>
      </c>
      <c r="DK660" s="1210" t="s">
        <v>268</v>
      </c>
      <c r="DL660" s="1245">
        <v>100</v>
      </c>
      <c r="DM660" s="1201" t="s">
        <v>269</v>
      </c>
      <c r="DN660" s="1202" t="s">
        <v>270</v>
      </c>
      <c r="DO660" s="1201" t="s">
        <v>268</v>
      </c>
      <c r="DP660" s="1203" t="s">
        <v>275</v>
      </c>
      <c r="DQ660" s="1201" t="s">
        <v>268</v>
      </c>
      <c r="DR660" s="1246">
        <v>6.8</v>
      </c>
      <c r="DS660" s="1210"/>
      <c r="DT660" s="231"/>
      <c r="DU660" s="1210" t="s">
        <v>280</v>
      </c>
      <c r="DV660" s="1249" t="s">
        <v>1129</v>
      </c>
      <c r="DW660" s="1251" t="s">
        <v>1129</v>
      </c>
      <c r="DX660" s="1251" t="s">
        <v>1129</v>
      </c>
      <c r="DY660" s="1253" t="s">
        <v>1129</v>
      </c>
      <c r="DZ660" s="1210" t="s">
        <v>280</v>
      </c>
      <c r="EA660" s="1211">
        <v>7390</v>
      </c>
      <c r="EB660" s="1201" t="s">
        <v>268</v>
      </c>
      <c r="EC660" s="1198">
        <v>70</v>
      </c>
      <c r="ED660" s="1201" t="s">
        <v>269</v>
      </c>
      <c r="EE660" s="1202" t="s">
        <v>270</v>
      </c>
      <c r="EF660" s="1201" t="s">
        <v>268</v>
      </c>
      <c r="EG660" s="1203" t="s">
        <v>275</v>
      </c>
      <c r="EH660" s="1201" t="s">
        <v>268</v>
      </c>
      <c r="EI660" s="1204">
        <v>4.9000000000000004</v>
      </c>
      <c r="EJ660" s="1207" t="s">
        <v>276</v>
      </c>
      <c r="EK660" s="1210" t="s">
        <v>280</v>
      </c>
      <c r="EL660" s="1211">
        <v>24430</v>
      </c>
      <c r="EM660" s="1201" t="s">
        <v>268</v>
      </c>
      <c r="EN660" s="1198">
        <v>240</v>
      </c>
      <c r="EO660" s="1201" t="s">
        <v>269</v>
      </c>
      <c r="EP660" s="1202" t="s">
        <v>270</v>
      </c>
      <c r="EQ660" s="1201" t="s">
        <v>268</v>
      </c>
      <c r="ER660" s="1203" t="s">
        <v>275</v>
      </c>
      <c r="ES660" s="1201" t="s">
        <v>268</v>
      </c>
      <c r="ET660" s="1204">
        <v>2.8</v>
      </c>
      <c r="EU660" s="1214" t="s">
        <v>276</v>
      </c>
      <c r="EV660" s="1207" t="s">
        <v>1168</v>
      </c>
      <c r="EW660" s="1210" t="s">
        <v>280</v>
      </c>
      <c r="EX660" s="244"/>
      <c r="EY660" s="1210" t="s">
        <v>280</v>
      </c>
      <c r="EZ660" s="1261"/>
      <c r="FA660" s="1210"/>
      <c r="FB660" s="1264"/>
      <c r="FC660" s="298"/>
      <c r="FD660" s="1267"/>
      <c r="FE660" s="441"/>
      <c r="FF660" s="422"/>
      <c r="FG660" s="422"/>
      <c r="FH660" s="422"/>
      <c r="FI660" s="422"/>
      <c r="FJ660" s="422"/>
      <c r="FK660" s="422"/>
      <c r="FL660" s="422"/>
      <c r="FM660" s="422"/>
      <c r="FN660" s="422"/>
      <c r="FO660" s="422"/>
    </row>
    <row r="661" spans="1:171" s="56" customFormat="1" ht="15.6" customHeight="1">
      <c r="A661" s="56" t="s">
        <v>673</v>
      </c>
      <c r="B661" s="56" t="s">
        <v>2355</v>
      </c>
      <c r="C661" s="1256"/>
      <c r="D661" s="1341"/>
      <c r="E661" s="1185"/>
      <c r="F661" s="299" t="s">
        <v>43</v>
      </c>
      <c r="G661" s="205"/>
      <c r="H661" s="246">
        <v>146710</v>
      </c>
      <c r="I661" s="247">
        <v>212850</v>
      </c>
      <c r="J661" s="246">
        <v>119090</v>
      </c>
      <c r="K661" s="247">
        <v>185230</v>
      </c>
      <c r="L661" s="175" t="s">
        <v>268</v>
      </c>
      <c r="M661" s="248">
        <v>1440</v>
      </c>
      <c r="N661" s="249">
        <v>2000</v>
      </c>
      <c r="O661" s="250" t="s">
        <v>269</v>
      </c>
      <c r="P661" s="251" t="s">
        <v>270</v>
      </c>
      <c r="Q661" s="252" t="s">
        <v>274</v>
      </c>
      <c r="R661" s="251" t="s">
        <v>271</v>
      </c>
      <c r="S661" s="252" t="s">
        <v>268</v>
      </c>
      <c r="T661" s="253">
        <v>3.3</v>
      </c>
      <c r="U661" s="254">
        <v>3.2</v>
      </c>
      <c r="V661" s="248">
        <v>1160</v>
      </c>
      <c r="W661" s="249">
        <v>1730</v>
      </c>
      <c r="X661" s="250" t="s">
        <v>269</v>
      </c>
      <c r="Y661" s="251" t="s">
        <v>270</v>
      </c>
      <c r="Z661" s="252" t="s">
        <v>274</v>
      </c>
      <c r="AA661" s="251" t="s">
        <v>271</v>
      </c>
      <c r="AB661" s="252" t="s">
        <v>268</v>
      </c>
      <c r="AC661" s="253">
        <v>3.3</v>
      </c>
      <c r="AD661" s="255">
        <v>3.2</v>
      </c>
      <c r="AE661" s="175" t="s">
        <v>268</v>
      </c>
      <c r="AF661" s="223">
        <v>8140</v>
      </c>
      <c r="AG661" s="224" t="s">
        <v>274</v>
      </c>
      <c r="AH661" s="256">
        <v>80</v>
      </c>
      <c r="AI661" s="257" t="s">
        <v>269</v>
      </c>
      <c r="AJ661" s="197" t="s">
        <v>270</v>
      </c>
      <c r="AK661" s="198" t="s">
        <v>268</v>
      </c>
      <c r="AL661" s="258" t="s">
        <v>271</v>
      </c>
      <c r="AM661" s="259" t="s">
        <v>268</v>
      </c>
      <c r="AN661" s="260">
        <v>2.8</v>
      </c>
      <c r="AO661" s="261"/>
      <c r="AP661" s="51"/>
      <c r="AQ661" s="233"/>
      <c r="AS661" s="233"/>
      <c r="AT661" s="262"/>
      <c r="AU661" s="263"/>
      <c r="AV661" s="262"/>
      <c r="AW661" s="263"/>
      <c r="AX661" s="262"/>
      <c r="AY661" s="263"/>
      <c r="AZ661" s="51"/>
      <c r="BC661" s="264"/>
      <c r="BD661" s="265"/>
      <c r="BF661" s="265"/>
      <c r="BH661" s="265"/>
      <c r="BJ661" s="1187"/>
      <c r="BK661" s="51"/>
      <c r="BL661" s="231"/>
      <c r="BM661" s="1210"/>
      <c r="BU661" s="235"/>
      <c r="BV661" s="1241"/>
      <c r="BW661" s="266"/>
      <c r="BX661" s="1210"/>
      <c r="BY661" s="1343"/>
      <c r="BZ661" s="267">
        <v>32570</v>
      </c>
      <c r="CA661" s="1210"/>
      <c r="CB661" s="1190"/>
      <c r="CC661" s="1192"/>
      <c r="CD661" s="1194"/>
      <c r="CE661" s="1192"/>
      <c r="CF661" s="1196"/>
      <c r="CG661" s="1192"/>
      <c r="CH661" s="1247"/>
      <c r="CI661" s="1241"/>
      <c r="CJ661" s="1188"/>
      <c r="CK661" s="1189"/>
      <c r="CL661" s="1190"/>
      <c r="CM661" s="1192"/>
      <c r="CN661" s="1194"/>
      <c r="CO661" s="1192"/>
      <c r="CP661" s="1196"/>
      <c r="CQ661" s="1192"/>
      <c r="CR661" s="1205"/>
      <c r="CS661" s="1230"/>
      <c r="CT661" s="1232"/>
      <c r="CU661" s="1234"/>
      <c r="CV661" s="1237"/>
      <c r="CW661" s="1234"/>
      <c r="CX661" s="1237"/>
      <c r="CY661" s="1189"/>
      <c r="CZ661" s="167" t="s">
        <v>1164</v>
      </c>
      <c r="DA661" s="268">
        <v>8700</v>
      </c>
      <c r="DB661" s="269">
        <v>9700</v>
      </c>
      <c r="DC661" s="270">
        <v>6100</v>
      </c>
      <c r="DD661" s="271">
        <v>6100</v>
      </c>
      <c r="DE661" s="1210"/>
      <c r="DF661" s="1269" t="s">
        <v>1169</v>
      </c>
      <c r="DG661" s="1189"/>
      <c r="DH661" s="1240"/>
      <c r="DI661" s="1210"/>
      <c r="DJ661" s="1243"/>
      <c r="DK661" s="1210"/>
      <c r="DL661" s="1190"/>
      <c r="DM661" s="1192"/>
      <c r="DN661" s="1194"/>
      <c r="DO661" s="1192"/>
      <c r="DP661" s="1196"/>
      <c r="DQ661" s="1192"/>
      <c r="DR661" s="1247"/>
      <c r="DS661" s="1210"/>
      <c r="DT661" s="231"/>
      <c r="DU661" s="1210"/>
      <c r="DV661" s="1250"/>
      <c r="DW661" s="1252"/>
      <c r="DX661" s="1252"/>
      <c r="DY661" s="1254"/>
      <c r="DZ661" s="1210"/>
      <c r="EA661" s="1212"/>
      <c r="EB661" s="1192"/>
      <c r="EC661" s="1199"/>
      <c r="ED661" s="1192"/>
      <c r="EE661" s="1194"/>
      <c r="EF661" s="1192"/>
      <c r="EG661" s="1196"/>
      <c r="EH661" s="1192"/>
      <c r="EI661" s="1205"/>
      <c r="EJ661" s="1208"/>
      <c r="EK661" s="1210"/>
      <c r="EL661" s="1212"/>
      <c r="EM661" s="1192"/>
      <c r="EN661" s="1199"/>
      <c r="EO661" s="1192"/>
      <c r="EP661" s="1194"/>
      <c r="EQ661" s="1192"/>
      <c r="ER661" s="1196"/>
      <c r="ES661" s="1192"/>
      <c r="ET661" s="1205"/>
      <c r="EU661" s="1215"/>
      <c r="EV661" s="1208"/>
      <c r="EW661" s="1210"/>
      <c r="EX661" s="272">
        <v>15210</v>
      </c>
      <c r="EY661" s="1210"/>
      <c r="EZ661" s="1261"/>
      <c r="FA661" s="1210"/>
      <c r="FB661" s="1264"/>
      <c r="FC661" s="298"/>
      <c r="FD661" s="1267"/>
      <c r="FE661" s="441"/>
      <c r="FF661" s="422"/>
      <c r="FG661" s="422"/>
      <c r="FH661" s="422"/>
      <c r="FI661" s="422"/>
      <c r="FJ661" s="422"/>
      <c r="FK661" s="422"/>
      <c r="FL661" s="422"/>
      <c r="FM661" s="422"/>
      <c r="FN661" s="422"/>
      <c r="FO661" s="422"/>
    </row>
    <row r="662" spans="1:171" s="56" customFormat="1" ht="15.6" customHeight="1">
      <c r="A662" s="56" t="s">
        <v>1645</v>
      </c>
      <c r="B662" s="56" t="s">
        <v>2356</v>
      </c>
      <c r="C662" s="1256"/>
      <c r="D662" s="1341"/>
      <c r="E662" s="1217" t="s">
        <v>1165</v>
      </c>
      <c r="F662" s="299" t="s">
        <v>44</v>
      </c>
      <c r="G662" s="205"/>
      <c r="H662" s="246">
        <v>212850</v>
      </c>
      <c r="I662" s="247">
        <v>294290</v>
      </c>
      <c r="J662" s="246">
        <v>185230</v>
      </c>
      <c r="K662" s="247">
        <v>266670</v>
      </c>
      <c r="L662" s="175" t="s">
        <v>268</v>
      </c>
      <c r="M662" s="248">
        <v>2000</v>
      </c>
      <c r="N662" s="249">
        <v>2810</v>
      </c>
      <c r="O662" s="250" t="s">
        <v>269</v>
      </c>
      <c r="P662" s="251" t="s">
        <v>270</v>
      </c>
      <c r="Q662" s="252" t="s">
        <v>274</v>
      </c>
      <c r="R662" s="251" t="s">
        <v>271</v>
      </c>
      <c r="S662" s="252" t="s">
        <v>268</v>
      </c>
      <c r="T662" s="253">
        <v>3.2</v>
      </c>
      <c r="U662" s="254">
        <v>3.2</v>
      </c>
      <c r="V662" s="248">
        <v>1730</v>
      </c>
      <c r="W662" s="249">
        <v>2540</v>
      </c>
      <c r="X662" s="250" t="s">
        <v>269</v>
      </c>
      <c r="Y662" s="251" t="s">
        <v>270</v>
      </c>
      <c r="Z662" s="252" t="s">
        <v>274</v>
      </c>
      <c r="AA662" s="251" t="s">
        <v>271</v>
      </c>
      <c r="AB662" s="252" t="s">
        <v>268</v>
      </c>
      <c r="AC662" s="253">
        <v>3.2</v>
      </c>
      <c r="AD662" s="255">
        <v>3.1</v>
      </c>
      <c r="AE662" s="55"/>
      <c r="AF662" s="133"/>
      <c r="AG662" s="133"/>
      <c r="AH662" s="273"/>
      <c r="AI662" s="137"/>
      <c r="AJ662" s="138"/>
      <c r="AK662" s="137"/>
      <c r="AL662" s="138"/>
      <c r="AM662" s="137"/>
      <c r="AN662" s="138"/>
      <c r="AO662" s="138"/>
      <c r="AP662" s="55"/>
      <c r="AQ662" s="133"/>
      <c r="AR662" s="133"/>
      <c r="AS662" s="138"/>
      <c r="AT662" s="137"/>
      <c r="AU662" s="138"/>
      <c r="AV662" s="137"/>
      <c r="AW662" s="138"/>
      <c r="AX662" s="137"/>
      <c r="AY662" s="138"/>
      <c r="AZ662" s="175" t="s">
        <v>268</v>
      </c>
      <c r="BA662" s="274">
        <v>16280</v>
      </c>
      <c r="BB662" s="175" t="s">
        <v>268</v>
      </c>
      <c r="BC662" s="225">
        <v>160</v>
      </c>
      <c r="BD662" s="226" t="s">
        <v>269</v>
      </c>
      <c r="BE662" s="227" t="s">
        <v>270</v>
      </c>
      <c r="BF662" s="228" t="s">
        <v>268</v>
      </c>
      <c r="BG662" s="229" t="s">
        <v>271</v>
      </c>
      <c r="BH662" s="226" t="s">
        <v>268</v>
      </c>
      <c r="BI662" s="230">
        <v>2.8</v>
      </c>
      <c r="BJ662" s="1187"/>
      <c r="BK662" s="51"/>
      <c r="BL662" s="301"/>
      <c r="BM662" s="1210"/>
      <c r="BU662" s="235"/>
      <c r="BV662" s="1241"/>
      <c r="BW662" s="266"/>
      <c r="BX662" s="1210" t="s">
        <v>268</v>
      </c>
      <c r="BY662" s="1278">
        <v>32570</v>
      </c>
      <c r="BZ662" s="275"/>
      <c r="CA662" s="1210"/>
      <c r="CB662" s="1190"/>
      <c r="CC662" s="1192"/>
      <c r="CD662" s="1194"/>
      <c r="CE662" s="1192"/>
      <c r="CF662" s="1196"/>
      <c r="CG662" s="1192"/>
      <c r="CH662" s="1247"/>
      <c r="CI662" s="1241"/>
      <c r="CJ662" s="1219">
        <v>25340</v>
      </c>
      <c r="CK662" s="1189"/>
      <c r="CL662" s="1190"/>
      <c r="CM662" s="1192"/>
      <c r="CN662" s="1194"/>
      <c r="CO662" s="1192"/>
      <c r="CP662" s="1196"/>
      <c r="CQ662" s="1192"/>
      <c r="CR662" s="1205"/>
      <c r="CS662" s="1230"/>
      <c r="CT662" s="1232"/>
      <c r="CU662" s="1234"/>
      <c r="CV662" s="1237"/>
      <c r="CW662" s="1234"/>
      <c r="CX662" s="1237"/>
      <c r="CY662" s="1189"/>
      <c r="CZ662" s="167" t="s">
        <v>1166</v>
      </c>
      <c r="DA662" s="268">
        <v>7600</v>
      </c>
      <c r="DB662" s="269">
        <v>8400</v>
      </c>
      <c r="DC662" s="270">
        <v>5300</v>
      </c>
      <c r="DD662" s="271">
        <v>5300</v>
      </c>
      <c r="DE662" s="1210"/>
      <c r="DF662" s="1269"/>
      <c r="DG662" s="235"/>
      <c r="DH662" s="276"/>
      <c r="DI662" s="1241"/>
      <c r="DJ662" s="1243"/>
      <c r="DK662" s="1210"/>
      <c r="DL662" s="1190"/>
      <c r="DM662" s="1192"/>
      <c r="DN662" s="1194"/>
      <c r="DO662" s="1192"/>
      <c r="DP662" s="1196"/>
      <c r="DQ662" s="1192"/>
      <c r="DR662" s="1247"/>
      <c r="DS662" s="1210"/>
      <c r="DT662" s="301"/>
      <c r="DU662" s="1210"/>
      <c r="DV662" s="1221">
        <v>0.01</v>
      </c>
      <c r="DW662" s="1223">
        <v>0.03</v>
      </c>
      <c r="DX662" s="1223">
        <v>0.04</v>
      </c>
      <c r="DY662" s="1225">
        <v>0.05</v>
      </c>
      <c r="DZ662" s="1210"/>
      <c r="EA662" s="1212"/>
      <c r="EB662" s="1192"/>
      <c r="EC662" s="1199"/>
      <c r="ED662" s="1192"/>
      <c r="EE662" s="1194"/>
      <c r="EF662" s="1192"/>
      <c r="EG662" s="1196"/>
      <c r="EH662" s="1192"/>
      <c r="EI662" s="1205"/>
      <c r="EJ662" s="1208"/>
      <c r="EK662" s="1210"/>
      <c r="EL662" s="1212"/>
      <c r="EM662" s="1192"/>
      <c r="EN662" s="1199"/>
      <c r="EO662" s="1192"/>
      <c r="EP662" s="1194"/>
      <c r="EQ662" s="1192"/>
      <c r="ER662" s="1196"/>
      <c r="ES662" s="1192"/>
      <c r="ET662" s="1205"/>
      <c r="EU662" s="1215"/>
      <c r="EV662" s="1208"/>
      <c r="EW662" s="1210"/>
      <c r="EX662" s="277">
        <v>150</v>
      </c>
      <c r="EY662" s="1210"/>
      <c r="EZ662" s="1261"/>
      <c r="FA662" s="1210"/>
      <c r="FB662" s="1264"/>
      <c r="FC662" s="298"/>
      <c r="FD662" s="1267"/>
      <c r="FE662" s="441"/>
      <c r="FF662" s="422"/>
      <c r="FG662" s="422"/>
      <c r="FH662" s="422"/>
      <c r="FI662" s="422"/>
      <c r="FJ662" s="422"/>
      <c r="FK662" s="422"/>
      <c r="FL662" s="422"/>
      <c r="FM662" s="422"/>
      <c r="FN662" s="422"/>
      <c r="FO662" s="422"/>
    </row>
    <row r="663" spans="1:171" s="56" customFormat="1" ht="15.6" customHeight="1">
      <c r="A663" s="56" t="s">
        <v>1646</v>
      </c>
      <c r="B663" s="56" t="s">
        <v>2357</v>
      </c>
      <c r="C663" s="1256"/>
      <c r="D663" s="1342"/>
      <c r="E663" s="1218"/>
      <c r="F663" s="300" t="s">
        <v>45</v>
      </c>
      <c r="G663" s="205"/>
      <c r="H663" s="279">
        <v>294290</v>
      </c>
      <c r="I663" s="280"/>
      <c r="J663" s="279">
        <v>266670</v>
      </c>
      <c r="K663" s="280"/>
      <c r="L663" s="175" t="s">
        <v>268</v>
      </c>
      <c r="M663" s="223">
        <v>2810</v>
      </c>
      <c r="N663" s="281"/>
      <c r="O663" s="282" t="s">
        <v>269</v>
      </c>
      <c r="P663" s="283" t="s">
        <v>270</v>
      </c>
      <c r="Q663" s="284" t="s">
        <v>274</v>
      </c>
      <c r="R663" s="283" t="s">
        <v>271</v>
      </c>
      <c r="S663" s="284" t="s">
        <v>268</v>
      </c>
      <c r="T663" s="285">
        <v>3.2</v>
      </c>
      <c r="U663" s="286"/>
      <c r="V663" s="223">
        <v>2540</v>
      </c>
      <c r="W663" s="281"/>
      <c r="X663" s="282" t="s">
        <v>269</v>
      </c>
      <c r="Y663" s="283" t="s">
        <v>270</v>
      </c>
      <c r="Z663" s="284" t="s">
        <v>274</v>
      </c>
      <c r="AA663" s="283" t="s">
        <v>271</v>
      </c>
      <c r="AB663" s="284" t="s">
        <v>268</v>
      </c>
      <c r="AC663" s="285">
        <v>3.1</v>
      </c>
      <c r="AD663" s="287"/>
      <c r="AE663" s="55"/>
      <c r="AF663" s="133"/>
      <c r="AG663" s="133"/>
      <c r="AH663" s="288"/>
      <c r="AI663" s="137"/>
      <c r="AJ663" s="138"/>
      <c r="AK663" s="137"/>
      <c r="AL663" s="138"/>
      <c r="AM663" s="137"/>
      <c r="AN663" s="138"/>
      <c r="AO663" s="138"/>
      <c r="AP663" s="55"/>
      <c r="AQ663" s="289"/>
      <c r="AR663" s="165"/>
      <c r="AS663" s="288"/>
      <c r="AT663" s="137"/>
      <c r="AU663" s="138"/>
      <c r="AV663" s="137"/>
      <c r="AW663" s="138"/>
      <c r="AX663" s="137"/>
      <c r="AY663" s="138"/>
      <c r="BJ663" s="1187"/>
      <c r="BK663" s="51"/>
      <c r="BL663" s="301"/>
      <c r="BM663" s="1210"/>
      <c r="BU663" s="235"/>
      <c r="BV663" s="1241"/>
      <c r="BW663" s="266"/>
      <c r="BX663" s="1210"/>
      <c r="BY663" s="1279"/>
      <c r="BZ663" s="290"/>
      <c r="CA663" s="1210"/>
      <c r="CB663" s="1191"/>
      <c r="CC663" s="1193"/>
      <c r="CD663" s="1195"/>
      <c r="CE663" s="1193"/>
      <c r="CF663" s="1197"/>
      <c r="CG663" s="1193"/>
      <c r="CH663" s="1248"/>
      <c r="CI663" s="1241"/>
      <c r="CJ663" s="1219"/>
      <c r="CK663" s="1189"/>
      <c r="CL663" s="1190"/>
      <c r="CM663" s="1192"/>
      <c r="CN663" s="1194"/>
      <c r="CO663" s="1192"/>
      <c r="CP663" s="1196"/>
      <c r="CQ663" s="1192"/>
      <c r="CR663" s="1205"/>
      <c r="CS663" s="1230"/>
      <c r="CT663" s="1232"/>
      <c r="CU663" s="1235"/>
      <c r="CV663" s="1238"/>
      <c r="CW663" s="1235"/>
      <c r="CX663" s="1238"/>
      <c r="CY663" s="1189"/>
      <c r="CZ663" s="291" t="s">
        <v>1167</v>
      </c>
      <c r="DA663" s="292">
        <v>6800</v>
      </c>
      <c r="DB663" s="293">
        <v>7500</v>
      </c>
      <c r="DC663" s="294">
        <v>4700</v>
      </c>
      <c r="DD663" s="290">
        <v>4700</v>
      </c>
      <c r="DE663" s="1210"/>
      <c r="DF663" s="1269"/>
      <c r="DG663" s="235"/>
      <c r="DH663" s="165"/>
      <c r="DI663" s="1241"/>
      <c r="DJ663" s="1244"/>
      <c r="DK663" s="1210"/>
      <c r="DL663" s="1190"/>
      <c r="DM663" s="1193"/>
      <c r="DN663" s="1195"/>
      <c r="DO663" s="1193"/>
      <c r="DP663" s="1197"/>
      <c r="DQ663" s="1193"/>
      <c r="DR663" s="1248"/>
      <c r="DS663" s="1210"/>
      <c r="DT663" s="301"/>
      <c r="DU663" s="1210"/>
      <c r="DV663" s="1222"/>
      <c r="DW663" s="1224"/>
      <c r="DX663" s="1224"/>
      <c r="DY663" s="1226"/>
      <c r="DZ663" s="1210"/>
      <c r="EA663" s="1213"/>
      <c r="EB663" s="1193"/>
      <c r="EC663" s="1200"/>
      <c r="ED663" s="1193"/>
      <c r="EE663" s="1195"/>
      <c r="EF663" s="1193"/>
      <c r="EG663" s="1197"/>
      <c r="EH663" s="1193"/>
      <c r="EI663" s="1206"/>
      <c r="EJ663" s="1209"/>
      <c r="EK663" s="1210"/>
      <c r="EL663" s="1213"/>
      <c r="EM663" s="1193"/>
      <c r="EN663" s="1200"/>
      <c r="EO663" s="1193"/>
      <c r="EP663" s="1195"/>
      <c r="EQ663" s="1193"/>
      <c r="ER663" s="1197"/>
      <c r="ES663" s="1193"/>
      <c r="ET663" s="1206"/>
      <c r="EU663" s="1216"/>
      <c r="EV663" s="1209"/>
      <c r="EW663" s="1210"/>
      <c r="EX663" s="295" t="s">
        <v>1168</v>
      </c>
      <c r="EY663" s="1210"/>
      <c r="EZ663" s="1261"/>
      <c r="FA663" s="1210"/>
      <c r="FB663" s="1264"/>
      <c r="FC663" s="298"/>
      <c r="FD663" s="1267"/>
      <c r="FE663" s="441"/>
      <c r="FF663" s="422"/>
      <c r="FG663" s="422"/>
      <c r="FH663" s="422"/>
      <c r="FI663" s="422"/>
      <c r="FJ663" s="422"/>
      <c r="FK663" s="422"/>
      <c r="FL663" s="422"/>
      <c r="FM663" s="422"/>
      <c r="FN663" s="422"/>
      <c r="FO663" s="422"/>
    </row>
    <row r="664" spans="1:171" s="56" customFormat="1" ht="15.6" customHeight="1">
      <c r="A664" s="56" t="s">
        <v>674</v>
      </c>
      <c r="B664" s="56" t="s">
        <v>2358</v>
      </c>
      <c r="C664" s="1256"/>
      <c r="D664" s="1348" t="s">
        <v>293</v>
      </c>
      <c r="E664" s="1184" t="s">
        <v>1160</v>
      </c>
      <c r="F664" s="296" t="s">
        <v>42</v>
      </c>
      <c r="G664" s="205"/>
      <c r="H664" s="206">
        <v>117220</v>
      </c>
      <c r="I664" s="207">
        <v>125360</v>
      </c>
      <c r="J664" s="206">
        <v>95120</v>
      </c>
      <c r="K664" s="207">
        <v>103260</v>
      </c>
      <c r="L664" s="175" t="s">
        <v>268</v>
      </c>
      <c r="M664" s="208">
        <v>1150</v>
      </c>
      <c r="N664" s="209">
        <v>1230</v>
      </c>
      <c r="O664" s="210" t="s">
        <v>269</v>
      </c>
      <c r="P664" s="211" t="s">
        <v>270</v>
      </c>
      <c r="Q664" s="212" t="s">
        <v>268</v>
      </c>
      <c r="R664" s="213" t="s">
        <v>271</v>
      </c>
      <c r="S664" s="212" t="s">
        <v>268</v>
      </c>
      <c r="T664" s="214">
        <v>3.4</v>
      </c>
      <c r="U664" s="215">
        <v>3.3</v>
      </c>
      <c r="V664" s="208">
        <v>930</v>
      </c>
      <c r="W664" s="209">
        <v>1010</v>
      </c>
      <c r="X664" s="210" t="s">
        <v>269</v>
      </c>
      <c r="Y664" s="211" t="s">
        <v>270</v>
      </c>
      <c r="Z664" s="212" t="s">
        <v>268</v>
      </c>
      <c r="AA664" s="213" t="s">
        <v>271</v>
      </c>
      <c r="AB664" s="212" t="s">
        <v>268</v>
      </c>
      <c r="AC664" s="214">
        <v>3.4</v>
      </c>
      <c r="AD664" s="216">
        <v>3.3</v>
      </c>
      <c r="AE664" s="175" t="s">
        <v>268</v>
      </c>
      <c r="AF664" s="217">
        <v>8140</v>
      </c>
      <c r="AG664" s="218" t="s">
        <v>274</v>
      </c>
      <c r="AH664" s="219">
        <v>80</v>
      </c>
      <c r="AI664" s="220" t="s">
        <v>269</v>
      </c>
      <c r="AJ664" s="211" t="s">
        <v>270</v>
      </c>
      <c r="AK664" s="212" t="s">
        <v>268</v>
      </c>
      <c r="AL664" s="213" t="s">
        <v>271</v>
      </c>
      <c r="AM664" s="212" t="s">
        <v>268</v>
      </c>
      <c r="AN664" s="221">
        <v>2.8</v>
      </c>
      <c r="AO664" s="222" t="s">
        <v>276</v>
      </c>
      <c r="AP664" s="175" t="s">
        <v>268</v>
      </c>
      <c r="AQ664" s="223">
        <v>3250</v>
      </c>
      <c r="AR664" s="224" t="s">
        <v>274</v>
      </c>
      <c r="AS664" s="225">
        <v>30</v>
      </c>
      <c r="AT664" s="226" t="s">
        <v>269</v>
      </c>
      <c r="AU664" s="227" t="s">
        <v>270</v>
      </c>
      <c r="AV664" s="228" t="s">
        <v>268</v>
      </c>
      <c r="AW664" s="229" t="s">
        <v>271</v>
      </c>
      <c r="AX664" s="228" t="s">
        <v>268</v>
      </c>
      <c r="AY664" s="230">
        <v>3.8</v>
      </c>
      <c r="AZ664" s="51"/>
      <c r="BB664" s="133"/>
      <c r="BC664" s="297"/>
      <c r="BD664" s="137"/>
      <c r="BE664" s="138"/>
      <c r="BF664" s="137"/>
      <c r="BG664" s="138"/>
      <c r="BH664" s="137"/>
      <c r="BI664" s="138"/>
      <c r="BJ664" s="1187"/>
      <c r="BK664" s="51"/>
      <c r="BL664" s="301"/>
      <c r="BM664" s="1210"/>
      <c r="BU664" s="235"/>
      <c r="BV664" s="1241"/>
      <c r="BW664" s="266"/>
      <c r="BX664" s="1210" t="s">
        <v>268</v>
      </c>
      <c r="BY664" s="1276">
        <v>29160</v>
      </c>
      <c r="BZ664" s="237"/>
      <c r="CA664" s="1210" t="s">
        <v>268</v>
      </c>
      <c r="CB664" s="1245">
        <v>210</v>
      </c>
      <c r="CC664" s="1201" t="s">
        <v>269</v>
      </c>
      <c r="CD664" s="1202" t="s">
        <v>270</v>
      </c>
      <c r="CE664" s="1201" t="s">
        <v>268</v>
      </c>
      <c r="CF664" s="1203" t="s">
        <v>275</v>
      </c>
      <c r="CG664" s="1201" t="s">
        <v>268</v>
      </c>
      <c r="CH664" s="1246">
        <v>5.8</v>
      </c>
      <c r="CI664" s="1241"/>
      <c r="CJ664" s="1188" t="s">
        <v>195</v>
      </c>
      <c r="CK664" s="1189" t="s">
        <v>268</v>
      </c>
      <c r="CL664" s="1190">
        <v>200</v>
      </c>
      <c r="CM664" s="1192" t="s">
        <v>269</v>
      </c>
      <c r="CN664" s="1194" t="s">
        <v>270</v>
      </c>
      <c r="CO664" s="1192" t="s">
        <v>268</v>
      </c>
      <c r="CP664" s="1196" t="s">
        <v>275</v>
      </c>
      <c r="CQ664" s="1192" t="s">
        <v>268</v>
      </c>
      <c r="CR664" s="1205">
        <v>2.6</v>
      </c>
      <c r="CS664" s="1230" t="s">
        <v>277</v>
      </c>
      <c r="CT664" s="1232" t="s">
        <v>268</v>
      </c>
      <c r="CU664" s="1233">
        <v>8100</v>
      </c>
      <c r="CV664" s="1236">
        <v>8900</v>
      </c>
      <c r="CW664" s="1233">
        <v>5600</v>
      </c>
      <c r="CX664" s="1236">
        <v>5600</v>
      </c>
      <c r="CY664" s="1189" t="s">
        <v>268</v>
      </c>
      <c r="CZ664" s="238" t="s">
        <v>1162</v>
      </c>
      <c r="DA664" s="239">
        <v>12900</v>
      </c>
      <c r="DB664" s="240">
        <v>14400</v>
      </c>
      <c r="DC664" s="241">
        <v>9000</v>
      </c>
      <c r="DD664" s="242">
        <v>9000</v>
      </c>
      <c r="DE664" s="1210"/>
      <c r="DF664" s="231" t="s">
        <v>279</v>
      </c>
      <c r="DG664" s="1189" t="s">
        <v>268</v>
      </c>
      <c r="DH664" s="1239">
        <v>5100</v>
      </c>
      <c r="DI664" s="1210" t="s">
        <v>268</v>
      </c>
      <c r="DJ664" s="1242">
        <v>8690</v>
      </c>
      <c r="DK664" s="1210" t="s">
        <v>268</v>
      </c>
      <c r="DL664" s="1245">
        <v>80</v>
      </c>
      <c r="DM664" s="1201" t="s">
        <v>269</v>
      </c>
      <c r="DN664" s="1202" t="s">
        <v>270</v>
      </c>
      <c r="DO664" s="1201" t="s">
        <v>268</v>
      </c>
      <c r="DP664" s="1203" t="s">
        <v>275</v>
      </c>
      <c r="DQ664" s="1201" t="s">
        <v>268</v>
      </c>
      <c r="DR664" s="1246">
        <v>6.8</v>
      </c>
      <c r="DS664" s="1210"/>
      <c r="DT664" s="301"/>
      <c r="DU664" s="1210" t="s">
        <v>280</v>
      </c>
      <c r="DV664" s="1249" t="s">
        <v>1129</v>
      </c>
      <c r="DW664" s="1251" t="s">
        <v>1129</v>
      </c>
      <c r="DX664" s="1251" t="s">
        <v>1129</v>
      </c>
      <c r="DY664" s="1253" t="s">
        <v>1129</v>
      </c>
      <c r="DZ664" s="1210" t="s">
        <v>280</v>
      </c>
      <c r="EA664" s="1211">
        <v>5910</v>
      </c>
      <c r="EB664" s="1201" t="s">
        <v>268</v>
      </c>
      <c r="EC664" s="1198">
        <v>50</v>
      </c>
      <c r="ED664" s="1201" t="s">
        <v>269</v>
      </c>
      <c r="EE664" s="1202" t="s">
        <v>270</v>
      </c>
      <c r="EF664" s="1201" t="s">
        <v>268</v>
      </c>
      <c r="EG664" s="1203" t="s">
        <v>275</v>
      </c>
      <c r="EH664" s="1201" t="s">
        <v>268</v>
      </c>
      <c r="EI664" s="1204">
        <v>5.4</v>
      </c>
      <c r="EJ664" s="1207" t="s">
        <v>276</v>
      </c>
      <c r="EK664" s="1210" t="s">
        <v>280</v>
      </c>
      <c r="EL664" s="1211">
        <v>19540</v>
      </c>
      <c r="EM664" s="1201" t="s">
        <v>268</v>
      </c>
      <c r="EN664" s="1198">
        <v>190</v>
      </c>
      <c r="EO664" s="1201" t="s">
        <v>269</v>
      </c>
      <c r="EP664" s="1202" t="s">
        <v>270</v>
      </c>
      <c r="EQ664" s="1201" t="s">
        <v>268</v>
      </c>
      <c r="ER664" s="1203" t="s">
        <v>275</v>
      </c>
      <c r="ES664" s="1201" t="s">
        <v>268</v>
      </c>
      <c r="ET664" s="1204">
        <v>2.9</v>
      </c>
      <c r="EU664" s="1214" t="s">
        <v>276</v>
      </c>
      <c r="EV664" s="1207" t="s">
        <v>1168</v>
      </c>
      <c r="EW664" s="1210" t="s">
        <v>280</v>
      </c>
      <c r="EX664" s="244"/>
      <c r="EY664" s="1210" t="s">
        <v>280</v>
      </c>
      <c r="EZ664" s="1261"/>
      <c r="FA664" s="1210"/>
      <c r="FB664" s="1264"/>
      <c r="FC664" s="298"/>
      <c r="FD664" s="1267"/>
      <c r="FE664" s="441"/>
      <c r="FF664" s="422"/>
      <c r="FG664" s="422"/>
      <c r="FH664" s="422"/>
      <c r="FI664" s="422"/>
      <c r="FJ664" s="422"/>
      <c r="FK664" s="422"/>
      <c r="FL664" s="422"/>
      <c r="FM664" s="422"/>
      <c r="FN664" s="422"/>
      <c r="FO664" s="422"/>
    </row>
    <row r="665" spans="1:171" s="56" customFormat="1" ht="15.6" customHeight="1">
      <c r="A665" s="56" t="s">
        <v>675</v>
      </c>
      <c r="B665" s="56" t="s">
        <v>2359</v>
      </c>
      <c r="C665" s="1256"/>
      <c r="D665" s="1349"/>
      <c r="E665" s="1185"/>
      <c r="F665" s="299" t="s">
        <v>43</v>
      </c>
      <c r="G665" s="205"/>
      <c r="H665" s="246">
        <v>125360</v>
      </c>
      <c r="I665" s="247">
        <v>191500</v>
      </c>
      <c r="J665" s="246">
        <v>103260</v>
      </c>
      <c r="K665" s="247">
        <v>169400</v>
      </c>
      <c r="L665" s="175" t="s">
        <v>268</v>
      </c>
      <c r="M665" s="248">
        <v>1230</v>
      </c>
      <c r="N665" s="249">
        <v>1790</v>
      </c>
      <c r="O665" s="250" t="s">
        <v>269</v>
      </c>
      <c r="P665" s="251" t="s">
        <v>270</v>
      </c>
      <c r="Q665" s="252" t="s">
        <v>274</v>
      </c>
      <c r="R665" s="251" t="s">
        <v>271</v>
      </c>
      <c r="S665" s="252" t="s">
        <v>268</v>
      </c>
      <c r="T665" s="253">
        <v>3.3</v>
      </c>
      <c r="U665" s="254">
        <v>3.3</v>
      </c>
      <c r="V665" s="248">
        <v>1010</v>
      </c>
      <c r="W665" s="249">
        <v>1570</v>
      </c>
      <c r="X665" s="250" t="s">
        <v>269</v>
      </c>
      <c r="Y665" s="251" t="s">
        <v>270</v>
      </c>
      <c r="Z665" s="252" t="s">
        <v>274</v>
      </c>
      <c r="AA665" s="251" t="s">
        <v>271</v>
      </c>
      <c r="AB665" s="252" t="s">
        <v>268</v>
      </c>
      <c r="AC665" s="253">
        <v>3.3</v>
      </c>
      <c r="AD665" s="255">
        <v>3.2</v>
      </c>
      <c r="AE665" s="175" t="s">
        <v>268</v>
      </c>
      <c r="AF665" s="223">
        <v>8140</v>
      </c>
      <c r="AG665" s="224" t="s">
        <v>274</v>
      </c>
      <c r="AH665" s="256">
        <v>80</v>
      </c>
      <c r="AI665" s="257" t="s">
        <v>269</v>
      </c>
      <c r="AJ665" s="197" t="s">
        <v>270</v>
      </c>
      <c r="AK665" s="198" t="s">
        <v>268</v>
      </c>
      <c r="AL665" s="258" t="s">
        <v>271</v>
      </c>
      <c r="AM665" s="259" t="s">
        <v>268</v>
      </c>
      <c r="AN665" s="260">
        <v>2.8</v>
      </c>
      <c r="AO665" s="261"/>
      <c r="AP665" s="51"/>
      <c r="AQ665" s="233"/>
      <c r="AS665" s="233"/>
      <c r="AT665" s="262"/>
      <c r="AU665" s="263"/>
      <c r="AV665" s="262"/>
      <c r="AW665" s="263"/>
      <c r="AX665" s="262"/>
      <c r="AY665" s="263"/>
      <c r="AZ665" s="51"/>
      <c r="BC665" s="264"/>
      <c r="BD665" s="265"/>
      <c r="BF665" s="265"/>
      <c r="BH665" s="265"/>
      <c r="BJ665" s="1187"/>
      <c r="BK665" s="51"/>
      <c r="BL665" s="301"/>
      <c r="BM665" s="1210"/>
      <c r="BU665" s="235"/>
      <c r="BV665" s="1241"/>
      <c r="BW665" s="266"/>
      <c r="BX665" s="1210"/>
      <c r="BY665" s="1343"/>
      <c r="BZ665" s="267">
        <v>27220</v>
      </c>
      <c r="CA665" s="1210"/>
      <c r="CB665" s="1190"/>
      <c r="CC665" s="1192"/>
      <c r="CD665" s="1194"/>
      <c r="CE665" s="1192"/>
      <c r="CF665" s="1196"/>
      <c r="CG665" s="1192"/>
      <c r="CH665" s="1247"/>
      <c r="CI665" s="1241"/>
      <c r="CJ665" s="1188"/>
      <c r="CK665" s="1189"/>
      <c r="CL665" s="1190"/>
      <c r="CM665" s="1192"/>
      <c r="CN665" s="1194"/>
      <c r="CO665" s="1192"/>
      <c r="CP665" s="1196"/>
      <c r="CQ665" s="1192"/>
      <c r="CR665" s="1205"/>
      <c r="CS665" s="1230"/>
      <c r="CT665" s="1232"/>
      <c r="CU665" s="1234"/>
      <c r="CV665" s="1237"/>
      <c r="CW665" s="1234"/>
      <c r="CX665" s="1237"/>
      <c r="CY665" s="1189"/>
      <c r="CZ665" s="167" t="s">
        <v>1164</v>
      </c>
      <c r="DA665" s="268">
        <v>7100</v>
      </c>
      <c r="DB665" s="269">
        <v>7900</v>
      </c>
      <c r="DC665" s="270">
        <v>5000</v>
      </c>
      <c r="DD665" s="271">
        <v>5000</v>
      </c>
      <c r="DE665" s="1210"/>
      <c r="DF665" s="231">
        <v>40500</v>
      </c>
      <c r="DG665" s="1189"/>
      <c r="DH665" s="1240"/>
      <c r="DI665" s="1210"/>
      <c r="DJ665" s="1243"/>
      <c r="DK665" s="1210"/>
      <c r="DL665" s="1190"/>
      <c r="DM665" s="1192"/>
      <c r="DN665" s="1194"/>
      <c r="DO665" s="1192"/>
      <c r="DP665" s="1196"/>
      <c r="DQ665" s="1192"/>
      <c r="DR665" s="1247"/>
      <c r="DS665" s="1210"/>
      <c r="DT665" s="301"/>
      <c r="DU665" s="1210"/>
      <c r="DV665" s="1250"/>
      <c r="DW665" s="1252"/>
      <c r="DX665" s="1252"/>
      <c r="DY665" s="1254"/>
      <c r="DZ665" s="1210"/>
      <c r="EA665" s="1212"/>
      <c r="EB665" s="1192"/>
      <c r="EC665" s="1199"/>
      <c r="ED665" s="1192"/>
      <c r="EE665" s="1194"/>
      <c r="EF665" s="1192"/>
      <c r="EG665" s="1196"/>
      <c r="EH665" s="1192"/>
      <c r="EI665" s="1205"/>
      <c r="EJ665" s="1208"/>
      <c r="EK665" s="1210"/>
      <c r="EL665" s="1212"/>
      <c r="EM665" s="1192"/>
      <c r="EN665" s="1199"/>
      <c r="EO665" s="1192"/>
      <c r="EP665" s="1194"/>
      <c r="EQ665" s="1192"/>
      <c r="ER665" s="1196"/>
      <c r="ES665" s="1192"/>
      <c r="ET665" s="1205"/>
      <c r="EU665" s="1215"/>
      <c r="EV665" s="1208"/>
      <c r="EW665" s="1210"/>
      <c r="EX665" s="272">
        <v>12170</v>
      </c>
      <c r="EY665" s="1210"/>
      <c r="EZ665" s="1261"/>
      <c r="FA665" s="1210"/>
      <c r="FB665" s="1264"/>
      <c r="FC665" s="298"/>
      <c r="FD665" s="1267"/>
      <c r="FE665" s="441"/>
      <c r="FF665" s="422"/>
      <c r="FG665" s="422"/>
      <c r="FH665" s="422"/>
      <c r="FI665" s="422"/>
      <c r="FJ665" s="422"/>
      <c r="FK665" s="422"/>
      <c r="FL665" s="422"/>
      <c r="FM665" s="422"/>
      <c r="FN665" s="422"/>
      <c r="FO665" s="422"/>
    </row>
    <row r="666" spans="1:171" s="56" customFormat="1" ht="15.6" customHeight="1">
      <c r="A666" s="56" t="s">
        <v>1647</v>
      </c>
      <c r="B666" s="56" t="s">
        <v>2360</v>
      </c>
      <c r="C666" s="1256"/>
      <c r="D666" s="1349"/>
      <c r="E666" s="1217" t="s">
        <v>1165</v>
      </c>
      <c r="F666" s="299" t="s">
        <v>44</v>
      </c>
      <c r="G666" s="205"/>
      <c r="H666" s="246">
        <v>191500</v>
      </c>
      <c r="I666" s="247">
        <v>272940</v>
      </c>
      <c r="J666" s="246">
        <v>169400</v>
      </c>
      <c r="K666" s="247">
        <v>250840</v>
      </c>
      <c r="L666" s="175" t="s">
        <v>268</v>
      </c>
      <c r="M666" s="248">
        <v>1790</v>
      </c>
      <c r="N666" s="249">
        <v>2600</v>
      </c>
      <c r="O666" s="250" t="s">
        <v>269</v>
      </c>
      <c r="P666" s="251" t="s">
        <v>270</v>
      </c>
      <c r="Q666" s="252" t="s">
        <v>274</v>
      </c>
      <c r="R666" s="251" t="s">
        <v>271</v>
      </c>
      <c r="S666" s="252" t="s">
        <v>268</v>
      </c>
      <c r="T666" s="253">
        <v>3.3</v>
      </c>
      <c r="U666" s="254">
        <v>3.2</v>
      </c>
      <c r="V666" s="248">
        <v>1570</v>
      </c>
      <c r="W666" s="249">
        <v>2380</v>
      </c>
      <c r="X666" s="250" t="s">
        <v>269</v>
      </c>
      <c r="Y666" s="251" t="s">
        <v>270</v>
      </c>
      <c r="Z666" s="252" t="s">
        <v>274</v>
      </c>
      <c r="AA666" s="251" t="s">
        <v>271</v>
      </c>
      <c r="AB666" s="252" t="s">
        <v>268</v>
      </c>
      <c r="AC666" s="253">
        <v>3.2</v>
      </c>
      <c r="AD666" s="255">
        <v>3.2</v>
      </c>
      <c r="AE666" s="55"/>
      <c r="AF666" s="133"/>
      <c r="AG666" s="133"/>
      <c r="AH666" s="273"/>
      <c r="AI666" s="137"/>
      <c r="AJ666" s="138"/>
      <c r="AK666" s="137"/>
      <c r="AL666" s="138"/>
      <c r="AM666" s="137"/>
      <c r="AN666" s="138"/>
      <c r="AO666" s="138"/>
      <c r="AP666" s="55"/>
      <c r="AQ666" s="133"/>
      <c r="AR666" s="133"/>
      <c r="AS666" s="138"/>
      <c r="AT666" s="137"/>
      <c r="AU666" s="138"/>
      <c r="AV666" s="137"/>
      <c r="AW666" s="138"/>
      <c r="AX666" s="137"/>
      <c r="AY666" s="138"/>
      <c r="AZ666" s="175" t="s">
        <v>268</v>
      </c>
      <c r="BA666" s="274">
        <v>16280</v>
      </c>
      <c r="BB666" s="175" t="s">
        <v>268</v>
      </c>
      <c r="BC666" s="225">
        <v>160</v>
      </c>
      <c r="BD666" s="226" t="s">
        <v>269</v>
      </c>
      <c r="BE666" s="227" t="s">
        <v>270</v>
      </c>
      <c r="BF666" s="228" t="s">
        <v>268</v>
      </c>
      <c r="BG666" s="229" t="s">
        <v>271</v>
      </c>
      <c r="BH666" s="226" t="s">
        <v>268</v>
      </c>
      <c r="BI666" s="230">
        <v>2.8</v>
      </c>
      <c r="BJ666" s="1187"/>
      <c r="BK666" s="51"/>
      <c r="BL666" s="301"/>
      <c r="BM666" s="1210"/>
      <c r="BU666" s="235"/>
      <c r="BV666" s="1241"/>
      <c r="BW666" s="266"/>
      <c r="BX666" s="1210" t="s">
        <v>268</v>
      </c>
      <c r="BY666" s="1278">
        <v>27220</v>
      </c>
      <c r="BZ666" s="275"/>
      <c r="CA666" s="1210"/>
      <c r="CB666" s="1190"/>
      <c r="CC666" s="1192"/>
      <c r="CD666" s="1194"/>
      <c r="CE666" s="1192"/>
      <c r="CF666" s="1196"/>
      <c r="CG666" s="1192"/>
      <c r="CH666" s="1247"/>
      <c r="CI666" s="1241"/>
      <c r="CJ666" s="1219">
        <v>20270</v>
      </c>
      <c r="CK666" s="1189"/>
      <c r="CL666" s="1190"/>
      <c r="CM666" s="1192"/>
      <c r="CN666" s="1194"/>
      <c r="CO666" s="1192"/>
      <c r="CP666" s="1196"/>
      <c r="CQ666" s="1192"/>
      <c r="CR666" s="1205"/>
      <c r="CS666" s="1230"/>
      <c r="CT666" s="1232"/>
      <c r="CU666" s="1234"/>
      <c r="CV666" s="1237"/>
      <c r="CW666" s="1234"/>
      <c r="CX666" s="1237"/>
      <c r="CY666" s="1189"/>
      <c r="CZ666" s="167" t="s">
        <v>1166</v>
      </c>
      <c r="DA666" s="268">
        <v>6200</v>
      </c>
      <c r="DB666" s="269">
        <v>6900</v>
      </c>
      <c r="DC666" s="270">
        <v>4300</v>
      </c>
      <c r="DD666" s="271">
        <v>4300</v>
      </c>
      <c r="DE666" s="1210"/>
      <c r="DF666" s="191"/>
      <c r="DG666" s="235"/>
      <c r="DH666" s="276"/>
      <c r="DI666" s="1241"/>
      <c r="DJ666" s="1243"/>
      <c r="DK666" s="1210"/>
      <c r="DL666" s="1190"/>
      <c r="DM666" s="1192"/>
      <c r="DN666" s="1194"/>
      <c r="DO666" s="1192"/>
      <c r="DP666" s="1196"/>
      <c r="DQ666" s="1192"/>
      <c r="DR666" s="1247"/>
      <c r="DS666" s="1210"/>
      <c r="DT666" s="301"/>
      <c r="DU666" s="1210"/>
      <c r="DV666" s="1221">
        <v>0.01</v>
      </c>
      <c r="DW666" s="1223">
        <v>0.03</v>
      </c>
      <c r="DX666" s="1223">
        <v>0.04</v>
      </c>
      <c r="DY666" s="1225">
        <v>0.05</v>
      </c>
      <c r="DZ666" s="1210"/>
      <c r="EA666" s="1212"/>
      <c r="EB666" s="1192"/>
      <c r="EC666" s="1199"/>
      <c r="ED666" s="1192"/>
      <c r="EE666" s="1194"/>
      <c r="EF666" s="1192"/>
      <c r="EG666" s="1196"/>
      <c r="EH666" s="1192"/>
      <c r="EI666" s="1205"/>
      <c r="EJ666" s="1208"/>
      <c r="EK666" s="1210"/>
      <c r="EL666" s="1212"/>
      <c r="EM666" s="1192"/>
      <c r="EN666" s="1199"/>
      <c r="EO666" s="1192"/>
      <c r="EP666" s="1194"/>
      <c r="EQ666" s="1192"/>
      <c r="ER666" s="1196"/>
      <c r="ES666" s="1192"/>
      <c r="ET666" s="1205"/>
      <c r="EU666" s="1215"/>
      <c r="EV666" s="1208"/>
      <c r="EW666" s="1210"/>
      <c r="EX666" s="277">
        <v>120</v>
      </c>
      <c r="EY666" s="1210"/>
      <c r="EZ666" s="1261"/>
      <c r="FA666" s="1210"/>
      <c r="FB666" s="1264"/>
      <c r="FC666" s="298"/>
      <c r="FD666" s="1267"/>
      <c r="FE666" s="441"/>
      <c r="FF666" s="422"/>
      <c r="FG666" s="422"/>
      <c r="FH666" s="422"/>
      <c r="FI666" s="422"/>
      <c r="FJ666" s="422"/>
      <c r="FK666" s="422"/>
      <c r="FL666" s="422"/>
      <c r="FM666" s="422"/>
      <c r="FN666" s="422"/>
      <c r="FO666" s="422"/>
    </row>
    <row r="667" spans="1:171" s="56" customFormat="1" ht="15.6" customHeight="1">
      <c r="A667" s="56" t="s">
        <v>1648</v>
      </c>
      <c r="B667" s="56" t="s">
        <v>2361</v>
      </c>
      <c r="C667" s="1256"/>
      <c r="D667" s="1349"/>
      <c r="E667" s="1218"/>
      <c r="F667" s="300" t="s">
        <v>45</v>
      </c>
      <c r="G667" s="205"/>
      <c r="H667" s="279">
        <v>272940</v>
      </c>
      <c r="I667" s="280"/>
      <c r="J667" s="279">
        <v>250840</v>
      </c>
      <c r="K667" s="280"/>
      <c r="L667" s="175" t="s">
        <v>268</v>
      </c>
      <c r="M667" s="223">
        <v>2600</v>
      </c>
      <c r="N667" s="281"/>
      <c r="O667" s="282" t="s">
        <v>269</v>
      </c>
      <c r="P667" s="283" t="s">
        <v>270</v>
      </c>
      <c r="Q667" s="284" t="s">
        <v>274</v>
      </c>
      <c r="R667" s="283" t="s">
        <v>271</v>
      </c>
      <c r="S667" s="284" t="s">
        <v>268</v>
      </c>
      <c r="T667" s="285">
        <v>3.2</v>
      </c>
      <c r="U667" s="286"/>
      <c r="V667" s="223">
        <v>2380</v>
      </c>
      <c r="W667" s="281"/>
      <c r="X667" s="282" t="s">
        <v>269</v>
      </c>
      <c r="Y667" s="283" t="s">
        <v>270</v>
      </c>
      <c r="Z667" s="284" t="s">
        <v>274</v>
      </c>
      <c r="AA667" s="283" t="s">
        <v>271</v>
      </c>
      <c r="AB667" s="284" t="s">
        <v>268</v>
      </c>
      <c r="AC667" s="285">
        <v>3.2</v>
      </c>
      <c r="AD667" s="287"/>
      <c r="AE667" s="55"/>
      <c r="AF667" s="133"/>
      <c r="AG667" s="133"/>
      <c r="AH667" s="288"/>
      <c r="AI667" s="137"/>
      <c r="AJ667" s="138"/>
      <c r="AK667" s="137"/>
      <c r="AL667" s="138"/>
      <c r="AM667" s="137"/>
      <c r="AN667" s="138"/>
      <c r="AO667" s="138"/>
      <c r="AP667" s="55"/>
      <c r="AQ667" s="289"/>
      <c r="AR667" s="165"/>
      <c r="AS667" s="288"/>
      <c r="AT667" s="137"/>
      <c r="AU667" s="138"/>
      <c r="AV667" s="137"/>
      <c r="AW667" s="138"/>
      <c r="AX667" s="137"/>
      <c r="AY667" s="138"/>
      <c r="BJ667" s="1187"/>
      <c r="BK667" s="51"/>
      <c r="BL667" s="301"/>
      <c r="BM667" s="1210"/>
      <c r="BU667" s="235"/>
      <c r="BV667" s="1241"/>
      <c r="BW667" s="266"/>
      <c r="BX667" s="1210"/>
      <c r="BY667" s="1279"/>
      <c r="BZ667" s="290"/>
      <c r="CA667" s="1210"/>
      <c r="CB667" s="1191"/>
      <c r="CC667" s="1193"/>
      <c r="CD667" s="1195"/>
      <c r="CE667" s="1193"/>
      <c r="CF667" s="1197"/>
      <c r="CG667" s="1193"/>
      <c r="CH667" s="1248"/>
      <c r="CI667" s="1241"/>
      <c r="CJ667" s="1219"/>
      <c r="CK667" s="1189"/>
      <c r="CL667" s="1190"/>
      <c r="CM667" s="1192"/>
      <c r="CN667" s="1194"/>
      <c r="CO667" s="1192"/>
      <c r="CP667" s="1196"/>
      <c r="CQ667" s="1192"/>
      <c r="CR667" s="1205"/>
      <c r="CS667" s="1230"/>
      <c r="CT667" s="1232"/>
      <c r="CU667" s="1235"/>
      <c r="CV667" s="1238"/>
      <c r="CW667" s="1235"/>
      <c r="CX667" s="1238"/>
      <c r="CY667" s="1189"/>
      <c r="CZ667" s="291" t="s">
        <v>1167</v>
      </c>
      <c r="DA667" s="292">
        <v>5500</v>
      </c>
      <c r="DB667" s="293">
        <v>6200</v>
      </c>
      <c r="DC667" s="294">
        <v>3900</v>
      </c>
      <c r="DD667" s="290">
        <v>3900</v>
      </c>
      <c r="DE667" s="1210"/>
      <c r="DF667" s="231" t="s">
        <v>1170</v>
      </c>
      <c r="DG667" s="235"/>
      <c r="DH667" s="165"/>
      <c r="DI667" s="1241"/>
      <c r="DJ667" s="1244"/>
      <c r="DK667" s="1210"/>
      <c r="DL667" s="1190"/>
      <c r="DM667" s="1193"/>
      <c r="DN667" s="1195"/>
      <c r="DO667" s="1193"/>
      <c r="DP667" s="1197"/>
      <c r="DQ667" s="1193"/>
      <c r="DR667" s="1248"/>
      <c r="DS667" s="1210"/>
      <c r="DT667" s="301"/>
      <c r="DU667" s="1210"/>
      <c r="DV667" s="1222"/>
      <c r="DW667" s="1224"/>
      <c r="DX667" s="1224"/>
      <c r="DY667" s="1226"/>
      <c r="DZ667" s="1210"/>
      <c r="EA667" s="1213"/>
      <c r="EB667" s="1193"/>
      <c r="EC667" s="1200"/>
      <c r="ED667" s="1193"/>
      <c r="EE667" s="1195"/>
      <c r="EF667" s="1193"/>
      <c r="EG667" s="1197"/>
      <c r="EH667" s="1193"/>
      <c r="EI667" s="1206"/>
      <c r="EJ667" s="1209"/>
      <c r="EK667" s="1210"/>
      <c r="EL667" s="1213"/>
      <c r="EM667" s="1193"/>
      <c r="EN667" s="1200"/>
      <c r="EO667" s="1193"/>
      <c r="EP667" s="1195"/>
      <c r="EQ667" s="1193"/>
      <c r="ER667" s="1197"/>
      <c r="ES667" s="1193"/>
      <c r="ET667" s="1206"/>
      <c r="EU667" s="1216"/>
      <c r="EV667" s="1209"/>
      <c r="EW667" s="1210"/>
      <c r="EX667" s="295" t="s">
        <v>1168</v>
      </c>
      <c r="EY667" s="1210"/>
      <c r="EZ667" s="1261"/>
      <c r="FA667" s="1210"/>
      <c r="FB667" s="1264"/>
      <c r="FC667" s="298"/>
      <c r="FD667" s="1267"/>
      <c r="FE667" s="441"/>
      <c r="FF667" s="422"/>
      <c r="FG667" s="422"/>
      <c r="FH667" s="422"/>
      <c r="FI667" s="422"/>
      <c r="FJ667" s="422"/>
      <c r="FK667" s="422"/>
      <c r="FL667" s="422"/>
      <c r="FM667" s="422"/>
      <c r="FN667" s="422"/>
      <c r="FO667" s="422"/>
    </row>
    <row r="668" spans="1:171" s="56" customFormat="1" ht="15.6" customHeight="1">
      <c r="A668" s="56" t="s">
        <v>676</v>
      </c>
      <c r="B668" s="56" t="s">
        <v>2362</v>
      </c>
      <c r="C668" s="1256"/>
      <c r="D668" s="1348" t="s">
        <v>295</v>
      </c>
      <c r="E668" s="1184" t="s">
        <v>1160</v>
      </c>
      <c r="F668" s="296" t="s">
        <v>42</v>
      </c>
      <c r="G668" s="205"/>
      <c r="H668" s="206">
        <v>101240</v>
      </c>
      <c r="I668" s="207">
        <v>109380</v>
      </c>
      <c r="J668" s="206">
        <v>82830</v>
      </c>
      <c r="K668" s="207">
        <v>90970</v>
      </c>
      <c r="L668" s="175" t="s">
        <v>268</v>
      </c>
      <c r="M668" s="208">
        <v>990</v>
      </c>
      <c r="N668" s="209">
        <v>1070</v>
      </c>
      <c r="O668" s="210" t="s">
        <v>269</v>
      </c>
      <c r="P668" s="211" t="s">
        <v>270</v>
      </c>
      <c r="Q668" s="212" t="s">
        <v>268</v>
      </c>
      <c r="R668" s="213" t="s">
        <v>271</v>
      </c>
      <c r="S668" s="212" t="s">
        <v>268</v>
      </c>
      <c r="T668" s="214">
        <v>3.4</v>
      </c>
      <c r="U668" s="215">
        <v>3.3</v>
      </c>
      <c r="V668" s="208">
        <v>800</v>
      </c>
      <c r="W668" s="209">
        <v>880</v>
      </c>
      <c r="X668" s="210" t="s">
        <v>269</v>
      </c>
      <c r="Y668" s="211" t="s">
        <v>270</v>
      </c>
      <c r="Z668" s="212" t="s">
        <v>268</v>
      </c>
      <c r="AA668" s="213" t="s">
        <v>271</v>
      </c>
      <c r="AB668" s="212" t="s">
        <v>268</v>
      </c>
      <c r="AC668" s="214">
        <v>3.4</v>
      </c>
      <c r="AD668" s="216">
        <v>3.3</v>
      </c>
      <c r="AE668" s="175" t="s">
        <v>268</v>
      </c>
      <c r="AF668" s="217">
        <v>8140</v>
      </c>
      <c r="AG668" s="218" t="s">
        <v>274</v>
      </c>
      <c r="AH668" s="219">
        <v>80</v>
      </c>
      <c r="AI668" s="220" t="s">
        <v>269</v>
      </c>
      <c r="AJ668" s="211" t="s">
        <v>270</v>
      </c>
      <c r="AK668" s="212" t="s">
        <v>268</v>
      </c>
      <c r="AL668" s="213" t="s">
        <v>271</v>
      </c>
      <c r="AM668" s="212" t="s">
        <v>268</v>
      </c>
      <c r="AN668" s="221">
        <v>2.8</v>
      </c>
      <c r="AO668" s="222" t="s">
        <v>276</v>
      </c>
      <c r="AP668" s="175" t="s">
        <v>268</v>
      </c>
      <c r="AQ668" s="223">
        <v>3250</v>
      </c>
      <c r="AR668" s="224" t="s">
        <v>274</v>
      </c>
      <c r="AS668" s="225">
        <v>30</v>
      </c>
      <c r="AT668" s="226" t="s">
        <v>269</v>
      </c>
      <c r="AU668" s="227" t="s">
        <v>270</v>
      </c>
      <c r="AV668" s="228" t="s">
        <v>268</v>
      </c>
      <c r="AW668" s="229" t="s">
        <v>271</v>
      </c>
      <c r="AX668" s="228" t="s">
        <v>268</v>
      </c>
      <c r="AY668" s="230">
        <v>3.8</v>
      </c>
      <c r="AZ668" s="51"/>
      <c r="BB668" s="133"/>
      <c r="BC668" s="297"/>
      <c r="BD668" s="137"/>
      <c r="BE668" s="138"/>
      <c r="BF668" s="137"/>
      <c r="BG668" s="138"/>
      <c r="BH668" s="137"/>
      <c r="BI668" s="138"/>
      <c r="BJ668" s="1187"/>
      <c r="BK668" s="51"/>
      <c r="BL668" s="301"/>
      <c r="BM668" s="1210"/>
      <c r="BU668" s="235"/>
      <c r="BV668" s="1241"/>
      <c r="BW668" s="266"/>
      <c r="BX668" s="1210" t="s">
        <v>268</v>
      </c>
      <c r="BY668" s="1276">
        <v>25590</v>
      </c>
      <c r="BZ668" s="237"/>
      <c r="CA668" s="1210" t="s">
        <v>268</v>
      </c>
      <c r="CB668" s="1245">
        <v>170</v>
      </c>
      <c r="CC668" s="1201" t="s">
        <v>269</v>
      </c>
      <c r="CD668" s="1202" t="s">
        <v>270</v>
      </c>
      <c r="CE668" s="1201" t="s">
        <v>268</v>
      </c>
      <c r="CF668" s="1203" t="s">
        <v>275</v>
      </c>
      <c r="CG668" s="1201" t="s">
        <v>268</v>
      </c>
      <c r="CH668" s="1246">
        <v>6</v>
      </c>
      <c r="CI668" s="1241"/>
      <c r="CJ668" s="1188" t="s">
        <v>196</v>
      </c>
      <c r="CK668" s="1189" t="s">
        <v>268</v>
      </c>
      <c r="CL668" s="1190">
        <v>160</v>
      </c>
      <c r="CM668" s="1192" t="s">
        <v>269</v>
      </c>
      <c r="CN668" s="1194" t="s">
        <v>270</v>
      </c>
      <c r="CO668" s="1192" t="s">
        <v>268</v>
      </c>
      <c r="CP668" s="1196" t="s">
        <v>275</v>
      </c>
      <c r="CQ668" s="1192" t="s">
        <v>268</v>
      </c>
      <c r="CR668" s="1205">
        <v>2.7</v>
      </c>
      <c r="CS668" s="1230" t="s">
        <v>277</v>
      </c>
      <c r="CT668" s="1232" t="s">
        <v>268</v>
      </c>
      <c r="CU668" s="1233">
        <v>6700</v>
      </c>
      <c r="CV668" s="1236">
        <v>7400</v>
      </c>
      <c r="CW668" s="1233">
        <v>4700</v>
      </c>
      <c r="CX668" s="1236">
        <v>4700</v>
      </c>
      <c r="CY668" s="1189" t="s">
        <v>268</v>
      </c>
      <c r="CZ668" s="238" t="s">
        <v>1162</v>
      </c>
      <c r="DA668" s="239">
        <v>10900</v>
      </c>
      <c r="DB668" s="240">
        <v>12200</v>
      </c>
      <c r="DC668" s="241">
        <v>7600</v>
      </c>
      <c r="DD668" s="242">
        <v>7600</v>
      </c>
      <c r="DE668" s="1210"/>
      <c r="DF668" s="231">
        <v>27330</v>
      </c>
      <c r="DG668" s="1189" t="s">
        <v>268</v>
      </c>
      <c r="DH668" s="1239">
        <v>5100</v>
      </c>
      <c r="DI668" s="1210" t="s">
        <v>268</v>
      </c>
      <c r="DJ668" s="1242">
        <v>7240</v>
      </c>
      <c r="DK668" s="1210" t="s">
        <v>268</v>
      </c>
      <c r="DL668" s="1245">
        <v>70</v>
      </c>
      <c r="DM668" s="1201" t="s">
        <v>269</v>
      </c>
      <c r="DN668" s="1202" t="s">
        <v>270</v>
      </c>
      <c r="DO668" s="1201" t="s">
        <v>268</v>
      </c>
      <c r="DP668" s="1203" t="s">
        <v>275</v>
      </c>
      <c r="DQ668" s="1201" t="s">
        <v>268</v>
      </c>
      <c r="DR668" s="1246">
        <v>6.5</v>
      </c>
      <c r="DS668" s="1210"/>
      <c r="DT668" s="301"/>
      <c r="DU668" s="1210" t="s">
        <v>280</v>
      </c>
      <c r="DV668" s="1249" t="s">
        <v>1129</v>
      </c>
      <c r="DW668" s="1251" t="s">
        <v>1129</v>
      </c>
      <c r="DX668" s="1251" t="s">
        <v>1129</v>
      </c>
      <c r="DY668" s="1253" t="s">
        <v>1129</v>
      </c>
      <c r="DZ668" s="1210" t="s">
        <v>280</v>
      </c>
      <c r="EA668" s="1211">
        <v>4920</v>
      </c>
      <c r="EB668" s="1201" t="s">
        <v>268</v>
      </c>
      <c r="EC668" s="1198">
        <v>40</v>
      </c>
      <c r="ED668" s="1201" t="s">
        <v>269</v>
      </c>
      <c r="EE668" s="1202" t="s">
        <v>270</v>
      </c>
      <c r="EF668" s="1201" t="s">
        <v>268</v>
      </c>
      <c r="EG668" s="1203" t="s">
        <v>275</v>
      </c>
      <c r="EH668" s="1201" t="s">
        <v>268</v>
      </c>
      <c r="EI668" s="1204">
        <v>5.7</v>
      </c>
      <c r="EJ668" s="1207" t="s">
        <v>276</v>
      </c>
      <c r="EK668" s="1210" t="s">
        <v>280</v>
      </c>
      <c r="EL668" s="1211">
        <v>16280</v>
      </c>
      <c r="EM668" s="1201" t="s">
        <v>268</v>
      </c>
      <c r="EN668" s="1198">
        <v>160</v>
      </c>
      <c r="EO668" s="1201" t="s">
        <v>269</v>
      </c>
      <c r="EP668" s="1202" t="s">
        <v>270</v>
      </c>
      <c r="EQ668" s="1201" t="s">
        <v>268</v>
      </c>
      <c r="ER668" s="1203" t="s">
        <v>275</v>
      </c>
      <c r="ES668" s="1201" t="s">
        <v>268</v>
      </c>
      <c r="ET668" s="1204">
        <v>2.8</v>
      </c>
      <c r="EU668" s="1214" t="s">
        <v>276</v>
      </c>
      <c r="EV668" s="1207" t="s">
        <v>1168</v>
      </c>
      <c r="EW668" s="1210" t="s">
        <v>280</v>
      </c>
      <c r="EX668" s="244"/>
      <c r="EY668" s="1210" t="s">
        <v>280</v>
      </c>
      <c r="EZ668" s="1261"/>
      <c r="FA668" s="1210"/>
      <c r="FB668" s="1264"/>
      <c r="FC668" s="298"/>
      <c r="FD668" s="1267"/>
      <c r="FE668" s="441"/>
      <c r="FF668" s="422"/>
      <c r="FG668" s="422"/>
      <c r="FH668" s="422"/>
      <c r="FI668" s="422"/>
      <c r="FJ668" s="422"/>
      <c r="FK668" s="422"/>
      <c r="FL668" s="422"/>
      <c r="FM668" s="422"/>
      <c r="FN668" s="422"/>
      <c r="FO668" s="422"/>
    </row>
    <row r="669" spans="1:171" s="56" customFormat="1" ht="15.6" customHeight="1">
      <c r="A669" s="56" t="s">
        <v>677</v>
      </c>
      <c r="B669" s="56" t="s">
        <v>2363</v>
      </c>
      <c r="C669" s="1256"/>
      <c r="D669" s="1349"/>
      <c r="E669" s="1185"/>
      <c r="F669" s="299" t="s">
        <v>43</v>
      </c>
      <c r="G669" s="205"/>
      <c r="H669" s="246">
        <v>109380</v>
      </c>
      <c r="I669" s="247">
        <v>175520</v>
      </c>
      <c r="J669" s="246">
        <v>90970</v>
      </c>
      <c r="K669" s="247">
        <v>157110</v>
      </c>
      <c r="L669" s="175" t="s">
        <v>268</v>
      </c>
      <c r="M669" s="248">
        <v>1070</v>
      </c>
      <c r="N669" s="249">
        <v>1630</v>
      </c>
      <c r="O669" s="250" t="s">
        <v>269</v>
      </c>
      <c r="P669" s="251" t="s">
        <v>270</v>
      </c>
      <c r="Q669" s="252" t="s">
        <v>274</v>
      </c>
      <c r="R669" s="251" t="s">
        <v>271</v>
      </c>
      <c r="S669" s="252" t="s">
        <v>268</v>
      </c>
      <c r="T669" s="253">
        <v>3.3</v>
      </c>
      <c r="U669" s="254">
        <v>3.2</v>
      </c>
      <c r="V669" s="248">
        <v>880</v>
      </c>
      <c r="W669" s="249">
        <v>1450</v>
      </c>
      <c r="X669" s="250" t="s">
        <v>269</v>
      </c>
      <c r="Y669" s="251" t="s">
        <v>270</v>
      </c>
      <c r="Z669" s="252" t="s">
        <v>274</v>
      </c>
      <c r="AA669" s="251" t="s">
        <v>271</v>
      </c>
      <c r="AB669" s="252" t="s">
        <v>268</v>
      </c>
      <c r="AC669" s="253">
        <v>3.3</v>
      </c>
      <c r="AD669" s="255">
        <v>3.2</v>
      </c>
      <c r="AE669" s="175" t="s">
        <v>268</v>
      </c>
      <c r="AF669" s="223">
        <v>8140</v>
      </c>
      <c r="AG669" s="224" t="s">
        <v>274</v>
      </c>
      <c r="AH669" s="256">
        <v>80</v>
      </c>
      <c r="AI669" s="257" t="s">
        <v>269</v>
      </c>
      <c r="AJ669" s="197" t="s">
        <v>270</v>
      </c>
      <c r="AK669" s="198" t="s">
        <v>268</v>
      </c>
      <c r="AL669" s="258" t="s">
        <v>271</v>
      </c>
      <c r="AM669" s="259" t="s">
        <v>268</v>
      </c>
      <c r="AN669" s="260">
        <v>2.8</v>
      </c>
      <c r="AO669" s="261"/>
      <c r="AP669" s="51"/>
      <c r="AQ669" s="233"/>
      <c r="AS669" s="233"/>
      <c r="AT669" s="262"/>
      <c r="AU669" s="263"/>
      <c r="AV669" s="262"/>
      <c r="AW669" s="263"/>
      <c r="AX669" s="262"/>
      <c r="AY669" s="263"/>
      <c r="AZ669" s="51"/>
      <c r="BC669" s="264"/>
      <c r="BD669" s="265"/>
      <c r="BF669" s="265"/>
      <c r="BH669" s="265"/>
      <c r="BJ669" s="1187"/>
      <c r="BK669" s="51"/>
      <c r="BL669" s="301"/>
      <c r="BM669" s="1210"/>
      <c r="BU669" s="235"/>
      <c r="BV669" s="1241"/>
      <c r="BW669" s="266"/>
      <c r="BX669" s="1210"/>
      <c r="BY669" s="1277"/>
      <c r="BZ669" s="267">
        <v>23650</v>
      </c>
      <c r="CA669" s="1210"/>
      <c r="CB669" s="1190"/>
      <c r="CC669" s="1192"/>
      <c r="CD669" s="1194"/>
      <c r="CE669" s="1192"/>
      <c r="CF669" s="1196"/>
      <c r="CG669" s="1192"/>
      <c r="CH669" s="1247"/>
      <c r="CI669" s="1241"/>
      <c r="CJ669" s="1188"/>
      <c r="CK669" s="1189"/>
      <c r="CL669" s="1190"/>
      <c r="CM669" s="1192"/>
      <c r="CN669" s="1194"/>
      <c r="CO669" s="1192"/>
      <c r="CP669" s="1196"/>
      <c r="CQ669" s="1192"/>
      <c r="CR669" s="1205"/>
      <c r="CS669" s="1230"/>
      <c r="CT669" s="1232"/>
      <c r="CU669" s="1234"/>
      <c r="CV669" s="1237"/>
      <c r="CW669" s="1234"/>
      <c r="CX669" s="1237"/>
      <c r="CY669" s="1189"/>
      <c r="CZ669" s="167" t="s">
        <v>1164</v>
      </c>
      <c r="DA669" s="268">
        <v>6000</v>
      </c>
      <c r="DB669" s="269">
        <v>6700</v>
      </c>
      <c r="DC669" s="270">
        <v>4200</v>
      </c>
      <c r="DD669" s="271">
        <v>4200</v>
      </c>
      <c r="DE669" s="1210"/>
      <c r="DF669" s="302"/>
      <c r="DG669" s="1189"/>
      <c r="DH669" s="1240"/>
      <c r="DI669" s="1210"/>
      <c r="DJ669" s="1243"/>
      <c r="DK669" s="1210"/>
      <c r="DL669" s="1190"/>
      <c r="DM669" s="1192"/>
      <c r="DN669" s="1194"/>
      <c r="DO669" s="1192"/>
      <c r="DP669" s="1196"/>
      <c r="DQ669" s="1192"/>
      <c r="DR669" s="1247"/>
      <c r="DS669" s="1210"/>
      <c r="DT669" s="1229"/>
      <c r="DU669" s="1210"/>
      <c r="DV669" s="1250"/>
      <c r="DW669" s="1252"/>
      <c r="DX669" s="1252"/>
      <c r="DY669" s="1254"/>
      <c r="DZ669" s="1210"/>
      <c r="EA669" s="1212"/>
      <c r="EB669" s="1192"/>
      <c r="EC669" s="1199"/>
      <c r="ED669" s="1192"/>
      <c r="EE669" s="1194"/>
      <c r="EF669" s="1192"/>
      <c r="EG669" s="1196"/>
      <c r="EH669" s="1192"/>
      <c r="EI669" s="1205"/>
      <c r="EJ669" s="1208"/>
      <c r="EK669" s="1210"/>
      <c r="EL669" s="1212"/>
      <c r="EM669" s="1192"/>
      <c r="EN669" s="1199"/>
      <c r="EO669" s="1192"/>
      <c r="EP669" s="1194"/>
      <c r="EQ669" s="1192"/>
      <c r="ER669" s="1196"/>
      <c r="ES669" s="1192"/>
      <c r="ET669" s="1205"/>
      <c r="EU669" s="1215"/>
      <c r="EV669" s="1208"/>
      <c r="EW669" s="1210"/>
      <c r="EX669" s="272">
        <v>10140</v>
      </c>
      <c r="EY669" s="1210"/>
      <c r="EZ669" s="1261"/>
      <c r="FA669" s="1210"/>
      <c r="FB669" s="1264"/>
      <c r="FC669" s="298"/>
      <c r="FD669" s="1267"/>
      <c r="FE669" s="441"/>
      <c r="FF669" s="422"/>
      <c r="FG669" s="422"/>
      <c r="FH669" s="422"/>
      <c r="FI669" s="422"/>
      <c r="FJ669" s="422"/>
      <c r="FK669" s="422"/>
      <c r="FL669" s="422"/>
      <c r="FM669" s="422"/>
      <c r="FN669" s="422"/>
      <c r="FO669" s="422"/>
    </row>
    <row r="670" spans="1:171" s="56" customFormat="1" ht="15.6" customHeight="1">
      <c r="A670" s="56" t="s">
        <v>1649</v>
      </c>
      <c r="B670" s="56" t="s">
        <v>2364</v>
      </c>
      <c r="C670" s="1256"/>
      <c r="D670" s="1349"/>
      <c r="E670" s="1217" t="s">
        <v>1165</v>
      </c>
      <c r="F670" s="299" t="s">
        <v>44</v>
      </c>
      <c r="G670" s="205"/>
      <c r="H670" s="246">
        <v>175520</v>
      </c>
      <c r="I670" s="247">
        <v>256960</v>
      </c>
      <c r="J670" s="246">
        <v>157110</v>
      </c>
      <c r="K670" s="247">
        <v>238550</v>
      </c>
      <c r="L670" s="175" t="s">
        <v>268</v>
      </c>
      <c r="M670" s="248">
        <v>1630</v>
      </c>
      <c r="N670" s="249">
        <v>2440</v>
      </c>
      <c r="O670" s="250" t="s">
        <v>269</v>
      </c>
      <c r="P670" s="251" t="s">
        <v>270</v>
      </c>
      <c r="Q670" s="252" t="s">
        <v>274</v>
      </c>
      <c r="R670" s="251" t="s">
        <v>271</v>
      </c>
      <c r="S670" s="252" t="s">
        <v>268</v>
      </c>
      <c r="T670" s="253">
        <v>3.2</v>
      </c>
      <c r="U670" s="254">
        <v>3.2</v>
      </c>
      <c r="V670" s="248">
        <v>1450</v>
      </c>
      <c r="W670" s="249">
        <v>2260</v>
      </c>
      <c r="X670" s="250" t="s">
        <v>269</v>
      </c>
      <c r="Y670" s="251" t="s">
        <v>270</v>
      </c>
      <c r="Z670" s="252" t="s">
        <v>274</v>
      </c>
      <c r="AA670" s="251" t="s">
        <v>271</v>
      </c>
      <c r="AB670" s="252" t="s">
        <v>268</v>
      </c>
      <c r="AC670" s="253">
        <v>3.2</v>
      </c>
      <c r="AD670" s="255">
        <v>3.1</v>
      </c>
      <c r="AE670" s="55"/>
      <c r="AF670" s="133"/>
      <c r="AG670" s="133"/>
      <c r="AH670" s="273"/>
      <c r="AI670" s="137"/>
      <c r="AJ670" s="138"/>
      <c r="AK670" s="137"/>
      <c r="AL670" s="138"/>
      <c r="AM670" s="137"/>
      <c r="AN670" s="138"/>
      <c r="AO670" s="138"/>
      <c r="AP670" s="55"/>
      <c r="AQ670" s="133"/>
      <c r="AR670" s="133"/>
      <c r="AS670" s="138"/>
      <c r="AT670" s="137"/>
      <c r="AU670" s="138"/>
      <c r="AV670" s="137"/>
      <c r="AW670" s="138"/>
      <c r="AX670" s="137"/>
      <c r="AY670" s="138"/>
      <c r="AZ670" s="175" t="s">
        <v>268</v>
      </c>
      <c r="BA670" s="274">
        <v>16280</v>
      </c>
      <c r="BB670" s="175" t="s">
        <v>268</v>
      </c>
      <c r="BC670" s="225">
        <v>160</v>
      </c>
      <c r="BD670" s="226" t="s">
        <v>269</v>
      </c>
      <c r="BE670" s="227" t="s">
        <v>270</v>
      </c>
      <c r="BF670" s="228" t="s">
        <v>268</v>
      </c>
      <c r="BG670" s="229" t="s">
        <v>271</v>
      </c>
      <c r="BH670" s="226" t="s">
        <v>268</v>
      </c>
      <c r="BI670" s="230">
        <v>2.8</v>
      </c>
      <c r="BJ670" s="1187"/>
      <c r="BK670" s="51"/>
      <c r="BL670" s="301"/>
      <c r="BM670" s="1210"/>
      <c r="BU670" s="235"/>
      <c r="BV670" s="1241"/>
      <c r="BW670" s="266"/>
      <c r="BX670" s="1210" t="s">
        <v>268</v>
      </c>
      <c r="BY670" s="1278">
        <v>23650</v>
      </c>
      <c r="BZ670" s="275"/>
      <c r="CA670" s="1210"/>
      <c r="CB670" s="1190">
        <v>0</v>
      </c>
      <c r="CC670" s="1192"/>
      <c r="CD670" s="1194"/>
      <c r="CE670" s="1192"/>
      <c r="CF670" s="1196"/>
      <c r="CG670" s="1192"/>
      <c r="CH670" s="1247"/>
      <c r="CI670" s="1241"/>
      <c r="CJ670" s="1219">
        <v>16890</v>
      </c>
      <c r="CK670" s="1189"/>
      <c r="CL670" s="1190"/>
      <c r="CM670" s="1192"/>
      <c r="CN670" s="1194"/>
      <c r="CO670" s="1192"/>
      <c r="CP670" s="1196"/>
      <c r="CQ670" s="1192"/>
      <c r="CR670" s="1205"/>
      <c r="CS670" s="1230"/>
      <c r="CT670" s="1232"/>
      <c r="CU670" s="1234"/>
      <c r="CV670" s="1237"/>
      <c r="CW670" s="1234"/>
      <c r="CX670" s="1237"/>
      <c r="CY670" s="1189"/>
      <c r="CZ670" s="167" t="s">
        <v>1166</v>
      </c>
      <c r="DA670" s="268">
        <v>5200</v>
      </c>
      <c r="DB670" s="269">
        <v>5800</v>
      </c>
      <c r="DC670" s="270">
        <v>3600</v>
      </c>
      <c r="DD670" s="271">
        <v>3600</v>
      </c>
      <c r="DE670" s="1210"/>
      <c r="DF670" s="231" t="s">
        <v>1171</v>
      </c>
      <c r="DG670" s="235"/>
      <c r="DH670" s="276"/>
      <c r="DI670" s="1241"/>
      <c r="DJ670" s="1243"/>
      <c r="DK670" s="1210"/>
      <c r="DL670" s="1190"/>
      <c r="DM670" s="1192"/>
      <c r="DN670" s="1194"/>
      <c r="DO670" s="1192"/>
      <c r="DP670" s="1196"/>
      <c r="DQ670" s="1192"/>
      <c r="DR670" s="1247"/>
      <c r="DS670" s="1210"/>
      <c r="DT670" s="1229"/>
      <c r="DU670" s="1210"/>
      <c r="DV670" s="1221">
        <v>0.01</v>
      </c>
      <c r="DW670" s="1223">
        <v>0.03</v>
      </c>
      <c r="DX670" s="1223">
        <v>0.04</v>
      </c>
      <c r="DY670" s="1225">
        <v>0.05</v>
      </c>
      <c r="DZ670" s="1210"/>
      <c r="EA670" s="1212"/>
      <c r="EB670" s="1192"/>
      <c r="EC670" s="1199"/>
      <c r="ED670" s="1192"/>
      <c r="EE670" s="1194"/>
      <c r="EF670" s="1192"/>
      <c r="EG670" s="1196"/>
      <c r="EH670" s="1192"/>
      <c r="EI670" s="1205"/>
      <c r="EJ670" s="1208"/>
      <c r="EK670" s="1210"/>
      <c r="EL670" s="1212"/>
      <c r="EM670" s="1192"/>
      <c r="EN670" s="1199"/>
      <c r="EO670" s="1192"/>
      <c r="EP670" s="1194"/>
      <c r="EQ670" s="1192"/>
      <c r="ER670" s="1196"/>
      <c r="ES670" s="1192"/>
      <c r="ET670" s="1205"/>
      <c r="EU670" s="1215"/>
      <c r="EV670" s="1208"/>
      <c r="EW670" s="1210"/>
      <c r="EX670" s="277">
        <v>100</v>
      </c>
      <c r="EY670" s="1210"/>
      <c r="EZ670" s="1261"/>
      <c r="FA670" s="1210"/>
      <c r="FB670" s="1264"/>
      <c r="FC670" s="298"/>
      <c r="FD670" s="1267"/>
      <c r="FE670" s="441"/>
      <c r="FF670" s="422"/>
      <c r="FG670" s="422"/>
      <c r="FH670" s="422"/>
      <c r="FI670" s="422"/>
      <c r="FJ670" s="422"/>
      <c r="FK670" s="422"/>
      <c r="FL670" s="422"/>
      <c r="FM670" s="422"/>
      <c r="FN670" s="422"/>
      <c r="FO670" s="422"/>
    </row>
    <row r="671" spans="1:171" s="56" customFormat="1" ht="15.6" customHeight="1">
      <c r="A671" s="56" t="s">
        <v>1650</v>
      </c>
      <c r="B671" s="56" t="s">
        <v>2365</v>
      </c>
      <c r="C671" s="1256"/>
      <c r="D671" s="1349"/>
      <c r="E671" s="1218"/>
      <c r="F671" s="300" t="s">
        <v>45</v>
      </c>
      <c r="G671" s="205"/>
      <c r="H671" s="279">
        <v>256960</v>
      </c>
      <c r="I671" s="280"/>
      <c r="J671" s="279">
        <v>238550</v>
      </c>
      <c r="K671" s="280"/>
      <c r="L671" s="175" t="s">
        <v>268</v>
      </c>
      <c r="M671" s="223">
        <v>2440</v>
      </c>
      <c r="N671" s="281"/>
      <c r="O671" s="282" t="s">
        <v>269</v>
      </c>
      <c r="P671" s="283" t="s">
        <v>270</v>
      </c>
      <c r="Q671" s="284" t="s">
        <v>274</v>
      </c>
      <c r="R671" s="283" t="s">
        <v>271</v>
      </c>
      <c r="S671" s="284" t="s">
        <v>268</v>
      </c>
      <c r="T671" s="285">
        <v>3.2</v>
      </c>
      <c r="U671" s="286"/>
      <c r="V671" s="223">
        <v>2260</v>
      </c>
      <c r="W671" s="281"/>
      <c r="X671" s="282" t="s">
        <v>269</v>
      </c>
      <c r="Y671" s="283" t="s">
        <v>270</v>
      </c>
      <c r="Z671" s="284" t="s">
        <v>274</v>
      </c>
      <c r="AA671" s="283" t="s">
        <v>271</v>
      </c>
      <c r="AB671" s="284" t="s">
        <v>268</v>
      </c>
      <c r="AC671" s="285">
        <v>3.1</v>
      </c>
      <c r="AD671" s="287"/>
      <c r="AE671" s="55"/>
      <c r="AF671" s="133"/>
      <c r="AG671" s="133"/>
      <c r="AH671" s="288"/>
      <c r="AI671" s="137"/>
      <c r="AJ671" s="138"/>
      <c r="AK671" s="137"/>
      <c r="AL671" s="138"/>
      <c r="AM671" s="137"/>
      <c r="AN671" s="138"/>
      <c r="AO671" s="138"/>
      <c r="AP671" s="55"/>
      <c r="AQ671" s="289"/>
      <c r="AR671" s="165"/>
      <c r="AS671" s="288"/>
      <c r="AT671" s="137"/>
      <c r="AU671" s="138"/>
      <c r="AV671" s="137"/>
      <c r="AW671" s="138"/>
      <c r="AX671" s="137"/>
      <c r="AY671" s="138"/>
      <c r="BJ671" s="1187"/>
      <c r="BK671" s="51"/>
      <c r="BL671" s="301"/>
      <c r="BM671" s="1210"/>
      <c r="BU671" s="235"/>
      <c r="BV671" s="1241"/>
      <c r="BW671" s="266"/>
      <c r="BX671" s="1210"/>
      <c r="BY671" s="1279"/>
      <c r="BZ671" s="290"/>
      <c r="CA671" s="1210"/>
      <c r="CB671" s="1191"/>
      <c r="CC671" s="1193"/>
      <c r="CD671" s="1195"/>
      <c r="CE671" s="1193"/>
      <c r="CF671" s="1197"/>
      <c r="CG671" s="1193"/>
      <c r="CH671" s="1248"/>
      <c r="CI671" s="1241"/>
      <c r="CJ671" s="1219"/>
      <c r="CK671" s="1189"/>
      <c r="CL671" s="1190"/>
      <c r="CM671" s="1192"/>
      <c r="CN671" s="1194"/>
      <c r="CO671" s="1192"/>
      <c r="CP671" s="1196"/>
      <c r="CQ671" s="1192"/>
      <c r="CR671" s="1205"/>
      <c r="CS671" s="1230"/>
      <c r="CT671" s="1232"/>
      <c r="CU671" s="1235"/>
      <c r="CV671" s="1238"/>
      <c r="CW671" s="1235"/>
      <c r="CX671" s="1238"/>
      <c r="CY671" s="1189"/>
      <c r="CZ671" s="291" t="s">
        <v>1167</v>
      </c>
      <c r="DA671" s="292">
        <v>4700</v>
      </c>
      <c r="DB671" s="293">
        <v>5200</v>
      </c>
      <c r="DC671" s="294">
        <v>3300</v>
      </c>
      <c r="DD671" s="290">
        <v>3300</v>
      </c>
      <c r="DE671" s="1210"/>
      <c r="DF671" s="231">
        <v>20750</v>
      </c>
      <c r="DG671" s="235"/>
      <c r="DH671" s="165"/>
      <c r="DI671" s="1241"/>
      <c r="DJ671" s="1244"/>
      <c r="DK671" s="1210"/>
      <c r="DL671" s="1190"/>
      <c r="DM671" s="1193"/>
      <c r="DN671" s="1195"/>
      <c r="DO671" s="1193"/>
      <c r="DP671" s="1197"/>
      <c r="DQ671" s="1193"/>
      <c r="DR671" s="1248"/>
      <c r="DS671" s="1210"/>
      <c r="DT671" s="1229"/>
      <c r="DU671" s="1210"/>
      <c r="DV671" s="1222"/>
      <c r="DW671" s="1224"/>
      <c r="DX671" s="1224"/>
      <c r="DY671" s="1226"/>
      <c r="DZ671" s="1210"/>
      <c r="EA671" s="1213"/>
      <c r="EB671" s="1193"/>
      <c r="EC671" s="1200"/>
      <c r="ED671" s="1193"/>
      <c r="EE671" s="1195"/>
      <c r="EF671" s="1193"/>
      <c r="EG671" s="1197"/>
      <c r="EH671" s="1193"/>
      <c r="EI671" s="1206"/>
      <c r="EJ671" s="1209"/>
      <c r="EK671" s="1210"/>
      <c r="EL671" s="1213"/>
      <c r="EM671" s="1193"/>
      <c r="EN671" s="1200"/>
      <c r="EO671" s="1193"/>
      <c r="EP671" s="1195"/>
      <c r="EQ671" s="1193"/>
      <c r="ER671" s="1197"/>
      <c r="ES671" s="1193"/>
      <c r="ET671" s="1206"/>
      <c r="EU671" s="1216"/>
      <c r="EV671" s="1209"/>
      <c r="EW671" s="1210"/>
      <c r="EX671" s="295" t="s">
        <v>1168</v>
      </c>
      <c r="EY671" s="1210"/>
      <c r="EZ671" s="1261"/>
      <c r="FA671" s="1210"/>
      <c r="FB671" s="1264"/>
      <c r="FC671" s="298"/>
      <c r="FD671" s="1267"/>
      <c r="FE671" s="441"/>
      <c r="FF671" s="422"/>
      <c r="FG671" s="422"/>
      <c r="FH671" s="422"/>
      <c r="FI671" s="422"/>
      <c r="FJ671" s="422"/>
      <c r="FK671" s="422"/>
      <c r="FL671" s="422"/>
      <c r="FM671" s="422"/>
      <c r="FN671" s="422"/>
      <c r="FO671" s="422"/>
    </row>
    <row r="672" spans="1:171" s="56" customFormat="1" ht="15.6" customHeight="1">
      <c r="A672" s="56" t="s">
        <v>678</v>
      </c>
      <c r="B672" s="56" t="s">
        <v>2366</v>
      </c>
      <c r="C672" s="1256"/>
      <c r="D672" s="1348" t="s">
        <v>297</v>
      </c>
      <c r="E672" s="1184" t="s">
        <v>1160</v>
      </c>
      <c r="F672" s="296" t="s">
        <v>42</v>
      </c>
      <c r="G672" s="205"/>
      <c r="H672" s="206">
        <v>89150</v>
      </c>
      <c r="I672" s="207">
        <v>97290</v>
      </c>
      <c r="J672" s="206">
        <v>73370</v>
      </c>
      <c r="K672" s="207">
        <v>81510</v>
      </c>
      <c r="L672" s="175" t="s">
        <v>268</v>
      </c>
      <c r="M672" s="208">
        <v>870</v>
      </c>
      <c r="N672" s="209">
        <v>950</v>
      </c>
      <c r="O672" s="210" t="s">
        <v>269</v>
      </c>
      <c r="P672" s="211" t="s">
        <v>270</v>
      </c>
      <c r="Q672" s="212" t="s">
        <v>268</v>
      </c>
      <c r="R672" s="213" t="s">
        <v>271</v>
      </c>
      <c r="S672" s="212" t="s">
        <v>268</v>
      </c>
      <c r="T672" s="214">
        <v>3.3</v>
      </c>
      <c r="U672" s="215">
        <v>3.2</v>
      </c>
      <c r="V672" s="208">
        <v>710</v>
      </c>
      <c r="W672" s="209">
        <v>790</v>
      </c>
      <c r="X672" s="210" t="s">
        <v>269</v>
      </c>
      <c r="Y672" s="211" t="s">
        <v>270</v>
      </c>
      <c r="Z672" s="212" t="s">
        <v>268</v>
      </c>
      <c r="AA672" s="213" t="s">
        <v>271</v>
      </c>
      <c r="AB672" s="212" t="s">
        <v>268</v>
      </c>
      <c r="AC672" s="214">
        <v>3.2</v>
      </c>
      <c r="AD672" s="216">
        <v>3.2</v>
      </c>
      <c r="AE672" s="175" t="s">
        <v>268</v>
      </c>
      <c r="AF672" s="217">
        <v>8140</v>
      </c>
      <c r="AG672" s="218" t="s">
        <v>274</v>
      </c>
      <c r="AH672" s="219">
        <v>80</v>
      </c>
      <c r="AI672" s="220" t="s">
        <v>269</v>
      </c>
      <c r="AJ672" s="211" t="s">
        <v>270</v>
      </c>
      <c r="AK672" s="212" t="s">
        <v>268</v>
      </c>
      <c r="AL672" s="213" t="s">
        <v>271</v>
      </c>
      <c r="AM672" s="212" t="s">
        <v>268</v>
      </c>
      <c r="AN672" s="221">
        <v>2.8</v>
      </c>
      <c r="AO672" s="222" t="s">
        <v>276</v>
      </c>
      <c r="AP672" s="175" t="s">
        <v>268</v>
      </c>
      <c r="AQ672" s="223">
        <v>3250</v>
      </c>
      <c r="AR672" s="224" t="s">
        <v>274</v>
      </c>
      <c r="AS672" s="225">
        <v>30</v>
      </c>
      <c r="AT672" s="226" t="s">
        <v>269</v>
      </c>
      <c r="AU672" s="227" t="s">
        <v>270</v>
      </c>
      <c r="AV672" s="228" t="s">
        <v>268</v>
      </c>
      <c r="AW672" s="229" t="s">
        <v>271</v>
      </c>
      <c r="AX672" s="228" t="s">
        <v>268</v>
      </c>
      <c r="AY672" s="230">
        <v>3.8</v>
      </c>
      <c r="AZ672" s="51"/>
      <c r="BB672" s="133"/>
      <c r="BC672" s="297"/>
      <c r="BD672" s="137"/>
      <c r="BE672" s="138"/>
      <c r="BF672" s="137"/>
      <c r="BG672" s="138"/>
      <c r="BH672" s="137"/>
      <c r="BI672" s="138"/>
      <c r="BJ672" s="1187"/>
      <c r="BK672" s="51"/>
      <c r="BL672" s="301"/>
      <c r="BM672" s="1210"/>
      <c r="BU672" s="235"/>
      <c r="BV672" s="1241"/>
      <c r="BW672" s="266"/>
      <c r="BX672" s="1210" t="s">
        <v>268</v>
      </c>
      <c r="BY672" s="1276">
        <v>23040</v>
      </c>
      <c r="BZ672" s="237"/>
      <c r="CA672" s="1210" t="s">
        <v>268</v>
      </c>
      <c r="CB672" s="1245">
        <v>150</v>
      </c>
      <c r="CC672" s="1201" t="s">
        <v>269</v>
      </c>
      <c r="CD672" s="1202" t="s">
        <v>270</v>
      </c>
      <c r="CE672" s="1201" t="s">
        <v>268</v>
      </c>
      <c r="CF672" s="1203" t="s">
        <v>275</v>
      </c>
      <c r="CG672" s="1201" t="s">
        <v>268</v>
      </c>
      <c r="CH672" s="1246">
        <v>5.8</v>
      </c>
      <c r="CI672" s="1241"/>
      <c r="CJ672" s="1188" t="s">
        <v>197</v>
      </c>
      <c r="CK672" s="1189" t="s">
        <v>268</v>
      </c>
      <c r="CL672" s="1190">
        <v>140</v>
      </c>
      <c r="CM672" s="1192" t="s">
        <v>269</v>
      </c>
      <c r="CN672" s="1194" t="s">
        <v>270</v>
      </c>
      <c r="CO672" s="1192" t="s">
        <v>268</v>
      </c>
      <c r="CP672" s="1196" t="s">
        <v>275</v>
      </c>
      <c r="CQ672" s="1192" t="s">
        <v>268</v>
      </c>
      <c r="CR672" s="1205">
        <v>2.6</v>
      </c>
      <c r="CS672" s="1230" t="s">
        <v>277</v>
      </c>
      <c r="CT672" s="1232" t="s">
        <v>268</v>
      </c>
      <c r="CU672" s="1233">
        <v>6700</v>
      </c>
      <c r="CV672" s="1236">
        <v>7300</v>
      </c>
      <c r="CW672" s="1233">
        <v>4700</v>
      </c>
      <c r="CX672" s="1236">
        <v>4700</v>
      </c>
      <c r="CY672" s="1189" t="s">
        <v>268</v>
      </c>
      <c r="CZ672" s="238" t="s">
        <v>1162</v>
      </c>
      <c r="DA672" s="239">
        <v>10200</v>
      </c>
      <c r="DB672" s="240">
        <v>11400</v>
      </c>
      <c r="DC672" s="241">
        <v>7100</v>
      </c>
      <c r="DD672" s="242">
        <v>7100</v>
      </c>
      <c r="DE672" s="1210"/>
      <c r="DF672" s="231"/>
      <c r="DG672" s="1189" t="s">
        <v>268</v>
      </c>
      <c r="DH672" s="1239">
        <v>5100</v>
      </c>
      <c r="DI672" s="1210" t="s">
        <v>268</v>
      </c>
      <c r="DJ672" s="1242">
        <v>6210</v>
      </c>
      <c r="DK672" s="1210" t="s">
        <v>268</v>
      </c>
      <c r="DL672" s="1245">
        <v>60</v>
      </c>
      <c r="DM672" s="1201" t="s">
        <v>269</v>
      </c>
      <c r="DN672" s="1202" t="s">
        <v>270</v>
      </c>
      <c r="DO672" s="1201" t="s">
        <v>268</v>
      </c>
      <c r="DP672" s="1203" t="s">
        <v>275</v>
      </c>
      <c r="DQ672" s="1201" t="s">
        <v>268</v>
      </c>
      <c r="DR672" s="1246">
        <v>6.5</v>
      </c>
      <c r="DS672" s="1210"/>
      <c r="DT672" s="191"/>
      <c r="DU672" s="1210" t="s">
        <v>280</v>
      </c>
      <c r="DV672" s="1249" t="s">
        <v>1129</v>
      </c>
      <c r="DW672" s="1251" t="s">
        <v>1129</v>
      </c>
      <c r="DX672" s="1251" t="s">
        <v>1129</v>
      </c>
      <c r="DY672" s="1253" t="s">
        <v>1129</v>
      </c>
      <c r="DZ672" s="1210" t="s">
        <v>280</v>
      </c>
      <c r="EA672" s="1211">
        <v>4220</v>
      </c>
      <c r="EB672" s="1201" t="s">
        <v>268</v>
      </c>
      <c r="EC672" s="1198">
        <v>40</v>
      </c>
      <c r="ED672" s="1201" t="s">
        <v>269</v>
      </c>
      <c r="EE672" s="1202" t="s">
        <v>270</v>
      </c>
      <c r="EF672" s="1201" t="s">
        <v>268</v>
      </c>
      <c r="EG672" s="1203" t="s">
        <v>275</v>
      </c>
      <c r="EH672" s="1201" t="s">
        <v>268</v>
      </c>
      <c r="EI672" s="1204">
        <v>4.9000000000000004</v>
      </c>
      <c r="EJ672" s="1207" t="s">
        <v>276</v>
      </c>
      <c r="EK672" s="1210" t="s">
        <v>280</v>
      </c>
      <c r="EL672" s="1211">
        <v>13960</v>
      </c>
      <c r="EM672" s="1201" t="s">
        <v>268</v>
      </c>
      <c r="EN672" s="1198">
        <v>140</v>
      </c>
      <c r="EO672" s="1201" t="s">
        <v>269</v>
      </c>
      <c r="EP672" s="1202" t="s">
        <v>270</v>
      </c>
      <c r="EQ672" s="1201" t="s">
        <v>268</v>
      </c>
      <c r="ER672" s="1203" t="s">
        <v>275</v>
      </c>
      <c r="ES672" s="1201" t="s">
        <v>268</v>
      </c>
      <c r="ET672" s="1204">
        <v>2.8</v>
      </c>
      <c r="EU672" s="1214" t="s">
        <v>276</v>
      </c>
      <c r="EV672" s="1207" t="s">
        <v>1168</v>
      </c>
      <c r="EW672" s="1210" t="s">
        <v>280</v>
      </c>
      <c r="EX672" s="244"/>
      <c r="EY672" s="1210" t="s">
        <v>280</v>
      </c>
      <c r="EZ672" s="1261"/>
      <c r="FA672" s="1210"/>
      <c r="FB672" s="1264"/>
      <c r="FC672" s="298"/>
      <c r="FD672" s="1267"/>
      <c r="FE672" s="441"/>
      <c r="FF672" s="422"/>
      <c r="FG672" s="422"/>
      <c r="FH672" s="422"/>
      <c r="FI672" s="422"/>
      <c r="FJ672" s="422"/>
      <c r="FK672" s="422"/>
      <c r="FL672" s="422"/>
      <c r="FM672" s="422"/>
      <c r="FN672" s="422"/>
      <c r="FO672" s="422"/>
    </row>
    <row r="673" spans="1:171" s="56" customFormat="1" ht="15.6" customHeight="1">
      <c r="A673" s="56" t="s">
        <v>679</v>
      </c>
      <c r="B673" s="56" t="s">
        <v>2367</v>
      </c>
      <c r="C673" s="1256"/>
      <c r="D673" s="1349"/>
      <c r="E673" s="1185"/>
      <c r="F673" s="299" t="s">
        <v>43</v>
      </c>
      <c r="G673" s="205"/>
      <c r="H673" s="246">
        <v>97290</v>
      </c>
      <c r="I673" s="247">
        <v>163430</v>
      </c>
      <c r="J673" s="246">
        <v>81510</v>
      </c>
      <c r="K673" s="247">
        <v>147650</v>
      </c>
      <c r="L673" s="175" t="s">
        <v>268</v>
      </c>
      <c r="M673" s="248">
        <v>950</v>
      </c>
      <c r="N673" s="249">
        <v>1510</v>
      </c>
      <c r="O673" s="250" t="s">
        <v>269</v>
      </c>
      <c r="P673" s="251" t="s">
        <v>270</v>
      </c>
      <c r="Q673" s="252" t="s">
        <v>274</v>
      </c>
      <c r="R673" s="251" t="s">
        <v>271</v>
      </c>
      <c r="S673" s="252" t="s">
        <v>268</v>
      </c>
      <c r="T673" s="253">
        <v>3.2</v>
      </c>
      <c r="U673" s="254">
        <v>3.2</v>
      </c>
      <c r="V673" s="248">
        <v>790</v>
      </c>
      <c r="W673" s="249">
        <v>1350</v>
      </c>
      <c r="X673" s="250" t="s">
        <v>269</v>
      </c>
      <c r="Y673" s="251" t="s">
        <v>270</v>
      </c>
      <c r="Z673" s="252" t="s">
        <v>274</v>
      </c>
      <c r="AA673" s="251" t="s">
        <v>271</v>
      </c>
      <c r="AB673" s="252" t="s">
        <v>268</v>
      </c>
      <c r="AC673" s="253">
        <v>3.2</v>
      </c>
      <c r="AD673" s="255">
        <v>3.1</v>
      </c>
      <c r="AE673" s="175" t="s">
        <v>268</v>
      </c>
      <c r="AF673" s="223">
        <v>8140</v>
      </c>
      <c r="AG673" s="224" t="s">
        <v>274</v>
      </c>
      <c r="AH673" s="256">
        <v>80</v>
      </c>
      <c r="AI673" s="257" t="s">
        <v>269</v>
      </c>
      <c r="AJ673" s="197" t="s">
        <v>270</v>
      </c>
      <c r="AK673" s="198" t="s">
        <v>268</v>
      </c>
      <c r="AL673" s="258" t="s">
        <v>271</v>
      </c>
      <c r="AM673" s="259" t="s">
        <v>268</v>
      </c>
      <c r="AN673" s="260">
        <v>2.8</v>
      </c>
      <c r="AO673" s="261"/>
      <c r="AP673" s="51"/>
      <c r="AQ673" s="233"/>
      <c r="AS673" s="233"/>
      <c r="AT673" s="262"/>
      <c r="AU673" s="263"/>
      <c r="AV673" s="262"/>
      <c r="AW673" s="263"/>
      <c r="AX673" s="262"/>
      <c r="AY673" s="263"/>
      <c r="AZ673" s="51"/>
      <c r="BC673" s="264"/>
      <c r="BD673" s="265"/>
      <c r="BF673" s="265"/>
      <c r="BH673" s="265"/>
      <c r="BJ673" s="1187"/>
      <c r="BK673" s="51"/>
      <c r="BL673" s="301"/>
      <c r="BM673" s="1210"/>
      <c r="BU673" s="235"/>
      <c r="BV673" s="1241"/>
      <c r="BW673" s="266"/>
      <c r="BX673" s="1210"/>
      <c r="BY673" s="1277"/>
      <c r="BZ673" s="267">
        <v>21100</v>
      </c>
      <c r="CA673" s="1210"/>
      <c r="CB673" s="1190"/>
      <c r="CC673" s="1192"/>
      <c r="CD673" s="1194"/>
      <c r="CE673" s="1192"/>
      <c r="CF673" s="1196"/>
      <c r="CG673" s="1192"/>
      <c r="CH673" s="1247"/>
      <c r="CI673" s="1241"/>
      <c r="CJ673" s="1188"/>
      <c r="CK673" s="1189"/>
      <c r="CL673" s="1190"/>
      <c r="CM673" s="1192"/>
      <c r="CN673" s="1194"/>
      <c r="CO673" s="1192"/>
      <c r="CP673" s="1196"/>
      <c r="CQ673" s="1192"/>
      <c r="CR673" s="1205"/>
      <c r="CS673" s="1230"/>
      <c r="CT673" s="1232"/>
      <c r="CU673" s="1234"/>
      <c r="CV673" s="1237"/>
      <c r="CW673" s="1234"/>
      <c r="CX673" s="1237"/>
      <c r="CY673" s="1189"/>
      <c r="CZ673" s="167" t="s">
        <v>1164</v>
      </c>
      <c r="DA673" s="268">
        <v>5600</v>
      </c>
      <c r="DB673" s="269">
        <v>6200</v>
      </c>
      <c r="DC673" s="270">
        <v>3900</v>
      </c>
      <c r="DD673" s="271">
        <v>3900</v>
      </c>
      <c r="DE673" s="1210"/>
      <c r="DF673" s="231" t="s">
        <v>294</v>
      </c>
      <c r="DG673" s="1189"/>
      <c r="DH673" s="1240"/>
      <c r="DI673" s="1210"/>
      <c r="DJ673" s="1243"/>
      <c r="DK673" s="1210"/>
      <c r="DL673" s="1190"/>
      <c r="DM673" s="1192"/>
      <c r="DN673" s="1194"/>
      <c r="DO673" s="1192"/>
      <c r="DP673" s="1196"/>
      <c r="DQ673" s="1192"/>
      <c r="DR673" s="1247"/>
      <c r="DS673" s="1210"/>
      <c r="DT673" s="191"/>
      <c r="DU673" s="1210"/>
      <c r="DV673" s="1250"/>
      <c r="DW673" s="1252"/>
      <c r="DX673" s="1252"/>
      <c r="DY673" s="1254"/>
      <c r="DZ673" s="1210"/>
      <c r="EA673" s="1212"/>
      <c r="EB673" s="1192"/>
      <c r="EC673" s="1199"/>
      <c r="ED673" s="1192"/>
      <c r="EE673" s="1194"/>
      <c r="EF673" s="1192"/>
      <c r="EG673" s="1196"/>
      <c r="EH673" s="1192"/>
      <c r="EI673" s="1205"/>
      <c r="EJ673" s="1208"/>
      <c r="EK673" s="1210"/>
      <c r="EL673" s="1212"/>
      <c r="EM673" s="1192"/>
      <c r="EN673" s="1199"/>
      <c r="EO673" s="1192"/>
      <c r="EP673" s="1194"/>
      <c r="EQ673" s="1192"/>
      <c r="ER673" s="1196"/>
      <c r="ES673" s="1192"/>
      <c r="ET673" s="1205"/>
      <c r="EU673" s="1215"/>
      <c r="EV673" s="1208"/>
      <c r="EW673" s="1210"/>
      <c r="EX673" s="272">
        <v>8690</v>
      </c>
      <c r="EY673" s="1210"/>
      <c r="EZ673" s="1261"/>
      <c r="FA673" s="1210"/>
      <c r="FB673" s="1264"/>
      <c r="FC673" s="298"/>
      <c r="FD673" s="1267"/>
      <c r="FE673" s="441"/>
      <c r="FF673" s="422"/>
      <c r="FG673" s="422"/>
      <c r="FH673" s="422"/>
      <c r="FI673" s="422"/>
      <c r="FJ673" s="422"/>
      <c r="FK673" s="422"/>
      <c r="FL673" s="422"/>
      <c r="FM673" s="422"/>
      <c r="FN673" s="422"/>
      <c r="FO673" s="422"/>
    </row>
    <row r="674" spans="1:171" s="56" customFormat="1" ht="15.6" customHeight="1">
      <c r="A674" s="56" t="s">
        <v>1651</v>
      </c>
      <c r="B674" s="56" t="s">
        <v>2368</v>
      </c>
      <c r="C674" s="1256"/>
      <c r="D674" s="1349"/>
      <c r="E674" s="1217" t="s">
        <v>1165</v>
      </c>
      <c r="F674" s="299" t="s">
        <v>44</v>
      </c>
      <c r="G674" s="205"/>
      <c r="H674" s="246">
        <v>163430</v>
      </c>
      <c r="I674" s="247">
        <v>244870</v>
      </c>
      <c r="J674" s="246">
        <v>147650</v>
      </c>
      <c r="K674" s="247">
        <v>229090</v>
      </c>
      <c r="L674" s="175" t="s">
        <v>268</v>
      </c>
      <c r="M674" s="248">
        <v>1510</v>
      </c>
      <c r="N674" s="249">
        <v>2320</v>
      </c>
      <c r="O674" s="250" t="s">
        <v>269</v>
      </c>
      <c r="P674" s="251" t="s">
        <v>270</v>
      </c>
      <c r="Q674" s="252" t="s">
        <v>274</v>
      </c>
      <c r="R674" s="251" t="s">
        <v>271</v>
      </c>
      <c r="S674" s="252" t="s">
        <v>268</v>
      </c>
      <c r="T674" s="253">
        <v>3.2</v>
      </c>
      <c r="U674" s="254">
        <v>3.1</v>
      </c>
      <c r="V674" s="248">
        <v>1350</v>
      </c>
      <c r="W674" s="249">
        <v>2160</v>
      </c>
      <c r="X674" s="250" t="s">
        <v>269</v>
      </c>
      <c r="Y674" s="251" t="s">
        <v>270</v>
      </c>
      <c r="Z674" s="252" t="s">
        <v>274</v>
      </c>
      <c r="AA674" s="251" t="s">
        <v>271</v>
      </c>
      <c r="AB674" s="252" t="s">
        <v>268</v>
      </c>
      <c r="AC674" s="253">
        <v>3.1</v>
      </c>
      <c r="AD674" s="255">
        <v>3.1</v>
      </c>
      <c r="AE674" s="55"/>
      <c r="AF674" s="133"/>
      <c r="AG674" s="133"/>
      <c r="AH674" s="273"/>
      <c r="AI674" s="137"/>
      <c r="AJ674" s="138"/>
      <c r="AK674" s="137"/>
      <c r="AL674" s="138"/>
      <c r="AM674" s="137"/>
      <c r="AN674" s="138"/>
      <c r="AO674" s="138"/>
      <c r="AP674" s="55"/>
      <c r="AQ674" s="133"/>
      <c r="AR674" s="133"/>
      <c r="AS674" s="138"/>
      <c r="AT674" s="137"/>
      <c r="AU674" s="138"/>
      <c r="AV674" s="137"/>
      <c r="AW674" s="138"/>
      <c r="AX674" s="137"/>
      <c r="AY674" s="138"/>
      <c r="AZ674" s="175" t="s">
        <v>268</v>
      </c>
      <c r="BA674" s="274">
        <v>16280</v>
      </c>
      <c r="BB674" s="175" t="s">
        <v>268</v>
      </c>
      <c r="BC674" s="225">
        <v>160</v>
      </c>
      <c r="BD674" s="226" t="s">
        <v>269</v>
      </c>
      <c r="BE674" s="227" t="s">
        <v>270</v>
      </c>
      <c r="BF674" s="228" t="s">
        <v>268</v>
      </c>
      <c r="BG674" s="229" t="s">
        <v>271</v>
      </c>
      <c r="BH674" s="226" t="s">
        <v>268</v>
      </c>
      <c r="BI674" s="230">
        <v>2.8</v>
      </c>
      <c r="BJ674" s="1187"/>
      <c r="BK674" s="51"/>
      <c r="BL674" s="301"/>
      <c r="BM674" s="1210"/>
      <c r="BU674" s="235"/>
      <c r="BV674" s="1241"/>
      <c r="BW674" s="266"/>
      <c r="BX674" s="1210" t="s">
        <v>268</v>
      </c>
      <c r="BY674" s="1278">
        <v>21100</v>
      </c>
      <c r="BZ674" s="275"/>
      <c r="CA674" s="1210"/>
      <c r="CB674" s="1190">
        <v>0</v>
      </c>
      <c r="CC674" s="1192"/>
      <c r="CD674" s="1194"/>
      <c r="CE674" s="1192"/>
      <c r="CF674" s="1196"/>
      <c r="CG674" s="1192"/>
      <c r="CH674" s="1247"/>
      <c r="CI674" s="1241"/>
      <c r="CJ674" s="1219">
        <v>14480</v>
      </c>
      <c r="CK674" s="1189"/>
      <c r="CL674" s="1190"/>
      <c r="CM674" s="1192"/>
      <c r="CN674" s="1194"/>
      <c r="CO674" s="1192"/>
      <c r="CP674" s="1196"/>
      <c r="CQ674" s="1192"/>
      <c r="CR674" s="1205"/>
      <c r="CS674" s="1230"/>
      <c r="CT674" s="1232"/>
      <c r="CU674" s="1234"/>
      <c r="CV674" s="1237"/>
      <c r="CW674" s="1234"/>
      <c r="CX674" s="1237"/>
      <c r="CY674" s="1189"/>
      <c r="CZ674" s="167" t="s">
        <v>1166</v>
      </c>
      <c r="DA674" s="268">
        <v>4900</v>
      </c>
      <c r="DB674" s="269">
        <v>5400</v>
      </c>
      <c r="DC674" s="270">
        <v>3400</v>
      </c>
      <c r="DD674" s="271">
        <v>3400</v>
      </c>
      <c r="DE674" s="1210"/>
      <c r="DF674" s="231">
        <v>16800</v>
      </c>
      <c r="DG674" s="235"/>
      <c r="DH674" s="276"/>
      <c r="DI674" s="1241"/>
      <c r="DJ674" s="1243"/>
      <c r="DK674" s="1210"/>
      <c r="DL674" s="1190"/>
      <c r="DM674" s="1192"/>
      <c r="DN674" s="1194"/>
      <c r="DO674" s="1192"/>
      <c r="DP674" s="1196"/>
      <c r="DQ674" s="1192"/>
      <c r="DR674" s="1247"/>
      <c r="DS674" s="1210"/>
      <c r="DT674" s="191"/>
      <c r="DU674" s="1210"/>
      <c r="DV674" s="1221">
        <v>0.01</v>
      </c>
      <c r="DW674" s="1223">
        <v>0.03</v>
      </c>
      <c r="DX674" s="1223">
        <v>0.04</v>
      </c>
      <c r="DY674" s="1225">
        <v>0.05</v>
      </c>
      <c r="DZ674" s="1210"/>
      <c r="EA674" s="1212"/>
      <c r="EB674" s="1192"/>
      <c r="EC674" s="1199"/>
      <c r="ED674" s="1192"/>
      <c r="EE674" s="1194"/>
      <c r="EF674" s="1192"/>
      <c r="EG674" s="1196"/>
      <c r="EH674" s="1192"/>
      <c r="EI674" s="1205"/>
      <c r="EJ674" s="1208"/>
      <c r="EK674" s="1210"/>
      <c r="EL674" s="1212"/>
      <c r="EM674" s="1192"/>
      <c r="EN674" s="1199"/>
      <c r="EO674" s="1192"/>
      <c r="EP674" s="1194"/>
      <c r="EQ674" s="1192"/>
      <c r="ER674" s="1196"/>
      <c r="ES674" s="1192"/>
      <c r="ET674" s="1205"/>
      <c r="EU674" s="1215"/>
      <c r="EV674" s="1208"/>
      <c r="EW674" s="1210"/>
      <c r="EX674" s="277">
        <v>80</v>
      </c>
      <c r="EY674" s="1210"/>
      <c r="EZ674" s="1261"/>
      <c r="FA674" s="1210"/>
      <c r="FB674" s="1264"/>
      <c r="FC674" s="298"/>
      <c r="FD674" s="1267"/>
      <c r="FE674" s="441"/>
      <c r="FF674" s="422"/>
      <c r="FG674" s="422"/>
      <c r="FH674" s="422"/>
      <c r="FI674" s="422"/>
      <c r="FJ674" s="422"/>
      <c r="FK674" s="422"/>
      <c r="FL674" s="422"/>
      <c r="FM674" s="422"/>
      <c r="FN674" s="422"/>
      <c r="FO674" s="422"/>
    </row>
    <row r="675" spans="1:171" s="56" customFormat="1" ht="15.6" customHeight="1">
      <c r="A675" s="56" t="s">
        <v>1652</v>
      </c>
      <c r="B675" s="56" t="s">
        <v>2369</v>
      </c>
      <c r="C675" s="1256"/>
      <c r="D675" s="1349"/>
      <c r="E675" s="1218"/>
      <c r="F675" s="300" t="s">
        <v>45</v>
      </c>
      <c r="G675" s="205"/>
      <c r="H675" s="279">
        <v>244870</v>
      </c>
      <c r="I675" s="280"/>
      <c r="J675" s="279">
        <v>229090</v>
      </c>
      <c r="K675" s="280"/>
      <c r="L675" s="175" t="s">
        <v>268</v>
      </c>
      <c r="M675" s="223">
        <v>2320</v>
      </c>
      <c r="N675" s="281"/>
      <c r="O675" s="282" t="s">
        <v>269</v>
      </c>
      <c r="P675" s="283" t="s">
        <v>270</v>
      </c>
      <c r="Q675" s="284" t="s">
        <v>274</v>
      </c>
      <c r="R675" s="283" t="s">
        <v>271</v>
      </c>
      <c r="S675" s="284" t="s">
        <v>268</v>
      </c>
      <c r="T675" s="285">
        <v>3.1</v>
      </c>
      <c r="U675" s="286"/>
      <c r="V675" s="223">
        <v>2160</v>
      </c>
      <c r="W675" s="281"/>
      <c r="X675" s="282" t="s">
        <v>269</v>
      </c>
      <c r="Y675" s="283" t="s">
        <v>270</v>
      </c>
      <c r="Z675" s="284" t="s">
        <v>274</v>
      </c>
      <c r="AA675" s="283" t="s">
        <v>271</v>
      </c>
      <c r="AB675" s="284" t="s">
        <v>268</v>
      </c>
      <c r="AC675" s="285">
        <v>3.1</v>
      </c>
      <c r="AD675" s="287"/>
      <c r="AE675" s="55"/>
      <c r="AF675" s="133"/>
      <c r="AG675" s="133"/>
      <c r="AH675" s="288"/>
      <c r="AI675" s="137"/>
      <c r="AJ675" s="138"/>
      <c r="AK675" s="137"/>
      <c r="AL675" s="138"/>
      <c r="AM675" s="137"/>
      <c r="AN675" s="138"/>
      <c r="AO675" s="138"/>
      <c r="AP675" s="55"/>
      <c r="AQ675" s="289"/>
      <c r="AR675" s="165"/>
      <c r="AS675" s="288"/>
      <c r="AT675" s="137"/>
      <c r="AU675" s="138"/>
      <c r="AV675" s="137"/>
      <c r="AW675" s="138"/>
      <c r="AX675" s="137"/>
      <c r="AY675" s="138"/>
      <c r="BJ675" s="1187"/>
      <c r="BK675" s="51"/>
      <c r="BL675" s="301"/>
      <c r="BM675" s="1210"/>
      <c r="BU675" s="235"/>
      <c r="BV675" s="1241"/>
      <c r="BW675" s="266"/>
      <c r="BX675" s="1210"/>
      <c r="BY675" s="1279"/>
      <c r="BZ675" s="290"/>
      <c r="CA675" s="1210"/>
      <c r="CB675" s="1191"/>
      <c r="CC675" s="1193"/>
      <c r="CD675" s="1195"/>
      <c r="CE675" s="1193"/>
      <c r="CF675" s="1197"/>
      <c r="CG675" s="1193"/>
      <c r="CH675" s="1248"/>
      <c r="CI675" s="1241"/>
      <c r="CJ675" s="1219"/>
      <c r="CK675" s="1189"/>
      <c r="CL675" s="1190"/>
      <c r="CM675" s="1192"/>
      <c r="CN675" s="1194"/>
      <c r="CO675" s="1192"/>
      <c r="CP675" s="1196"/>
      <c r="CQ675" s="1192"/>
      <c r="CR675" s="1205"/>
      <c r="CS675" s="1230"/>
      <c r="CT675" s="1232"/>
      <c r="CU675" s="1235"/>
      <c r="CV675" s="1238"/>
      <c r="CW675" s="1235"/>
      <c r="CX675" s="1238"/>
      <c r="CY675" s="1189"/>
      <c r="CZ675" s="291" t="s">
        <v>1167</v>
      </c>
      <c r="DA675" s="292">
        <v>4400</v>
      </c>
      <c r="DB675" s="293">
        <v>4900</v>
      </c>
      <c r="DC675" s="294">
        <v>3000</v>
      </c>
      <c r="DD675" s="290">
        <v>3000</v>
      </c>
      <c r="DE675" s="1210"/>
      <c r="DF675" s="231"/>
      <c r="DG675" s="235"/>
      <c r="DH675" s="165"/>
      <c r="DI675" s="1241"/>
      <c r="DJ675" s="1244"/>
      <c r="DK675" s="1210"/>
      <c r="DL675" s="1190"/>
      <c r="DM675" s="1193"/>
      <c r="DN675" s="1195"/>
      <c r="DO675" s="1193"/>
      <c r="DP675" s="1197"/>
      <c r="DQ675" s="1193"/>
      <c r="DR675" s="1248"/>
      <c r="DS675" s="1210"/>
      <c r="DT675" s="191"/>
      <c r="DU675" s="1210"/>
      <c r="DV675" s="1222"/>
      <c r="DW675" s="1224"/>
      <c r="DX675" s="1224"/>
      <c r="DY675" s="1226"/>
      <c r="DZ675" s="1210"/>
      <c r="EA675" s="1213"/>
      <c r="EB675" s="1193"/>
      <c r="EC675" s="1200"/>
      <c r="ED675" s="1193"/>
      <c r="EE675" s="1195"/>
      <c r="EF675" s="1193"/>
      <c r="EG675" s="1197"/>
      <c r="EH675" s="1193"/>
      <c r="EI675" s="1206"/>
      <c r="EJ675" s="1209"/>
      <c r="EK675" s="1210"/>
      <c r="EL675" s="1213"/>
      <c r="EM675" s="1193"/>
      <c r="EN675" s="1200"/>
      <c r="EO675" s="1193"/>
      <c r="EP675" s="1195"/>
      <c r="EQ675" s="1193"/>
      <c r="ER675" s="1197"/>
      <c r="ES675" s="1193"/>
      <c r="ET675" s="1206"/>
      <c r="EU675" s="1216"/>
      <c r="EV675" s="1209"/>
      <c r="EW675" s="1210"/>
      <c r="EX675" s="295" t="s">
        <v>1168</v>
      </c>
      <c r="EY675" s="1210"/>
      <c r="EZ675" s="1261"/>
      <c r="FA675" s="1210"/>
      <c r="FB675" s="1264"/>
      <c r="FC675" s="298"/>
      <c r="FD675" s="1267"/>
      <c r="FE675" s="441"/>
      <c r="FF675" s="422"/>
      <c r="FG675" s="422"/>
      <c r="FH675" s="422"/>
      <c r="FI675" s="422"/>
      <c r="FJ675" s="422"/>
      <c r="FK675" s="422"/>
      <c r="FL675" s="422"/>
      <c r="FM675" s="422"/>
      <c r="FN675" s="422"/>
      <c r="FO675" s="422"/>
    </row>
    <row r="676" spans="1:171" ht="15.6" customHeight="1">
      <c r="A676" s="56" t="s">
        <v>680</v>
      </c>
      <c r="B676" s="56" t="s">
        <v>2370</v>
      </c>
      <c r="C676" s="1256"/>
      <c r="D676" s="1348" t="s">
        <v>299</v>
      </c>
      <c r="E676" s="1184" t="s">
        <v>1160</v>
      </c>
      <c r="F676" s="296" t="s">
        <v>42</v>
      </c>
      <c r="G676" s="205"/>
      <c r="H676" s="206">
        <v>81480</v>
      </c>
      <c r="I676" s="207">
        <v>89620</v>
      </c>
      <c r="J676" s="206">
        <v>67670</v>
      </c>
      <c r="K676" s="207">
        <v>75810</v>
      </c>
      <c r="L676" s="175" t="s">
        <v>268</v>
      </c>
      <c r="M676" s="208">
        <v>790</v>
      </c>
      <c r="N676" s="209">
        <v>870</v>
      </c>
      <c r="O676" s="210" t="s">
        <v>269</v>
      </c>
      <c r="P676" s="211" t="s">
        <v>270</v>
      </c>
      <c r="Q676" s="212" t="s">
        <v>268</v>
      </c>
      <c r="R676" s="213" t="s">
        <v>271</v>
      </c>
      <c r="S676" s="212" t="s">
        <v>268</v>
      </c>
      <c r="T676" s="214">
        <v>3.3</v>
      </c>
      <c r="U676" s="215">
        <v>3.2</v>
      </c>
      <c r="V676" s="208">
        <v>650</v>
      </c>
      <c r="W676" s="209">
        <v>730</v>
      </c>
      <c r="X676" s="210" t="s">
        <v>269</v>
      </c>
      <c r="Y676" s="211" t="s">
        <v>270</v>
      </c>
      <c r="Z676" s="212" t="s">
        <v>268</v>
      </c>
      <c r="AA676" s="213" t="s">
        <v>271</v>
      </c>
      <c r="AB676" s="212" t="s">
        <v>268</v>
      </c>
      <c r="AC676" s="214">
        <v>3.2</v>
      </c>
      <c r="AD676" s="216">
        <v>3.2</v>
      </c>
      <c r="AE676" s="175" t="s">
        <v>268</v>
      </c>
      <c r="AF676" s="217">
        <v>8140</v>
      </c>
      <c r="AG676" s="218" t="s">
        <v>274</v>
      </c>
      <c r="AH676" s="219">
        <v>80</v>
      </c>
      <c r="AI676" s="220" t="s">
        <v>269</v>
      </c>
      <c r="AJ676" s="211" t="s">
        <v>270</v>
      </c>
      <c r="AK676" s="212" t="s">
        <v>268</v>
      </c>
      <c r="AL676" s="213" t="s">
        <v>271</v>
      </c>
      <c r="AM676" s="212" t="s">
        <v>268</v>
      </c>
      <c r="AN676" s="221">
        <v>2.8</v>
      </c>
      <c r="AO676" s="222" t="s">
        <v>276</v>
      </c>
      <c r="AP676" s="175" t="s">
        <v>268</v>
      </c>
      <c r="AQ676" s="223">
        <v>3250</v>
      </c>
      <c r="AR676" s="224" t="s">
        <v>274</v>
      </c>
      <c r="AS676" s="225">
        <v>30</v>
      </c>
      <c r="AT676" s="226" t="s">
        <v>269</v>
      </c>
      <c r="AU676" s="227" t="s">
        <v>270</v>
      </c>
      <c r="AV676" s="228" t="s">
        <v>268</v>
      </c>
      <c r="AW676" s="229" t="s">
        <v>271</v>
      </c>
      <c r="AX676" s="228" t="s">
        <v>268</v>
      </c>
      <c r="AY676" s="230">
        <v>3.8</v>
      </c>
      <c r="BA676" s="56"/>
      <c r="BJ676" s="1187"/>
      <c r="BL676" s="301"/>
      <c r="BM676" s="1210"/>
      <c r="BN676" s="56"/>
      <c r="BO676" s="56"/>
      <c r="BP676" s="56"/>
      <c r="BQ676" s="56"/>
      <c r="BR676" s="56"/>
      <c r="BS676" s="56"/>
      <c r="BT676" s="56"/>
      <c r="BU676" s="154"/>
      <c r="BV676" s="1241"/>
      <c r="BW676" s="191"/>
      <c r="BX676" s="1210" t="s">
        <v>268</v>
      </c>
      <c r="BY676" s="1276">
        <v>21130</v>
      </c>
      <c r="BZ676" s="237"/>
      <c r="CA676" s="1210" t="s">
        <v>268</v>
      </c>
      <c r="CB676" s="1245">
        <v>130</v>
      </c>
      <c r="CC676" s="1201" t="s">
        <v>269</v>
      </c>
      <c r="CD676" s="1202" t="s">
        <v>270</v>
      </c>
      <c r="CE676" s="1201" t="s">
        <v>268</v>
      </c>
      <c r="CF676" s="1203" t="s">
        <v>275</v>
      </c>
      <c r="CG676" s="1201" t="s">
        <v>268</v>
      </c>
      <c r="CH676" s="1246">
        <v>5.9</v>
      </c>
      <c r="CI676" s="1241"/>
      <c r="CJ676" s="1188" t="s">
        <v>198</v>
      </c>
      <c r="CK676" s="1189" t="s">
        <v>268</v>
      </c>
      <c r="CL676" s="1190">
        <v>120</v>
      </c>
      <c r="CM676" s="1192" t="s">
        <v>269</v>
      </c>
      <c r="CN676" s="1194" t="s">
        <v>270</v>
      </c>
      <c r="CO676" s="1192" t="s">
        <v>268</v>
      </c>
      <c r="CP676" s="1196" t="s">
        <v>275</v>
      </c>
      <c r="CQ676" s="1192" t="s">
        <v>268</v>
      </c>
      <c r="CR676" s="1205">
        <v>2.7</v>
      </c>
      <c r="CS676" s="1230" t="s">
        <v>277</v>
      </c>
      <c r="CT676" s="1232" t="s">
        <v>268</v>
      </c>
      <c r="CU676" s="1233">
        <v>5800</v>
      </c>
      <c r="CV676" s="1236">
        <v>6400</v>
      </c>
      <c r="CW676" s="1233">
        <v>4100</v>
      </c>
      <c r="CX676" s="1236">
        <v>4100</v>
      </c>
      <c r="CY676" s="1189" t="s">
        <v>268</v>
      </c>
      <c r="CZ676" s="238" t="s">
        <v>1162</v>
      </c>
      <c r="DA676" s="239">
        <v>9800</v>
      </c>
      <c r="DB676" s="240">
        <v>10900</v>
      </c>
      <c r="DC676" s="241">
        <v>6800</v>
      </c>
      <c r="DD676" s="242">
        <v>6800</v>
      </c>
      <c r="DE676" s="1210"/>
      <c r="DF676" s="231" t="s">
        <v>296</v>
      </c>
      <c r="DG676" s="1189" t="s">
        <v>268</v>
      </c>
      <c r="DH676" s="1239">
        <v>5100</v>
      </c>
      <c r="DI676" s="1210" t="s">
        <v>268</v>
      </c>
      <c r="DJ676" s="1242">
        <v>5430</v>
      </c>
      <c r="DK676" s="1210" t="s">
        <v>268</v>
      </c>
      <c r="DL676" s="1245">
        <v>50</v>
      </c>
      <c r="DM676" s="1201" t="s">
        <v>269</v>
      </c>
      <c r="DN676" s="1202" t="s">
        <v>270</v>
      </c>
      <c r="DO676" s="1201" t="s">
        <v>268</v>
      </c>
      <c r="DP676" s="1203" t="s">
        <v>275</v>
      </c>
      <c r="DQ676" s="1201" t="s">
        <v>268</v>
      </c>
      <c r="DR676" s="1246">
        <v>6.8</v>
      </c>
      <c r="DS676" s="1210"/>
      <c r="DT676" s="231"/>
      <c r="DU676" s="1210" t="s">
        <v>280</v>
      </c>
      <c r="DV676" s="1249" t="s">
        <v>1129</v>
      </c>
      <c r="DW676" s="1251" t="s">
        <v>1129</v>
      </c>
      <c r="DX676" s="1251" t="s">
        <v>1129</v>
      </c>
      <c r="DY676" s="1253" t="s">
        <v>1129</v>
      </c>
      <c r="DZ676" s="1210" t="s">
        <v>280</v>
      </c>
      <c r="EA676" s="1211">
        <v>3690</v>
      </c>
      <c r="EB676" s="1201" t="s">
        <v>268</v>
      </c>
      <c r="EC676" s="1198">
        <v>30</v>
      </c>
      <c r="ED676" s="1201" t="s">
        <v>269</v>
      </c>
      <c r="EE676" s="1202" t="s">
        <v>270</v>
      </c>
      <c r="EF676" s="1201" t="s">
        <v>268</v>
      </c>
      <c r="EG676" s="1203" t="s">
        <v>275</v>
      </c>
      <c r="EH676" s="1201" t="s">
        <v>268</v>
      </c>
      <c r="EI676" s="1204">
        <v>5.7</v>
      </c>
      <c r="EJ676" s="1207" t="s">
        <v>276</v>
      </c>
      <c r="EK676" s="1210" t="s">
        <v>280</v>
      </c>
      <c r="EL676" s="1211">
        <v>12210</v>
      </c>
      <c r="EM676" s="1201" t="s">
        <v>268</v>
      </c>
      <c r="EN676" s="1198">
        <v>120</v>
      </c>
      <c r="EO676" s="1201" t="s">
        <v>269</v>
      </c>
      <c r="EP676" s="1202" t="s">
        <v>270</v>
      </c>
      <c r="EQ676" s="1201" t="s">
        <v>268</v>
      </c>
      <c r="ER676" s="1203" t="s">
        <v>275</v>
      </c>
      <c r="ES676" s="1201" t="s">
        <v>268</v>
      </c>
      <c r="ET676" s="1204">
        <v>2.8</v>
      </c>
      <c r="EU676" s="1214" t="s">
        <v>276</v>
      </c>
      <c r="EV676" s="1207" t="s">
        <v>1168</v>
      </c>
      <c r="EW676" s="1210" t="s">
        <v>280</v>
      </c>
      <c r="EX676" s="244"/>
      <c r="EY676" s="1210" t="s">
        <v>280</v>
      </c>
      <c r="EZ676" s="1261"/>
      <c r="FA676" s="1210"/>
      <c r="FB676" s="1264"/>
      <c r="FC676" s="298"/>
      <c r="FD676" s="1267"/>
      <c r="FE676" s="441"/>
      <c r="FL676" s="422"/>
      <c r="FM676" s="422"/>
      <c r="FN676" s="422"/>
      <c r="FO676" s="422"/>
    </row>
    <row r="677" spans="1:171" ht="15.6" customHeight="1">
      <c r="A677" s="56" t="s">
        <v>681</v>
      </c>
      <c r="B677" s="56" t="s">
        <v>2371</v>
      </c>
      <c r="C677" s="1256"/>
      <c r="D677" s="1349"/>
      <c r="E677" s="1185"/>
      <c r="F677" s="299" t="s">
        <v>43</v>
      </c>
      <c r="G677" s="205"/>
      <c r="H677" s="246">
        <v>89620</v>
      </c>
      <c r="I677" s="247">
        <v>155760</v>
      </c>
      <c r="J677" s="246">
        <v>75810</v>
      </c>
      <c r="K677" s="247">
        <v>141950</v>
      </c>
      <c r="L677" s="175" t="s">
        <v>268</v>
      </c>
      <c r="M677" s="248">
        <v>870</v>
      </c>
      <c r="N677" s="249">
        <v>1430</v>
      </c>
      <c r="O677" s="250" t="s">
        <v>269</v>
      </c>
      <c r="P677" s="251" t="s">
        <v>270</v>
      </c>
      <c r="Q677" s="252" t="s">
        <v>274</v>
      </c>
      <c r="R677" s="251" t="s">
        <v>271</v>
      </c>
      <c r="S677" s="252" t="s">
        <v>268</v>
      </c>
      <c r="T677" s="253">
        <v>3.2</v>
      </c>
      <c r="U677" s="254">
        <v>3.1</v>
      </c>
      <c r="V677" s="248">
        <v>730</v>
      </c>
      <c r="W677" s="249">
        <v>1290</v>
      </c>
      <c r="X677" s="250" t="s">
        <v>269</v>
      </c>
      <c r="Y677" s="251" t="s">
        <v>270</v>
      </c>
      <c r="Z677" s="252" t="s">
        <v>274</v>
      </c>
      <c r="AA677" s="251" t="s">
        <v>271</v>
      </c>
      <c r="AB677" s="252" t="s">
        <v>268</v>
      </c>
      <c r="AC677" s="253">
        <v>3.2</v>
      </c>
      <c r="AD677" s="255">
        <v>3.1</v>
      </c>
      <c r="AE677" s="175" t="s">
        <v>268</v>
      </c>
      <c r="AF677" s="223">
        <v>8140</v>
      </c>
      <c r="AG677" s="224" t="s">
        <v>274</v>
      </c>
      <c r="AH677" s="256">
        <v>80</v>
      </c>
      <c r="AI677" s="257" t="s">
        <v>269</v>
      </c>
      <c r="AJ677" s="197" t="s">
        <v>270</v>
      </c>
      <c r="AK677" s="198" t="s">
        <v>268</v>
      </c>
      <c r="AL677" s="258" t="s">
        <v>271</v>
      </c>
      <c r="AM677" s="259" t="s">
        <v>268</v>
      </c>
      <c r="AN677" s="260">
        <v>2.8</v>
      </c>
      <c r="AO677" s="261"/>
      <c r="AQ677" s="233"/>
      <c r="AR677" s="56"/>
      <c r="AS677" s="233"/>
      <c r="AT677" s="262"/>
      <c r="AU677" s="263"/>
      <c r="AV677" s="262"/>
      <c r="AW677" s="263"/>
      <c r="AX677" s="262"/>
      <c r="AY677" s="263"/>
      <c r="BA677" s="56"/>
      <c r="BB677" s="56"/>
      <c r="BC677" s="264"/>
      <c r="BD677" s="265"/>
      <c r="BE677" s="56"/>
      <c r="BF677" s="265"/>
      <c r="BG677" s="56"/>
      <c r="BH677" s="265"/>
      <c r="BI677" s="56"/>
      <c r="BJ677" s="1187"/>
      <c r="BL677" s="301"/>
      <c r="BM677" s="1210"/>
      <c r="BN677" s="56"/>
      <c r="BO677" s="56"/>
      <c r="BP677" s="56"/>
      <c r="BQ677" s="56"/>
      <c r="BR677" s="56"/>
      <c r="BS677" s="56"/>
      <c r="BT677" s="56"/>
      <c r="BU677" s="154"/>
      <c r="BV677" s="1241"/>
      <c r="BW677" s="191"/>
      <c r="BX677" s="1210"/>
      <c r="BY677" s="1277"/>
      <c r="BZ677" s="267">
        <v>19190</v>
      </c>
      <c r="CA677" s="1210"/>
      <c r="CB677" s="1190"/>
      <c r="CC677" s="1192"/>
      <c r="CD677" s="1194"/>
      <c r="CE677" s="1192"/>
      <c r="CF677" s="1196"/>
      <c r="CG677" s="1192"/>
      <c r="CH677" s="1247"/>
      <c r="CI677" s="1241"/>
      <c r="CJ677" s="1188"/>
      <c r="CK677" s="1189"/>
      <c r="CL677" s="1190"/>
      <c r="CM677" s="1192"/>
      <c r="CN677" s="1194"/>
      <c r="CO677" s="1192"/>
      <c r="CP677" s="1196"/>
      <c r="CQ677" s="1192"/>
      <c r="CR677" s="1205"/>
      <c r="CS677" s="1230"/>
      <c r="CT677" s="1232"/>
      <c r="CU677" s="1234"/>
      <c r="CV677" s="1237"/>
      <c r="CW677" s="1234"/>
      <c r="CX677" s="1237"/>
      <c r="CY677" s="1189"/>
      <c r="CZ677" s="167" t="s">
        <v>1164</v>
      </c>
      <c r="DA677" s="268">
        <v>5400</v>
      </c>
      <c r="DB677" s="269">
        <v>6000</v>
      </c>
      <c r="DC677" s="270">
        <v>3700</v>
      </c>
      <c r="DD677" s="271">
        <v>3700</v>
      </c>
      <c r="DE677" s="1210"/>
      <c r="DF677" s="231">
        <v>14160</v>
      </c>
      <c r="DG677" s="1189"/>
      <c r="DH677" s="1240"/>
      <c r="DI677" s="1210"/>
      <c r="DJ677" s="1243"/>
      <c r="DK677" s="1210"/>
      <c r="DL677" s="1190"/>
      <c r="DM677" s="1192"/>
      <c r="DN677" s="1194"/>
      <c r="DO677" s="1192"/>
      <c r="DP677" s="1196"/>
      <c r="DQ677" s="1192"/>
      <c r="DR677" s="1247"/>
      <c r="DS677" s="1210"/>
      <c r="DT677" s="231"/>
      <c r="DU677" s="1210"/>
      <c r="DV677" s="1250"/>
      <c r="DW677" s="1252"/>
      <c r="DX677" s="1252"/>
      <c r="DY677" s="1254"/>
      <c r="DZ677" s="1210"/>
      <c r="EA677" s="1212"/>
      <c r="EB677" s="1192"/>
      <c r="EC677" s="1199"/>
      <c r="ED677" s="1192"/>
      <c r="EE677" s="1194"/>
      <c r="EF677" s="1192"/>
      <c r="EG677" s="1196"/>
      <c r="EH677" s="1192"/>
      <c r="EI677" s="1205"/>
      <c r="EJ677" s="1208"/>
      <c r="EK677" s="1210"/>
      <c r="EL677" s="1212"/>
      <c r="EM677" s="1192"/>
      <c r="EN677" s="1199"/>
      <c r="EO677" s="1192"/>
      <c r="EP677" s="1194"/>
      <c r="EQ677" s="1192"/>
      <c r="ER677" s="1196"/>
      <c r="ES677" s="1192"/>
      <c r="ET677" s="1205"/>
      <c r="EU677" s="1215"/>
      <c r="EV677" s="1208"/>
      <c r="EW677" s="1210"/>
      <c r="EX677" s="272">
        <v>7600</v>
      </c>
      <c r="EY677" s="1210"/>
      <c r="EZ677" s="1261"/>
      <c r="FA677" s="1210"/>
      <c r="FB677" s="1264"/>
      <c r="FC677" s="298"/>
      <c r="FD677" s="1267"/>
      <c r="FE677" s="441"/>
      <c r="FL677" s="422"/>
      <c r="FM677" s="422"/>
      <c r="FN677" s="422"/>
      <c r="FO677" s="422"/>
    </row>
    <row r="678" spans="1:171" ht="15.6" customHeight="1">
      <c r="A678" s="56" t="s">
        <v>1653</v>
      </c>
      <c r="B678" s="56" t="s">
        <v>2372</v>
      </c>
      <c r="C678" s="1256"/>
      <c r="D678" s="1349"/>
      <c r="E678" s="1217" t="s">
        <v>1165</v>
      </c>
      <c r="F678" s="299" t="s">
        <v>44</v>
      </c>
      <c r="G678" s="205"/>
      <c r="H678" s="246">
        <v>155760</v>
      </c>
      <c r="I678" s="247">
        <v>237200</v>
      </c>
      <c r="J678" s="246">
        <v>141950</v>
      </c>
      <c r="K678" s="247">
        <v>223390</v>
      </c>
      <c r="L678" s="175" t="s">
        <v>268</v>
      </c>
      <c r="M678" s="248">
        <v>1430</v>
      </c>
      <c r="N678" s="249">
        <v>2240</v>
      </c>
      <c r="O678" s="250" t="s">
        <v>269</v>
      </c>
      <c r="P678" s="251" t="s">
        <v>270</v>
      </c>
      <c r="Q678" s="252" t="s">
        <v>274</v>
      </c>
      <c r="R678" s="251" t="s">
        <v>271</v>
      </c>
      <c r="S678" s="252" t="s">
        <v>268</v>
      </c>
      <c r="T678" s="253">
        <v>3.1</v>
      </c>
      <c r="U678" s="254">
        <v>3.1</v>
      </c>
      <c r="V678" s="248">
        <v>1290</v>
      </c>
      <c r="W678" s="249">
        <v>2100</v>
      </c>
      <c r="X678" s="250" t="s">
        <v>269</v>
      </c>
      <c r="Y678" s="251" t="s">
        <v>270</v>
      </c>
      <c r="Z678" s="252" t="s">
        <v>274</v>
      </c>
      <c r="AA678" s="251" t="s">
        <v>271</v>
      </c>
      <c r="AB678" s="252" t="s">
        <v>268</v>
      </c>
      <c r="AC678" s="253">
        <v>3.1</v>
      </c>
      <c r="AD678" s="255">
        <v>3.1</v>
      </c>
      <c r="AE678" s="55"/>
      <c r="AH678" s="273"/>
      <c r="AP678" s="55"/>
      <c r="AZ678" s="175" t="s">
        <v>268</v>
      </c>
      <c r="BA678" s="274">
        <v>16280</v>
      </c>
      <c r="BB678" s="175" t="s">
        <v>268</v>
      </c>
      <c r="BC678" s="225">
        <v>160</v>
      </c>
      <c r="BD678" s="226" t="s">
        <v>269</v>
      </c>
      <c r="BE678" s="227" t="s">
        <v>270</v>
      </c>
      <c r="BF678" s="228" t="s">
        <v>268</v>
      </c>
      <c r="BG678" s="229" t="s">
        <v>271</v>
      </c>
      <c r="BH678" s="226" t="s">
        <v>268</v>
      </c>
      <c r="BI678" s="230">
        <v>2.8</v>
      </c>
      <c r="BJ678" s="1187"/>
      <c r="BL678" s="301"/>
      <c r="BM678" s="1210"/>
      <c r="BN678" s="56"/>
      <c r="BO678" s="56"/>
      <c r="BP678" s="56"/>
      <c r="BQ678" s="56"/>
      <c r="BR678" s="56"/>
      <c r="BS678" s="56"/>
      <c r="BT678" s="56"/>
      <c r="BU678" s="154"/>
      <c r="BV678" s="1241"/>
      <c r="BW678" s="191"/>
      <c r="BX678" s="1210" t="s">
        <v>268</v>
      </c>
      <c r="BY678" s="1278">
        <v>19190</v>
      </c>
      <c r="BZ678" s="275"/>
      <c r="CA678" s="1210"/>
      <c r="CB678" s="1190">
        <v>0</v>
      </c>
      <c r="CC678" s="1192"/>
      <c r="CD678" s="1194"/>
      <c r="CE678" s="1192"/>
      <c r="CF678" s="1196"/>
      <c r="CG678" s="1192"/>
      <c r="CH678" s="1247"/>
      <c r="CI678" s="1241"/>
      <c r="CJ678" s="1219">
        <v>12670</v>
      </c>
      <c r="CK678" s="1189"/>
      <c r="CL678" s="1190"/>
      <c r="CM678" s="1192"/>
      <c r="CN678" s="1194"/>
      <c r="CO678" s="1192"/>
      <c r="CP678" s="1196"/>
      <c r="CQ678" s="1192"/>
      <c r="CR678" s="1205"/>
      <c r="CS678" s="1230"/>
      <c r="CT678" s="1232"/>
      <c r="CU678" s="1234"/>
      <c r="CV678" s="1237"/>
      <c r="CW678" s="1234"/>
      <c r="CX678" s="1237"/>
      <c r="CY678" s="1189"/>
      <c r="CZ678" s="167" t="s">
        <v>1166</v>
      </c>
      <c r="DA678" s="268">
        <v>4700</v>
      </c>
      <c r="DB678" s="269">
        <v>5200</v>
      </c>
      <c r="DC678" s="270">
        <v>3300</v>
      </c>
      <c r="DD678" s="271">
        <v>3300</v>
      </c>
      <c r="DE678" s="1210"/>
      <c r="DF678" s="231"/>
      <c r="DG678" s="235"/>
      <c r="DH678" s="276"/>
      <c r="DI678" s="1241"/>
      <c r="DJ678" s="1243"/>
      <c r="DK678" s="1210"/>
      <c r="DL678" s="1190"/>
      <c r="DM678" s="1192"/>
      <c r="DN678" s="1194"/>
      <c r="DO678" s="1192"/>
      <c r="DP678" s="1196"/>
      <c r="DQ678" s="1192"/>
      <c r="DR678" s="1247"/>
      <c r="DS678" s="1210"/>
      <c r="DT678" s="302"/>
      <c r="DU678" s="1210"/>
      <c r="DV678" s="1221">
        <v>0.01</v>
      </c>
      <c r="DW678" s="1223">
        <v>0.03</v>
      </c>
      <c r="DX678" s="1223">
        <v>0.04</v>
      </c>
      <c r="DY678" s="1225">
        <v>0.05</v>
      </c>
      <c r="DZ678" s="1210"/>
      <c r="EA678" s="1212"/>
      <c r="EB678" s="1192"/>
      <c r="EC678" s="1199"/>
      <c r="ED678" s="1192"/>
      <c r="EE678" s="1194"/>
      <c r="EF678" s="1192"/>
      <c r="EG678" s="1196"/>
      <c r="EH678" s="1192"/>
      <c r="EI678" s="1205"/>
      <c r="EJ678" s="1208"/>
      <c r="EK678" s="1210"/>
      <c r="EL678" s="1212"/>
      <c r="EM678" s="1192"/>
      <c r="EN678" s="1199"/>
      <c r="EO678" s="1192"/>
      <c r="EP678" s="1194"/>
      <c r="EQ678" s="1192"/>
      <c r="ER678" s="1196"/>
      <c r="ES678" s="1192"/>
      <c r="ET678" s="1205"/>
      <c r="EU678" s="1215"/>
      <c r="EV678" s="1208"/>
      <c r="EW678" s="1210"/>
      <c r="EX678" s="277">
        <v>70</v>
      </c>
      <c r="EY678" s="1210"/>
      <c r="EZ678" s="1261"/>
      <c r="FA678" s="1210"/>
      <c r="FB678" s="1264"/>
      <c r="FC678" s="298"/>
      <c r="FD678" s="1267"/>
      <c r="FE678" s="441"/>
      <c r="FL678" s="422"/>
      <c r="FM678" s="422"/>
      <c r="FN678" s="422"/>
      <c r="FO678" s="422"/>
    </row>
    <row r="679" spans="1:171" ht="15.6" customHeight="1">
      <c r="A679" s="56" t="s">
        <v>1654</v>
      </c>
      <c r="B679" s="56" t="s">
        <v>2373</v>
      </c>
      <c r="C679" s="1256"/>
      <c r="D679" s="1349"/>
      <c r="E679" s="1218"/>
      <c r="F679" s="300" t="s">
        <v>45</v>
      </c>
      <c r="G679" s="205"/>
      <c r="H679" s="279">
        <v>237200</v>
      </c>
      <c r="I679" s="280"/>
      <c r="J679" s="279">
        <v>223390</v>
      </c>
      <c r="K679" s="280"/>
      <c r="L679" s="175" t="s">
        <v>268</v>
      </c>
      <c r="M679" s="223">
        <v>2240</v>
      </c>
      <c r="N679" s="281"/>
      <c r="O679" s="282" t="s">
        <v>269</v>
      </c>
      <c r="P679" s="283" t="s">
        <v>270</v>
      </c>
      <c r="Q679" s="284" t="s">
        <v>274</v>
      </c>
      <c r="R679" s="283" t="s">
        <v>271</v>
      </c>
      <c r="S679" s="284" t="s">
        <v>268</v>
      </c>
      <c r="T679" s="285">
        <v>3.1</v>
      </c>
      <c r="U679" s="286"/>
      <c r="V679" s="223">
        <v>2100</v>
      </c>
      <c r="W679" s="281"/>
      <c r="X679" s="282" t="s">
        <v>269</v>
      </c>
      <c r="Y679" s="283" t="s">
        <v>270</v>
      </c>
      <c r="Z679" s="284" t="s">
        <v>274</v>
      </c>
      <c r="AA679" s="283" t="s">
        <v>271</v>
      </c>
      <c r="AB679" s="284" t="s">
        <v>268</v>
      </c>
      <c r="AC679" s="285">
        <v>3.1</v>
      </c>
      <c r="AD679" s="287"/>
      <c r="AE679" s="55"/>
      <c r="AH679" s="288"/>
      <c r="AP679" s="55"/>
      <c r="AQ679" s="289"/>
      <c r="AR679" s="165"/>
      <c r="AS679" s="288"/>
      <c r="AZ679" s="56"/>
      <c r="BA679" s="56"/>
      <c r="BB679" s="56"/>
      <c r="BC679" s="56"/>
      <c r="BD679" s="56"/>
      <c r="BE679" s="56"/>
      <c r="BF679" s="56"/>
      <c r="BG679" s="56"/>
      <c r="BH679" s="56"/>
      <c r="BI679" s="56"/>
      <c r="BJ679" s="1187"/>
      <c r="BL679" s="1229" t="s">
        <v>1172</v>
      </c>
      <c r="BM679" s="1210"/>
      <c r="BN679" s="1270" t="s">
        <v>1172</v>
      </c>
      <c r="BO679" s="1271"/>
      <c r="BP679" s="1271"/>
      <c r="BQ679" s="1271"/>
      <c r="BR679" s="1271"/>
      <c r="BS679" s="1271"/>
      <c r="BT679" s="1272"/>
      <c r="BU679" s="179"/>
      <c r="BV679" s="1241"/>
      <c r="BW679" s="231"/>
      <c r="BX679" s="1210"/>
      <c r="BY679" s="1279"/>
      <c r="BZ679" s="290"/>
      <c r="CA679" s="1210"/>
      <c r="CB679" s="1191"/>
      <c r="CC679" s="1193"/>
      <c r="CD679" s="1195"/>
      <c r="CE679" s="1193"/>
      <c r="CF679" s="1197"/>
      <c r="CG679" s="1193"/>
      <c r="CH679" s="1248"/>
      <c r="CI679" s="1241"/>
      <c r="CJ679" s="1219"/>
      <c r="CK679" s="1189"/>
      <c r="CL679" s="1190"/>
      <c r="CM679" s="1192"/>
      <c r="CN679" s="1194"/>
      <c r="CO679" s="1192"/>
      <c r="CP679" s="1196"/>
      <c r="CQ679" s="1192"/>
      <c r="CR679" s="1205"/>
      <c r="CS679" s="1230"/>
      <c r="CT679" s="1232"/>
      <c r="CU679" s="1235"/>
      <c r="CV679" s="1238"/>
      <c r="CW679" s="1235"/>
      <c r="CX679" s="1238"/>
      <c r="CY679" s="1189"/>
      <c r="CZ679" s="291" t="s">
        <v>1167</v>
      </c>
      <c r="DA679" s="292">
        <v>4200</v>
      </c>
      <c r="DB679" s="293">
        <v>4600</v>
      </c>
      <c r="DC679" s="294">
        <v>2900</v>
      </c>
      <c r="DD679" s="290">
        <v>2900</v>
      </c>
      <c r="DE679" s="1210"/>
      <c r="DF679" s="231" t="s">
        <v>298</v>
      </c>
      <c r="DG679" s="235"/>
      <c r="DH679" s="165"/>
      <c r="DI679" s="1241"/>
      <c r="DJ679" s="1244"/>
      <c r="DK679" s="1210"/>
      <c r="DL679" s="1190"/>
      <c r="DM679" s="1193"/>
      <c r="DN679" s="1195"/>
      <c r="DO679" s="1193"/>
      <c r="DP679" s="1197"/>
      <c r="DQ679" s="1193"/>
      <c r="DR679" s="1248"/>
      <c r="DS679" s="1210"/>
      <c r="DT679" s="231"/>
      <c r="DU679" s="1210"/>
      <c r="DV679" s="1222"/>
      <c r="DW679" s="1224"/>
      <c r="DX679" s="1224"/>
      <c r="DY679" s="1226"/>
      <c r="DZ679" s="1210"/>
      <c r="EA679" s="1213"/>
      <c r="EB679" s="1193"/>
      <c r="EC679" s="1200"/>
      <c r="ED679" s="1193"/>
      <c r="EE679" s="1195"/>
      <c r="EF679" s="1193"/>
      <c r="EG679" s="1197"/>
      <c r="EH679" s="1193"/>
      <c r="EI679" s="1206"/>
      <c r="EJ679" s="1209"/>
      <c r="EK679" s="1210"/>
      <c r="EL679" s="1213"/>
      <c r="EM679" s="1193"/>
      <c r="EN679" s="1200"/>
      <c r="EO679" s="1193"/>
      <c r="EP679" s="1195"/>
      <c r="EQ679" s="1193"/>
      <c r="ER679" s="1197"/>
      <c r="ES679" s="1193"/>
      <c r="ET679" s="1206"/>
      <c r="EU679" s="1216"/>
      <c r="EV679" s="1209"/>
      <c r="EW679" s="1210"/>
      <c r="EX679" s="295" t="s">
        <v>1168</v>
      </c>
      <c r="EY679" s="1210"/>
      <c r="EZ679" s="1261"/>
      <c r="FA679" s="1210"/>
      <c r="FB679" s="1264"/>
      <c r="FC679" s="298"/>
      <c r="FD679" s="1267"/>
      <c r="FE679" s="441"/>
      <c r="FL679" s="422"/>
      <c r="FM679" s="422"/>
      <c r="FN679" s="422"/>
      <c r="FO679" s="422"/>
    </row>
    <row r="680" spans="1:171" ht="15.6" customHeight="1">
      <c r="A680" s="144" t="s">
        <v>682</v>
      </c>
      <c r="B680" s="144" t="s">
        <v>2374</v>
      </c>
      <c r="C680" s="1256"/>
      <c r="D680" s="1348" t="s">
        <v>302</v>
      </c>
      <c r="E680" s="1184" t="s">
        <v>1160</v>
      </c>
      <c r="F680" s="296" t="s">
        <v>42</v>
      </c>
      <c r="G680" s="205"/>
      <c r="H680" s="206">
        <v>81890</v>
      </c>
      <c r="I680" s="207">
        <v>90030</v>
      </c>
      <c r="J680" s="206">
        <v>69620</v>
      </c>
      <c r="K680" s="207">
        <v>77760</v>
      </c>
      <c r="L680" s="175" t="s">
        <v>268</v>
      </c>
      <c r="M680" s="208">
        <v>790</v>
      </c>
      <c r="N680" s="209">
        <v>870</v>
      </c>
      <c r="O680" s="210" t="s">
        <v>269</v>
      </c>
      <c r="P680" s="211" t="s">
        <v>270</v>
      </c>
      <c r="Q680" s="212" t="s">
        <v>268</v>
      </c>
      <c r="R680" s="213" t="s">
        <v>271</v>
      </c>
      <c r="S680" s="212" t="s">
        <v>268</v>
      </c>
      <c r="T680" s="214">
        <v>3.2</v>
      </c>
      <c r="U680" s="215">
        <v>3.2</v>
      </c>
      <c r="V680" s="208">
        <v>670</v>
      </c>
      <c r="W680" s="209">
        <v>750</v>
      </c>
      <c r="X680" s="210" t="s">
        <v>269</v>
      </c>
      <c r="Y680" s="211" t="s">
        <v>270</v>
      </c>
      <c r="Z680" s="212" t="s">
        <v>268</v>
      </c>
      <c r="AA680" s="213" t="s">
        <v>271</v>
      </c>
      <c r="AB680" s="212" t="s">
        <v>268</v>
      </c>
      <c r="AC680" s="214">
        <v>3.1</v>
      </c>
      <c r="AD680" s="216">
        <v>3.1</v>
      </c>
      <c r="AE680" s="175" t="s">
        <v>268</v>
      </c>
      <c r="AF680" s="217">
        <v>8140</v>
      </c>
      <c r="AG680" s="218" t="s">
        <v>274</v>
      </c>
      <c r="AH680" s="219">
        <v>80</v>
      </c>
      <c r="AI680" s="220" t="s">
        <v>269</v>
      </c>
      <c r="AJ680" s="211" t="s">
        <v>270</v>
      </c>
      <c r="AK680" s="212" t="s">
        <v>268</v>
      </c>
      <c r="AL680" s="213" t="s">
        <v>271</v>
      </c>
      <c r="AM680" s="212" t="s">
        <v>268</v>
      </c>
      <c r="AN680" s="221">
        <v>2.8</v>
      </c>
      <c r="AO680" s="222" t="s">
        <v>276</v>
      </c>
      <c r="AP680" s="175" t="s">
        <v>268</v>
      </c>
      <c r="AQ680" s="223">
        <v>3250</v>
      </c>
      <c r="AR680" s="224" t="s">
        <v>274</v>
      </c>
      <c r="AS680" s="225">
        <v>30</v>
      </c>
      <c r="AT680" s="226" t="s">
        <v>269</v>
      </c>
      <c r="AU680" s="227" t="s">
        <v>270</v>
      </c>
      <c r="AV680" s="228" t="s">
        <v>268</v>
      </c>
      <c r="AW680" s="229" t="s">
        <v>271</v>
      </c>
      <c r="AX680" s="228" t="s">
        <v>268</v>
      </c>
      <c r="AY680" s="230">
        <v>3.8</v>
      </c>
      <c r="BA680" s="56"/>
      <c r="BJ680" s="1187"/>
      <c r="BL680" s="1229"/>
      <c r="BM680" s="1210"/>
      <c r="BN680" s="1270"/>
      <c r="BO680" s="1271"/>
      <c r="BP680" s="1271"/>
      <c r="BQ680" s="1271"/>
      <c r="BR680" s="1271"/>
      <c r="BS680" s="1271"/>
      <c r="BT680" s="1272"/>
      <c r="BU680" s="179"/>
      <c r="BV680" s="1241"/>
      <c r="BW680" s="231"/>
      <c r="BX680" s="1210" t="s">
        <v>268</v>
      </c>
      <c r="BY680" s="1276">
        <v>19640</v>
      </c>
      <c r="BZ680" s="237"/>
      <c r="CA680" s="1210" t="s">
        <v>268</v>
      </c>
      <c r="CB680" s="1245">
        <v>110</v>
      </c>
      <c r="CC680" s="1201" t="s">
        <v>269</v>
      </c>
      <c r="CD680" s="1202" t="s">
        <v>270</v>
      </c>
      <c r="CE680" s="1201" t="s">
        <v>268</v>
      </c>
      <c r="CF680" s="1203" t="s">
        <v>275</v>
      </c>
      <c r="CG680" s="1201" t="s">
        <v>268</v>
      </c>
      <c r="CH680" s="1246">
        <v>6.2</v>
      </c>
      <c r="CI680" s="1241"/>
      <c r="CJ680" s="1188" t="s">
        <v>199</v>
      </c>
      <c r="CK680" s="1189" t="s">
        <v>268</v>
      </c>
      <c r="CL680" s="1190">
        <v>110</v>
      </c>
      <c r="CM680" s="1192" t="s">
        <v>269</v>
      </c>
      <c r="CN680" s="1194" t="s">
        <v>270</v>
      </c>
      <c r="CO680" s="1192" t="s">
        <v>268</v>
      </c>
      <c r="CP680" s="1196" t="s">
        <v>275</v>
      </c>
      <c r="CQ680" s="1192" t="s">
        <v>268</v>
      </c>
      <c r="CR680" s="1205">
        <v>2.6</v>
      </c>
      <c r="CS680" s="1230" t="s">
        <v>277</v>
      </c>
      <c r="CT680" s="1232" t="s">
        <v>268</v>
      </c>
      <c r="CU680" s="1233">
        <v>5900</v>
      </c>
      <c r="CV680" s="1236">
        <v>6500</v>
      </c>
      <c r="CW680" s="1233">
        <v>4100</v>
      </c>
      <c r="CX680" s="1236">
        <v>4100</v>
      </c>
      <c r="CY680" s="1189" t="s">
        <v>268</v>
      </c>
      <c r="CZ680" s="238" t="s">
        <v>1162</v>
      </c>
      <c r="DA680" s="239">
        <v>9200</v>
      </c>
      <c r="DB680" s="240">
        <v>10300</v>
      </c>
      <c r="DC680" s="241">
        <v>6400</v>
      </c>
      <c r="DD680" s="242">
        <v>6400</v>
      </c>
      <c r="DE680" s="1210"/>
      <c r="DF680" s="231">
        <v>12280</v>
      </c>
      <c r="DG680" s="1189" t="s">
        <v>268</v>
      </c>
      <c r="DH680" s="1239">
        <v>5100</v>
      </c>
      <c r="DI680" s="1210" t="s">
        <v>268</v>
      </c>
      <c r="DJ680" s="1242">
        <v>4820</v>
      </c>
      <c r="DK680" s="1210" t="s">
        <v>268</v>
      </c>
      <c r="DL680" s="1245">
        <v>40</v>
      </c>
      <c r="DM680" s="1201" t="s">
        <v>269</v>
      </c>
      <c r="DN680" s="1202" t="s">
        <v>270</v>
      </c>
      <c r="DO680" s="1201" t="s">
        <v>268</v>
      </c>
      <c r="DP680" s="1203" t="s">
        <v>275</v>
      </c>
      <c r="DQ680" s="1201" t="s">
        <v>268</v>
      </c>
      <c r="DR680" s="1246">
        <v>7.6</v>
      </c>
      <c r="DS680" s="1210"/>
      <c r="DT680" s="231"/>
      <c r="DU680" s="1210" t="s">
        <v>280</v>
      </c>
      <c r="DV680" s="1249" t="s">
        <v>1129</v>
      </c>
      <c r="DW680" s="1251" t="s">
        <v>1129</v>
      </c>
      <c r="DX680" s="1251" t="s">
        <v>1129</v>
      </c>
      <c r="DY680" s="1253" t="s">
        <v>1129</v>
      </c>
      <c r="DZ680" s="1210" t="s">
        <v>280</v>
      </c>
      <c r="EA680" s="1211">
        <v>3280</v>
      </c>
      <c r="EB680" s="1201" t="s">
        <v>268</v>
      </c>
      <c r="EC680" s="1198">
        <v>30</v>
      </c>
      <c r="ED680" s="1201" t="s">
        <v>269</v>
      </c>
      <c r="EE680" s="1202" t="s">
        <v>270</v>
      </c>
      <c r="EF680" s="1201" t="s">
        <v>268</v>
      </c>
      <c r="EG680" s="1203" t="s">
        <v>275</v>
      </c>
      <c r="EH680" s="1201" t="s">
        <v>268</v>
      </c>
      <c r="EI680" s="1204">
        <v>5</v>
      </c>
      <c r="EJ680" s="1207" t="s">
        <v>276</v>
      </c>
      <c r="EK680" s="1210" t="s">
        <v>280</v>
      </c>
      <c r="EL680" s="1211">
        <v>10850</v>
      </c>
      <c r="EM680" s="1201" t="s">
        <v>268</v>
      </c>
      <c r="EN680" s="1198">
        <v>100</v>
      </c>
      <c r="EO680" s="1201" t="s">
        <v>269</v>
      </c>
      <c r="EP680" s="1202" t="s">
        <v>270</v>
      </c>
      <c r="EQ680" s="1201" t="s">
        <v>268</v>
      </c>
      <c r="ER680" s="1203" t="s">
        <v>275</v>
      </c>
      <c r="ES680" s="1201" t="s">
        <v>268</v>
      </c>
      <c r="ET680" s="1204">
        <v>3</v>
      </c>
      <c r="EU680" s="1214" t="s">
        <v>276</v>
      </c>
      <c r="EV680" s="1207" t="s">
        <v>1168</v>
      </c>
      <c r="EW680" s="1210" t="s">
        <v>280</v>
      </c>
      <c r="EX680" s="244"/>
      <c r="EY680" s="1210" t="s">
        <v>280</v>
      </c>
      <c r="EZ680" s="1261"/>
      <c r="FA680" s="1210"/>
      <c r="FB680" s="1264"/>
      <c r="FC680" s="298"/>
      <c r="FD680" s="1267"/>
      <c r="FE680" s="441"/>
      <c r="FL680" s="422"/>
      <c r="FM680" s="422"/>
      <c r="FN680" s="422"/>
      <c r="FO680" s="422"/>
    </row>
    <row r="681" spans="1:171" ht="15.6" customHeight="1">
      <c r="A681" s="144" t="s">
        <v>683</v>
      </c>
      <c r="B681" s="144" t="s">
        <v>2375</v>
      </c>
      <c r="C681" s="1256"/>
      <c r="D681" s="1349"/>
      <c r="E681" s="1185"/>
      <c r="F681" s="299" t="s">
        <v>43</v>
      </c>
      <c r="G681" s="205"/>
      <c r="H681" s="246">
        <v>90030</v>
      </c>
      <c r="I681" s="247">
        <v>156170</v>
      </c>
      <c r="J681" s="246">
        <v>77760</v>
      </c>
      <c r="K681" s="247">
        <v>143900</v>
      </c>
      <c r="L681" s="175" t="s">
        <v>268</v>
      </c>
      <c r="M681" s="248">
        <v>870</v>
      </c>
      <c r="N681" s="249">
        <v>1440</v>
      </c>
      <c r="O681" s="250" t="s">
        <v>269</v>
      </c>
      <c r="P681" s="251" t="s">
        <v>270</v>
      </c>
      <c r="Q681" s="252" t="s">
        <v>274</v>
      </c>
      <c r="R681" s="251" t="s">
        <v>271</v>
      </c>
      <c r="S681" s="252" t="s">
        <v>268</v>
      </c>
      <c r="T681" s="253">
        <v>3.2</v>
      </c>
      <c r="U681" s="254">
        <v>3.1</v>
      </c>
      <c r="V681" s="248">
        <v>750</v>
      </c>
      <c r="W681" s="249">
        <v>1310</v>
      </c>
      <c r="X681" s="250" t="s">
        <v>269</v>
      </c>
      <c r="Y681" s="251" t="s">
        <v>270</v>
      </c>
      <c r="Z681" s="252" t="s">
        <v>274</v>
      </c>
      <c r="AA681" s="251" t="s">
        <v>271</v>
      </c>
      <c r="AB681" s="252" t="s">
        <v>268</v>
      </c>
      <c r="AC681" s="253">
        <v>3.1</v>
      </c>
      <c r="AD681" s="255">
        <v>3.1</v>
      </c>
      <c r="AE681" s="175" t="s">
        <v>268</v>
      </c>
      <c r="AF681" s="223">
        <v>8140</v>
      </c>
      <c r="AG681" s="224" t="s">
        <v>274</v>
      </c>
      <c r="AH681" s="256">
        <v>80</v>
      </c>
      <c r="AI681" s="257" t="s">
        <v>269</v>
      </c>
      <c r="AJ681" s="197" t="s">
        <v>270</v>
      </c>
      <c r="AK681" s="198" t="s">
        <v>268</v>
      </c>
      <c r="AL681" s="258" t="s">
        <v>271</v>
      </c>
      <c r="AM681" s="259" t="s">
        <v>268</v>
      </c>
      <c r="AN681" s="260">
        <v>2.8</v>
      </c>
      <c r="AO681" s="261"/>
      <c r="AQ681" s="233"/>
      <c r="AR681" s="56"/>
      <c r="AS681" s="233"/>
      <c r="AT681" s="262"/>
      <c r="AU681" s="263"/>
      <c r="AV681" s="262"/>
      <c r="AW681" s="263"/>
      <c r="AX681" s="262"/>
      <c r="AY681" s="263"/>
      <c r="BA681" s="56"/>
      <c r="BB681" s="56"/>
      <c r="BC681" s="264"/>
      <c r="BD681" s="265"/>
      <c r="BE681" s="56"/>
      <c r="BF681" s="265"/>
      <c r="BG681" s="56"/>
      <c r="BH681" s="265"/>
      <c r="BI681" s="56"/>
      <c r="BJ681" s="1187"/>
      <c r="BL681" s="1229"/>
      <c r="BM681" s="1210"/>
      <c r="BN681" s="1270"/>
      <c r="BO681" s="1271"/>
      <c r="BP681" s="1271"/>
      <c r="BQ681" s="1271"/>
      <c r="BR681" s="1271"/>
      <c r="BS681" s="1271"/>
      <c r="BT681" s="1272"/>
      <c r="BU681" s="179"/>
      <c r="BV681" s="1241"/>
      <c r="BW681" s="231"/>
      <c r="BX681" s="1210"/>
      <c r="BY681" s="1277"/>
      <c r="BZ681" s="267">
        <v>17700</v>
      </c>
      <c r="CA681" s="1210"/>
      <c r="CB681" s="1190"/>
      <c r="CC681" s="1192"/>
      <c r="CD681" s="1194"/>
      <c r="CE681" s="1192"/>
      <c r="CF681" s="1196"/>
      <c r="CG681" s="1192"/>
      <c r="CH681" s="1247"/>
      <c r="CI681" s="1241"/>
      <c r="CJ681" s="1188"/>
      <c r="CK681" s="1189"/>
      <c r="CL681" s="1190"/>
      <c r="CM681" s="1192"/>
      <c r="CN681" s="1194"/>
      <c r="CO681" s="1192"/>
      <c r="CP681" s="1196"/>
      <c r="CQ681" s="1192"/>
      <c r="CR681" s="1205"/>
      <c r="CS681" s="1230"/>
      <c r="CT681" s="1232"/>
      <c r="CU681" s="1234"/>
      <c r="CV681" s="1237"/>
      <c r="CW681" s="1234"/>
      <c r="CX681" s="1237"/>
      <c r="CY681" s="1189"/>
      <c r="CZ681" s="167" t="s">
        <v>1164</v>
      </c>
      <c r="DA681" s="268">
        <v>5100</v>
      </c>
      <c r="DB681" s="269">
        <v>5600</v>
      </c>
      <c r="DC681" s="270">
        <v>3500</v>
      </c>
      <c r="DD681" s="271">
        <v>3500</v>
      </c>
      <c r="DE681" s="1210"/>
      <c r="DF681" s="231"/>
      <c r="DG681" s="1189"/>
      <c r="DH681" s="1240"/>
      <c r="DI681" s="1210"/>
      <c r="DJ681" s="1243"/>
      <c r="DK681" s="1210"/>
      <c r="DL681" s="1190"/>
      <c r="DM681" s="1192"/>
      <c r="DN681" s="1194"/>
      <c r="DO681" s="1192"/>
      <c r="DP681" s="1196"/>
      <c r="DQ681" s="1192"/>
      <c r="DR681" s="1247"/>
      <c r="DS681" s="1210"/>
      <c r="DT681" s="231"/>
      <c r="DU681" s="1210"/>
      <c r="DV681" s="1250"/>
      <c r="DW681" s="1252"/>
      <c r="DX681" s="1252"/>
      <c r="DY681" s="1254"/>
      <c r="DZ681" s="1210"/>
      <c r="EA681" s="1212"/>
      <c r="EB681" s="1192"/>
      <c r="EC681" s="1199"/>
      <c r="ED681" s="1192"/>
      <c r="EE681" s="1194"/>
      <c r="EF681" s="1192"/>
      <c r="EG681" s="1196"/>
      <c r="EH681" s="1192"/>
      <c r="EI681" s="1205"/>
      <c r="EJ681" s="1208"/>
      <c r="EK681" s="1210"/>
      <c r="EL681" s="1212"/>
      <c r="EM681" s="1192"/>
      <c r="EN681" s="1199"/>
      <c r="EO681" s="1192"/>
      <c r="EP681" s="1194"/>
      <c r="EQ681" s="1192"/>
      <c r="ER681" s="1196"/>
      <c r="ES681" s="1192"/>
      <c r="ET681" s="1205"/>
      <c r="EU681" s="1215"/>
      <c r="EV681" s="1208"/>
      <c r="EW681" s="1210"/>
      <c r="EX681" s="272">
        <v>6760</v>
      </c>
      <c r="EY681" s="1210"/>
      <c r="EZ681" s="1261"/>
      <c r="FA681" s="1210"/>
      <c r="FB681" s="1264"/>
      <c r="FC681" s="298"/>
      <c r="FD681" s="1267"/>
      <c r="FE681" s="441"/>
      <c r="FL681" s="422"/>
      <c r="FM681" s="422"/>
      <c r="FN681" s="422"/>
      <c r="FO681" s="422"/>
    </row>
    <row r="682" spans="1:171" ht="15.6" customHeight="1">
      <c r="A682" s="144" t="s">
        <v>1655</v>
      </c>
      <c r="B682" s="144" t="s">
        <v>2376</v>
      </c>
      <c r="C682" s="1256"/>
      <c r="D682" s="1349"/>
      <c r="E682" s="1217" t="s">
        <v>1165</v>
      </c>
      <c r="F682" s="299" t="s">
        <v>44</v>
      </c>
      <c r="G682" s="205"/>
      <c r="H682" s="246">
        <v>156170</v>
      </c>
      <c r="I682" s="247">
        <v>237610</v>
      </c>
      <c r="J682" s="246">
        <v>143900</v>
      </c>
      <c r="K682" s="247">
        <v>225340</v>
      </c>
      <c r="L682" s="175" t="s">
        <v>268</v>
      </c>
      <c r="M682" s="248">
        <v>1440</v>
      </c>
      <c r="N682" s="249">
        <v>2250</v>
      </c>
      <c r="O682" s="250" t="s">
        <v>269</v>
      </c>
      <c r="P682" s="251" t="s">
        <v>270</v>
      </c>
      <c r="Q682" s="252" t="s">
        <v>274</v>
      </c>
      <c r="R682" s="251" t="s">
        <v>271</v>
      </c>
      <c r="S682" s="252" t="s">
        <v>268</v>
      </c>
      <c r="T682" s="253">
        <v>3.1</v>
      </c>
      <c r="U682" s="254">
        <v>3.1</v>
      </c>
      <c r="V682" s="248">
        <v>1310</v>
      </c>
      <c r="W682" s="249">
        <v>2120</v>
      </c>
      <c r="X682" s="250" t="s">
        <v>269</v>
      </c>
      <c r="Y682" s="251" t="s">
        <v>270</v>
      </c>
      <c r="Z682" s="252" t="s">
        <v>274</v>
      </c>
      <c r="AA682" s="251" t="s">
        <v>271</v>
      </c>
      <c r="AB682" s="252" t="s">
        <v>268</v>
      </c>
      <c r="AC682" s="253">
        <v>3.1</v>
      </c>
      <c r="AD682" s="255">
        <v>3.1</v>
      </c>
      <c r="AE682" s="55"/>
      <c r="AH682" s="273"/>
      <c r="AP682" s="55"/>
      <c r="AZ682" s="175" t="s">
        <v>268</v>
      </c>
      <c r="BA682" s="274">
        <v>16280</v>
      </c>
      <c r="BB682" s="175" t="s">
        <v>268</v>
      </c>
      <c r="BC682" s="225">
        <v>160</v>
      </c>
      <c r="BD682" s="226" t="s">
        <v>269</v>
      </c>
      <c r="BE682" s="227" t="s">
        <v>270</v>
      </c>
      <c r="BF682" s="228" t="s">
        <v>268</v>
      </c>
      <c r="BG682" s="229" t="s">
        <v>271</v>
      </c>
      <c r="BH682" s="226" t="s">
        <v>268</v>
      </c>
      <c r="BI682" s="230">
        <v>2.8</v>
      </c>
      <c r="BJ682" s="1187"/>
      <c r="BL682" s="231" t="s">
        <v>1173</v>
      </c>
      <c r="BM682" s="1210"/>
      <c r="BN682" s="1273" t="s">
        <v>1173</v>
      </c>
      <c r="BO682" s="1274"/>
      <c r="BP682" s="1274"/>
      <c r="BQ682" s="56"/>
      <c r="BR682" s="56"/>
      <c r="BS682" s="56"/>
      <c r="BT682" s="56"/>
      <c r="BU682" s="179"/>
      <c r="BV682" s="1241"/>
      <c r="BW682" s="231"/>
      <c r="BX682" s="1210" t="s">
        <v>268</v>
      </c>
      <c r="BY682" s="1278">
        <v>17700</v>
      </c>
      <c r="BZ682" s="275"/>
      <c r="CA682" s="1210"/>
      <c r="CB682" s="1190">
        <v>0</v>
      </c>
      <c r="CC682" s="1192"/>
      <c r="CD682" s="1194"/>
      <c r="CE682" s="1192"/>
      <c r="CF682" s="1196"/>
      <c r="CG682" s="1192"/>
      <c r="CH682" s="1247"/>
      <c r="CI682" s="1241"/>
      <c r="CJ682" s="1219">
        <v>11260</v>
      </c>
      <c r="CK682" s="1189"/>
      <c r="CL682" s="1190"/>
      <c r="CM682" s="1192"/>
      <c r="CN682" s="1194"/>
      <c r="CO682" s="1192"/>
      <c r="CP682" s="1196"/>
      <c r="CQ682" s="1192"/>
      <c r="CR682" s="1205"/>
      <c r="CS682" s="1230"/>
      <c r="CT682" s="1232"/>
      <c r="CU682" s="1234"/>
      <c r="CV682" s="1237"/>
      <c r="CW682" s="1234"/>
      <c r="CX682" s="1237"/>
      <c r="CY682" s="1189"/>
      <c r="CZ682" s="167" t="s">
        <v>1166</v>
      </c>
      <c r="DA682" s="268">
        <v>4400</v>
      </c>
      <c r="DB682" s="269">
        <v>4900</v>
      </c>
      <c r="DC682" s="270">
        <v>3100</v>
      </c>
      <c r="DD682" s="271">
        <v>3100</v>
      </c>
      <c r="DE682" s="1210"/>
      <c r="DF682" s="231" t="s">
        <v>301</v>
      </c>
      <c r="DG682" s="235"/>
      <c r="DH682" s="276"/>
      <c r="DI682" s="1241"/>
      <c r="DJ682" s="1243"/>
      <c r="DK682" s="1210"/>
      <c r="DL682" s="1190"/>
      <c r="DM682" s="1192"/>
      <c r="DN682" s="1194"/>
      <c r="DO682" s="1192"/>
      <c r="DP682" s="1196"/>
      <c r="DQ682" s="1192"/>
      <c r="DR682" s="1247"/>
      <c r="DS682" s="1210"/>
      <c r="DT682" s="231"/>
      <c r="DU682" s="1210"/>
      <c r="DV682" s="1221">
        <v>0.01</v>
      </c>
      <c r="DW682" s="1223">
        <v>0.03</v>
      </c>
      <c r="DX682" s="1223">
        <v>0.04</v>
      </c>
      <c r="DY682" s="1225">
        <v>0.06</v>
      </c>
      <c r="DZ682" s="1210"/>
      <c r="EA682" s="1212"/>
      <c r="EB682" s="1192"/>
      <c r="EC682" s="1199"/>
      <c r="ED682" s="1192"/>
      <c r="EE682" s="1194"/>
      <c r="EF682" s="1192"/>
      <c r="EG682" s="1196"/>
      <c r="EH682" s="1192"/>
      <c r="EI682" s="1205"/>
      <c r="EJ682" s="1208"/>
      <c r="EK682" s="1210"/>
      <c r="EL682" s="1212"/>
      <c r="EM682" s="1192"/>
      <c r="EN682" s="1199"/>
      <c r="EO682" s="1192"/>
      <c r="EP682" s="1194"/>
      <c r="EQ682" s="1192"/>
      <c r="ER682" s="1196"/>
      <c r="ES682" s="1192"/>
      <c r="ET682" s="1205"/>
      <c r="EU682" s="1215"/>
      <c r="EV682" s="1208"/>
      <c r="EW682" s="1210"/>
      <c r="EX682" s="277">
        <v>60</v>
      </c>
      <c r="EY682" s="1210"/>
      <c r="EZ682" s="1261"/>
      <c r="FA682" s="1210"/>
      <c r="FB682" s="1264"/>
      <c r="FC682" s="298"/>
      <c r="FD682" s="1267"/>
      <c r="FE682" s="441"/>
      <c r="FL682" s="422"/>
      <c r="FM682" s="422"/>
      <c r="FN682" s="422"/>
      <c r="FO682" s="422"/>
    </row>
    <row r="683" spans="1:171" ht="15.6" customHeight="1">
      <c r="A683" s="144" t="s">
        <v>1656</v>
      </c>
      <c r="B683" s="144" t="s">
        <v>2377</v>
      </c>
      <c r="C683" s="1256"/>
      <c r="D683" s="1349"/>
      <c r="E683" s="1218"/>
      <c r="F683" s="300" t="s">
        <v>45</v>
      </c>
      <c r="G683" s="205"/>
      <c r="H683" s="279">
        <v>237610</v>
      </c>
      <c r="I683" s="280"/>
      <c r="J683" s="279">
        <v>225340</v>
      </c>
      <c r="K683" s="280"/>
      <c r="L683" s="175" t="s">
        <v>268</v>
      </c>
      <c r="M683" s="223">
        <v>2250</v>
      </c>
      <c r="N683" s="281"/>
      <c r="O683" s="282" t="s">
        <v>269</v>
      </c>
      <c r="P683" s="283" t="s">
        <v>270</v>
      </c>
      <c r="Q683" s="284" t="s">
        <v>274</v>
      </c>
      <c r="R683" s="283" t="s">
        <v>271</v>
      </c>
      <c r="S683" s="284" t="s">
        <v>268</v>
      </c>
      <c r="T683" s="285">
        <v>3.1</v>
      </c>
      <c r="U683" s="286"/>
      <c r="V683" s="223">
        <v>2120</v>
      </c>
      <c r="W683" s="281"/>
      <c r="X683" s="282" t="s">
        <v>269</v>
      </c>
      <c r="Y683" s="283" t="s">
        <v>270</v>
      </c>
      <c r="Z683" s="284" t="s">
        <v>274</v>
      </c>
      <c r="AA683" s="283" t="s">
        <v>271</v>
      </c>
      <c r="AB683" s="284" t="s">
        <v>268</v>
      </c>
      <c r="AC683" s="285">
        <v>3.1</v>
      </c>
      <c r="AD683" s="287"/>
      <c r="AE683" s="55"/>
      <c r="AH683" s="288"/>
      <c r="AP683" s="55"/>
      <c r="AQ683" s="289"/>
      <c r="AR683" s="165"/>
      <c r="AS683" s="288"/>
      <c r="AZ683" s="56"/>
      <c r="BA683" s="56"/>
      <c r="BB683" s="56"/>
      <c r="BC683" s="56"/>
      <c r="BD683" s="56"/>
      <c r="BE683" s="56"/>
      <c r="BF683" s="56"/>
      <c r="BG683" s="56"/>
      <c r="BH683" s="56"/>
      <c r="BI683" s="56"/>
      <c r="BJ683" s="1187"/>
      <c r="BL683" s="231">
        <v>274600</v>
      </c>
      <c r="BM683" s="1210"/>
      <c r="BN683" s="149">
        <v>2740</v>
      </c>
      <c r="BO683" s="138" t="s">
        <v>272</v>
      </c>
      <c r="BP683" s="166" t="s">
        <v>270</v>
      </c>
      <c r="BQ683" s="161" t="s">
        <v>268</v>
      </c>
      <c r="BR683" s="303" t="s">
        <v>271</v>
      </c>
      <c r="BS683" s="182" t="s">
        <v>268</v>
      </c>
      <c r="BT683" s="304">
        <v>2.1</v>
      </c>
      <c r="BU683" s="179"/>
      <c r="BV683" s="1241"/>
      <c r="BW683" s="231"/>
      <c r="BX683" s="1210"/>
      <c r="BY683" s="1279"/>
      <c r="BZ683" s="290"/>
      <c r="CA683" s="1210"/>
      <c r="CB683" s="1191"/>
      <c r="CC683" s="1193"/>
      <c r="CD683" s="1195"/>
      <c r="CE683" s="1193"/>
      <c r="CF683" s="1197"/>
      <c r="CG683" s="1193"/>
      <c r="CH683" s="1248"/>
      <c r="CI683" s="1241"/>
      <c r="CJ683" s="1219"/>
      <c r="CK683" s="1189"/>
      <c r="CL683" s="1190"/>
      <c r="CM683" s="1192"/>
      <c r="CN683" s="1194"/>
      <c r="CO683" s="1192"/>
      <c r="CP683" s="1196"/>
      <c r="CQ683" s="1192"/>
      <c r="CR683" s="1205"/>
      <c r="CS683" s="1230"/>
      <c r="CT683" s="1232"/>
      <c r="CU683" s="1235"/>
      <c r="CV683" s="1238"/>
      <c r="CW683" s="1235"/>
      <c r="CX683" s="1238"/>
      <c r="CY683" s="1189"/>
      <c r="CZ683" s="291" t="s">
        <v>1167</v>
      </c>
      <c r="DA683" s="292">
        <v>3900</v>
      </c>
      <c r="DB683" s="293">
        <v>4400</v>
      </c>
      <c r="DC683" s="294">
        <v>2700</v>
      </c>
      <c r="DD683" s="290">
        <v>2700</v>
      </c>
      <c r="DE683" s="1210"/>
      <c r="DF683" s="231">
        <v>10870</v>
      </c>
      <c r="DG683" s="235"/>
      <c r="DH683" s="165"/>
      <c r="DI683" s="1241"/>
      <c r="DJ683" s="1244"/>
      <c r="DK683" s="1210"/>
      <c r="DL683" s="1190"/>
      <c r="DM683" s="1193"/>
      <c r="DN683" s="1195"/>
      <c r="DO683" s="1193"/>
      <c r="DP683" s="1197"/>
      <c r="DQ683" s="1193"/>
      <c r="DR683" s="1248"/>
      <c r="DS683" s="1210"/>
      <c r="DT683" s="231"/>
      <c r="DU683" s="1210"/>
      <c r="DV683" s="1222"/>
      <c r="DW683" s="1224"/>
      <c r="DX683" s="1224"/>
      <c r="DY683" s="1226"/>
      <c r="DZ683" s="1210"/>
      <c r="EA683" s="1213"/>
      <c r="EB683" s="1193"/>
      <c r="EC683" s="1200"/>
      <c r="ED683" s="1193"/>
      <c r="EE683" s="1195"/>
      <c r="EF683" s="1193"/>
      <c r="EG683" s="1197"/>
      <c r="EH683" s="1193"/>
      <c r="EI683" s="1206"/>
      <c r="EJ683" s="1209"/>
      <c r="EK683" s="1210"/>
      <c r="EL683" s="1213"/>
      <c r="EM683" s="1193"/>
      <c r="EN683" s="1200"/>
      <c r="EO683" s="1193"/>
      <c r="EP683" s="1195"/>
      <c r="EQ683" s="1193"/>
      <c r="ER683" s="1197"/>
      <c r="ES683" s="1193"/>
      <c r="ET683" s="1206"/>
      <c r="EU683" s="1216"/>
      <c r="EV683" s="1209"/>
      <c r="EW683" s="1210"/>
      <c r="EX683" s="295" t="s">
        <v>1168</v>
      </c>
      <c r="EY683" s="1210"/>
      <c r="EZ683" s="1261"/>
      <c r="FA683" s="1210"/>
      <c r="FB683" s="1264"/>
      <c r="FC683" s="298"/>
      <c r="FD683" s="1267"/>
      <c r="FE683" s="441"/>
      <c r="FL683" s="422"/>
      <c r="FM683" s="422"/>
      <c r="FN683" s="422"/>
      <c r="FO683" s="422"/>
    </row>
    <row r="684" spans="1:171" ht="15.6" customHeight="1">
      <c r="A684" s="144" t="s">
        <v>684</v>
      </c>
      <c r="B684" s="144" t="s">
        <v>2378</v>
      </c>
      <c r="C684" s="1256"/>
      <c r="D684" s="1348" t="s">
        <v>304</v>
      </c>
      <c r="E684" s="1184" t="s">
        <v>1160</v>
      </c>
      <c r="F684" s="296" t="s">
        <v>42</v>
      </c>
      <c r="G684" s="205"/>
      <c r="H684" s="206">
        <v>74770</v>
      </c>
      <c r="I684" s="207">
        <v>82910</v>
      </c>
      <c r="J684" s="206">
        <v>63720</v>
      </c>
      <c r="K684" s="207">
        <v>71860</v>
      </c>
      <c r="L684" s="175" t="s">
        <v>268</v>
      </c>
      <c r="M684" s="208">
        <v>720</v>
      </c>
      <c r="N684" s="209">
        <v>800</v>
      </c>
      <c r="O684" s="210" t="s">
        <v>269</v>
      </c>
      <c r="P684" s="211" t="s">
        <v>270</v>
      </c>
      <c r="Q684" s="212" t="s">
        <v>268</v>
      </c>
      <c r="R684" s="213" t="s">
        <v>271</v>
      </c>
      <c r="S684" s="212" t="s">
        <v>268</v>
      </c>
      <c r="T684" s="214">
        <v>3.2</v>
      </c>
      <c r="U684" s="215">
        <v>3.2</v>
      </c>
      <c r="V684" s="208">
        <v>610</v>
      </c>
      <c r="W684" s="209">
        <v>690</v>
      </c>
      <c r="X684" s="210" t="s">
        <v>269</v>
      </c>
      <c r="Y684" s="211" t="s">
        <v>270</v>
      </c>
      <c r="Z684" s="212" t="s">
        <v>268</v>
      </c>
      <c r="AA684" s="213" t="s">
        <v>271</v>
      </c>
      <c r="AB684" s="212" t="s">
        <v>268</v>
      </c>
      <c r="AC684" s="214">
        <v>3.1</v>
      </c>
      <c r="AD684" s="216">
        <v>3.1</v>
      </c>
      <c r="AE684" s="175" t="s">
        <v>268</v>
      </c>
      <c r="AF684" s="217">
        <v>8140</v>
      </c>
      <c r="AG684" s="218" t="s">
        <v>274</v>
      </c>
      <c r="AH684" s="219">
        <v>80</v>
      </c>
      <c r="AI684" s="220" t="s">
        <v>269</v>
      </c>
      <c r="AJ684" s="211" t="s">
        <v>270</v>
      </c>
      <c r="AK684" s="212" t="s">
        <v>268</v>
      </c>
      <c r="AL684" s="213" t="s">
        <v>271</v>
      </c>
      <c r="AM684" s="212" t="s">
        <v>268</v>
      </c>
      <c r="AN684" s="221">
        <v>2.8</v>
      </c>
      <c r="AO684" s="222" t="s">
        <v>276</v>
      </c>
      <c r="AP684" s="175" t="s">
        <v>268</v>
      </c>
      <c r="AQ684" s="223">
        <v>3250</v>
      </c>
      <c r="AR684" s="224" t="s">
        <v>274</v>
      </c>
      <c r="AS684" s="225">
        <v>30</v>
      </c>
      <c r="AT684" s="226" t="s">
        <v>269</v>
      </c>
      <c r="AU684" s="227" t="s">
        <v>270</v>
      </c>
      <c r="AV684" s="228" t="s">
        <v>268</v>
      </c>
      <c r="AW684" s="229" t="s">
        <v>271</v>
      </c>
      <c r="AX684" s="228" t="s">
        <v>268</v>
      </c>
      <c r="AY684" s="230">
        <v>3.8</v>
      </c>
      <c r="BA684" s="56"/>
      <c r="BJ684" s="1187"/>
      <c r="BL684" s="301"/>
      <c r="BM684" s="1210"/>
      <c r="BN684" s="144"/>
      <c r="BO684" s="202"/>
      <c r="BP684" s="202"/>
      <c r="BQ684" s="202"/>
      <c r="BR684" s="202"/>
      <c r="BS684" s="202"/>
      <c r="BT684" s="305"/>
      <c r="BU684" s="235"/>
      <c r="BV684" s="1241"/>
      <c r="BW684" s="266"/>
      <c r="BX684" s="1210" t="s">
        <v>268</v>
      </c>
      <c r="BY684" s="1276">
        <v>18460</v>
      </c>
      <c r="BZ684" s="237"/>
      <c r="CA684" s="1210" t="s">
        <v>268</v>
      </c>
      <c r="CB684" s="1245">
        <v>100</v>
      </c>
      <c r="CC684" s="1201" t="s">
        <v>269</v>
      </c>
      <c r="CD684" s="1202" t="s">
        <v>270</v>
      </c>
      <c r="CE684" s="1201" t="s">
        <v>268</v>
      </c>
      <c r="CF684" s="1203" t="s">
        <v>275</v>
      </c>
      <c r="CG684" s="1201" t="s">
        <v>268</v>
      </c>
      <c r="CH684" s="1246">
        <v>6.1</v>
      </c>
      <c r="CI684" s="1241"/>
      <c r="CJ684" s="1188" t="s">
        <v>200</v>
      </c>
      <c r="CK684" s="1189" t="s">
        <v>268</v>
      </c>
      <c r="CL684" s="1190">
        <v>100</v>
      </c>
      <c r="CM684" s="1192" t="s">
        <v>269</v>
      </c>
      <c r="CN684" s="1194" t="s">
        <v>270</v>
      </c>
      <c r="CO684" s="1192" t="s">
        <v>268</v>
      </c>
      <c r="CP684" s="1196" t="s">
        <v>275</v>
      </c>
      <c r="CQ684" s="1192" t="s">
        <v>268</v>
      </c>
      <c r="CR684" s="1205">
        <v>2.6</v>
      </c>
      <c r="CS684" s="1230" t="s">
        <v>277</v>
      </c>
      <c r="CT684" s="1232" t="s">
        <v>268</v>
      </c>
      <c r="CU684" s="1233">
        <v>5300</v>
      </c>
      <c r="CV684" s="1236">
        <v>5900</v>
      </c>
      <c r="CW684" s="1233">
        <v>3700</v>
      </c>
      <c r="CX684" s="1236">
        <v>3700</v>
      </c>
      <c r="CY684" s="1189" t="s">
        <v>268</v>
      </c>
      <c r="CZ684" s="238" t="s">
        <v>1162</v>
      </c>
      <c r="DA684" s="239">
        <v>8800</v>
      </c>
      <c r="DB684" s="240">
        <v>9800</v>
      </c>
      <c r="DC684" s="241">
        <v>6100</v>
      </c>
      <c r="DD684" s="242">
        <v>6100</v>
      </c>
      <c r="DE684" s="1210"/>
      <c r="DF684" s="144"/>
      <c r="DG684" s="1189" t="s">
        <v>268</v>
      </c>
      <c r="DH684" s="1239">
        <v>5100</v>
      </c>
      <c r="DI684" s="1210" t="s">
        <v>268</v>
      </c>
      <c r="DJ684" s="1242">
        <v>4340</v>
      </c>
      <c r="DK684" s="1210" t="s">
        <v>268</v>
      </c>
      <c r="DL684" s="1245">
        <v>40</v>
      </c>
      <c r="DM684" s="1201" t="s">
        <v>269</v>
      </c>
      <c r="DN684" s="1202" t="s">
        <v>270</v>
      </c>
      <c r="DO684" s="1201" t="s">
        <v>268</v>
      </c>
      <c r="DP684" s="1203" t="s">
        <v>275</v>
      </c>
      <c r="DQ684" s="1201" t="s">
        <v>268</v>
      </c>
      <c r="DR684" s="1246">
        <v>6.8</v>
      </c>
      <c r="DS684" s="1210"/>
      <c r="DT684" s="231"/>
      <c r="DU684" s="1210" t="s">
        <v>280</v>
      </c>
      <c r="DV684" s="1249" t="s">
        <v>1129</v>
      </c>
      <c r="DW684" s="1251" t="s">
        <v>1129</v>
      </c>
      <c r="DX684" s="1251" t="s">
        <v>1129</v>
      </c>
      <c r="DY684" s="1253" t="s">
        <v>1129</v>
      </c>
      <c r="DZ684" s="1210" t="s">
        <v>280</v>
      </c>
      <c r="EA684" s="1211">
        <v>2950</v>
      </c>
      <c r="EB684" s="1201" t="s">
        <v>268</v>
      </c>
      <c r="EC684" s="1198">
        <v>30</v>
      </c>
      <c r="ED684" s="1201" t="s">
        <v>269</v>
      </c>
      <c r="EE684" s="1202" t="s">
        <v>270</v>
      </c>
      <c r="EF684" s="1201" t="s">
        <v>268</v>
      </c>
      <c r="EG684" s="1203" t="s">
        <v>275</v>
      </c>
      <c r="EH684" s="1201" t="s">
        <v>268</v>
      </c>
      <c r="EI684" s="1204">
        <v>4.5</v>
      </c>
      <c r="EJ684" s="1207" t="s">
        <v>276</v>
      </c>
      <c r="EK684" s="1210" t="s">
        <v>280</v>
      </c>
      <c r="EL684" s="1211">
        <v>9770</v>
      </c>
      <c r="EM684" s="1201" t="s">
        <v>268</v>
      </c>
      <c r="EN684" s="1198">
        <v>90</v>
      </c>
      <c r="EO684" s="1201" t="s">
        <v>269</v>
      </c>
      <c r="EP684" s="1202" t="s">
        <v>270</v>
      </c>
      <c r="EQ684" s="1201" t="s">
        <v>268</v>
      </c>
      <c r="ER684" s="1203" t="s">
        <v>275</v>
      </c>
      <c r="ES684" s="1201" t="s">
        <v>268</v>
      </c>
      <c r="ET684" s="1204">
        <v>3</v>
      </c>
      <c r="EU684" s="1214" t="s">
        <v>276</v>
      </c>
      <c r="EV684" s="1207" t="s">
        <v>1168</v>
      </c>
      <c r="EW684" s="1210" t="s">
        <v>280</v>
      </c>
      <c r="EX684" s="244"/>
      <c r="EY684" s="1210" t="s">
        <v>280</v>
      </c>
      <c r="EZ684" s="1261"/>
      <c r="FA684" s="1210"/>
      <c r="FB684" s="1264"/>
      <c r="FC684" s="298"/>
      <c r="FD684" s="1267"/>
      <c r="FE684" s="441"/>
      <c r="FL684" s="422"/>
      <c r="FM684" s="422"/>
      <c r="FN684" s="422"/>
      <c r="FO684" s="422"/>
    </row>
    <row r="685" spans="1:171" ht="15.6" customHeight="1">
      <c r="A685" s="144" t="s">
        <v>685</v>
      </c>
      <c r="B685" s="144" t="s">
        <v>2379</v>
      </c>
      <c r="C685" s="1256"/>
      <c r="D685" s="1349"/>
      <c r="E685" s="1185"/>
      <c r="F685" s="299" t="s">
        <v>43</v>
      </c>
      <c r="G685" s="205"/>
      <c r="H685" s="246">
        <v>82910</v>
      </c>
      <c r="I685" s="247">
        <v>149050</v>
      </c>
      <c r="J685" s="246">
        <v>71860</v>
      </c>
      <c r="K685" s="247">
        <v>138000</v>
      </c>
      <c r="L685" s="175" t="s">
        <v>268</v>
      </c>
      <c r="M685" s="248">
        <v>800</v>
      </c>
      <c r="N685" s="249">
        <v>1370</v>
      </c>
      <c r="O685" s="250" t="s">
        <v>269</v>
      </c>
      <c r="P685" s="251" t="s">
        <v>270</v>
      </c>
      <c r="Q685" s="252" t="s">
        <v>274</v>
      </c>
      <c r="R685" s="251" t="s">
        <v>271</v>
      </c>
      <c r="S685" s="252" t="s">
        <v>268</v>
      </c>
      <c r="T685" s="253">
        <v>3.2</v>
      </c>
      <c r="U685" s="254">
        <v>3.1</v>
      </c>
      <c r="V685" s="248">
        <v>690</v>
      </c>
      <c r="W685" s="249">
        <v>1250</v>
      </c>
      <c r="X685" s="250" t="s">
        <v>269</v>
      </c>
      <c r="Y685" s="251" t="s">
        <v>270</v>
      </c>
      <c r="Z685" s="252" t="s">
        <v>274</v>
      </c>
      <c r="AA685" s="251" t="s">
        <v>271</v>
      </c>
      <c r="AB685" s="252" t="s">
        <v>268</v>
      </c>
      <c r="AC685" s="253">
        <v>3.1</v>
      </c>
      <c r="AD685" s="255">
        <v>3.1</v>
      </c>
      <c r="AE685" s="175" t="s">
        <v>268</v>
      </c>
      <c r="AF685" s="223">
        <v>8140</v>
      </c>
      <c r="AG685" s="224" t="s">
        <v>274</v>
      </c>
      <c r="AH685" s="256">
        <v>80</v>
      </c>
      <c r="AI685" s="257" t="s">
        <v>269</v>
      </c>
      <c r="AJ685" s="197" t="s">
        <v>270</v>
      </c>
      <c r="AK685" s="198" t="s">
        <v>268</v>
      </c>
      <c r="AL685" s="258" t="s">
        <v>271</v>
      </c>
      <c r="AM685" s="259" t="s">
        <v>268</v>
      </c>
      <c r="AN685" s="260">
        <v>2.8</v>
      </c>
      <c r="AO685" s="261"/>
      <c r="AQ685" s="233"/>
      <c r="AR685" s="56"/>
      <c r="AS685" s="233"/>
      <c r="AT685" s="262"/>
      <c r="AU685" s="263"/>
      <c r="AV685" s="262"/>
      <c r="AW685" s="263"/>
      <c r="AX685" s="262"/>
      <c r="AY685" s="263"/>
      <c r="BA685" s="56"/>
      <c r="BB685" s="56"/>
      <c r="BC685" s="264"/>
      <c r="BD685" s="265"/>
      <c r="BE685" s="56"/>
      <c r="BF685" s="265"/>
      <c r="BG685" s="56"/>
      <c r="BH685" s="265"/>
      <c r="BI685" s="56"/>
      <c r="BJ685" s="1187"/>
      <c r="BL685" s="231" t="s">
        <v>1174</v>
      </c>
      <c r="BM685" s="1210"/>
      <c r="BN685" s="1273" t="s">
        <v>1174</v>
      </c>
      <c r="BO685" s="1274"/>
      <c r="BP685" s="1274"/>
      <c r="BT685" s="306"/>
      <c r="BU685" s="307"/>
      <c r="BV685" s="1241"/>
      <c r="BW685" s="302"/>
      <c r="BX685" s="1210"/>
      <c r="BY685" s="1277"/>
      <c r="BZ685" s="267">
        <v>16520</v>
      </c>
      <c r="CA685" s="1210"/>
      <c r="CB685" s="1190"/>
      <c r="CC685" s="1192"/>
      <c r="CD685" s="1194"/>
      <c r="CE685" s="1192"/>
      <c r="CF685" s="1196"/>
      <c r="CG685" s="1192"/>
      <c r="CH685" s="1247"/>
      <c r="CI685" s="1241"/>
      <c r="CJ685" s="1188"/>
      <c r="CK685" s="1189"/>
      <c r="CL685" s="1190"/>
      <c r="CM685" s="1192"/>
      <c r="CN685" s="1194"/>
      <c r="CO685" s="1192"/>
      <c r="CP685" s="1196"/>
      <c r="CQ685" s="1192"/>
      <c r="CR685" s="1205"/>
      <c r="CS685" s="1230"/>
      <c r="CT685" s="1232"/>
      <c r="CU685" s="1234"/>
      <c r="CV685" s="1237"/>
      <c r="CW685" s="1234"/>
      <c r="CX685" s="1237"/>
      <c r="CY685" s="1189"/>
      <c r="CZ685" s="167" t="s">
        <v>1164</v>
      </c>
      <c r="DA685" s="268">
        <v>4800</v>
      </c>
      <c r="DB685" s="269">
        <v>5400</v>
      </c>
      <c r="DC685" s="270">
        <v>3400</v>
      </c>
      <c r="DD685" s="271">
        <v>3400</v>
      </c>
      <c r="DE685" s="1210"/>
      <c r="DF685" s="308" t="s">
        <v>1175</v>
      </c>
      <c r="DG685" s="1189"/>
      <c r="DH685" s="1240"/>
      <c r="DI685" s="1210"/>
      <c r="DJ685" s="1243"/>
      <c r="DK685" s="1210"/>
      <c r="DL685" s="1190"/>
      <c r="DM685" s="1192"/>
      <c r="DN685" s="1194"/>
      <c r="DO685" s="1192"/>
      <c r="DP685" s="1196"/>
      <c r="DQ685" s="1192"/>
      <c r="DR685" s="1247"/>
      <c r="DS685" s="1210"/>
      <c r="DT685" s="302"/>
      <c r="DU685" s="1210"/>
      <c r="DV685" s="1250"/>
      <c r="DW685" s="1252"/>
      <c r="DX685" s="1252"/>
      <c r="DY685" s="1254"/>
      <c r="DZ685" s="1210"/>
      <c r="EA685" s="1212"/>
      <c r="EB685" s="1192"/>
      <c r="EC685" s="1199"/>
      <c r="ED685" s="1192"/>
      <c r="EE685" s="1194"/>
      <c r="EF685" s="1192"/>
      <c r="EG685" s="1196"/>
      <c r="EH685" s="1192"/>
      <c r="EI685" s="1205"/>
      <c r="EJ685" s="1208"/>
      <c r="EK685" s="1210"/>
      <c r="EL685" s="1212"/>
      <c r="EM685" s="1192"/>
      <c r="EN685" s="1199"/>
      <c r="EO685" s="1192"/>
      <c r="EP685" s="1194"/>
      <c r="EQ685" s="1192"/>
      <c r="ER685" s="1196"/>
      <c r="ES685" s="1192"/>
      <c r="ET685" s="1205"/>
      <c r="EU685" s="1215"/>
      <c r="EV685" s="1208"/>
      <c r="EW685" s="1210"/>
      <c r="EX685" s="272">
        <v>6080</v>
      </c>
      <c r="EY685" s="1210"/>
      <c r="EZ685" s="1261"/>
      <c r="FA685" s="1210"/>
      <c r="FB685" s="1264"/>
      <c r="FC685" s="298"/>
      <c r="FD685" s="1267"/>
      <c r="FE685" s="441"/>
      <c r="FL685" s="422"/>
      <c r="FM685" s="422"/>
      <c r="FN685" s="422"/>
      <c r="FO685" s="422"/>
    </row>
    <row r="686" spans="1:171" ht="15.6" customHeight="1">
      <c r="A686" s="144" t="s">
        <v>1657</v>
      </c>
      <c r="B686" s="144" t="s">
        <v>2380</v>
      </c>
      <c r="C686" s="1256"/>
      <c r="D686" s="1349"/>
      <c r="E686" s="1217" t="s">
        <v>1165</v>
      </c>
      <c r="F686" s="299" t="s">
        <v>44</v>
      </c>
      <c r="G686" s="205"/>
      <c r="H686" s="246">
        <v>149050</v>
      </c>
      <c r="I686" s="247">
        <v>230490</v>
      </c>
      <c r="J686" s="246">
        <v>138000</v>
      </c>
      <c r="K686" s="247">
        <v>219440</v>
      </c>
      <c r="L686" s="175" t="s">
        <v>268</v>
      </c>
      <c r="M686" s="248">
        <v>1370</v>
      </c>
      <c r="N686" s="249">
        <v>2180</v>
      </c>
      <c r="O686" s="250" t="s">
        <v>269</v>
      </c>
      <c r="P686" s="251" t="s">
        <v>270</v>
      </c>
      <c r="Q686" s="252" t="s">
        <v>274</v>
      </c>
      <c r="R686" s="251" t="s">
        <v>271</v>
      </c>
      <c r="S686" s="252" t="s">
        <v>268</v>
      </c>
      <c r="T686" s="253">
        <v>3.1</v>
      </c>
      <c r="U686" s="254">
        <v>3.1</v>
      </c>
      <c r="V686" s="248">
        <v>1250</v>
      </c>
      <c r="W686" s="249">
        <v>2060</v>
      </c>
      <c r="X686" s="250" t="s">
        <v>269</v>
      </c>
      <c r="Y686" s="251" t="s">
        <v>270</v>
      </c>
      <c r="Z686" s="252" t="s">
        <v>274</v>
      </c>
      <c r="AA686" s="251" t="s">
        <v>271</v>
      </c>
      <c r="AB686" s="252" t="s">
        <v>268</v>
      </c>
      <c r="AC686" s="253">
        <v>3.1</v>
      </c>
      <c r="AD686" s="255">
        <v>3.1</v>
      </c>
      <c r="AE686" s="55"/>
      <c r="AH686" s="273"/>
      <c r="AP686" s="55"/>
      <c r="AZ686" s="175" t="s">
        <v>268</v>
      </c>
      <c r="BA686" s="274">
        <v>16280</v>
      </c>
      <c r="BB686" s="175" t="s">
        <v>268</v>
      </c>
      <c r="BC686" s="225">
        <v>160</v>
      </c>
      <c r="BD686" s="226" t="s">
        <v>269</v>
      </c>
      <c r="BE686" s="227" t="s">
        <v>270</v>
      </c>
      <c r="BF686" s="228" t="s">
        <v>268</v>
      </c>
      <c r="BG686" s="229" t="s">
        <v>271</v>
      </c>
      <c r="BH686" s="226" t="s">
        <v>268</v>
      </c>
      <c r="BI686" s="230">
        <v>2.8</v>
      </c>
      <c r="BJ686" s="1187"/>
      <c r="BL686" s="231">
        <v>294100</v>
      </c>
      <c r="BM686" s="1210"/>
      <c r="BN686" s="149">
        <v>2940</v>
      </c>
      <c r="BO686" s="138" t="s">
        <v>272</v>
      </c>
      <c r="BP686" s="166" t="s">
        <v>270</v>
      </c>
      <c r="BQ686" s="161" t="s">
        <v>268</v>
      </c>
      <c r="BR686" s="303" t="s">
        <v>271</v>
      </c>
      <c r="BS686" s="182" t="s">
        <v>268</v>
      </c>
      <c r="BT686" s="304">
        <v>1.9</v>
      </c>
      <c r="BU686" s="179"/>
      <c r="BV686" s="1241"/>
      <c r="BW686" s="231"/>
      <c r="BX686" s="1210" t="s">
        <v>268</v>
      </c>
      <c r="BY686" s="1278">
        <v>16520</v>
      </c>
      <c r="BZ686" s="275"/>
      <c r="CA686" s="1210"/>
      <c r="CB686" s="1190">
        <v>0</v>
      </c>
      <c r="CC686" s="1192"/>
      <c r="CD686" s="1194"/>
      <c r="CE686" s="1192"/>
      <c r="CF686" s="1196"/>
      <c r="CG686" s="1192"/>
      <c r="CH686" s="1247"/>
      <c r="CI686" s="1241"/>
      <c r="CJ686" s="1219">
        <v>10130</v>
      </c>
      <c r="CK686" s="1189"/>
      <c r="CL686" s="1190"/>
      <c r="CM686" s="1192"/>
      <c r="CN686" s="1194"/>
      <c r="CO686" s="1192"/>
      <c r="CP686" s="1196"/>
      <c r="CQ686" s="1192"/>
      <c r="CR686" s="1205"/>
      <c r="CS686" s="1230"/>
      <c r="CT686" s="1232"/>
      <c r="CU686" s="1234"/>
      <c r="CV686" s="1237"/>
      <c r="CW686" s="1234"/>
      <c r="CX686" s="1237"/>
      <c r="CY686" s="1189"/>
      <c r="CZ686" s="167" t="s">
        <v>1166</v>
      </c>
      <c r="DA686" s="268">
        <v>4200</v>
      </c>
      <c r="DB686" s="269">
        <v>4700</v>
      </c>
      <c r="DC686" s="270">
        <v>2900</v>
      </c>
      <c r="DD686" s="271">
        <v>2900</v>
      </c>
      <c r="DE686" s="1210"/>
      <c r="DF686" s="231">
        <v>9770</v>
      </c>
      <c r="DG686" s="235"/>
      <c r="DH686" s="276"/>
      <c r="DI686" s="1241"/>
      <c r="DJ686" s="1243"/>
      <c r="DK686" s="1210"/>
      <c r="DL686" s="1190"/>
      <c r="DM686" s="1192"/>
      <c r="DN686" s="1194"/>
      <c r="DO686" s="1192"/>
      <c r="DP686" s="1196"/>
      <c r="DQ686" s="1192"/>
      <c r="DR686" s="1247"/>
      <c r="DS686" s="1210"/>
      <c r="DT686" s="231"/>
      <c r="DU686" s="1210"/>
      <c r="DV686" s="1221">
        <v>0.01</v>
      </c>
      <c r="DW686" s="1223">
        <v>0.03</v>
      </c>
      <c r="DX686" s="1223">
        <v>0.04</v>
      </c>
      <c r="DY686" s="1225">
        <v>0.06</v>
      </c>
      <c r="DZ686" s="1210"/>
      <c r="EA686" s="1212"/>
      <c r="EB686" s="1192"/>
      <c r="EC686" s="1199"/>
      <c r="ED686" s="1192"/>
      <c r="EE686" s="1194"/>
      <c r="EF686" s="1192"/>
      <c r="EG686" s="1196"/>
      <c r="EH686" s="1192"/>
      <c r="EI686" s="1205"/>
      <c r="EJ686" s="1208"/>
      <c r="EK686" s="1210"/>
      <c r="EL686" s="1212"/>
      <c r="EM686" s="1192"/>
      <c r="EN686" s="1199"/>
      <c r="EO686" s="1192"/>
      <c r="EP686" s="1194"/>
      <c r="EQ686" s="1192"/>
      <c r="ER686" s="1196"/>
      <c r="ES686" s="1192"/>
      <c r="ET686" s="1205"/>
      <c r="EU686" s="1215"/>
      <c r="EV686" s="1208"/>
      <c r="EW686" s="1210"/>
      <c r="EX686" s="277">
        <v>60</v>
      </c>
      <c r="EY686" s="1210"/>
      <c r="EZ686" s="1261"/>
      <c r="FA686" s="1210"/>
      <c r="FB686" s="1264"/>
      <c r="FC686" s="298"/>
      <c r="FD686" s="1267"/>
      <c r="FE686" s="441"/>
      <c r="FL686" s="422"/>
      <c r="FM686" s="422"/>
      <c r="FN686" s="422"/>
      <c r="FO686" s="422"/>
    </row>
    <row r="687" spans="1:171" ht="15.6" customHeight="1">
      <c r="A687" s="144" t="s">
        <v>1658</v>
      </c>
      <c r="B687" s="144" t="s">
        <v>2381</v>
      </c>
      <c r="C687" s="1256"/>
      <c r="D687" s="1349"/>
      <c r="E687" s="1218"/>
      <c r="F687" s="300" t="s">
        <v>45</v>
      </c>
      <c r="G687" s="205"/>
      <c r="H687" s="279">
        <v>230490</v>
      </c>
      <c r="I687" s="280"/>
      <c r="J687" s="279">
        <v>219440</v>
      </c>
      <c r="K687" s="280"/>
      <c r="L687" s="175" t="s">
        <v>268</v>
      </c>
      <c r="M687" s="223">
        <v>2180</v>
      </c>
      <c r="N687" s="281"/>
      <c r="O687" s="282" t="s">
        <v>269</v>
      </c>
      <c r="P687" s="283" t="s">
        <v>270</v>
      </c>
      <c r="Q687" s="284" t="s">
        <v>274</v>
      </c>
      <c r="R687" s="283" t="s">
        <v>271</v>
      </c>
      <c r="S687" s="284" t="s">
        <v>268</v>
      </c>
      <c r="T687" s="285">
        <v>3.1</v>
      </c>
      <c r="U687" s="286"/>
      <c r="V687" s="223">
        <v>2060</v>
      </c>
      <c r="W687" s="281"/>
      <c r="X687" s="282" t="s">
        <v>269</v>
      </c>
      <c r="Y687" s="283" t="s">
        <v>270</v>
      </c>
      <c r="Z687" s="284" t="s">
        <v>274</v>
      </c>
      <c r="AA687" s="283" t="s">
        <v>271</v>
      </c>
      <c r="AB687" s="284" t="s">
        <v>268</v>
      </c>
      <c r="AC687" s="285">
        <v>3.1</v>
      </c>
      <c r="AD687" s="287"/>
      <c r="AE687" s="55"/>
      <c r="AH687" s="288"/>
      <c r="AP687" s="55"/>
      <c r="AQ687" s="289"/>
      <c r="AR687" s="165"/>
      <c r="AS687" s="288"/>
      <c r="AZ687" s="56"/>
      <c r="BA687" s="56"/>
      <c r="BB687" s="56"/>
      <c r="BC687" s="56"/>
      <c r="BD687" s="56"/>
      <c r="BE687" s="56"/>
      <c r="BF687" s="56"/>
      <c r="BG687" s="56"/>
      <c r="BH687" s="56"/>
      <c r="BI687" s="56"/>
      <c r="BJ687" s="1187"/>
      <c r="BL687" s="301"/>
      <c r="BM687" s="1210"/>
      <c r="BN687" s="144"/>
      <c r="BO687" s="202"/>
      <c r="BP687" s="202"/>
      <c r="BQ687" s="202"/>
      <c r="BR687" s="202"/>
      <c r="BS687" s="202"/>
      <c r="BT687" s="305"/>
      <c r="BU687" s="235"/>
      <c r="BV687" s="1241"/>
      <c r="BW687" s="266"/>
      <c r="BX687" s="1210"/>
      <c r="BY687" s="1279"/>
      <c r="BZ687" s="290"/>
      <c r="CA687" s="1210"/>
      <c r="CB687" s="1191"/>
      <c r="CC687" s="1193"/>
      <c r="CD687" s="1195"/>
      <c r="CE687" s="1193"/>
      <c r="CF687" s="1197"/>
      <c r="CG687" s="1193"/>
      <c r="CH687" s="1248"/>
      <c r="CI687" s="1241"/>
      <c r="CJ687" s="1219"/>
      <c r="CK687" s="1189"/>
      <c r="CL687" s="1190"/>
      <c r="CM687" s="1192"/>
      <c r="CN687" s="1194"/>
      <c r="CO687" s="1192"/>
      <c r="CP687" s="1196"/>
      <c r="CQ687" s="1192"/>
      <c r="CR687" s="1205"/>
      <c r="CS687" s="1230"/>
      <c r="CT687" s="1232"/>
      <c r="CU687" s="1235"/>
      <c r="CV687" s="1238"/>
      <c r="CW687" s="1235"/>
      <c r="CX687" s="1238"/>
      <c r="CY687" s="1189"/>
      <c r="CZ687" s="291" t="s">
        <v>1167</v>
      </c>
      <c r="DA687" s="292">
        <v>3800</v>
      </c>
      <c r="DB687" s="293">
        <v>4200</v>
      </c>
      <c r="DC687" s="294">
        <v>2600</v>
      </c>
      <c r="DD687" s="290">
        <v>2600</v>
      </c>
      <c r="DE687" s="1210"/>
      <c r="DF687" s="144"/>
      <c r="DG687" s="235"/>
      <c r="DH687" s="165"/>
      <c r="DI687" s="1241"/>
      <c r="DJ687" s="1244"/>
      <c r="DK687" s="1210"/>
      <c r="DL687" s="1190"/>
      <c r="DM687" s="1193"/>
      <c r="DN687" s="1195"/>
      <c r="DO687" s="1193"/>
      <c r="DP687" s="1197"/>
      <c r="DQ687" s="1193"/>
      <c r="DR687" s="1248"/>
      <c r="DS687" s="1210"/>
      <c r="DT687" s="231"/>
      <c r="DU687" s="1210"/>
      <c r="DV687" s="1222"/>
      <c r="DW687" s="1224"/>
      <c r="DX687" s="1224"/>
      <c r="DY687" s="1226"/>
      <c r="DZ687" s="1210"/>
      <c r="EA687" s="1213"/>
      <c r="EB687" s="1193"/>
      <c r="EC687" s="1200"/>
      <c r="ED687" s="1193"/>
      <c r="EE687" s="1195"/>
      <c r="EF687" s="1193"/>
      <c r="EG687" s="1197"/>
      <c r="EH687" s="1193"/>
      <c r="EI687" s="1206"/>
      <c r="EJ687" s="1209"/>
      <c r="EK687" s="1210"/>
      <c r="EL687" s="1213"/>
      <c r="EM687" s="1193"/>
      <c r="EN687" s="1200"/>
      <c r="EO687" s="1193"/>
      <c r="EP687" s="1195"/>
      <c r="EQ687" s="1193"/>
      <c r="ER687" s="1197"/>
      <c r="ES687" s="1193"/>
      <c r="ET687" s="1206"/>
      <c r="EU687" s="1216"/>
      <c r="EV687" s="1209"/>
      <c r="EW687" s="1210"/>
      <c r="EX687" s="295" t="s">
        <v>1168</v>
      </c>
      <c r="EY687" s="1210"/>
      <c r="EZ687" s="1261"/>
      <c r="FA687" s="1210"/>
      <c r="FB687" s="1264"/>
      <c r="FC687" s="298"/>
      <c r="FD687" s="1267"/>
      <c r="FE687" s="441"/>
      <c r="FL687" s="422"/>
      <c r="FM687" s="422"/>
      <c r="FN687" s="422"/>
      <c r="FO687" s="422"/>
    </row>
    <row r="688" spans="1:171" ht="15.6" customHeight="1">
      <c r="A688" s="144" t="s">
        <v>686</v>
      </c>
      <c r="B688" s="144" t="s">
        <v>2382</v>
      </c>
      <c r="C688" s="1256"/>
      <c r="D688" s="1348" t="s">
        <v>306</v>
      </c>
      <c r="E688" s="1184" t="s">
        <v>1160</v>
      </c>
      <c r="F688" s="296" t="s">
        <v>42</v>
      </c>
      <c r="G688" s="205"/>
      <c r="H688" s="206">
        <v>69560</v>
      </c>
      <c r="I688" s="207">
        <v>77700</v>
      </c>
      <c r="J688" s="206">
        <v>59520</v>
      </c>
      <c r="K688" s="207">
        <v>67660</v>
      </c>
      <c r="L688" s="175" t="s">
        <v>268</v>
      </c>
      <c r="M688" s="208">
        <v>670</v>
      </c>
      <c r="N688" s="209">
        <v>750</v>
      </c>
      <c r="O688" s="210" t="s">
        <v>269</v>
      </c>
      <c r="P688" s="211" t="s">
        <v>270</v>
      </c>
      <c r="Q688" s="212" t="s">
        <v>268</v>
      </c>
      <c r="R688" s="213" t="s">
        <v>271</v>
      </c>
      <c r="S688" s="212" t="s">
        <v>268</v>
      </c>
      <c r="T688" s="214">
        <v>3.2</v>
      </c>
      <c r="U688" s="215">
        <v>3.2</v>
      </c>
      <c r="V688" s="208">
        <v>570</v>
      </c>
      <c r="W688" s="209">
        <v>650</v>
      </c>
      <c r="X688" s="210" t="s">
        <v>269</v>
      </c>
      <c r="Y688" s="211" t="s">
        <v>270</v>
      </c>
      <c r="Z688" s="212" t="s">
        <v>268</v>
      </c>
      <c r="AA688" s="213" t="s">
        <v>271</v>
      </c>
      <c r="AB688" s="212" t="s">
        <v>268</v>
      </c>
      <c r="AC688" s="214">
        <v>3.1</v>
      </c>
      <c r="AD688" s="216">
        <v>3.1</v>
      </c>
      <c r="AE688" s="175" t="s">
        <v>268</v>
      </c>
      <c r="AF688" s="217">
        <v>8140</v>
      </c>
      <c r="AG688" s="218" t="s">
        <v>274</v>
      </c>
      <c r="AH688" s="219">
        <v>80</v>
      </c>
      <c r="AI688" s="220" t="s">
        <v>269</v>
      </c>
      <c r="AJ688" s="211" t="s">
        <v>270</v>
      </c>
      <c r="AK688" s="212" t="s">
        <v>268</v>
      </c>
      <c r="AL688" s="213" t="s">
        <v>271</v>
      </c>
      <c r="AM688" s="212" t="s">
        <v>268</v>
      </c>
      <c r="AN688" s="221">
        <v>2.8</v>
      </c>
      <c r="AO688" s="222" t="s">
        <v>276</v>
      </c>
      <c r="AP688" s="175" t="s">
        <v>268</v>
      </c>
      <c r="AQ688" s="223">
        <v>3250</v>
      </c>
      <c r="AR688" s="224" t="s">
        <v>274</v>
      </c>
      <c r="AS688" s="225">
        <v>30</v>
      </c>
      <c r="AT688" s="226" t="s">
        <v>269</v>
      </c>
      <c r="AU688" s="227" t="s">
        <v>270</v>
      </c>
      <c r="AV688" s="228" t="s">
        <v>268</v>
      </c>
      <c r="AW688" s="229" t="s">
        <v>271</v>
      </c>
      <c r="AX688" s="228" t="s">
        <v>268</v>
      </c>
      <c r="AY688" s="230">
        <v>3.8</v>
      </c>
      <c r="BA688" s="56"/>
      <c r="BJ688" s="1187"/>
      <c r="BL688" s="231" t="s">
        <v>1176</v>
      </c>
      <c r="BM688" s="1210"/>
      <c r="BN688" s="1227" t="s">
        <v>1176</v>
      </c>
      <c r="BO688" s="1228"/>
      <c r="BP688" s="1228"/>
      <c r="BT688" s="306"/>
      <c r="BU688" s="235"/>
      <c r="BV688" s="1241"/>
      <c r="BW688" s="266"/>
      <c r="BX688" s="1210" t="s">
        <v>268</v>
      </c>
      <c r="BY688" s="1276">
        <v>17480</v>
      </c>
      <c r="BZ688" s="237"/>
      <c r="CA688" s="1210" t="s">
        <v>268</v>
      </c>
      <c r="CB688" s="1245">
        <v>90</v>
      </c>
      <c r="CC688" s="1201" t="s">
        <v>269</v>
      </c>
      <c r="CD688" s="1202" t="s">
        <v>270</v>
      </c>
      <c r="CE688" s="1201" t="s">
        <v>268</v>
      </c>
      <c r="CF688" s="1203" t="s">
        <v>275</v>
      </c>
      <c r="CG688" s="1201" t="s">
        <v>268</v>
      </c>
      <c r="CH688" s="1246">
        <v>6.2</v>
      </c>
      <c r="CI688" s="1241"/>
      <c r="CJ688" s="1188" t="s">
        <v>201</v>
      </c>
      <c r="CK688" s="1189" t="s">
        <v>268</v>
      </c>
      <c r="CL688" s="1190">
        <v>90</v>
      </c>
      <c r="CM688" s="1192" t="s">
        <v>269</v>
      </c>
      <c r="CN688" s="1194" t="s">
        <v>270</v>
      </c>
      <c r="CO688" s="1192" t="s">
        <v>268</v>
      </c>
      <c r="CP688" s="1196" t="s">
        <v>275</v>
      </c>
      <c r="CQ688" s="1192" t="s">
        <v>268</v>
      </c>
      <c r="CR688" s="1205">
        <v>2.6</v>
      </c>
      <c r="CS688" s="1230" t="s">
        <v>277</v>
      </c>
      <c r="CT688" s="1232" t="s">
        <v>268</v>
      </c>
      <c r="CU688" s="1233">
        <v>4800</v>
      </c>
      <c r="CV688" s="1236">
        <v>5300</v>
      </c>
      <c r="CW688" s="1233">
        <v>3400</v>
      </c>
      <c r="CX688" s="1236">
        <v>3400</v>
      </c>
      <c r="CY688" s="1189" t="s">
        <v>268</v>
      </c>
      <c r="CZ688" s="238" t="s">
        <v>1162</v>
      </c>
      <c r="DA688" s="239">
        <v>8000</v>
      </c>
      <c r="DB688" s="240">
        <v>8900</v>
      </c>
      <c r="DC688" s="241">
        <v>5600</v>
      </c>
      <c r="DD688" s="242">
        <v>5600</v>
      </c>
      <c r="DE688" s="1210"/>
      <c r="DF688" s="308" t="s">
        <v>1177</v>
      </c>
      <c r="DG688" s="1189" t="s">
        <v>268</v>
      </c>
      <c r="DH688" s="1239">
        <v>5100</v>
      </c>
      <c r="DI688" s="1210" t="s">
        <v>268</v>
      </c>
      <c r="DJ688" s="1242">
        <v>3950</v>
      </c>
      <c r="DK688" s="1210" t="s">
        <v>268</v>
      </c>
      <c r="DL688" s="1245">
        <v>30</v>
      </c>
      <c r="DM688" s="1201" t="s">
        <v>269</v>
      </c>
      <c r="DN688" s="1202" t="s">
        <v>270</v>
      </c>
      <c r="DO688" s="1201" t="s">
        <v>268</v>
      </c>
      <c r="DP688" s="1203" t="s">
        <v>275</v>
      </c>
      <c r="DQ688" s="1201" t="s">
        <v>268</v>
      </c>
      <c r="DR688" s="1246">
        <v>8.1999999999999993</v>
      </c>
      <c r="DS688" s="1210"/>
      <c r="DT688" s="231"/>
      <c r="DU688" s="1210" t="s">
        <v>280</v>
      </c>
      <c r="DV688" s="1249" t="s">
        <v>1129</v>
      </c>
      <c r="DW688" s="1251" t="s">
        <v>1129</v>
      </c>
      <c r="DX688" s="1251" t="s">
        <v>1129</v>
      </c>
      <c r="DY688" s="1253" t="s">
        <v>1129</v>
      </c>
      <c r="DZ688" s="1210" t="s">
        <v>280</v>
      </c>
      <c r="EA688" s="1211">
        <v>2680</v>
      </c>
      <c r="EB688" s="1201" t="s">
        <v>268</v>
      </c>
      <c r="EC688" s="1198">
        <v>20</v>
      </c>
      <c r="ED688" s="1201" t="s">
        <v>269</v>
      </c>
      <c r="EE688" s="1202" t="s">
        <v>270</v>
      </c>
      <c r="EF688" s="1201" t="s">
        <v>268</v>
      </c>
      <c r="EG688" s="1203" t="s">
        <v>275</v>
      </c>
      <c r="EH688" s="1201" t="s">
        <v>268</v>
      </c>
      <c r="EI688" s="1204">
        <v>6.2</v>
      </c>
      <c r="EJ688" s="1207" t="s">
        <v>276</v>
      </c>
      <c r="EK688" s="1210" t="s">
        <v>280</v>
      </c>
      <c r="EL688" s="1211">
        <v>8880</v>
      </c>
      <c r="EM688" s="1201" t="s">
        <v>268</v>
      </c>
      <c r="EN688" s="1198">
        <v>80</v>
      </c>
      <c r="EO688" s="1201" t="s">
        <v>269</v>
      </c>
      <c r="EP688" s="1202" t="s">
        <v>270</v>
      </c>
      <c r="EQ688" s="1201" t="s">
        <v>268</v>
      </c>
      <c r="ER688" s="1203" t="s">
        <v>275</v>
      </c>
      <c r="ES688" s="1201" t="s">
        <v>268</v>
      </c>
      <c r="ET688" s="1204">
        <v>3.1</v>
      </c>
      <c r="EU688" s="1214" t="s">
        <v>276</v>
      </c>
      <c r="EV688" s="1207" t="s">
        <v>1168</v>
      </c>
      <c r="EW688" s="1210" t="s">
        <v>280</v>
      </c>
      <c r="EX688" s="244"/>
      <c r="EY688" s="1210" t="s">
        <v>280</v>
      </c>
      <c r="EZ688" s="1261"/>
      <c r="FA688" s="1210"/>
      <c r="FB688" s="1264"/>
      <c r="FC688" s="298"/>
      <c r="FD688" s="1267"/>
      <c r="FE688" s="441"/>
      <c r="FL688" s="422"/>
      <c r="FM688" s="422"/>
      <c r="FN688" s="422"/>
      <c r="FO688" s="422"/>
    </row>
    <row r="689" spans="1:171" ht="15.6" customHeight="1">
      <c r="A689" s="144" t="s">
        <v>687</v>
      </c>
      <c r="B689" s="144" t="s">
        <v>2383</v>
      </c>
      <c r="C689" s="1256"/>
      <c r="D689" s="1349"/>
      <c r="E689" s="1185"/>
      <c r="F689" s="299" t="s">
        <v>43</v>
      </c>
      <c r="G689" s="205"/>
      <c r="H689" s="246">
        <v>77700</v>
      </c>
      <c r="I689" s="247">
        <v>143840</v>
      </c>
      <c r="J689" s="246">
        <v>67660</v>
      </c>
      <c r="K689" s="247">
        <v>133800</v>
      </c>
      <c r="L689" s="175" t="s">
        <v>268</v>
      </c>
      <c r="M689" s="248">
        <v>750</v>
      </c>
      <c r="N689" s="249">
        <v>1310</v>
      </c>
      <c r="O689" s="250" t="s">
        <v>269</v>
      </c>
      <c r="P689" s="251" t="s">
        <v>270</v>
      </c>
      <c r="Q689" s="252" t="s">
        <v>274</v>
      </c>
      <c r="R689" s="251" t="s">
        <v>271</v>
      </c>
      <c r="S689" s="252" t="s">
        <v>268</v>
      </c>
      <c r="T689" s="253">
        <v>3.2</v>
      </c>
      <c r="U689" s="254">
        <v>3.1</v>
      </c>
      <c r="V689" s="248">
        <v>650</v>
      </c>
      <c r="W689" s="249">
        <v>1210</v>
      </c>
      <c r="X689" s="250" t="s">
        <v>269</v>
      </c>
      <c r="Y689" s="251" t="s">
        <v>270</v>
      </c>
      <c r="Z689" s="252" t="s">
        <v>274</v>
      </c>
      <c r="AA689" s="251" t="s">
        <v>271</v>
      </c>
      <c r="AB689" s="252" t="s">
        <v>268</v>
      </c>
      <c r="AC689" s="253">
        <v>3.1</v>
      </c>
      <c r="AD689" s="255">
        <v>3.1</v>
      </c>
      <c r="AE689" s="175" t="s">
        <v>268</v>
      </c>
      <c r="AF689" s="223">
        <v>8140</v>
      </c>
      <c r="AG689" s="224" t="s">
        <v>274</v>
      </c>
      <c r="AH689" s="256">
        <v>80</v>
      </c>
      <c r="AI689" s="257" t="s">
        <v>269</v>
      </c>
      <c r="AJ689" s="197" t="s">
        <v>270</v>
      </c>
      <c r="AK689" s="198" t="s">
        <v>268</v>
      </c>
      <c r="AL689" s="258" t="s">
        <v>271</v>
      </c>
      <c r="AM689" s="259" t="s">
        <v>268</v>
      </c>
      <c r="AN689" s="260">
        <v>2.8</v>
      </c>
      <c r="AO689" s="261"/>
      <c r="AQ689" s="233"/>
      <c r="AR689" s="56"/>
      <c r="AS689" s="233"/>
      <c r="AT689" s="262"/>
      <c r="AU689" s="263"/>
      <c r="AV689" s="262"/>
      <c r="AW689" s="263"/>
      <c r="AX689" s="262"/>
      <c r="AY689" s="263"/>
      <c r="BA689" s="56"/>
      <c r="BB689" s="56"/>
      <c r="BC689" s="264"/>
      <c r="BD689" s="265"/>
      <c r="BE689" s="56"/>
      <c r="BF689" s="265"/>
      <c r="BG689" s="56"/>
      <c r="BH689" s="265"/>
      <c r="BI689" s="56"/>
      <c r="BJ689" s="1187"/>
      <c r="BL689" s="231">
        <v>333200</v>
      </c>
      <c r="BM689" s="1210"/>
      <c r="BN689" s="149">
        <v>3330</v>
      </c>
      <c r="BO689" s="138" t="s">
        <v>272</v>
      </c>
      <c r="BP689" s="166" t="s">
        <v>270</v>
      </c>
      <c r="BQ689" s="161" t="s">
        <v>268</v>
      </c>
      <c r="BR689" s="303" t="s">
        <v>271</v>
      </c>
      <c r="BS689" s="182" t="s">
        <v>268</v>
      </c>
      <c r="BT689" s="304">
        <v>2</v>
      </c>
      <c r="BU689" s="235"/>
      <c r="BV689" s="1241"/>
      <c r="BW689" s="266"/>
      <c r="BX689" s="1210"/>
      <c r="BY689" s="1277"/>
      <c r="BZ689" s="267">
        <v>15540</v>
      </c>
      <c r="CA689" s="1210"/>
      <c r="CB689" s="1190"/>
      <c r="CC689" s="1192"/>
      <c r="CD689" s="1194"/>
      <c r="CE689" s="1192"/>
      <c r="CF689" s="1196"/>
      <c r="CG689" s="1192"/>
      <c r="CH689" s="1247"/>
      <c r="CI689" s="1241"/>
      <c r="CJ689" s="1188"/>
      <c r="CK689" s="1189"/>
      <c r="CL689" s="1190"/>
      <c r="CM689" s="1192"/>
      <c r="CN689" s="1194"/>
      <c r="CO689" s="1192"/>
      <c r="CP689" s="1196"/>
      <c r="CQ689" s="1192"/>
      <c r="CR689" s="1205"/>
      <c r="CS689" s="1230"/>
      <c r="CT689" s="1232"/>
      <c r="CU689" s="1234"/>
      <c r="CV689" s="1237"/>
      <c r="CW689" s="1234"/>
      <c r="CX689" s="1237"/>
      <c r="CY689" s="1189"/>
      <c r="CZ689" s="167" t="s">
        <v>1164</v>
      </c>
      <c r="DA689" s="268">
        <v>4400</v>
      </c>
      <c r="DB689" s="269">
        <v>4900</v>
      </c>
      <c r="DC689" s="270">
        <v>3000</v>
      </c>
      <c r="DD689" s="271">
        <v>3000</v>
      </c>
      <c r="DE689" s="1210"/>
      <c r="DF689" s="231">
        <v>8860</v>
      </c>
      <c r="DG689" s="1189"/>
      <c r="DH689" s="1240"/>
      <c r="DI689" s="1210"/>
      <c r="DJ689" s="1243"/>
      <c r="DK689" s="1210"/>
      <c r="DL689" s="1190"/>
      <c r="DM689" s="1192"/>
      <c r="DN689" s="1194"/>
      <c r="DO689" s="1192"/>
      <c r="DP689" s="1196"/>
      <c r="DQ689" s="1192"/>
      <c r="DR689" s="1247"/>
      <c r="DS689" s="1210"/>
      <c r="DT689" s="231"/>
      <c r="DU689" s="1210"/>
      <c r="DV689" s="1250"/>
      <c r="DW689" s="1252"/>
      <c r="DX689" s="1252"/>
      <c r="DY689" s="1254"/>
      <c r="DZ689" s="1210"/>
      <c r="EA689" s="1212"/>
      <c r="EB689" s="1192"/>
      <c r="EC689" s="1199"/>
      <c r="ED689" s="1192"/>
      <c r="EE689" s="1194"/>
      <c r="EF689" s="1192"/>
      <c r="EG689" s="1196"/>
      <c r="EH689" s="1192"/>
      <c r="EI689" s="1205"/>
      <c r="EJ689" s="1208"/>
      <c r="EK689" s="1210"/>
      <c r="EL689" s="1212"/>
      <c r="EM689" s="1192"/>
      <c r="EN689" s="1199"/>
      <c r="EO689" s="1192"/>
      <c r="EP689" s="1194"/>
      <c r="EQ689" s="1192"/>
      <c r="ER689" s="1196"/>
      <c r="ES689" s="1192"/>
      <c r="ET689" s="1205"/>
      <c r="EU689" s="1215"/>
      <c r="EV689" s="1208"/>
      <c r="EW689" s="1210"/>
      <c r="EX689" s="272">
        <v>5530</v>
      </c>
      <c r="EY689" s="1210"/>
      <c r="EZ689" s="1261"/>
      <c r="FA689" s="1210"/>
      <c r="FB689" s="1264"/>
      <c r="FC689" s="298"/>
      <c r="FD689" s="1267"/>
      <c r="FE689" s="441"/>
      <c r="FL689" s="422"/>
      <c r="FM689" s="422"/>
      <c r="FN689" s="422"/>
      <c r="FO689" s="422"/>
    </row>
    <row r="690" spans="1:171" ht="15.6" customHeight="1">
      <c r="A690" s="144" t="s">
        <v>1659</v>
      </c>
      <c r="B690" s="144" t="s">
        <v>2384</v>
      </c>
      <c r="C690" s="1256"/>
      <c r="D690" s="1349"/>
      <c r="E690" s="1217" t="s">
        <v>1165</v>
      </c>
      <c r="F690" s="299" t="s">
        <v>44</v>
      </c>
      <c r="G690" s="205"/>
      <c r="H690" s="246">
        <v>143840</v>
      </c>
      <c r="I690" s="247">
        <v>225280</v>
      </c>
      <c r="J690" s="246">
        <v>133800</v>
      </c>
      <c r="K690" s="247">
        <v>215240</v>
      </c>
      <c r="L690" s="175" t="s">
        <v>268</v>
      </c>
      <c r="M690" s="248">
        <v>1310</v>
      </c>
      <c r="N690" s="249">
        <v>2120</v>
      </c>
      <c r="O690" s="250" t="s">
        <v>269</v>
      </c>
      <c r="P690" s="251" t="s">
        <v>270</v>
      </c>
      <c r="Q690" s="252" t="s">
        <v>274</v>
      </c>
      <c r="R690" s="251" t="s">
        <v>271</v>
      </c>
      <c r="S690" s="252" t="s">
        <v>268</v>
      </c>
      <c r="T690" s="253">
        <v>3.1</v>
      </c>
      <c r="U690" s="254">
        <v>3.1</v>
      </c>
      <c r="V690" s="248">
        <v>1210</v>
      </c>
      <c r="W690" s="249">
        <v>2020</v>
      </c>
      <c r="X690" s="250" t="s">
        <v>269</v>
      </c>
      <c r="Y690" s="251" t="s">
        <v>270</v>
      </c>
      <c r="Z690" s="252" t="s">
        <v>274</v>
      </c>
      <c r="AA690" s="251" t="s">
        <v>271</v>
      </c>
      <c r="AB690" s="252" t="s">
        <v>268</v>
      </c>
      <c r="AC690" s="253">
        <v>3.1</v>
      </c>
      <c r="AD690" s="255">
        <v>3.1</v>
      </c>
      <c r="AE690" s="55"/>
      <c r="AH690" s="273"/>
      <c r="AP690" s="55"/>
      <c r="AZ690" s="175" t="s">
        <v>268</v>
      </c>
      <c r="BA690" s="274">
        <v>16280</v>
      </c>
      <c r="BB690" s="175" t="s">
        <v>268</v>
      </c>
      <c r="BC690" s="225">
        <v>160</v>
      </c>
      <c r="BD690" s="226" t="s">
        <v>269</v>
      </c>
      <c r="BE690" s="227" t="s">
        <v>270</v>
      </c>
      <c r="BF690" s="228" t="s">
        <v>268</v>
      </c>
      <c r="BG690" s="229" t="s">
        <v>271</v>
      </c>
      <c r="BH690" s="226" t="s">
        <v>268</v>
      </c>
      <c r="BI690" s="230">
        <v>2.8</v>
      </c>
      <c r="BJ690" s="1187"/>
      <c r="BL690" s="302"/>
      <c r="BM690" s="1210"/>
      <c r="BN690" s="309"/>
      <c r="BO690" s="202"/>
      <c r="BP690" s="202"/>
      <c r="BQ690" s="202"/>
      <c r="BR690" s="202"/>
      <c r="BS690" s="202"/>
      <c r="BT690" s="305"/>
      <c r="BU690" s="235"/>
      <c r="BV690" s="1241"/>
      <c r="BW690" s="266"/>
      <c r="BX690" s="1210" t="s">
        <v>268</v>
      </c>
      <c r="BY690" s="1278">
        <v>15540</v>
      </c>
      <c r="BZ690" s="275"/>
      <c r="CA690" s="1210"/>
      <c r="CB690" s="1190">
        <v>0</v>
      </c>
      <c r="CC690" s="1192"/>
      <c r="CD690" s="1194"/>
      <c r="CE690" s="1192"/>
      <c r="CF690" s="1196"/>
      <c r="CG690" s="1192"/>
      <c r="CH690" s="1247"/>
      <c r="CI690" s="1241"/>
      <c r="CJ690" s="1219">
        <v>9210</v>
      </c>
      <c r="CK690" s="1189"/>
      <c r="CL690" s="1190"/>
      <c r="CM690" s="1192"/>
      <c r="CN690" s="1194"/>
      <c r="CO690" s="1192"/>
      <c r="CP690" s="1196"/>
      <c r="CQ690" s="1192"/>
      <c r="CR690" s="1205"/>
      <c r="CS690" s="1230"/>
      <c r="CT690" s="1232"/>
      <c r="CU690" s="1234"/>
      <c r="CV690" s="1237"/>
      <c r="CW690" s="1234"/>
      <c r="CX690" s="1237"/>
      <c r="CY690" s="1189"/>
      <c r="CZ690" s="167" t="s">
        <v>1166</v>
      </c>
      <c r="DA690" s="268">
        <v>3800</v>
      </c>
      <c r="DB690" s="269">
        <v>4200</v>
      </c>
      <c r="DC690" s="270">
        <v>2600</v>
      </c>
      <c r="DD690" s="271">
        <v>2600</v>
      </c>
      <c r="DE690" s="1210"/>
      <c r="DF690" s="144"/>
      <c r="DG690" s="235"/>
      <c r="DH690" s="276"/>
      <c r="DI690" s="1241"/>
      <c r="DJ690" s="1243"/>
      <c r="DK690" s="1210"/>
      <c r="DL690" s="1190"/>
      <c r="DM690" s="1192"/>
      <c r="DN690" s="1194"/>
      <c r="DO690" s="1192"/>
      <c r="DP690" s="1196"/>
      <c r="DQ690" s="1192"/>
      <c r="DR690" s="1247"/>
      <c r="DS690" s="1210"/>
      <c r="DT690" s="231"/>
      <c r="DU690" s="1210"/>
      <c r="DV690" s="1221">
        <v>0.02</v>
      </c>
      <c r="DW690" s="1223">
        <v>0.03</v>
      </c>
      <c r="DX690" s="1223">
        <v>0.05</v>
      </c>
      <c r="DY690" s="1225">
        <v>0.06</v>
      </c>
      <c r="DZ690" s="1210"/>
      <c r="EA690" s="1212"/>
      <c r="EB690" s="1192"/>
      <c r="EC690" s="1199"/>
      <c r="ED690" s="1192"/>
      <c r="EE690" s="1194"/>
      <c r="EF690" s="1192"/>
      <c r="EG690" s="1196"/>
      <c r="EH690" s="1192"/>
      <c r="EI690" s="1205"/>
      <c r="EJ690" s="1208"/>
      <c r="EK690" s="1210"/>
      <c r="EL690" s="1212"/>
      <c r="EM690" s="1192"/>
      <c r="EN690" s="1199"/>
      <c r="EO690" s="1192"/>
      <c r="EP690" s="1194"/>
      <c r="EQ690" s="1192"/>
      <c r="ER690" s="1196"/>
      <c r="ES690" s="1192"/>
      <c r="ET690" s="1205"/>
      <c r="EU690" s="1215"/>
      <c r="EV690" s="1208"/>
      <c r="EW690" s="1210"/>
      <c r="EX690" s="277">
        <v>50</v>
      </c>
      <c r="EY690" s="1210"/>
      <c r="EZ690" s="1261"/>
      <c r="FA690" s="1210"/>
      <c r="FB690" s="1264"/>
      <c r="FC690" s="298"/>
      <c r="FD690" s="1267"/>
      <c r="FE690" s="441"/>
      <c r="FL690" s="422"/>
      <c r="FM690" s="422"/>
      <c r="FN690" s="422"/>
      <c r="FO690" s="422"/>
    </row>
    <row r="691" spans="1:171" ht="15.6" customHeight="1">
      <c r="A691" s="144" t="s">
        <v>1660</v>
      </c>
      <c r="B691" s="144" t="s">
        <v>2385</v>
      </c>
      <c r="C691" s="1256"/>
      <c r="D691" s="1349"/>
      <c r="E691" s="1218"/>
      <c r="F691" s="300" t="s">
        <v>45</v>
      </c>
      <c r="G691" s="205"/>
      <c r="H691" s="279">
        <v>225280</v>
      </c>
      <c r="I691" s="280"/>
      <c r="J691" s="279">
        <v>215240</v>
      </c>
      <c r="K691" s="280"/>
      <c r="L691" s="175" t="s">
        <v>268</v>
      </c>
      <c r="M691" s="223">
        <v>2120</v>
      </c>
      <c r="N691" s="281"/>
      <c r="O691" s="282" t="s">
        <v>269</v>
      </c>
      <c r="P691" s="283" t="s">
        <v>270</v>
      </c>
      <c r="Q691" s="284" t="s">
        <v>274</v>
      </c>
      <c r="R691" s="283" t="s">
        <v>271</v>
      </c>
      <c r="S691" s="284" t="s">
        <v>268</v>
      </c>
      <c r="T691" s="285">
        <v>3.1</v>
      </c>
      <c r="U691" s="286"/>
      <c r="V691" s="223">
        <v>2020</v>
      </c>
      <c r="W691" s="281"/>
      <c r="X691" s="282" t="s">
        <v>269</v>
      </c>
      <c r="Y691" s="283" t="s">
        <v>270</v>
      </c>
      <c r="Z691" s="284" t="s">
        <v>274</v>
      </c>
      <c r="AA691" s="283" t="s">
        <v>271</v>
      </c>
      <c r="AB691" s="284" t="s">
        <v>268</v>
      </c>
      <c r="AC691" s="285">
        <v>3.1</v>
      </c>
      <c r="AD691" s="287"/>
      <c r="AE691" s="55"/>
      <c r="AH691" s="288"/>
      <c r="AP691" s="55"/>
      <c r="AQ691" s="289"/>
      <c r="AR691" s="165"/>
      <c r="AS691" s="288"/>
      <c r="AZ691" s="56"/>
      <c r="BA691" s="56"/>
      <c r="BB691" s="56"/>
      <c r="BC691" s="56"/>
      <c r="BD691" s="56"/>
      <c r="BE691" s="56"/>
      <c r="BF691" s="56"/>
      <c r="BG691" s="56"/>
      <c r="BH691" s="56"/>
      <c r="BI691" s="56"/>
      <c r="BJ691" s="1187"/>
      <c r="BL691" s="231" t="s">
        <v>1178</v>
      </c>
      <c r="BM691" s="1210"/>
      <c r="BN691" s="1227" t="s">
        <v>1178</v>
      </c>
      <c r="BO691" s="1228"/>
      <c r="BP691" s="1228"/>
      <c r="BT691" s="306"/>
      <c r="BU691" s="235"/>
      <c r="BV691" s="1241"/>
      <c r="BW691" s="266"/>
      <c r="BX691" s="1210"/>
      <c r="BY691" s="1279"/>
      <c r="BZ691" s="290"/>
      <c r="CA691" s="1210"/>
      <c r="CB691" s="1191"/>
      <c r="CC691" s="1193"/>
      <c r="CD691" s="1195"/>
      <c r="CE691" s="1193"/>
      <c r="CF691" s="1197"/>
      <c r="CG691" s="1193"/>
      <c r="CH691" s="1248"/>
      <c r="CI691" s="1241"/>
      <c r="CJ691" s="1219"/>
      <c r="CK691" s="1189"/>
      <c r="CL691" s="1190"/>
      <c r="CM691" s="1192"/>
      <c r="CN691" s="1194"/>
      <c r="CO691" s="1192"/>
      <c r="CP691" s="1196"/>
      <c r="CQ691" s="1192"/>
      <c r="CR691" s="1205"/>
      <c r="CS691" s="1230"/>
      <c r="CT691" s="1232"/>
      <c r="CU691" s="1235"/>
      <c r="CV691" s="1238"/>
      <c r="CW691" s="1235"/>
      <c r="CX691" s="1238"/>
      <c r="CY691" s="1189"/>
      <c r="CZ691" s="291" t="s">
        <v>1167</v>
      </c>
      <c r="DA691" s="292">
        <v>3400</v>
      </c>
      <c r="DB691" s="293">
        <v>3800</v>
      </c>
      <c r="DC691" s="294">
        <v>2400</v>
      </c>
      <c r="DD691" s="290">
        <v>2400</v>
      </c>
      <c r="DE691" s="1210"/>
      <c r="DF691" s="308" t="s">
        <v>1179</v>
      </c>
      <c r="DG691" s="235"/>
      <c r="DH691" s="165"/>
      <c r="DI691" s="1241"/>
      <c r="DJ691" s="1244"/>
      <c r="DK691" s="1210"/>
      <c r="DL691" s="1190"/>
      <c r="DM691" s="1193"/>
      <c r="DN691" s="1195"/>
      <c r="DO691" s="1193"/>
      <c r="DP691" s="1197"/>
      <c r="DQ691" s="1193"/>
      <c r="DR691" s="1248"/>
      <c r="DS691" s="1210"/>
      <c r="DT691" s="231"/>
      <c r="DU691" s="1210"/>
      <c r="DV691" s="1222"/>
      <c r="DW691" s="1224"/>
      <c r="DX691" s="1224"/>
      <c r="DY691" s="1226"/>
      <c r="DZ691" s="1210"/>
      <c r="EA691" s="1213"/>
      <c r="EB691" s="1193"/>
      <c r="EC691" s="1200"/>
      <c r="ED691" s="1193"/>
      <c r="EE691" s="1195"/>
      <c r="EF691" s="1193"/>
      <c r="EG691" s="1197"/>
      <c r="EH691" s="1193"/>
      <c r="EI691" s="1206"/>
      <c r="EJ691" s="1209"/>
      <c r="EK691" s="1210"/>
      <c r="EL691" s="1213"/>
      <c r="EM691" s="1193"/>
      <c r="EN691" s="1200"/>
      <c r="EO691" s="1193"/>
      <c r="EP691" s="1195"/>
      <c r="EQ691" s="1193"/>
      <c r="ER691" s="1197"/>
      <c r="ES691" s="1193"/>
      <c r="ET691" s="1206"/>
      <c r="EU691" s="1216"/>
      <c r="EV691" s="1209"/>
      <c r="EW691" s="1210"/>
      <c r="EX691" s="295" t="s">
        <v>1168</v>
      </c>
      <c r="EY691" s="1210"/>
      <c r="EZ691" s="1261"/>
      <c r="FA691" s="1210"/>
      <c r="FB691" s="1264"/>
      <c r="FC691" s="298"/>
      <c r="FD691" s="1267"/>
      <c r="FE691" s="441"/>
      <c r="FL691" s="422"/>
      <c r="FM691" s="422"/>
      <c r="FN691" s="422"/>
      <c r="FO691" s="422"/>
    </row>
    <row r="692" spans="1:171" ht="15.6" customHeight="1">
      <c r="A692" s="144" t="s">
        <v>688</v>
      </c>
      <c r="B692" s="144" t="s">
        <v>2386</v>
      </c>
      <c r="C692" s="1256"/>
      <c r="D692" s="1352" t="s">
        <v>308</v>
      </c>
      <c r="E692" s="1353" t="s">
        <v>1160</v>
      </c>
      <c r="F692" s="204" t="s">
        <v>42</v>
      </c>
      <c r="G692" s="205"/>
      <c r="H692" s="206">
        <v>65390</v>
      </c>
      <c r="I692" s="207">
        <v>73530</v>
      </c>
      <c r="J692" s="206">
        <v>56180</v>
      </c>
      <c r="K692" s="207">
        <v>64320</v>
      </c>
      <c r="L692" s="175" t="s">
        <v>268</v>
      </c>
      <c r="M692" s="208">
        <v>630</v>
      </c>
      <c r="N692" s="209">
        <v>710</v>
      </c>
      <c r="O692" s="210" t="s">
        <v>269</v>
      </c>
      <c r="P692" s="211" t="s">
        <v>270</v>
      </c>
      <c r="Q692" s="212" t="s">
        <v>268</v>
      </c>
      <c r="R692" s="213" t="s">
        <v>271</v>
      </c>
      <c r="S692" s="212" t="s">
        <v>268</v>
      </c>
      <c r="T692" s="214">
        <v>3.2</v>
      </c>
      <c r="U692" s="215">
        <v>3.1</v>
      </c>
      <c r="V692" s="208">
        <v>540</v>
      </c>
      <c r="W692" s="209">
        <v>620</v>
      </c>
      <c r="X692" s="210" t="s">
        <v>269</v>
      </c>
      <c r="Y692" s="211" t="s">
        <v>270</v>
      </c>
      <c r="Z692" s="212" t="s">
        <v>268</v>
      </c>
      <c r="AA692" s="213" t="s">
        <v>271</v>
      </c>
      <c r="AB692" s="212" t="s">
        <v>268</v>
      </c>
      <c r="AC692" s="214">
        <v>3.1</v>
      </c>
      <c r="AD692" s="216">
        <v>3.1</v>
      </c>
      <c r="AE692" s="175" t="s">
        <v>268</v>
      </c>
      <c r="AF692" s="217">
        <v>8140</v>
      </c>
      <c r="AG692" s="218" t="s">
        <v>274</v>
      </c>
      <c r="AH692" s="219">
        <v>80</v>
      </c>
      <c r="AI692" s="220" t="s">
        <v>269</v>
      </c>
      <c r="AJ692" s="211" t="s">
        <v>270</v>
      </c>
      <c r="AK692" s="212" t="s">
        <v>268</v>
      </c>
      <c r="AL692" s="213" t="s">
        <v>271</v>
      </c>
      <c r="AM692" s="212" t="s">
        <v>268</v>
      </c>
      <c r="AN692" s="221">
        <v>2.8</v>
      </c>
      <c r="AO692" s="222" t="s">
        <v>276</v>
      </c>
      <c r="AP692" s="175" t="s">
        <v>268</v>
      </c>
      <c r="AQ692" s="223">
        <v>3250</v>
      </c>
      <c r="AR692" s="224" t="s">
        <v>274</v>
      </c>
      <c r="AS692" s="225">
        <v>30</v>
      </c>
      <c r="AT692" s="226" t="s">
        <v>269</v>
      </c>
      <c r="AU692" s="227" t="s">
        <v>270</v>
      </c>
      <c r="AV692" s="228" t="s">
        <v>268</v>
      </c>
      <c r="AW692" s="229" t="s">
        <v>271</v>
      </c>
      <c r="AX692" s="228" t="s">
        <v>268</v>
      </c>
      <c r="AY692" s="230">
        <v>3.8</v>
      </c>
      <c r="BA692" s="56"/>
      <c r="BJ692" s="1187"/>
      <c r="BL692" s="231">
        <v>372300</v>
      </c>
      <c r="BM692" s="1210"/>
      <c r="BN692" s="149">
        <v>3720</v>
      </c>
      <c r="BO692" s="138" t="s">
        <v>272</v>
      </c>
      <c r="BP692" s="166" t="s">
        <v>270</v>
      </c>
      <c r="BQ692" s="161" t="s">
        <v>268</v>
      </c>
      <c r="BR692" s="303" t="s">
        <v>271</v>
      </c>
      <c r="BS692" s="182" t="s">
        <v>268</v>
      </c>
      <c r="BT692" s="304">
        <v>2.1</v>
      </c>
      <c r="BU692" s="307"/>
      <c r="BV692" s="1241"/>
      <c r="BW692" s="302"/>
      <c r="BX692" s="1210" t="s">
        <v>268</v>
      </c>
      <c r="BY692" s="1276">
        <v>16670</v>
      </c>
      <c r="BZ692" s="237"/>
      <c r="CA692" s="1210" t="s">
        <v>268</v>
      </c>
      <c r="CB692" s="1245">
        <v>80</v>
      </c>
      <c r="CC692" s="1201" t="s">
        <v>269</v>
      </c>
      <c r="CD692" s="1202" t="s">
        <v>270</v>
      </c>
      <c r="CE692" s="1201" t="s">
        <v>268</v>
      </c>
      <c r="CF692" s="1203" t="s">
        <v>275</v>
      </c>
      <c r="CG692" s="1201" t="s">
        <v>268</v>
      </c>
      <c r="CH692" s="1246">
        <v>6.4</v>
      </c>
      <c r="CI692" s="1241"/>
      <c r="CJ692" s="1188" t="s">
        <v>202</v>
      </c>
      <c r="CK692" s="1189" t="s">
        <v>268</v>
      </c>
      <c r="CL692" s="1190">
        <v>80</v>
      </c>
      <c r="CM692" s="1192" t="s">
        <v>269</v>
      </c>
      <c r="CN692" s="1194" t="s">
        <v>270</v>
      </c>
      <c r="CO692" s="1192" t="s">
        <v>268</v>
      </c>
      <c r="CP692" s="1196" t="s">
        <v>275</v>
      </c>
      <c r="CQ692" s="1192" t="s">
        <v>268</v>
      </c>
      <c r="CR692" s="1205">
        <v>2.7</v>
      </c>
      <c r="CS692" s="1230" t="s">
        <v>277</v>
      </c>
      <c r="CT692" s="1232" t="s">
        <v>268</v>
      </c>
      <c r="CU692" s="1233">
        <v>4400</v>
      </c>
      <c r="CV692" s="1236">
        <v>4900</v>
      </c>
      <c r="CW692" s="1233">
        <v>3100</v>
      </c>
      <c r="CX692" s="1236">
        <v>3100</v>
      </c>
      <c r="CY692" s="1189" t="s">
        <v>268</v>
      </c>
      <c r="CZ692" s="238" t="s">
        <v>1162</v>
      </c>
      <c r="DA692" s="239">
        <v>7200</v>
      </c>
      <c r="DB692" s="240">
        <v>8100</v>
      </c>
      <c r="DC692" s="241">
        <v>5100</v>
      </c>
      <c r="DD692" s="242">
        <v>5100</v>
      </c>
      <c r="DE692" s="1210"/>
      <c r="DF692" s="231">
        <v>8120</v>
      </c>
      <c r="DG692" s="1189" t="s">
        <v>268</v>
      </c>
      <c r="DH692" s="1239">
        <v>5100</v>
      </c>
      <c r="DI692" s="1210" t="s">
        <v>268</v>
      </c>
      <c r="DJ692" s="1242">
        <v>3620</v>
      </c>
      <c r="DK692" s="1210" t="s">
        <v>268</v>
      </c>
      <c r="DL692" s="1245">
        <v>30</v>
      </c>
      <c r="DM692" s="1201" t="s">
        <v>269</v>
      </c>
      <c r="DN692" s="1202" t="s">
        <v>270</v>
      </c>
      <c r="DO692" s="1201" t="s">
        <v>268</v>
      </c>
      <c r="DP692" s="1203" t="s">
        <v>275</v>
      </c>
      <c r="DQ692" s="1201" t="s">
        <v>268</v>
      </c>
      <c r="DR692" s="1246">
        <v>7.6</v>
      </c>
      <c r="DS692" s="1210"/>
      <c r="DT692" s="302"/>
      <c r="DU692" s="1210" t="s">
        <v>280</v>
      </c>
      <c r="DV692" s="1249" t="s">
        <v>1129</v>
      </c>
      <c r="DW692" s="1251" t="s">
        <v>1129</v>
      </c>
      <c r="DX692" s="1251" t="s">
        <v>1129</v>
      </c>
      <c r="DY692" s="1253" t="s">
        <v>1129</v>
      </c>
      <c r="DZ692" s="1210" t="s">
        <v>280</v>
      </c>
      <c r="EA692" s="1211">
        <v>2460</v>
      </c>
      <c r="EB692" s="1201" t="s">
        <v>268</v>
      </c>
      <c r="EC692" s="1198">
        <v>20</v>
      </c>
      <c r="ED692" s="1201" t="s">
        <v>269</v>
      </c>
      <c r="EE692" s="1202" t="s">
        <v>270</v>
      </c>
      <c r="EF692" s="1201" t="s">
        <v>268</v>
      </c>
      <c r="EG692" s="1203" t="s">
        <v>275</v>
      </c>
      <c r="EH692" s="1201" t="s">
        <v>268</v>
      </c>
      <c r="EI692" s="1204">
        <v>5.7</v>
      </c>
      <c r="EJ692" s="1207" t="s">
        <v>276</v>
      </c>
      <c r="EK692" s="1210" t="s">
        <v>280</v>
      </c>
      <c r="EL692" s="1211">
        <v>8140</v>
      </c>
      <c r="EM692" s="1201" t="s">
        <v>268</v>
      </c>
      <c r="EN692" s="1198">
        <v>80</v>
      </c>
      <c r="EO692" s="1201" t="s">
        <v>269</v>
      </c>
      <c r="EP692" s="1202" t="s">
        <v>270</v>
      </c>
      <c r="EQ692" s="1201" t="s">
        <v>268</v>
      </c>
      <c r="ER692" s="1203" t="s">
        <v>275</v>
      </c>
      <c r="ES692" s="1201" t="s">
        <v>268</v>
      </c>
      <c r="ET692" s="1204">
        <v>2.8</v>
      </c>
      <c r="EU692" s="1214" t="s">
        <v>276</v>
      </c>
      <c r="EV692" s="1207" t="s">
        <v>1168</v>
      </c>
      <c r="EW692" s="1210" t="s">
        <v>280</v>
      </c>
      <c r="EX692" s="244"/>
      <c r="EY692" s="1210" t="s">
        <v>280</v>
      </c>
      <c r="EZ692" s="1261"/>
      <c r="FA692" s="1210"/>
      <c r="FB692" s="1264"/>
      <c r="FC692" s="298"/>
      <c r="FD692" s="1267"/>
      <c r="FE692" s="441"/>
      <c r="FL692" s="422"/>
      <c r="FM692" s="422"/>
      <c r="FN692" s="422"/>
      <c r="FO692" s="422"/>
    </row>
    <row r="693" spans="1:171" ht="15.6" customHeight="1">
      <c r="A693" s="144" t="s">
        <v>689</v>
      </c>
      <c r="B693" s="144" t="s">
        <v>2387</v>
      </c>
      <c r="C693" s="1256"/>
      <c r="D693" s="1181"/>
      <c r="E693" s="1354"/>
      <c r="F693" s="245" t="s">
        <v>43</v>
      </c>
      <c r="G693" s="205"/>
      <c r="H693" s="246">
        <v>73530</v>
      </c>
      <c r="I693" s="247">
        <v>139670</v>
      </c>
      <c r="J693" s="246">
        <v>64320</v>
      </c>
      <c r="K693" s="247">
        <v>130460</v>
      </c>
      <c r="L693" s="175" t="s">
        <v>268</v>
      </c>
      <c r="M693" s="248">
        <v>710</v>
      </c>
      <c r="N693" s="249">
        <v>1270</v>
      </c>
      <c r="O693" s="250" t="s">
        <v>269</v>
      </c>
      <c r="P693" s="251" t="s">
        <v>270</v>
      </c>
      <c r="Q693" s="252" t="s">
        <v>274</v>
      </c>
      <c r="R693" s="251" t="s">
        <v>271</v>
      </c>
      <c r="S693" s="252" t="s">
        <v>268</v>
      </c>
      <c r="T693" s="253">
        <v>3.1</v>
      </c>
      <c r="U693" s="254">
        <v>3.1</v>
      </c>
      <c r="V693" s="248">
        <v>620</v>
      </c>
      <c r="W693" s="249">
        <v>1180</v>
      </c>
      <c r="X693" s="250" t="s">
        <v>269</v>
      </c>
      <c r="Y693" s="251" t="s">
        <v>270</v>
      </c>
      <c r="Z693" s="252" t="s">
        <v>274</v>
      </c>
      <c r="AA693" s="251" t="s">
        <v>271</v>
      </c>
      <c r="AB693" s="252" t="s">
        <v>268</v>
      </c>
      <c r="AC693" s="253">
        <v>3.1</v>
      </c>
      <c r="AD693" s="255">
        <v>3.1</v>
      </c>
      <c r="AE693" s="175" t="s">
        <v>268</v>
      </c>
      <c r="AF693" s="223">
        <v>8140</v>
      </c>
      <c r="AG693" s="224" t="s">
        <v>274</v>
      </c>
      <c r="AH693" s="256">
        <v>80</v>
      </c>
      <c r="AI693" s="257" t="s">
        <v>269</v>
      </c>
      <c r="AJ693" s="197" t="s">
        <v>270</v>
      </c>
      <c r="AK693" s="198" t="s">
        <v>268</v>
      </c>
      <c r="AL693" s="258" t="s">
        <v>271</v>
      </c>
      <c r="AM693" s="259" t="s">
        <v>268</v>
      </c>
      <c r="AN693" s="260">
        <v>2.8</v>
      </c>
      <c r="AO693" s="261"/>
      <c r="AQ693" s="233"/>
      <c r="AR693" s="56"/>
      <c r="AS693" s="233"/>
      <c r="AT693" s="262"/>
      <c r="AU693" s="263"/>
      <c r="AV693" s="262"/>
      <c r="AW693" s="263"/>
      <c r="AX693" s="262"/>
      <c r="AY693" s="263"/>
      <c r="BA693" s="56"/>
      <c r="BB693" s="56"/>
      <c r="BC693" s="264"/>
      <c r="BD693" s="265"/>
      <c r="BE693" s="56"/>
      <c r="BF693" s="265"/>
      <c r="BG693" s="56"/>
      <c r="BH693" s="265"/>
      <c r="BI693" s="56"/>
      <c r="BJ693" s="1187"/>
      <c r="BL693" s="302"/>
      <c r="BM693" s="1210"/>
      <c r="BN693" s="309"/>
      <c r="BO693" s="202"/>
      <c r="BP693" s="202"/>
      <c r="BQ693" s="202"/>
      <c r="BR693" s="202"/>
      <c r="BS693" s="202"/>
      <c r="BT693" s="305"/>
      <c r="BU693" s="179"/>
      <c r="BV693" s="1241"/>
      <c r="BW693" s="231"/>
      <c r="BX693" s="1210"/>
      <c r="BY693" s="1277"/>
      <c r="BZ693" s="267">
        <v>14730</v>
      </c>
      <c r="CA693" s="1210"/>
      <c r="CB693" s="1190"/>
      <c r="CC693" s="1192"/>
      <c r="CD693" s="1194"/>
      <c r="CE693" s="1192"/>
      <c r="CF693" s="1196"/>
      <c r="CG693" s="1192"/>
      <c r="CH693" s="1247"/>
      <c r="CI693" s="1241"/>
      <c r="CJ693" s="1188"/>
      <c r="CK693" s="1189"/>
      <c r="CL693" s="1190"/>
      <c r="CM693" s="1192"/>
      <c r="CN693" s="1194"/>
      <c r="CO693" s="1192"/>
      <c r="CP693" s="1196"/>
      <c r="CQ693" s="1192"/>
      <c r="CR693" s="1205"/>
      <c r="CS693" s="1230"/>
      <c r="CT693" s="1232"/>
      <c r="CU693" s="1234"/>
      <c r="CV693" s="1237"/>
      <c r="CW693" s="1234"/>
      <c r="CX693" s="1237"/>
      <c r="CY693" s="1189"/>
      <c r="CZ693" s="167" t="s">
        <v>1164</v>
      </c>
      <c r="DA693" s="268">
        <v>4000</v>
      </c>
      <c r="DB693" s="269">
        <v>4400</v>
      </c>
      <c r="DC693" s="270">
        <v>2800</v>
      </c>
      <c r="DD693" s="271">
        <v>2800</v>
      </c>
      <c r="DE693" s="1210"/>
      <c r="DF693" s="302"/>
      <c r="DG693" s="1189"/>
      <c r="DH693" s="1240"/>
      <c r="DI693" s="1210"/>
      <c r="DJ693" s="1243"/>
      <c r="DK693" s="1210"/>
      <c r="DL693" s="1190"/>
      <c r="DM693" s="1192"/>
      <c r="DN693" s="1194"/>
      <c r="DO693" s="1192"/>
      <c r="DP693" s="1196"/>
      <c r="DQ693" s="1192"/>
      <c r="DR693" s="1247"/>
      <c r="DS693" s="1210"/>
      <c r="DT693" s="231"/>
      <c r="DU693" s="1210"/>
      <c r="DV693" s="1250"/>
      <c r="DW693" s="1252"/>
      <c r="DX693" s="1252"/>
      <c r="DY693" s="1254"/>
      <c r="DZ693" s="1210"/>
      <c r="EA693" s="1212"/>
      <c r="EB693" s="1192"/>
      <c r="EC693" s="1199"/>
      <c r="ED693" s="1192"/>
      <c r="EE693" s="1194"/>
      <c r="EF693" s="1192"/>
      <c r="EG693" s="1196"/>
      <c r="EH693" s="1192"/>
      <c r="EI693" s="1205"/>
      <c r="EJ693" s="1208"/>
      <c r="EK693" s="1210"/>
      <c r="EL693" s="1212"/>
      <c r="EM693" s="1192"/>
      <c r="EN693" s="1199"/>
      <c r="EO693" s="1192"/>
      <c r="EP693" s="1194"/>
      <c r="EQ693" s="1192"/>
      <c r="ER693" s="1196"/>
      <c r="ES693" s="1192"/>
      <c r="ET693" s="1205"/>
      <c r="EU693" s="1215"/>
      <c r="EV693" s="1208"/>
      <c r="EW693" s="1210"/>
      <c r="EX693" s="272">
        <v>5070</v>
      </c>
      <c r="EY693" s="1210"/>
      <c r="EZ693" s="1261"/>
      <c r="FA693" s="1210"/>
      <c r="FB693" s="1264"/>
      <c r="FC693" s="298"/>
      <c r="FD693" s="1267"/>
      <c r="FE693" s="441"/>
      <c r="FL693" s="422"/>
      <c r="FM693" s="422"/>
      <c r="FN693" s="422"/>
      <c r="FO693" s="422"/>
    </row>
    <row r="694" spans="1:171" ht="15.6" customHeight="1">
      <c r="A694" s="144" t="s">
        <v>1661</v>
      </c>
      <c r="B694" s="144" t="s">
        <v>2388</v>
      </c>
      <c r="C694" s="1256"/>
      <c r="D694" s="1181"/>
      <c r="E694" s="1350" t="s">
        <v>1165</v>
      </c>
      <c r="F694" s="245" t="s">
        <v>44</v>
      </c>
      <c r="G694" s="205"/>
      <c r="H694" s="246">
        <v>139670</v>
      </c>
      <c r="I694" s="247">
        <v>221110</v>
      </c>
      <c r="J694" s="246">
        <v>130460</v>
      </c>
      <c r="K694" s="247">
        <v>211900</v>
      </c>
      <c r="L694" s="175" t="s">
        <v>268</v>
      </c>
      <c r="M694" s="248">
        <v>1270</v>
      </c>
      <c r="N694" s="249">
        <v>2080</v>
      </c>
      <c r="O694" s="250" t="s">
        <v>269</v>
      </c>
      <c r="P694" s="251" t="s">
        <v>270</v>
      </c>
      <c r="Q694" s="252" t="s">
        <v>274</v>
      </c>
      <c r="R694" s="251" t="s">
        <v>271</v>
      </c>
      <c r="S694" s="252" t="s">
        <v>268</v>
      </c>
      <c r="T694" s="253">
        <v>3.1</v>
      </c>
      <c r="U694" s="254">
        <v>3.1</v>
      </c>
      <c r="V694" s="248">
        <v>1180</v>
      </c>
      <c r="W694" s="249">
        <v>1990</v>
      </c>
      <c r="X694" s="250" t="s">
        <v>269</v>
      </c>
      <c r="Y694" s="251" t="s">
        <v>270</v>
      </c>
      <c r="Z694" s="252" t="s">
        <v>274</v>
      </c>
      <c r="AA694" s="251" t="s">
        <v>271</v>
      </c>
      <c r="AB694" s="252" t="s">
        <v>268</v>
      </c>
      <c r="AC694" s="253">
        <v>3.1</v>
      </c>
      <c r="AD694" s="255">
        <v>3.1</v>
      </c>
      <c r="AE694" s="55"/>
      <c r="AH694" s="273"/>
      <c r="AP694" s="55"/>
      <c r="AZ694" s="175" t="s">
        <v>268</v>
      </c>
      <c r="BA694" s="274">
        <v>16280</v>
      </c>
      <c r="BB694" s="175" t="s">
        <v>268</v>
      </c>
      <c r="BC694" s="225">
        <v>160</v>
      </c>
      <c r="BD694" s="226" t="s">
        <v>269</v>
      </c>
      <c r="BE694" s="227" t="s">
        <v>270</v>
      </c>
      <c r="BF694" s="228" t="s">
        <v>268</v>
      </c>
      <c r="BG694" s="229" t="s">
        <v>271</v>
      </c>
      <c r="BH694" s="226" t="s">
        <v>268</v>
      </c>
      <c r="BI694" s="230">
        <v>2.8</v>
      </c>
      <c r="BJ694" s="1187"/>
      <c r="BL694" s="231" t="s">
        <v>1180</v>
      </c>
      <c r="BM694" s="1210"/>
      <c r="BN694" s="1227" t="s">
        <v>1180</v>
      </c>
      <c r="BO694" s="1228"/>
      <c r="BP694" s="1228"/>
      <c r="BT694" s="306"/>
      <c r="BU694" s="235"/>
      <c r="BV694" s="1241"/>
      <c r="BW694" s="266"/>
      <c r="BX694" s="1210" t="s">
        <v>268</v>
      </c>
      <c r="BY694" s="1278">
        <v>14730</v>
      </c>
      <c r="BZ694" s="275"/>
      <c r="CA694" s="1210"/>
      <c r="CB694" s="1190">
        <v>0</v>
      </c>
      <c r="CC694" s="1192"/>
      <c r="CD694" s="1194"/>
      <c r="CE694" s="1192"/>
      <c r="CF694" s="1196"/>
      <c r="CG694" s="1192"/>
      <c r="CH694" s="1247"/>
      <c r="CI694" s="1241"/>
      <c r="CJ694" s="1219">
        <v>8440</v>
      </c>
      <c r="CK694" s="1189"/>
      <c r="CL694" s="1190"/>
      <c r="CM694" s="1192"/>
      <c r="CN694" s="1194"/>
      <c r="CO694" s="1192"/>
      <c r="CP694" s="1196"/>
      <c r="CQ694" s="1192"/>
      <c r="CR694" s="1205"/>
      <c r="CS694" s="1230"/>
      <c r="CT694" s="1232"/>
      <c r="CU694" s="1234"/>
      <c r="CV694" s="1237"/>
      <c r="CW694" s="1234"/>
      <c r="CX694" s="1237"/>
      <c r="CY694" s="1189"/>
      <c r="CZ694" s="167" t="s">
        <v>1166</v>
      </c>
      <c r="DA694" s="268">
        <v>3500</v>
      </c>
      <c r="DB694" s="269">
        <v>3800</v>
      </c>
      <c r="DC694" s="270">
        <v>2400</v>
      </c>
      <c r="DD694" s="271">
        <v>2400</v>
      </c>
      <c r="DE694" s="1210"/>
      <c r="DF694" s="231" t="s">
        <v>309</v>
      </c>
      <c r="DG694" s="235"/>
      <c r="DH694" s="276"/>
      <c r="DI694" s="1241"/>
      <c r="DJ694" s="1243"/>
      <c r="DK694" s="1210"/>
      <c r="DL694" s="1190"/>
      <c r="DM694" s="1192"/>
      <c r="DN694" s="1194"/>
      <c r="DO694" s="1192"/>
      <c r="DP694" s="1196"/>
      <c r="DQ694" s="1192"/>
      <c r="DR694" s="1247"/>
      <c r="DS694" s="1210"/>
      <c r="DT694" s="231"/>
      <c r="DU694" s="1210"/>
      <c r="DV694" s="1221">
        <v>0.02</v>
      </c>
      <c r="DW694" s="1223">
        <v>0.03</v>
      </c>
      <c r="DX694" s="1223">
        <v>0.05</v>
      </c>
      <c r="DY694" s="1225">
        <v>0.06</v>
      </c>
      <c r="DZ694" s="1210"/>
      <c r="EA694" s="1212"/>
      <c r="EB694" s="1192"/>
      <c r="EC694" s="1199"/>
      <c r="ED694" s="1192"/>
      <c r="EE694" s="1194"/>
      <c r="EF694" s="1192"/>
      <c r="EG694" s="1196"/>
      <c r="EH694" s="1192"/>
      <c r="EI694" s="1205"/>
      <c r="EJ694" s="1208"/>
      <c r="EK694" s="1210"/>
      <c r="EL694" s="1212"/>
      <c r="EM694" s="1192"/>
      <c r="EN694" s="1199"/>
      <c r="EO694" s="1192"/>
      <c r="EP694" s="1194"/>
      <c r="EQ694" s="1192"/>
      <c r="ER694" s="1196"/>
      <c r="ES694" s="1192"/>
      <c r="ET694" s="1205"/>
      <c r="EU694" s="1215"/>
      <c r="EV694" s="1208"/>
      <c r="EW694" s="1210"/>
      <c r="EX694" s="277">
        <v>50</v>
      </c>
      <c r="EY694" s="1210"/>
      <c r="EZ694" s="1261"/>
      <c r="FA694" s="1210"/>
      <c r="FB694" s="1264"/>
      <c r="FC694" s="298"/>
      <c r="FD694" s="1267"/>
      <c r="FE694" s="441"/>
      <c r="FL694" s="422"/>
      <c r="FM694" s="422"/>
      <c r="FN694" s="422"/>
      <c r="FO694" s="422"/>
    </row>
    <row r="695" spans="1:171" ht="15.6" customHeight="1">
      <c r="A695" s="144" t="s">
        <v>1662</v>
      </c>
      <c r="B695" s="144" t="s">
        <v>2389</v>
      </c>
      <c r="C695" s="1256"/>
      <c r="D695" s="1181"/>
      <c r="E695" s="1351"/>
      <c r="F695" s="278" t="s">
        <v>45</v>
      </c>
      <c r="G695" s="205"/>
      <c r="H695" s="279">
        <v>221110</v>
      </c>
      <c r="I695" s="280"/>
      <c r="J695" s="279">
        <v>211900</v>
      </c>
      <c r="K695" s="280"/>
      <c r="L695" s="175" t="s">
        <v>268</v>
      </c>
      <c r="M695" s="223">
        <v>2080</v>
      </c>
      <c r="N695" s="281"/>
      <c r="O695" s="282" t="s">
        <v>269</v>
      </c>
      <c r="P695" s="283" t="s">
        <v>270</v>
      </c>
      <c r="Q695" s="284" t="s">
        <v>274</v>
      </c>
      <c r="R695" s="283" t="s">
        <v>271</v>
      </c>
      <c r="S695" s="284" t="s">
        <v>268</v>
      </c>
      <c r="T695" s="285">
        <v>3.1</v>
      </c>
      <c r="U695" s="286"/>
      <c r="V695" s="223">
        <v>1990</v>
      </c>
      <c r="W695" s="281"/>
      <c r="X695" s="282" t="s">
        <v>269</v>
      </c>
      <c r="Y695" s="283" t="s">
        <v>270</v>
      </c>
      <c r="Z695" s="284" t="s">
        <v>274</v>
      </c>
      <c r="AA695" s="283" t="s">
        <v>271</v>
      </c>
      <c r="AB695" s="284" t="s">
        <v>268</v>
      </c>
      <c r="AC695" s="285">
        <v>3.1</v>
      </c>
      <c r="AD695" s="287"/>
      <c r="AE695" s="55"/>
      <c r="AH695" s="288"/>
      <c r="AP695" s="55"/>
      <c r="AQ695" s="289"/>
      <c r="AR695" s="165"/>
      <c r="AS695" s="288"/>
      <c r="AZ695" s="56"/>
      <c r="BA695" s="56"/>
      <c r="BB695" s="56"/>
      <c r="BC695" s="56"/>
      <c r="BD695" s="56"/>
      <c r="BE695" s="56"/>
      <c r="BF695" s="56"/>
      <c r="BG695" s="56"/>
      <c r="BH695" s="56"/>
      <c r="BI695" s="56"/>
      <c r="BJ695" s="1187"/>
      <c r="BL695" s="231">
        <v>411300</v>
      </c>
      <c r="BM695" s="1210"/>
      <c r="BN695" s="149">
        <v>4110</v>
      </c>
      <c r="BO695" s="138" t="s">
        <v>272</v>
      </c>
      <c r="BP695" s="166" t="s">
        <v>270</v>
      </c>
      <c r="BQ695" s="161" t="s">
        <v>268</v>
      </c>
      <c r="BR695" s="303" t="s">
        <v>271</v>
      </c>
      <c r="BS695" s="182" t="s">
        <v>268</v>
      </c>
      <c r="BT695" s="304">
        <v>2.2000000000000002</v>
      </c>
      <c r="BU695" s="307"/>
      <c r="BV695" s="1241"/>
      <c r="BW695" s="302"/>
      <c r="BX695" s="1210"/>
      <c r="BY695" s="1279"/>
      <c r="BZ695" s="290"/>
      <c r="CA695" s="1210"/>
      <c r="CB695" s="1191"/>
      <c r="CC695" s="1193"/>
      <c r="CD695" s="1195"/>
      <c r="CE695" s="1193"/>
      <c r="CF695" s="1197"/>
      <c r="CG695" s="1193"/>
      <c r="CH695" s="1248"/>
      <c r="CI695" s="1241"/>
      <c r="CJ695" s="1219"/>
      <c r="CK695" s="1189"/>
      <c r="CL695" s="1190"/>
      <c r="CM695" s="1192"/>
      <c r="CN695" s="1194"/>
      <c r="CO695" s="1192"/>
      <c r="CP695" s="1196"/>
      <c r="CQ695" s="1192"/>
      <c r="CR695" s="1205"/>
      <c r="CS695" s="1230"/>
      <c r="CT695" s="1232"/>
      <c r="CU695" s="1235"/>
      <c r="CV695" s="1238"/>
      <c r="CW695" s="1235"/>
      <c r="CX695" s="1238"/>
      <c r="CY695" s="1189"/>
      <c r="CZ695" s="291" t="s">
        <v>1167</v>
      </c>
      <c r="DA695" s="292">
        <v>3100</v>
      </c>
      <c r="DB695" s="293">
        <v>3400</v>
      </c>
      <c r="DC695" s="294">
        <v>2100</v>
      </c>
      <c r="DD695" s="290">
        <v>2100</v>
      </c>
      <c r="DE695" s="1210"/>
      <c r="DF695" s="231">
        <v>7500</v>
      </c>
      <c r="DG695" s="235"/>
      <c r="DH695" s="165"/>
      <c r="DI695" s="1241"/>
      <c r="DJ695" s="1244"/>
      <c r="DK695" s="1210"/>
      <c r="DL695" s="1190"/>
      <c r="DM695" s="1193"/>
      <c r="DN695" s="1195"/>
      <c r="DO695" s="1193"/>
      <c r="DP695" s="1197"/>
      <c r="DQ695" s="1193"/>
      <c r="DR695" s="1248"/>
      <c r="DS695" s="1210"/>
      <c r="DT695" s="302"/>
      <c r="DU695" s="1210"/>
      <c r="DV695" s="1222"/>
      <c r="DW695" s="1224"/>
      <c r="DX695" s="1224"/>
      <c r="DY695" s="1226"/>
      <c r="DZ695" s="1210"/>
      <c r="EA695" s="1213"/>
      <c r="EB695" s="1193"/>
      <c r="EC695" s="1200"/>
      <c r="ED695" s="1193"/>
      <c r="EE695" s="1195"/>
      <c r="EF695" s="1193"/>
      <c r="EG695" s="1197"/>
      <c r="EH695" s="1193"/>
      <c r="EI695" s="1206"/>
      <c r="EJ695" s="1209"/>
      <c r="EK695" s="1210"/>
      <c r="EL695" s="1213"/>
      <c r="EM695" s="1193"/>
      <c r="EN695" s="1200"/>
      <c r="EO695" s="1193"/>
      <c r="EP695" s="1195"/>
      <c r="EQ695" s="1193"/>
      <c r="ER695" s="1197"/>
      <c r="ES695" s="1193"/>
      <c r="ET695" s="1206"/>
      <c r="EU695" s="1216"/>
      <c r="EV695" s="1209"/>
      <c r="EW695" s="1210"/>
      <c r="EX695" s="295" t="s">
        <v>1168</v>
      </c>
      <c r="EY695" s="1210"/>
      <c r="EZ695" s="1261"/>
      <c r="FA695" s="1210"/>
      <c r="FB695" s="1264"/>
      <c r="FC695" s="298"/>
      <c r="FD695" s="1267"/>
      <c r="FE695" s="441"/>
      <c r="FL695" s="422"/>
      <c r="FM695" s="422"/>
      <c r="FN695" s="422"/>
      <c r="FO695" s="422"/>
    </row>
    <row r="696" spans="1:171" ht="15.6" customHeight="1">
      <c r="A696" s="144" t="s">
        <v>690</v>
      </c>
      <c r="B696" s="144" t="s">
        <v>2390</v>
      </c>
      <c r="C696" s="1256"/>
      <c r="D696" s="1355" t="s">
        <v>1181</v>
      </c>
      <c r="E696" s="1184" t="s">
        <v>1160</v>
      </c>
      <c r="F696" s="296" t="s">
        <v>42</v>
      </c>
      <c r="G696" s="205"/>
      <c r="H696" s="206">
        <v>58770</v>
      </c>
      <c r="I696" s="207">
        <v>66910</v>
      </c>
      <c r="J696" s="206">
        <v>50870</v>
      </c>
      <c r="K696" s="207">
        <v>59010</v>
      </c>
      <c r="L696" s="175" t="s">
        <v>268</v>
      </c>
      <c r="M696" s="208">
        <v>560</v>
      </c>
      <c r="N696" s="209">
        <v>640</v>
      </c>
      <c r="O696" s="210" t="s">
        <v>269</v>
      </c>
      <c r="P696" s="211" t="s">
        <v>270</v>
      </c>
      <c r="Q696" s="212" t="s">
        <v>268</v>
      </c>
      <c r="R696" s="213" t="s">
        <v>271</v>
      </c>
      <c r="S696" s="212" t="s">
        <v>268</v>
      </c>
      <c r="T696" s="214">
        <v>3.2</v>
      </c>
      <c r="U696" s="215">
        <v>3.1</v>
      </c>
      <c r="V696" s="208">
        <v>480</v>
      </c>
      <c r="W696" s="209">
        <v>560</v>
      </c>
      <c r="X696" s="210" t="s">
        <v>269</v>
      </c>
      <c r="Y696" s="211" t="s">
        <v>270</v>
      </c>
      <c r="Z696" s="212" t="s">
        <v>268</v>
      </c>
      <c r="AA696" s="213" t="s">
        <v>271</v>
      </c>
      <c r="AB696" s="212" t="s">
        <v>268</v>
      </c>
      <c r="AC696" s="214">
        <v>3.1</v>
      </c>
      <c r="AD696" s="216">
        <v>3.1</v>
      </c>
      <c r="AE696" s="175" t="s">
        <v>268</v>
      </c>
      <c r="AF696" s="217">
        <v>8140</v>
      </c>
      <c r="AG696" s="218" t="s">
        <v>274</v>
      </c>
      <c r="AH696" s="219">
        <v>80</v>
      </c>
      <c r="AI696" s="220" t="s">
        <v>269</v>
      </c>
      <c r="AJ696" s="211" t="s">
        <v>270</v>
      </c>
      <c r="AK696" s="212" t="s">
        <v>268</v>
      </c>
      <c r="AL696" s="213" t="s">
        <v>271</v>
      </c>
      <c r="AM696" s="212" t="s">
        <v>268</v>
      </c>
      <c r="AN696" s="221">
        <v>2.8</v>
      </c>
      <c r="AO696" s="222" t="s">
        <v>276</v>
      </c>
      <c r="AP696" s="175" t="s">
        <v>268</v>
      </c>
      <c r="AQ696" s="223">
        <v>3250</v>
      </c>
      <c r="AR696" s="224" t="s">
        <v>274</v>
      </c>
      <c r="AS696" s="225">
        <v>30</v>
      </c>
      <c r="AT696" s="226" t="s">
        <v>269</v>
      </c>
      <c r="AU696" s="227" t="s">
        <v>270</v>
      </c>
      <c r="AV696" s="228" t="s">
        <v>268</v>
      </c>
      <c r="AW696" s="229" t="s">
        <v>271</v>
      </c>
      <c r="AX696" s="228" t="s">
        <v>268</v>
      </c>
      <c r="AY696" s="230">
        <v>3.8</v>
      </c>
      <c r="BA696" s="56"/>
      <c r="BJ696" s="1187"/>
      <c r="BL696" s="302"/>
      <c r="BM696" s="1210"/>
      <c r="BN696" s="309"/>
      <c r="BO696" s="202"/>
      <c r="BP696" s="202"/>
      <c r="BQ696" s="202"/>
      <c r="BR696" s="202"/>
      <c r="BS696" s="202"/>
      <c r="BT696" s="305"/>
      <c r="BU696" s="179"/>
      <c r="BV696" s="1241"/>
      <c r="BW696" s="231"/>
      <c r="BX696" s="1210" t="s">
        <v>268</v>
      </c>
      <c r="BY696" s="1276">
        <v>15400</v>
      </c>
      <c r="BZ696" s="237"/>
      <c r="CA696" s="1210" t="s">
        <v>268</v>
      </c>
      <c r="CB696" s="1245">
        <v>70</v>
      </c>
      <c r="CC696" s="1201" t="s">
        <v>269</v>
      </c>
      <c r="CD696" s="1202" t="s">
        <v>270</v>
      </c>
      <c r="CE696" s="1201" t="s">
        <v>268</v>
      </c>
      <c r="CF696" s="1203" t="s">
        <v>275</v>
      </c>
      <c r="CG696" s="1201" t="s">
        <v>268</v>
      </c>
      <c r="CH696" s="1246">
        <v>5.5</v>
      </c>
      <c r="CI696" s="1241"/>
      <c r="CJ696" s="1188" t="s">
        <v>167</v>
      </c>
      <c r="CK696" s="1189" t="s">
        <v>268</v>
      </c>
      <c r="CL696" s="1190">
        <v>60</v>
      </c>
      <c r="CM696" s="1192" t="s">
        <v>269</v>
      </c>
      <c r="CN696" s="1194" t="s">
        <v>270</v>
      </c>
      <c r="CO696" s="1192" t="s">
        <v>268</v>
      </c>
      <c r="CP696" s="1196" t="s">
        <v>275</v>
      </c>
      <c r="CQ696" s="1192" t="s">
        <v>268</v>
      </c>
      <c r="CR696" s="1205">
        <v>2.8</v>
      </c>
      <c r="CS696" s="1230" t="s">
        <v>277</v>
      </c>
      <c r="CT696" s="1232" t="s">
        <v>268</v>
      </c>
      <c r="CU696" s="1233">
        <v>3800</v>
      </c>
      <c r="CV696" s="1236">
        <v>4200</v>
      </c>
      <c r="CW696" s="1233">
        <v>2600</v>
      </c>
      <c r="CX696" s="1236">
        <v>2600</v>
      </c>
      <c r="CY696" s="1189" t="s">
        <v>268</v>
      </c>
      <c r="CZ696" s="238" t="s">
        <v>1162</v>
      </c>
      <c r="DA696" s="239">
        <v>6300</v>
      </c>
      <c r="DB696" s="240">
        <v>7100</v>
      </c>
      <c r="DC696" s="241">
        <v>4400</v>
      </c>
      <c r="DD696" s="242">
        <v>4400</v>
      </c>
      <c r="DE696" s="1210"/>
      <c r="DF696" s="302"/>
      <c r="DG696" s="1189" t="s">
        <v>268</v>
      </c>
      <c r="DH696" s="1239">
        <v>5100</v>
      </c>
      <c r="DI696" s="1210" t="s">
        <v>268</v>
      </c>
      <c r="DJ696" s="1242">
        <v>3100</v>
      </c>
      <c r="DK696" s="1210" t="s">
        <v>268</v>
      </c>
      <c r="DL696" s="1245">
        <v>30</v>
      </c>
      <c r="DM696" s="1201" t="s">
        <v>269</v>
      </c>
      <c r="DN696" s="1202" t="s">
        <v>270</v>
      </c>
      <c r="DO696" s="1201" t="s">
        <v>268</v>
      </c>
      <c r="DP696" s="1203" t="s">
        <v>275</v>
      </c>
      <c r="DQ696" s="1201" t="s">
        <v>268</v>
      </c>
      <c r="DR696" s="1246">
        <v>6.5</v>
      </c>
      <c r="DS696" s="1210"/>
      <c r="DT696" s="1229" t="s">
        <v>1182</v>
      </c>
      <c r="DU696" s="1210" t="s">
        <v>280</v>
      </c>
      <c r="DV696" s="1249" t="s">
        <v>1129</v>
      </c>
      <c r="DW696" s="1251" t="s">
        <v>1129</v>
      </c>
      <c r="DX696" s="1251" t="s">
        <v>1129</v>
      </c>
      <c r="DY696" s="1253" t="s">
        <v>1129</v>
      </c>
      <c r="DZ696" s="1210" t="s">
        <v>280</v>
      </c>
      <c r="EA696" s="1211">
        <v>2110</v>
      </c>
      <c r="EB696" s="1201" t="s">
        <v>268</v>
      </c>
      <c r="EC696" s="1198">
        <v>20</v>
      </c>
      <c r="ED696" s="1201" t="s">
        <v>269</v>
      </c>
      <c r="EE696" s="1202" t="s">
        <v>270</v>
      </c>
      <c r="EF696" s="1201" t="s">
        <v>268</v>
      </c>
      <c r="EG696" s="1203" t="s">
        <v>275</v>
      </c>
      <c r="EH696" s="1201" t="s">
        <v>268</v>
      </c>
      <c r="EI696" s="1204">
        <v>4.9000000000000004</v>
      </c>
      <c r="EJ696" s="1207" t="s">
        <v>276</v>
      </c>
      <c r="EK696" s="1210" t="s">
        <v>280</v>
      </c>
      <c r="EL696" s="1211">
        <v>6980</v>
      </c>
      <c r="EM696" s="1201" t="s">
        <v>268</v>
      </c>
      <c r="EN696" s="1198">
        <v>70</v>
      </c>
      <c r="EO696" s="1201" t="s">
        <v>269</v>
      </c>
      <c r="EP696" s="1202" t="s">
        <v>270</v>
      </c>
      <c r="EQ696" s="1201" t="s">
        <v>268</v>
      </c>
      <c r="ER696" s="1203" t="s">
        <v>275</v>
      </c>
      <c r="ES696" s="1201" t="s">
        <v>268</v>
      </c>
      <c r="ET696" s="1204">
        <v>2.8</v>
      </c>
      <c r="EU696" s="1214" t="s">
        <v>276</v>
      </c>
      <c r="EV696" s="1207" t="s">
        <v>1168</v>
      </c>
      <c r="EW696" s="1210" t="s">
        <v>280</v>
      </c>
      <c r="EX696" s="244"/>
      <c r="EY696" s="1210" t="s">
        <v>280</v>
      </c>
      <c r="EZ696" s="1261"/>
      <c r="FA696" s="1210"/>
      <c r="FB696" s="1264"/>
      <c r="FC696" s="298"/>
      <c r="FD696" s="1267"/>
      <c r="FE696" s="441"/>
      <c r="FL696" s="422"/>
      <c r="FM696" s="422"/>
      <c r="FN696" s="422"/>
      <c r="FO696" s="422"/>
    </row>
    <row r="697" spans="1:171" ht="15.6" customHeight="1">
      <c r="A697" s="144" t="s">
        <v>691</v>
      </c>
      <c r="B697" s="144" t="s">
        <v>2391</v>
      </c>
      <c r="C697" s="1256"/>
      <c r="D697" s="1349"/>
      <c r="E697" s="1185"/>
      <c r="F697" s="299" t="s">
        <v>43</v>
      </c>
      <c r="G697" s="205"/>
      <c r="H697" s="246">
        <v>66910</v>
      </c>
      <c r="I697" s="247">
        <v>133050</v>
      </c>
      <c r="J697" s="246">
        <v>59010</v>
      </c>
      <c r="K697" s="247">
        <v>125150</v>
      </c>
      <c r="L697" s="175" t="s">
        <v>268</v>
      </c>
      <c r="M697" s="248">
        <v>640</v>
      </c>
      <c r="N697" s="249">
        <v>1210</v>
      </c>
      <c r="O697" s="250" t="s">
        <v>269</v>
      </c>
      <c r="P697" s="251" t="s">
        <v>270</v>
      </c>
      <c r="Q697" s="252" t="s">
        <v>274</v>
      </c>
      <c r="R697" s="251" t="s">
        <v>271</v>
      </c>
      <c r="S697" s="252" t="s">
        <v>268</v>
      </c>
      <c r="T697" s="253">
        <v>3.1</v>
      </c>
      <c r="U697" s="254">
        <v>3.1</v>
      </c>
      <c r="V697" s="248">
        <v>560</v>
      </c>
      <c r="W697" s="249">
        <v>1130</v>
      </c>
      <c r="X697" s="250" t="s">
        <v>269</v>
      </c>
      <c r="Y697" s="251" t="s">
        <v>270</v>
      </c>
      <c r="Z697" s="252" t="s">
        <v>274</v>
      </c>
      <c r="AA697" s="251" t="s">
        <v>271</v>
      </c>
      <c r="AB697" s="252" t="s">
        <v>268</v>
      </c>
      <c r="AC697" s="253">
        <v>3.1</v>
      </c>
      <c r="AD697" s="255">
        <v>3</v>
      </c>
      <c r="AE697" s="175" t="s">
        <v>268</v>
      </c>
      <c r="AF697" s="223">
        <v>8140</v>
      </c>
      <c r="AG697" s="224" t="s">
        <v>274</v>
      </c>
      <c r="AH697" s="256">
        <v>80</v>
      </c>
      <c r="AI697" s="257" t="s">
        <v>269</v>
      </c>
      <c r="AJ697" s="197" t="s">
        <v>270</v>
      </c>
      <c r="AK697" s="198" t="s">
        <v>268</v>
      </c>
      <c r="AL697" s="258" t="s">
        <v>271</v>
      </c>
      <c r="AM697" s="259" t="s">
        <v>268</v>
      </c>
      <c r="AN697" s="260">
        <v>2.8</v>
      </c>
      <c r="AO697" s="261"/>
      <c r="AQ697" s="233"/>
      <c r="AR697" s="56"/>
      <c r="AS697" s="233"/>
      <c r="AT697" s="262"/>
      <c r="AU697" s="263"/>
      <c r="AV697" s="262"/>
      <c r="AW697" s="263"/>
      <c r="AX697" s="262"/>
      <c r="AY697" s="263"/>
      <c r="BA697" s="56"/>
      <c r="BB697" s="56"/>
      <c r="BC697" s="264"/>
      <c r="BD697" s="265"/>
      <c r="BE697" s="56"/>
      <c r="BF697" s="265"/>
      <c r="BG697" s="56"/>
      <c r="BH697" s="265"/>
      <c r="BI697" s="56"/>
      <c r="BJ697" s="1187"/>
      <c r="BL697" s="231" t="s">
        <v>1183</v>
      </c>
      <c r="BM697" s="1210"/>
      <c r="BN697" s="1227" t="s">
        <v>1183</v>
      </c>
      <c r="BO697" s="1228"/>
      <c r="BP697" s="1228"/>
      <c r="BT697" s="306"/>
      <c r="BU697" s="235"/>
      <c r="BV697" s="1241"/>
      <c r="BW697" s="231" t="s">
        <v>1184</v>
      </c>
      <c r="BX697" s="1210"/>
      <c r="BY697" s="1277"/>
      <c r="BZ697" s="267">
        <v>13460</v>
      </c>
      <c r="CA697" s="1210"/>
      <c r="CB697" s="1190"/>
      <c r="CC697" s="1192"/>
      <c r="CD697" s="1194"/>
      <c r="CE697" s="1192"/>
      <c r="CF697" s="1196"/>
      <c r="CG697" s="1192"/>
      <c r="CH697" s="1247"/>
      <c r="CI697" s="1241"/>
      <c r="CJ697" s="1188"/>
      <c r="CK697" s="1189"/>
      <c r="CL697" s="1190"/>
      <c r="CM697" s="1192"/>
      <c r="CN697" s="1194"/>
      <c r="CO697" s="1192"/>
      <c r="CP697" s="1196"/>
      <c r="CQ697" s="1192"/>
      <c r="CR697" s="1205"/>
      <c r="CS697" s="1230"/>
      <c r="CT697" s="1232"/>
      <c r="CU697" s="1234"/>
      <c r="CV697" s="1237"/>
      <c r="CW697" s="1234"/>
      <c r="CX697" s="1237"/>
      <c r="CY697" s="1189"/>
      <c r="CZ697" s="167" t="s">
        <v>1164</v>
      </c>
      <c r="DA697" s="268">
        <v>3500</v>
      </c>
      <c r="DB697" s="269">
        <v>3900</v>
      </c>
      <c r="DC697" s="270">
        <v>2400</v>
      </c>
      <c r="DD697" s="271">
        <v>2400</v>
      </c>
      <c r="DE697" s="1210"/>
      <c r="DF697" s="231" t="s">
        <v>311</v>
      </c>
      <c r="DG697" s="1189"/>
      <c r="DH697" s="1240"/>
      <c r="DI697" s="1210"/>
      <c r="DJ697" s="1243"/>
      <c r="DK697" s="1210"/>
      <c r="DL697" s="1190"/>
      <c r="DM697" s="1192"/>
      <c r="DN697" s="1194"/>
      <c r="DO697" s="1192"/>
      <c r="DP697" s="1196"/>
      <c r="DQ697" s="1192"/>
      <c r="DR697" s="1247"/>
      <c r="DS697" s="1210"/>
      <c r="DT697" s="1229"/>
      <c r="DU697" s="1210"/>
      <c r="DV697" s="1250"/>
      <c r="DW697" s="1252"/>
      <c r="DX697" s="1252"/>
      <c r="DY697" s="1254"/>
      <c r="DZ697" s="1210"/>
      <c r="EA697" s="1212"/>
      <c r="EB697" s="1192"/>
      <c r="EC697" s="1199"/>
      <c r="ED697" s="1192"/>
      <c r="EE697" s="1194"/>
      <c r="EF697" s="1192"/>
      <c r="EG697" s="1196"/>
      <c r="EH697" s="1192"/>
      <c r="EI697" s="1205"/>
      <c r="EJ697" s="1208"/>
      <c r="EK697" s="1210"/>
      <c r="EL697" s="1212"/>
      <c r="EM697" s="1192"/>
      <c r="EN697" s="1199"/>
      <c r="EO697" s="1192"/>
      <c r="EP697" s="1194"/>
      <c r="EQ697" s="1192"/>
      <c r="ER697" s="1196"/>
      <c r="ES697" s="1192"/>
      <c r="ET697" s="1205"/>
      <c r="EU697" s="1215"/>
      <c r="EV697" s="1208"/>
      <c r="EW697" s="1210"/>
      <c r="EX697" s="272">
        <v>4340</v>
      </c>
      <c r="EY697" s="1210"/>
      <c r="EZ697" s="1261"/>
      <c r="FA697" s="1210"/>
      <c r="FB697" s="1264"/>
      <c r="FC697" s="298"/>
      <c r="FD697" s="1267"/>
      <c r="FE697" s="441"/>
      <c r="FL697" s="422"/>
      <c r="FM697" s="422"/>
      <c r="FN697" s="422"/>
      <c r="FO697" s="422"/>
    </row>
    <row r="698" spans="1:171" ht="15.6" customHeight="1">
      <c r="A698" s="144" t="s">
        <v>1663</v>
      </c>
      <c r="B698" s="144" t="s">
        <v>2392</v>
      </c>
      <c r="C698" s="1256"/>
      <c r="D698" s="1349"/>
      <c r="E698" s="1217" t="s">
        <v>1165</v>
      </c>
      <c r="F698" s="299" t="s">
        <v>44</v>
      </c>
      <c r="G698" s="205"/>
      <c r="H698" s="246">
        <v>133050</v>
      </c>
      <c r="I698" s="247">
        <v>214490</v>
      </c>
      <c r="J698" s="246">
        <v>125150</v>
      </c>
      <c r="K698" s="247">
        <v>206590</v>
      </c>
      <c r="L698" s="175" t="s">
        <v>268</v>
      </c>
      <c r="M698" s="248">
        <v>1210</v>
      </c>
      <c r="N698" s="249">
        <v>2020</v>
      </c>
      <c r="O698" s="250" t="s">
        <v>269</v>
      </c>
      <c r="P698" s="251" t="s">
        <v>270</v>
      </c>
      <c r="Q698" s="252" t="s">
        <v>274</v>
      </c>
      <c r="R698" s="251" t="s">
        <v>271</v>
      </c>
      <c r="S698" s="252" t="s">
        <v>268</v>
      </c>
      <c r="T698" s="253">
        <v>3.1</v>
      </c>
      <c r="U698" s="254">
        <v>3.1</v>
      </c>
      <c r="V698" s="248">
        <v>1130</v>
      </c>
      <c r="W698" s="249">
        <v>1940</v>
      </c>
      <c r="X698" s="250" t="s">
        <v>269</v>
      </c>
      <c r="Y698" s="251" t="s">
        <v>270</v>
      </c>
      <c r="Z698" s="252" t="s">
        <v>274</v>
      </c>
      <c r="AA698" s="251" t="s">
        <v>271</v>
      </c>
      <c r="AB698" s="252" t="s">
        <v>268</v>
      </c>
      <c r="AC698" s="253">
        <v>3</v>
      </c>
      <c r="AD698" s="255">
        <v>3.1</v>
      </c>
      <c r="AE698" s="55"/>
      <c r="AH698" s="273"/>
      <c r="AP698" s="55"/>
      <c r="AZ698" s="175" t="s">
        <v>268</v>
      </c>
      <c r="BA698" s="274">
        <v>16280</v>
      </c>
      <c r="BB698" s="175" t="s">
        <v>268</v>
      </c>
      <c r="BC698" s="225">
        <v>160</v>
      </c>
      <c r="BD698" s="226" t="s">
        <v>269</v>
      </c>
      <c r="BE698" s="227" t="s">
        <v>270</v>
      </c>
      <c r="BF698" s="228" t="s">
        <v>268</v>
      </c>
      <c r="BG698" s="229" t="s">
        <v>271</v>
      </c>
      <c r="BH698" s="226" t="s">
        <v>268</v>
      </c>
      <c r="BI698" s="230">
        <v>2.8</v>
      </c>
      <c r="BJ698" s="1187"/>
      <c r="BL698" s="231">
        <v>450400</v>
      </c>
      <c r="BM698" s="1210"/>
      <c r="BN698" s="149">
        <v>4500</v>
      </c>
      <c r="BO698" s="138" t="s">
        <v>272</v>
      </c>
      <c r="BP698" s="166" t="s">
        <v>270</v>
      </c>
      <c r="BQ698" s="161" t="s">
        <v>268</v>
      </c>
      <c r="BR698" s="303" t="s">
        <v>271</v>
      </c>
      <c r="BS698" s="182" t="s">
        <v>268</v>
      </c>
      <c r="BT698" s="304">
        <v>2</v>
      </c>
      <c r="BU698" s="307"/>
      <c r="BV698" s="1241"/>
      <c r="BW698" s="310" t="s">
        <v>1185</v>
      </c>
      <c r="BX698" s="1210" t="s">
        <v>268</v>
      </c>
      <c r="BY698" s="1278">
        <v>13460</v>
      </c>
      <c r="BZ698" s="275"/>
      <c r="CA698" s="1210"/>
      <c r="CB698" s="1190">
        <v>0</v>
      </c>
      <c r="CC698" s="1192"/>
      <c r="CD698" s="1194"/>
      <c r="CE698" s="1192"/>
      <c r="CF698" s="1196"/>
      <c r="CG698" s="1192"/>
      <c r="CH698" s="1247"/>
      <c r="CI698" s="1241"/>
      <c r="CJ698" s="1219">
        <v>6750</v>
      </c>
      <c r="CK698" s="1189"/>
      <c r="CL698" s="1190"/>
      <c r="CM698" s="1192"/>
      <c r="CN698" s="1194"/>
      <c r="CO698" s="1192"/>
      <c r="CP698" s="1196"/>
      <c r="CQ698" s="1192"/>
      <c r="CR698" s="1205"/>
      <c r="CS698" s="1230"/>
      <c r="CT698" s="1232"/>
      <c r="CU698" s="1234"/>
      <c r="CV698" s="1237"/>
      <c r="CW698" s="1234"/>
      <c r="CX698" s="1237"/>
      <c r="CY698" s="1189"/>
      <c r="CZ698" s="167" t="s">
        <v>1166</v>
      </c>
      <c r="DA698" s="268">
        <v>3000</v>
      </c>
      <c r="DB698" s="269">
        <v>3400</v>
      </c>
      <c r="DC698" s="270">
        <v>2100</v>
      </c>
      <c r="DD698" s="271">
        <v>2100</v>
      </c>
      <c r="DE698" s="1210"/>
      <c r="DF698" s="231">
        <v>6130</v>
      </c>
      <c r="DG698" s="235"/>
      <c r="DH698" s="276"/>
      <c r="DI698" s="1241"/>
      <c r="DJ698" s="1243"/>
      <c r="DK698" s="1210"/>
      <c r="DL698" s="1190"/>
      <c r="DM698" s="1192"/>
      <c r="DN698" s="1194"/>
      <c r="DO698" s="1192"/>
      <c r="DP698" s="1196"/>
      <c r="DQ698" s="1192"/>
      <c r="DR698" s="1247"/>
      <c r="DS698" s="1210"/>
      <c r="DT698" s="1275">
        <v>0.1</v>
      </c>
      <c r="DU698" s="1210"/>
      <c r="DV698" s="1221">
        <v>0.02</v>
      </c>
      <c r="DW698" s="1223">
        <v>0.03</v>
      </c>
      <c r="DX698" s="1223">
        <v>0.05</v>
      </c>
      <c r="DY698" s="1225">
        <v>0.06</v>
      </c>
      <c r="DZ698" s="1210"/>
      <c r="EA698" s="1212"/>
      <c r="EB698" s="1192"/>
      <c r="EC698" s="1199"/>
      <c r="ED698" s="1192"/>
      <c r="EE698" s="1194"/>
      <c r="EF698" s="1192"/>
      <c r="EG698" s="1196"/>
      <c r="EH698" s="1192"/>
      <c r="EI698" s="1205"/>
      <c r="EJ698" s="1208"/>
      <c r="EK698" s="1210"/>
      <c r="EL698" s="1212"/>
      <c r="EM698" s="1192"/>
      <c r="EN698" s="1199"/>
      <c r="EO698" s="1192"/>
      <c r="EP698" s="1194"/>
      <c r="EQ698" s="1192"/>
      <c r="ER698" s="1196"/>
      <c r="ES698" s="1192"/>
      <c r="ET698" s="1205"/>
      <c r="EU698" s="1215"/>
      <c r="EV698" s="1208"/>
      <c r="EW698" s="1210"/>
      <c r="EX698" s="277">
        <v>40</v>
      </c>
      <c r="EY698" s="1210"/>
      <c r="EZ698" s="1261"/>
      <c r="FA698" s="1210"/>
      <c r="FB698" s="1264"/>
      <c r="FC698" s="298"/>
      <c r="FD698" s="1267"/>
      <c r="FE698" s="441"/>
      <c r="FL698" s="422"/>
      <c r="FM698" s="422"/>
      <c r="FN698" s="422"/>
      <c r="FO698" s="422"/>
    </row>
    <row r="699" spans="1:171" ht="15.6" customHeight="1">
      <c r="A699" s="144" t="s">
        <v>1664</v>
      </c>
      <c r="B699" s="144" t="s">
        <v>2393</v>
      </c>
      <c r="C699" s="1256"/>
      <c r="D699" s="1349"/>
      <c r="E699" s="1218"/>
      <c r="F699" s="300" t="s">
        <v>45</v>
      </c>
      <c r="G699" s="205"/>
      <c r="H699" s="279">
        <v>214490</v>
      </c>
      <c r="I699" s="280"/>
      <c r="J699" s="279">
        <v>206590</v>
      </c>
      <c r="K699" s="280"/>
      <c r="L699" s="175" t="s">
        <v>268</v>
      </c>
      <c r="M699" s="223">
        <v>2020</v>
      </c>
      <c r="N699" s="281"/>
      <c r="O699" s="282" t="s">
        <v>269</v>
      </c>
      <c r="P699" s="283" t="s">
        <v>270</v>
      </c>
      <c r="Q699" s="284" t="s">
        <v>274</v>
      </c>
      <c r="R699" s="283" t="s">
        <v>271</v>
      </c>
      <c r="S699" s="284" t="s">
        <v>268</v>
      </c>
      <c r="T699" s="285">
        <v>3.1</v>
      </c>
      <c r="U699" s="286"/>
      <c r="V699" s="223">
        <v>1940</v>
      </c>
      <c r="W699" s="281"/>
      <c r="X699" s="282" t="s">
        <v>269</v>
      </c>
      <c r="Y699" s="283" t="s">
        <v>270</v>
      </c>
      <c r="Z699" s="284" t="s">
        <v>274</v>
      </c>
      <c r="AA699" s="283" t="s">
        <v>271</v>
      </c>
      <c r="AB699" s="284" t="s">
        <v>268</v>
      </c>
      <c r="AC699" s="285">
        <v>3.1</v>
      </c>
      <c r="AD699" s="287"/>
      <c r="AE699" s="55"/>
      <c r="AH699" s="288"/>
      <c r="AP699" s="55"/>
      <c r="AQ699" s="289"/>
      <c r="AR699" s="165"/>
      <c r="AS699" s="288"/>
      <c r="AZ699" s="56"/>
      <c r="BA699" s="56"/>
      <c r="BB699" s="56"/>
      <c r="BC699" s="56"/>
      <c r="BD699" s="56"/>
      <c r="BE699" s="56"/>
      <c r="BF699" s="56"/>
      <c r="BG699" s="56"/>
      <c r="BH699" s="56"/>
      <c r="BI699" s="56"/>
      <c r="BJ699" s="1187"/>
      <c r="BL699" s="302"/>
      <c r="BM699" s="1210"/>
      <c r="BN699" s="309"/>
      <c r="BO699" s="202"/>
      <c r="BP699" s="202"/>
      <c r="BQ699" s="202"/>
      <c r="BR699" s="202"/>
      <c r="BS699" s="202"/>
      <c r="BT699" s="305"/>
      <c r="BU699" s="179"/>
      <c r="BV699" s="1241"/>
      <c r="BW699" s="231"/>
      <c r="BX699" s="1210"/>
      <c r="BY699" s="1279"/>
      <c r="BZ699" s="290"/>
      <c r="CA699" s="1210"/>
      <c r="CB699" s="1191"/>
      <c r="CC699" s="1193"/>
      <c r="CD699" s="1195"/>
      <c r="CE699" s="1193"/>
      <c r="CF699" s="1197"/>
      <c r="CG699" s="1193"/>
      <c r="CH699" s="1248"/>
      <c r="CI699" s="1241"/>
      <c r="CJ699" s="1219"/>
      <c r="CK699" s="1189"/>
      <c r="CL699" s="1190"/>
      <c r="CM699" s="1192"/>
      <c r="CN699" s="1194"/>
      <c r="CO699" s="1192"/>
      <c r="CP699" s="1196"/>
      <c r="CQ699" s="1192"/>
      <c r="CR699" s="1205"/>
      <c r="CS699" s="1230"/>
      <c r="CT699" s="1232"/>
      <c r="CU699" s="1235"/>
      <c r="CV699" s="1238"/>
      <c r="CW699" s="1235"/>
      <c r="CX699" s="1238"/>
      <c r="CY699" s="1189"/>
      <c r="CZ699" s="291" t="s">
        <v>1167</v>
      </c>
      <c r="DA699" s="292">
        <v>2700</v>
      </c>
      <c r="DB699" s="293">
        <v>3000</v>
      </c>
      <c r="DC699" s="294">
        <v>1900</v>
      </c>
      <c r="DD699" s="290">
        <v>1900</v>
      </c>
      <c r="DE699" s="1210"/>
      <c r="DF699" s="302"/>
      <c r="DG699" s="235"/>
      <c r="DH699" s="165"/>
      <c r="DI699" s="1241"/>
      <c r="DJ699" s="1244"/>
      <c r="DK699" s="1210"/>
      <c r="DL699" s="1190"/>
      <c r="DM699" s="1193"/>
      <c r="DN699" s="1195"/>
      <c r="DO699" s="1193"/>
      <c r="DP699" s="1197"/>
      <c r="DQ699" s="1193"/>
      <c r="DR699" s="1248"/>
      <c r="DS699" s="1210"/>
      <c r="DT699" s="1275"/>
      <c r="DU699" s="1210"/>
      <c r="DV699" s="1222"/>
      <c r="DW699" s="1224"/>
      <c r="DX699" s="1224"/>
      <c r="DY699" s="1226"/>
      <c r="DZ699" s="1210"/>
      <c r="EA699" s="1213"/>
      <c r="EB699" s="1193"/>
      <c r="EC699" s="1200"/>
      <c r="ED699" s="1193"/>
      <c r="EE699" s="1195"/>
      <c r="EF699" s="1193"/>
      <c r="EG699" s="1197"/>
      <c r="EH699" s="1193"/>
      <c r="EI699" s="1206"/>
      <c r="EJ699" s="1209"/>
      <c r="EK699" s="1210"/>
      <c r="EL699" s="1213"/>
      <c r="EM699" s="1193"/>
      <c r="EN699" s="1200"/>
      <c r="EO699" s="1193"/>
      <c r="EP699" s="1195"/>
      <c r="EQ699" s="1193"/>
      <c r="ER699" s="1197"/>
      <c r="ES699" s="1193"/>
      <c r="ET699" s="1206"/>
      <c r="EU699" s="1216"/>
      <c r="EV699" s="1209"/>
      <c r="EW699" s="1210"/>
      <c r="EX699" s="295" t="s">
        <v>1168</v>
      </c>
      <c r="EY699" s="1210"/>
      <c r="EZ699" s="1261"/>
      <c r="FA699" s="1210"/>
      <c r="FB699" s="1264"/>
      <c r="FC699" s="298"/>
      <c r="FD699" s="1267"/>
      <c r="FE699" s="441"/>
      <c r="FL699" s="422"/>
      <c r="FM699" s="422"/>
      <c r="FN699" s="422"/>
      <c r="FO699" s="422"/>
    </row>
    <row r="700" spans="1:171" ht="15.6" customHeight="1">
      <c r="A700" s="144" t="s">
        <v>1665</v>
      </c>
      <c r="B700" s="144" t="s">
        <v>2394</v>
      </c>
      <c r="C700" s="1256"/>
      <c r="D700" s="1352" t="s">
        <v>1186</v>
      </c>
      <c r="E700" s="1184" t="s">
        <v>1160</v>
      </c>
      <c r="F700" s="296" t="s">
        <v>42</v>
      </c>
      <c r="G700" s="205"/>
      <c r="H700" s="206">
        <v>53860</v>
      </c>
      <c r="I700" s="207">
        <v>62000</v>
      </c>
      <c r="J700" s="206">
        <v>46950</v>
      </c>
      <c r="K700" s="207">
        <v>55090</v>
      </c>
      <c r="L700" s="175" t="s">
        <v>268</v>
      </c>
      <c r="M700" s="208">
        <v>510</v>
      </c>
      <c r="N700" s="209">
        <v>590</v>
      </c>
      <c r="O700" s="210" t="s">
        <v>269</v>
      </c>
      <c r="P700" s="211" t="s">
        <v>270</v>
      </c>
      <c r="Q700" s="212" t="s">
        <v>268</v>
      </c>
      <c r="R700" s="213" t="s">
        <v>271</v>
      </c>
      <c r="S700" s="212" t="s">
        <v>268</v>
      </c>
      <c r="T700" s="214">
        <v>3.2</v>
      </c>
      <c r="U700" s="215">
        <v>3.1</v>
      </c>
      <c r="V700" s="208">
        <v>440</v>
      </c>
      <c r="W700" s="209">
        <v>520</v>
      </c>
      <c r="X700" s="210" t="s">
        <v>269</v>
      </c>
      <c r="Y700" s="211" t="s">
        <v>270</v>
      </c>
      <c r="Z700" s="212" t="s">
        <v>268</v>
      </c>
      <c r="AA700" s="213" t="s">
        <v>271</v>
      </c>
      <c r="AB700" s="212" t="s">
        <v>268</v>
      </c>
      <c r="AC700" s="214">
        <v>3.1</v>
      </c>
      <c r="AD700" s="216">
        <v>3.1</v>
      </c>
      <c r="AE700" s="175" t="s">
        <v>268</v>
      </c>
      <c r="AF700" s="217">
        <v>8140</v>
      </c>
      <c r="AG700" s="218" t="s">
        <v>274</v>
      </c>
      <c r="AH700" s="219">
        <v>80</v>
      </c>
      <c r="AI700" s="220" t="s">
        <v>269</v>
      </c>
      <c r="AJ700" s="211" t="s">
        <v>270</v>
      </c>
      <c r="AK700" s="212" t="s">
        <v>268</v>
      </c>
      <c r="AL700" s="213" t="s">
        <v>271</v>
      </c>
      <c r="AM700" s="212" t="s">
        <v>268</v>
      </c>
      <c r="AN700" s="221">
        <v>2.8</v>
      </c>
      <c r="AO700" s="222" t="s">
        <v>276</v>
      </c>
      <c r="AP700" s="175" t="s">
        <v>268</v>
      </c>
      <c r="AQ700" s="223">
        <v>3250</v>
      </c>
      <c r="AR700" s="224" t="s">
        <v>274</v>
      </c>
      <c r="AS700" s="225">
        <v>30</v>
      </c>
      <c r="AT700" s="226" t="s">
        <v>269</v>
      </c>
      <c r="AU700" s="227" t="s">
        <v>270</v>
      </c>
      <c r="AV700" s="228" t="s">
        <v>268</v>
      </c>
      <c r="AW700" s="229" t="s">
        <v>271</v>
      </c>
      <c r="AX700" s="228" t="s">
        <v>268</v>
      </c>
      <c r="AY700" s="230">
        <v>3.8</v>
      </c>
      <c r="BA700" s="56"/>
      <c r="BJ700" s="1187"/>
      <c r="BL700" s="231" t="s">
        <v>1187</v>
      </c>
      <c r="BM700" s="1210"/>
      <c r="BN700" s="1227" t="s">
        <v>1187</v>
      </c>
      <c r="BO700" s="1228"/>
      <c r="BP700" s="1228"/>
      <c r="BT700" s="306"/>
      <c r="BU700" s="235"/>
      <c r="BV700" s="1241"/>
      <c r="BW700" s="266"/>
      <c r="BX700" s="1210" t="s">
        <v>268</v>
      </c>
      <c r="BY700" s="1276">
        <v>14440</v>
      </c>
      <c r="BZ700" s="237"/>
      <c r="CA700" s="1210" t="s">
        <v>268</v>
      </c>
      <c r="CB700" s="1245">
        <v>60</v>
      </c>
      <c r="CC700" s="1201" t="s">
        <v>269</v>
      </c>
      <c r="CD700" s="1202" t="s">
        <v>270</v>
      </c>
      <c r="CE700" s="1201" t="s">
        <v>268</v>
      </c>
      <c r="CF700" s="1203" t="s">
        <v>275</v>
      </c>
      <c r="CG700" s="1201" t="s">
        <v>268</v>
      </c>
      <c r="CH700" s="1246">
        <v>6.4</v>
      </c>
      <c r="CI700" s="1241"/>
      <c r="CJ700" s="1188" t="s">
        <v>168</v>
      </c>
      <c r="CK700" s="1189" t="s">
        <v>268</v>
      </c>
      <c r="CL700" s="1190">
        <v>50</v>
      </c>
      <c r="CM700" s="1192" t="s">
        <v>269</v>
      </c>
      <c r="CN700" s="1194" t="s">
        <v>270</v>
      </c>
      <c r="CO700" s="1192" t="s">
        <v>268</v>
      </c>
      <c r="CP700" s="1196" t="s">
        <v>275</v>
      </c>
      <c r="CQ700" s="1192" t="s">
        <v>268</v>
      </c>
      <c r="CR700" s="1205">
        <v>2.8</v>
      </c>
      <c r="CS700" s="1230" t="s">
        <v>277</v>
      </c>
      <c r="CT700" s="1232" t="s">
        <v>268</v>
      </c>
      <c r="CU700" s="1233">
        <v>4300</v>
      </c>
      <c r="CV700" s="1236">
        <v>4700</v>
      </c>
      <c r="CW700" s="1233">
        <v>3000</v>
      </c>
      <c r="CX700" s="1236">
        <v>3000</v>
      </c>
      <c r="CY700" s="1189" t="s">
        <v>268</v>
      </c>
      <c r="CZ700" s="238" t="s">
        <v>1162</v>
      </c>
      <c r="DA700" s="239">
        <v>7100</v>
      </c>
      <c r="DB700" s="240">
        <v>7900</v>
      </c>
      <c r="DC700" s="241">
        <v>4900</v>
      </c>
      <c r="DD700" s="242">
        <v>4900</v>
      </c>
      <c r="DE700" s="1210"/>
      <c r="DF700" s="231" t="s">
        <v>313</v>
      </c>
      <c r="DG700" s="1189" t="s">
        <v>268</v>
      </c>
      <c r="DH700" s="1239">
        <v>5100</v>
      </c>
      <c r="DI700" s="1210" t="s">
        <v>268</v>
      </c>
      <c r="DJ700" s="1242">
        <v>2710</v>
      </c>
      <c r="DK700" s="1210" t="s">
        <v>268</v>
      </c>
      <c r="DL700" s="1245">
        <v>20</v>
      </c>
      <c r="DM700" s="1201" t="s">
        <v>269</v>
      </c>
      <c r="DN700" s="1202" t="s">
        <v>270</v>
      </c>
      <c r="DO700" s="1201" t="s">
        <v>268</v>
      </c>
      <c r="DP700" s="1203" t="s">
        <v>275</v>
      </c>
      <c r="DQ700" s="1201" t="s">
        <v>268</v>
      </c>
      <c r="DR700" s="1246">
        <v>8.5</v>
      </c>
      <c r="DS700" s="1210"/>
      <c r="DT700" s="231"/>
      <c r="DU700" s="1210" t="s">
        <v>280</v>
      </c>
      <c r="DV700" s="1249" t="s">
        <v>1129</v>
      </c>
      <c r="DW700" s="1251" t="s">
        <v>1129</v>
      </c>
      <c r="DX700" s="1251" t="s">
        <v>1129</v>
      </c>
      <c r="DY700" s="1253" t="s">
        <v>1129</v>
      </c>
      <c r="DZ700" s="1210" t="s">
        <v>280</v>
      </c>
      <c r="EA700" s="1211">
        <v>1840</v>
      </c>
      <c r="EB700" s="1201" t="s">
        <v>268</v>
      </c>
      <c r="EC700" s="1198">
        <v>10</v>
      </c>
      <c r="ED700" s="1201" t="s">
        <v>269</v>
      </c>
      <c r="EE700" s="1202" t="s">
        <v>270</v>
      </c>
      <c r="EF700" s="1201" t="s">
        <v>268</v>
      </c>
      <c r="EG700" s="1203" t="s">
        <v>275</v>
      </c>
      <c r="EH700" s="1201" t="s">
        <v>268</v>
      </c>
      <c r="EI700" s="1204">
        <v>8.5</v>
      </c>
      <c r="EJ700" s="1207" t="s">
        <v>276</v>
      </c>
      <c r="EK700" s="1210" t="s">
        <v>280</v>
      </c>
      <c r="EL700" s="1211">
        <v>6100</v>
      </c>
      <c r="EM700" s="1201" t="s">
        <v>268</v>
      </c>
      <c r="EN700" s="1198">
        <v>60</v>
      </c>
      <c r="EO700" s="1201" t="s">
        <v>269</v>
      </c>
      <c r="EP700" s="1202" t="s">
        <v>270</v>
      </c>
      <c r="EQ700" s="1201" t="s">
        <v>268</v>
      </c>
      <c r="ER700" s="1203" t="s">
        <v>275</v>
      </c>
      <c r="ES700" s="1201" t="s">
        <v>268</v>
      </c>
      <c r="ET700" s="1204">
        <v>2.8</v>
      </c>
      <c r="EU700" s="1214" t="s">
        <v>276</v>
      </c>
      <c r="EV700" s="1207" t="s">
        <v>1168</v>
      </c>
      <c r="EW700" s="1210" t="s">
        <v>280</v>
      </c>
      <c r="EX700" s="244"/>
      <c r="EY700" s="1210" t="s">
        <v>280</v>
      </c>
      <c r="EZ700" s="1261"/>
      <c r="FA700" s="1210"/>
      <c r="FB700" s="1264"/>
      <c r="FC700" s="298"/>
      <c r="FD700" s="1267"/>
      <c r="FE700" s="441"/>
      <c r="FL700" s="422"/>
      <c r="FM700" s="422"/>
      <c r="FN700" s="422"/>
      <c r="FO700" s="422"/>
    </row>
    <row r="701" spans="1:171" ht="15.6" customHeight="1">
      <c r="A701" s="144" t="s">
        <v>1666</v>
      </c>
      <c r="B701" s="144" t="s">
        <v>2395</v>
      </c>
      <c r="C701" s="1256"/>
      <c r="D701" s="1182"/>
      <c r="E701" s="1185"/>
      <c r="F701" s="299" t="s">
        <v>43</v>
      </c>
      <c r="G701" s="205"/>
      <c r="H701" s="246">
        <v>62000</v>
      </c>
      <c r="I701" s="247">
        <v>128140</v>
      </c>
      <c r="J701" s="246">
        <v>55090</v>
      </c>
      <c r="K701" s="247">
        <v>121230</v>
      </c>
      <c r="L701" s="175" t="s">
        <v>268</v>
      </c>
      <c r="M701" s="248">
        <v>590</v>
      </c>
      <c r="N701" s="249">
        <v>1160</v>
      </c>
      <c r="O701" s="250" t="s">
        <v>269</v>
      </c>
      <c r="P701" s="251" t="s">
        <v>270</v>
      </c>
      <c r="Q701" s="252" t="s">
        <v>274</v>
      </c>
      <c r="R701" s="251" t="s">
        <v>271</v>
      </c>
      <c r="S701" s="252" t="s">
        <v>268</v>
      </c>
      <c r="T701" s="253">
        <v>3.1</v>
      </c>
      <c r="U701" s="254">
        <v>3.1</v>
      </c>
      <c r="V701" s="248">
        <v>520</v>
      </c>
      <c r="W701" s="249">
        <v>1090</v>
      </c>
      <c r="X701" s="250" t="s">
        <v>269</v>
      </c>
      <c r="Y701" s="251" t="s">
        <v>270</v>
      </c>
      <c r="Z701" s="252" t="s">
        <v>274</v>
      </c>
      <c r="AA701" s="251" t="s">
        <v>271</v>
      </c>
      <c r="AB701" s="252" t="s">
        <v>268</v>
      </c>
      <c r="AC701" s="253">
        <v>3.1</v>
      </c>
      <c r="AD701" s="255">
        <v>3</v>
      </c>
      <c r="AE701" s="175" t="s">
        <v>268</v>
      </c>
      <c r="AF701" s="223">
        <v>8140</v>
      </c>
      <c r="AG701" s="224" t="s">
        <v>274</v>
      </c>
      <c r="AH701" s="256">
        <v>80</v>
      </c>
      <c r="AI701" s="257" t="s">
        <v>269</v>
      </c>
      <c r="AJ701" s="197" t="s">
        <v>270</v>
      </c>
      <c r="AK701" s="198" t="s">
        <v>268</v>
      </c>
      <c r="AL701" s="258" t="s">
        <v>271</v>
      </c>
      <c r="AM701" s="259" t="s">
        <v>268</v>
      </c>
      <c r="AN701" s="260">
        <v>2.8</v>
      </c>
      <c r="AO701" s="261"/>
      <c r="AQ701" s="233"/>
      <c r="AR701" s="56"/>
      <c r="AS701" s="233"/>
      <c r="AT701" s="262"/>
      <c r="AU701" s="263"/>
      <c r="AV701" s="262"/>
      <c r="AW701" s="263"/>
      <c r="AX701" s="262"/>
      <c r="AY701" s="263"/>
      <c r="BA701" s="56"/>
      <c r="BB701" s="56"/>
      <c r="BC701" s="264"/>
      <c r="BD701" s="265"/>
      <c r="BE701" s="56"/>
      <c r="BF701" s="265"/>
      <c r="BG701" s="56"/>
      <c r="BH701" s="265"/>
      <c r="BI701" s="56"/>
      <c r="BJ701" s="1187"/>
      <c r="BL701" s="231">
        <v>489500</v>
      </c>
      <c r="BM701" s="1210"/>
      <c r="BN701" s="149">
        <v>4890</v>
      </c>
      <c r="BO701" s="138" t="s">
        <v>272</v>
      </c>
      <c r="BP701" s="166" t="s">
        <v>270</v>
      </c>
      <c r="BQ701" s="161" t="s">
        <v>268</v>
      </c>
      <c r="BR701" s="303" t="s">
        <v>271</v>
      </c>
      <c r="BS701" s="182" t="s">
        <v>268</v>
      </c>
      <c r="BT701" s="304">
        <v>2.1</v>
      </c>
      <c r="BU701" s="307"/>
      <c r="BV701" s="1241"/>
      <c r="BW701" s="302"/>
      <c r="BX701" s="1210"/>
      <c r="BY701" s="1277"/>
      <c r="BZ701" s="267">
        <v>12500</v>
      </c>
      <c r="CA701" s="1210"/>
      <c r="CB701" s="1190"/>
      <c r="CC701" s="1192"/>
      <c r="CD701" s="1194"/>
      <c r="CE701" s="1192"/>
      <c r="CF701" s="1196"/>
      <c r="CG701" s="1192"/>
      <c r="CH701" s="1247"/>
      <c r="CI701" s="1241"/>
      <c r="CJ701" s="1188"/>
      <c r="CK701" s="1189"/>
      <c r="CL701" s="1190"/>
      <c r="CM701" s="1192"/>
      <c r="CN701" s="1194"/>
      <c r="CO701" s="1192"/>
      <c r="CP701" s="1196"/>
      <c r="CQ701" s="1192"/>
      <c r="CR701" s="1205"/>
      <c r="CS701" s="1230"/>
      <c r="CT701" s="1232"/>
      <c r="CU701" s="1234"/>
      <c r="CV701" s="1237"/>
      <c r="CW701" s="1234"/>
      <c r="CX701" s="1237"/>
      <c r="CY701" s="1189"/>
      <c r="CZ701" s="167" t="s">
        <v>1164</v>
      </c>
      <c r="DA701" s="268">
        <v>3900</v>
      </c>
      <c r="DB701" s="269">
        <v>4300</v>
      </c>
      <c r="DC701" s="270">
        <v>2700</v>
      </c>
      <c r="DD701" s="271">
        <v>2700</v>
      </c>
      <c r="DE701" s="1210"/>
      <c r="DF701" s="231">
        <v>5220</v>
      </c>
      <c r="DG701" s="1189"/>
      <c r="DH701" s="1240"/>
      <c r="DI701" s="1210"/>
      <c r="DJ701" s="1243"/>
      <c r="DK701" s="1210"/>
      <c r="DL701" s="1190"/>
      <c r="DM701" s="1192"/>
      <c r="DN701" s="1194"/>
      <c r="DO701" s="1192"/>
      <c r="DP701" s="1196"/>
      <c r="DQ701" s="1192"/>
      <c r="DR701" s="1247"/>
      <c r="DS701" s="1210"/>
      <c r="DT701" s="302"/>
      <c r="DU701" s="1210"/>
      <c r="DV701" s="1250"/>
      <c r="DW701" s="1252"/>
      <c r="DX701" s="1252"/>
      <c r="DY701" s="1254"/>
      <c r="DZ701" s="1210"/>
      <c r="EA701" s="1212"/>
      <c r="EB701" s="1192"/>
      <c r="EC701" s="1199"/>
      <c r="ED701" s="1192"/>
      <c r="EE701" s="1194"/>
      <c r="EF701" s="1192"/>
      <c r="EG701" s="1196"/>
      <c r="EH701" s="1192"/>
      <c r="EI701" s="1205"/>
      <c r="EJ701" s="1208"/>
      <c r="EK701" s="1210"/>
      <c r="EL701" s="1212"/>
      <c r="EM701" s="1192"/>
      <c r="EN701" s="1199"/>
      <c r="EO701" s="1192"/>
      <c r="EP701" s="1194"/>
      <c r="EQ701" s="1192"/>
      <c r="ER701" s="1196"/>
      <c r="ES701" s="1192"/>
      <c r="ET701" s="1205"/>
      <c r="EU701" s="1215"/>
      <c r="EV701" s="1208"/>
      <c r="EW701" s="1210"/>
      <c r="EX701" s="272">
        <v>3800</v>
      </c>
      <c r="EY701" s="1210"/>
      <c r="EZ701" s="1261"/>
      <c r="FA701" s="1210"/>
      <c r="FB701" s="1264"/>
      <c r="FC701" s="298"/>
      <c r="FD701" s="1267"/>
      <c r="FE701" s="441"/>
      <c r="FL701" s="422"/>
      <c r="FM701" s="422"/>
      <c r="FN701" s="422"/>
      <c r="FO701" s="422"/>
    </row>
    <row r="702" spans="1:171" ht="15.6" customHeight="1">
      <c r="A702" s="144" t="s">
        <v>1667</v>
      </c>
      <c r="B702" s="144" t="s">
        <v>2396</v>
      </c>
      <c r="C702" s="1256"/>
      <c r="D702" s="1182"/>
      <c r="E702" s="1217" t="s">
        <v>1165</v>
      </c>
      <c r="F702" s="299" t="s">
        <v>44</v>
      </c>
      <c r="G702" s="205"/>
      <c r="H702" s="246">
        <v>128140</v>
      </c>
      <c r="I702" s="247">
        <v>209580</v>
      </c>
      <c r="J702" s="246">
        <v>121230</v>
      </c>
      <c r="K702" s="247">
        <v>202670</v>
      </c>
      <c r="L702" s="175" t="s">
        <v>268</v>
      </c>
      <c r="M702" s="248">
        <v>1160</v>
      </c>
      <c r="N702" s="249">
        <v>1970</v>
      </c>
      <c r="O702" s="250" t="s">
        <v>269</v>
      </c>
      <c r="P702" s="251" t="s">
        <v>270</v>
      </c>
      <c r="Q702" s="252" t="s">
        <v>274</v>
      </c>
      <c r="R702" s="251" t="s">
        <v>271</v>
      </c>
      <c r="S702" s="252" t="s">
        <v>268</v>
      </c>
      <c r="T702" s="253">
        <v>3.1</v>
      </c>
      <c r="U702" s="254">
        <v>3.1</v>
      </c>
      <c r="V702" s="248">
        <v>1090</v>
      </c>
      <c r="W702" s="249">
        <v>1900</v>
      </c>
      <c r="X702" s="250" t="s">
        <v>269</v>
      </c>
      <c r="Y702" s="251" t="s">
        <v>270</v>
      </c>
      <c r="Z702" s="252" t="s">
        <v>274</v>
      </c>
      <c r="AA702" s="251" t="s">
        <v>271</v>
      </c>
      <c r="AB702" s="252" t="s">
        <v>268</v>
      </c>
      <c r="AC702" s="253">
        <v>3</v>
      </c>
      <c r="AD702" s="255">
        <v>3.1</v>
      </c>
      <c r="AE702" s="55"/>
      <c r="AH702" s="273"/>
      <c r="AP702" s="55"/>
      <c r="AZ702" s="175" t="s">
        <v>268</v>
      </c>
      <c r="BA702" s="274">
        <v>16280</v>
      </c>
      <c r="BB702" s="175" t="s">
        <v>268</v>
      </c>
      <c r="BC702" s="225">
        <v>160</v>
      </c>
      <c r="BD702" s="226" t="s">
        <v>269</v>
      </c>
      <c r="BE702" s="227" t="s">
        <v>270</v>
      </c>
      <c r="BF702" s="228" t="s">
        <v>268</v>
      </c>
      <c r="BG702" s="229" t="s">
        <v>271</v>
      </c>
      <c r="BH702" s="226" t="s">
        <v>268</v>
      </c>
      <c r="BI702" s="230">
        <v>2.8</v>
      </c>
      <c r="BJ702" s="1187"/>
      <c r="BL702" s="302"/>
      <c r="BM702" s="1210"/>
      <c r="BN702" s="309"/>
      <c r="BO702" s="202"/>
      <c r="BP702" s="202"/>
      <c r="BQ702" s="202"/>
      <c r="BR702" s="202"/>
      <c r="BS702" s="202"/>
      <c r="BT702" s="305"/>
      <c r="BU702" s="179"/>
      <c r="BV702" s="1241"/>
      <c r="BW702" s="231"/>
      <c r="BX702" s="1210" t="s">
        <v>268</v>
      </c>
      <c r="BY702" s="1278">
        <v>12500</v>
      </c>
      <c r="BZ702" s="275"/>
      <c r="CA702" s="1210"/>
      <c r="CB702" s="1190">
        <v>0</v>
      </c>
      <c r="CC702" s="1192"/>
      <c r="CD702" s="1194"/>
      <c r="CE702" s="1192"/>
      <c r="CF702" s="1196"/>
      <c r="CG702" s="1192"/>
      <c r="CH702" s="1247"/>
      <c r="CI702" s="1241"/>
      <c r="CJ702" s="1219">
        <v>5630</v>
      </c>
      <c r="CK702" s="1189"/>
      <c r="CL702" s="1190"/>
      <c r="CM702" s="1192"/>
      <c r="CN702" s="1194"/>
      <c r="CO702" s="1192"/>
      <c r="CP702" s="1196"/>
      <c r="CQ702" s="1192"/>
      <c r="CR702" s="1205"/>
      <c r="CS702" s="1230"/>
      <c r="CT702" s="1232"/>
      <c r="CU702" s="1234"/>
      <c r="CV702" s="1237"/>
      <c r="CW702" s="1234"/>
      <c r="CX702" s="1237"/>
      <c r="CY702" s="1189"/>
      <c r="CZ702" s="167" t="s">
        <v>1166</v>
      </c>
      <c r="DA702" s="268">
        <v>3400</v>
      </c>
      <c r="DB702" s="269">
        <v>3800</v>
      </c>
      <c r="DC702" s="270">
        <v>2300</v>
      </c>
      <c r="DD702" s="271">
        <v>2300</v>
      </c>
      <c r="DE702" s="1210"/>
      <c r="DF702" s="302"/>
      <c r="DG702" s="235"/>
      <c r="DH702" s="276"/>
      <c r="DI702" s="1241"/>
      <c r="DJ702" s="1243"/>
      <c r="DK702" s="1210"/>
      <c r="DL702" s="1190"/>
      <c r="DM702" s="1192"/>
      <c r="DN702" s="1194"/>
      <c r="DO702" s="1192"/>
      <c r="DP702" s="1196"/>
      <c r="DQ702" s="1192"/>
      <c r="DR702" s="1247"/>
      <c r="DS702" s="1210"/>
      <c r="DT702" s="231"/>
      <c r="DU702" s="1210"/>
      <c r="DV702" s="1221">
        <v>0.02</v>
      </c>
      <c r="DW702" s="1223">
        <v>0.03</v>
      </c>
      <c r="DX702" s="1223">
        <v>0.05</v>
      </c>
      <c r="DY702" s="1225">
        <v>0.06</v>
      </c>
      <c r="DZ702" s="1210"/>
      <c r="EA702" s="1212"/>
      <c r="EB702" s="1192"/>
      <c r="EC702" s="1199"/>
      <c r="ED702" s="1192"/>
      <c r="EE702" s="1194"/>
      <c r="EF702" s="1192"/>
      <c r="EG702" s="1196"/>
      <c r="EH702" s="1192"/>
      <c r="EI702" s="1205"/>
      <c r="EJ702" s="1208"/>
      <c r="EK702" s="1210"/>
      <c r="EL702" s="1212"/>
      <c r="EM702" s="1192"/>
      <c r="EN702" s="1199"/>
      <c r="EO702" s="1192"/>
      <c r="EP702" s="1194"/>
      <c r="EQ702" s="1192"/>
      <c r="ER702" s="1196"/>
      <c r="ES702" s="1192"/>
      <c r="ET702" s="1205"/>
      <c r="EU702" s="1215"/>
      <c r="EV702" s="1208"/>
      <c r="EW702" s="1210"/>
      <c r="EX702" s="277">
        <v>30</v>
      </c>
      <c r="EY702" s="1210"/>
      <c r="EZ702" s="1261"/>
      <c r="FA702" s="1210"/>
      <c r="FB702" s="1264"/>
      <c r="FC702" s="298"/>
      <c r="FD702" s="1267"/>
      <c r="FE702" s="441"/>
      <c r="FL702" s="422"/>
      <c r="FM702" s="422"/>
      <c r="FN702" s="422"/>
      <c r="FO702" s="422"/>
    </row>
    <row r="703" spans="1:171" ht="15.6" customHeight="1">
      <c r="A703" s="144" t="s">
        <v>1668</v>
      </c>
      <c r="B703" s="144" t="s">
        <v>2397</v>
      </c>
      <c r="C703" s="1256"/>
      <c r="D703" s="1182"/>
      <c r="E703" s="1218"/>
      <c r="F703" s="300" t="s">
        <v>45</v>
      </c>
      <c r="G703" s="205"/>
      <c r="H703" s="279">
        <v>209580</v>
      </c>
      <c r="I703" s="280"/>
      <c r="J703" s="279">
        <v>202670</v>
      </c>
      <c r="K703" s="280"/>
      <c r="L703" s="175" t="s">
        <v>268</v>
      </c>
      <c r="M703" s="223">
        <v>1970</v>
      </c>
      <c r="N703" s="281"/>
      <c r="O703" s="282" t="s">
        <v>269</v>
      </c>
      <c r="P703" s="283" t="s">
        <v>270</v>
      </c>
      <c r="Q703" s="284" t="s">
        <v>274</v>
      </c>
      <c r="R703" s="283" t="s">
        <v>271</v>
      </c>
      <c r="S703" s="284" t="s">
        <v>268</v>
      </c>
      <c r="T703" s="285">
        <v>3.1</v>
      </c>
      <c r="U703" s="286"/>
      <c r="V703" s="223">
        <v>1900</v>
      </c>
      <c r="W703" s="281"/>
      <c r="X703" s="282" t="s">
        <v>269</v>
      </c>
      <c r="Y703" s="283" t="s">
        <v>270</v>
      </c>
      <c r="Z703" s="284" t="s">
        <v>274</v>
      </c>
      <c r="AA703" s="283" t="s">
        <v>271</v>
      </c>
      <c r="AB703" s="284" t="s">
        <v>268</v>
      </c>
      <c r="AC703" s="285">
        <v>3.1</v>
      </c>
      <c r="AD703" s="287"/>
      <c r="AE703" s="55"/>
      <c r="AH703" s="288"/>
      <c r="AP703" s="55"/>
      <c r="AQ703" s="289"/>
      <c r="AR703" s="165"/>
      <c r="AS703" s="288"/>
      <c r="AZ703" s="56"/>
      <c r="BA703" s="56"/>
      <c r="BB703" s="56"/>
      <c r="BC703" s="56"/>
      <c r="BD703" s="56"/>
      <c r="BE703" s="56"/>
      <c r="BF703" s="56"/>
      <c r="BG703" s="56"/>
      <c r="BH703" s="56"/>
      <c r="BI703" s="56"/>
      <c r="BJ703" s="1187"/>
      <c r="BL703" s="231" t="s">
        <v>1188</v>
      </c>
      <c r="BM703" s="1210"/>
      <c r="BN703" s="1227" t="s">
        <v>1188</v>
      </c>
      <c r="BO703" s="1228"/>
      <c r="BP703" s="1228"/>
      <c r="BT703" s="306"/>
      <c r="BU703" s="235"/>
      <c r="BV703" s="1241"/>
      <c r="BW703" s="266"/>
      <c r="BX703" s="1210"/>
      <c r="BY703" s="1279"/>
      <c r="BZ703" s="290"/>
      <c r="CA703" s="1210"/>
      <c r="CB703" s="1191"/>
      <c r="CC703" s="1193"/>
      <c r="CD703" s="1195"/>
      <c r="CE703" s="1193"/>
      <c r="CF703" s="1197"/>
      <c r="CG703" s="1193"/>
      <c r="CH703" s="1248"/>
      <c r="CI703" s="1241"/>
      <c r="CJ703" s="1219"/>
      <c r="CK703" s="1189"/>
      <c r="CL703" s="1190"/>
      <c r="CM703" s="1192"/>
      <c r="CN703" s="1194"/>
      <c r="CO703" s="1192"/>
      <c r="CP703" s="1196"/>
      <c r="CQ703" s="1192"/>
      <c r="CR703" s="1205"/>
      <c r="CS703" s="1230"/>
      <c r="CT703" s="1232"/>
      <c r="CU703" s="1235"/>
      <c r="CV703" s="1238"/>
      <c r="CW703" s="1235"/>
      <c r="CX703" s="1238"/>
      <c r="CY703" s="1189"/>
      <c r="CZ703" s="291" t="s">
        <v>1167</v>
      </c>
      <c r="DA703" s="292">
        <v>3000</v>
      </c>
      <c r="DB703" s="293">
        <v>3400</v>
      </c>
      <c r="DC703" s="294">
        <v>2100</v>
      </c>
      <c r="DD703" s="290">
        <v>2100</v>
      </c>
      <c r="DE703" s="1210"/>
      <c r="DF703" s="231" t="s">
        <v>315</v>
      </c>
      <c r="DG703" s="235"/>
      <c r="DH703" s="165"/>
      <c r="DI703" s="1241"/>
      <c r="DJ703" s="1244"/>
      <c r="DK703" s="1210"/>
      <c r="DL703" s="1190"/>
      <c r="DM703" s="1193"/>
      <c r="DN703" s="1195"/>
      <c r="DO703" s="1193"/>
      <c r="DP703" s="1197"/>
      <c r="DQ703" s="1193"/>
      <c r="DR703" s="1248"/>
      <c r="DS703" s="1210"/>
      <c r="DT703" s="231"/>
      <c r="DU703" s="1210"/>
      <c r="DV703" s="1222"/>
      <c r="DW703" s="1224"/>
      <c r="DX703" s="1224"/>
      <c r="DY703" s="1226"/>
      <c r="DZ703" s="1210"/>
      <c r="EA703" s="1213"/>
      <c r="EB703" s="1193"/>
      <c r="EC703" s="1200"/>
      <c r="ED703" s="1193"/>
      <c r="EE703" s="1195"/>
      <c r="EF703" s="1193"/>
      <c r="EG703" s="1197"/>
      <c r="EH703" s="1193"/>
      <c r="EI703" s="1206"/>
      <c r="EJ703" s="1209"/>
      <c r="EK703" s="1210"/>
      <c r="EL703" s="1213"/>
      <c r="EM703" s="1193"/>
      <c r="EN703" s="1200"/>
      <c r="EO703" s="1193"/>
      <c r="EP703" s="1195"/>
      <c r="EQ703" s="1193"/>
      <c r="ER703" s="1197"/>
      <c r="ES703" s="1193"/>
      <c r="ET703" s="1206"/>
      <c r="EU703" s="1216"/>
      <c r="EV703" s="1209"/>
      <c r="EW703" s="1210"/>
      <c r="EX703" s="295" t="s">
        <v>1168</v>
      </c>
      <c r="EY703" s="1210"/>
      <c r="EZ703" s="1261"/>
      <c r="FA703" s="1210"/>
      <c r="FB703" s="1264"/>
      <c r="FC703" s="298"/>
      <c r="FD703" s="1267"/>
      <c r="FE703" s="441"/>
      <c r="FL703" s="422"/>
      <c r="FM703" s="422"/>
      <c r="FN703" s="422"/>
      <c r="FO703" s="422"/>
    </row>
    <row r="704" spans="1:171" ht="15.6" customHeight="1">
      <c r="A704" s="144" t="s">
        <v>1669</v>
      </c>
      <c r="B704" s="144" t="s">
        <v>2398</v>
      </c>
      <c r="C704" s="1256"/>
      <c r="D704" s="1352" t="s">
        <v>1189</v>
      </c>
      <c r="E704" s="1184" t="s">
        <v>1160</v>
      </c>
      <c r="F704" s="296" t="s">
        <v>42</v>
      </c>
      <c r="G704" s="205"/>
      <c r="H704" s="206">
        <v>49990</v>
      </c>
      <c r="I704" s="207">
        <v>58130</v>
      </c>
      <c r="J704" s="206">
        <v>43850</v>
      </c>
      <c r="K704" s="207">
        <v>51990</v>
      </c>
      <c r="L704" s="175" t="s">
        <v>268</v>
      </c>
      <c r="M704" s="208">
        <v>470</v>
      </c>
      <c r="N704" s="209">
        <v>550</v>
      </c>
      <c r="O704" s="210" t="s">
        <v>269</v>
      </c>
      <c r="P704" s="211" t="s">
        <v>270</v>
      </c>
      <c r="Q704" s="212" t="s">
        <v>268</v>
      </c>
      <c r="R704" s="213" t="s">
        <v>271</v>
      </c>
      <c r="S704" s="212" t="s">
        <v>268</v>
      </c>
      <c r="T704" s="214">
        <v>3.2</v>
      </c>
      <c r="U704" s="215">
        <v>3.1</v>
      </c>
      <c r="V704" s="208">
        <v>410</v>
      </c>
      <c r="W704" s="209">
        <v>490</v>
      </c>
      <c r="X704" s="210" t="s">
        <v>269</v>
      </c>
      <c r="Y704" s="211" t="s">
        <v>270</v>
      </c>
      <c r="Z704" s="212" t="s">
        <v>268</v>
      </c>
      <c r="AA704" s="213" t="s">
        <v>271</v>
      </c>
      <c r="AB704" s="212" t="s">
        <v>268</v>
      </c>
      <c r="AC704" s="214">
        <v>3.1</v>
      </c>
      <c r="AD704" s="216">
        <v>3.1</v>
      </c>
      <c r="AE704" s="175" t="s">
        <v>268</v>
      </c>
      <c r="AF704" s="217">
        <v>8140</v>
      </c>
      <c r="AG704" s="218" t="s">
        <v>274</v>
      </c>
      <c r="AH704" s="219">
        <v>80</v>
      </c>
      <c r="AI704" s="220" t="s">
        <v>269</v>
      </c>
      <c r="AJ704" s="211" t="s">
        <v>270</v>
      </c>
      <c r="AK704" s="212" t="s">
        <v>268</v>
      </c>
      <c r="AL704" s="213" t="s">
        <v>271</v>
      </c>
      <c r="AM704" s="212" t="s">
        <v>268</v>
      </c>
      <c r="AN704" s="221">
        <v>2.8</v>
      </c>
      <c r="AO704" s="222" t="s">
        <v>276</v>
      </c>
      <c r="AP704" s="175" t="s">
        <v>268</v>
      </c>
      <c r="AQ704" s="223">
        <v>3250</v>
      </c>
      <c r="AR704" s="224" t="s">
        <v>274</v>
      </c>
      <c r="AS704" s="225">
        <v>30</v>
      </c>
      <c r="AT704" s="226" t="s">
        <v>269</v>
      </c>
      <c r="AU704" s="227" t="s">
        <v>270</v>
      </c>
      <c r="AV704" s="228" t="s">
        <v>268</v>
      </c>
      <c r="AW704" s="229" t="s">
        <v>271</v>
      </c>
      <c r="AX704" s="228" t="s">
        <v>268</v>
      </c>
      <c r="AY704" s="230">
        <v>3.8</v>
      </c>
      <c r="BA704" s="56"/>
      <c r="BJ704" s="1187"/>
      <c r="BL704" s="231">
        <v>528600</v>
      </c>
      <c r="BM704" s="1210"/>
      <c r="BN704" s="149">
        <v>5280</v>
      </c>
      <c r="BO704" s="138" t="s">
        <v>272</v>
      </c>
      <c r="BP704" s="166" t="s">
        <v>270</v>
      </c>
      <c r="BQ704" s="161" t="s">
        <v>268</v>
      </c>
      <c r="BR704" s="303" t="s">
        <v>271</v>
      </c>
      <c r="BS704" s="182" t="s">
        <v>268</v>
      </c>
      <c r="BT704" s="304">
        <v>2.1</v>
      </c>
      <c r="BU704" s="307"/>
      <c r="BV704" s="1241"/>
      <c r="BW704" s="302"/>
      <c r="BX704" s="1210" t="s">
        <v>268</v>
      </c>
      <c r="BY704" s="1276">
        <v>13700</v>
      </c>
      <c r="BZ704" s="237"/>
      <c r="CA704" s="1210" t="s">
        <v>268</v>
      </c>
      <c r="CB704" s="1245">
        <v>50</v>
      </c>
      <c r="CC704" s="1201" t="s">
        <v>269</v>
      </c>
      <c r="CD704" s="1202" t="s">
        <v>270</v>
      </c>
      <c r="CE704" s="1201" t="s">
        <v>268</v>
      </c>
      <c r="CF704" s="1203" t="s">
        <v>275</v>
      </c>
      <c r="CG704" s="1201" t="s">
        <v>268</v>
      </c>
      <c r="CH704" s="1246">
        <v>6.8</v>
      </c>
      <c r="CI704" s="1241"/>
      <c r="CJ704" s="1188" t="s">
        <v>169</v>
      </c>
      <c r="CK704" s="1189" t="s">
        <v>268</v>
      </c>
      <c r="CL704" s="1190">
        <v>40</v>
      </c>
      <c r="CM704" s="1192" t="s">
        <v>269</v>
      </c>
      <c r="CN704" s="1194" t="s">
        <v>270</v>
      </c>
      <c r="CO704" s="1192" t="s">
        <v>268</v>
      </c>
      <c r="CP704" s="1196" t="s">
        <v>275</v>
      </c>
      <c r="CQ704" s="1192" t="s">
        <v>268</v>
      </c>
      <c r="CR704" s="1205">
        <v>3.1</v>
      </c>
      <c r="CS704" s="1230" t="s">
        <v>277</v>
      </c>
      <c r="CT704" s="1232" t="s">
        <v>268</v>
      </c>
      <c r="CU704" s="1233">
        <v>3800</v>
      </c>
      <c r="CV704" s="1236">
        <v>4200</v>
      </c>
      <c r="CW704" s="1233">
        <v>2700</v>
      </c>
      <c r="CX704" s="1236">
        <v>2700</v>
      </c>
      <c r="CY704" s="1189" t="s">
        <v>268</v>
      </c>
      <c r="CZ704" s="238" t="s">
        <v>1162</v>
      </c>
      <c r="DA704" s="239">
        <v>6300</v>
      </c>
      <c r="DB704" s="240">
        <v>7100</v>
      </c>
      <c r="DC704" s="241">
        <v>4400</v>
      </c>
      <c r="DD704" s="242">
        <v>4400</v>
      </c>
      <c r="DE704" s="1210"/>
      <c r="DF704" s="231">
        <v>4660</v>
      </c>
      <c r="DG704" s="1189" t="s">
        <v>268</v>
      </c>
      <c r="DH704" s="1239">
        <v>5100</v>
      </c>
      <c r="DI704" s="1210" t="s">
        <v>268</v>
      </c>
      <c r="DJ704" s="1242">
        <v>2410</v>
      </c>
      <c r="DK704" s="1210" t="s">
        <v>268</v>
      </c>
      <c r="DL704" s="1245">
        <v>20</v>
      </c>
      <c r="DM704" s="1201" t="s">
        <v>269</v>
      </c>
      <c r="DN704" s="1202" t="s">
        <v>270</v>
      </c>
      <c r="DO704" s="1201" t="s">
        <v>268</v>
      </c>
      <c r="DP704" s="1203" t="s">
        <v>275</v>
      </c>
      <c r="DQ704" s="1201" t="s">
        <v>268</v>
      </c>
      <c r="DR704" s="1246">
        <v>7.6</v>
      </c>
      <c r="DS704" s="1210"/>
      <c r="DT704" s="302"/>
      <c r="DU704" s="1210" t="s">
        <v>280</v>
      </c>
      <c r="DV704" s="1249" t="s">
        <v>1129</v>
      </c>
      <c r="DW704" s="1251" t="s">
        <v>1129</v>
      </c>
      <c r="DX704" s="1251" t="s">
        <v>1129</v>
      </c>
      <c r="DY704" s="1253" t="s">
        <v>1129</v>
      </c>
      <c r="DZ704" s="1210" t="s">
        <v>280</v>
      </c>
      <c r="EA704" s="1211">
        <v>1640</v>
      </c>
      <c r="EB704" s="1201" t="s">
        <v>268</v>
      </c>
      <c r="EC704" s="1198">
        <v>10</v>
      </c>
      <c r="ED704" s="1201" t="s">
        <v>269</v>
      </c>
      <c r="EE704" s="1202" t="s">
        <v>270</v>
      </c>
      <c r="EF704" s="1201" t="s">
        <v>268</v>
      </c>
      <c r="EG704" s="1203" t="s">
        <v>275</v>
      </c>
      <c r="EH704" s="1201" t="s">
        <v>268</v>
      </c>
      <c r="EI704" s="1204">
        <v>7.6</v>
      </c>
      <c r="EJ704" s="1207" t="s">
        <v>276</v>
      </c>
      <c r="EK704" s="1210" t="s">
        <v>280</v>
      </c>
      <c r="EL704" s="1211">
        <v>5420</v>
      </c>
      <c r="EM704" s="1201" t="s">
        <v>268</v>
      </c>
      <c r="EN704" s="1198">
        <v>50</v>
      </c>
      <c r="EO704" s="1201" t="s">
        <v>269</v>
      </c>
      <c r="EP704" s="1202" t="s">
        <v>270</v>
      </c>
      <c r="EQ704" s="1201" t="s">
        <v>268</v>
      </c>
      <c r="ER704" s="1203" t="s">
        <v>275</v>
      </c>
      <c r="ES704" s="1201" t="s">
        <v>268</v>
      </c>
      <c r="ET704" s="1204">
        <v>3</v>
      </c>
      <c r="EU704" s="1214" t="s">
        <v>276</v>
      </c>
      <c r="EV704" s="1207" t="s">
        <v>1168</v>
      </c>
      <c r="EW704" s="1210" t="s">
        <v>280</v>
      </c>
      <c r="EX704" s="244"/>
      <c r="EY704" s="1210" t="s">
        <v>280</v>
      </c>
      <c r="EZ704" s="1261"/>
      <c r="FA704" s="1210"/>
      <c r="FB704" s="1264"/>
      <c r="FC704" s="298"/>
      <c r="FD704" s="1267"/>
      <c r="FE704" s="441"/>
      <c r="FL704" s="422"/>
      <c r="FM704" s="422"/>
      <c r="FN704" s="422"/>
      <c r="FO704" s="422"/>
    </row>
    <row r="705" spans="1:171" ht="15.6" customHeight="1">
      <c r="A705" s="144" t="s">
        <v>1670</v>
      </c>
      <c r="B705" s="144" t="s">
        <v>2399</v>
      </c>
      <c r="C705" s="1256"/>
      <c r="D705" s="1182"/>
      <c r="E705" s="1185"/>
      <c r="F705" s="299" t="s">
        <v>43</v>
      </c>
      <c r="G705" s="205"/>
      <c r="H705" s="246">
        <v>58130</v>
      </c>
      <c r="I705" s="247">
        <v>124270</v>
      </c>
      <c r="J705" s="246">
        <v>51990</v>
      </c>
      <c r="K705" s="247">
        <v>118130</v>
      </c>
      <c r="L705" s="175" t="s">
        <v>268</v>
      </c>
      <c r="M705" s="248">
        <v>550</v>
      </c>
      <c r="N705" s="249">
        <v>1120</v>
      </c>
      <c r="O705" s="250" t="s">
        <v>269</v>
      </c>
      <c r="P705" s="251" t="s">
        <v>270</v>
      </c>
      <c r="Q705" s="252" t="s">
        <v>274</v>
      </c>
      <c r="R705" s="251" t="s">
        <v>271</v>
      </c>
      <c r="S705" s="252" t="s">
        <v>268</v>
      </c>
      <c r="T705" s="253">
        <v>3.1</v>
      </c>
      <c r="U705" s="254">
        <v>3.1</v>
      </c>
      <c r="V705" s="248">
        <v>490</v>
      </c>
      <c r="W705" s="249">
        <v>1060</v>
      </c>
      <c r="X705" s="250" t="s">
        <v>269</v>
      </c>
      <c r="Y705" s="251" t="s">
        <v>270</v>
      </c>
      <c r="Z705" s="252" t="s">
        <v>274</v>
      </c>
      <c r="AA705" s="251" t="s">
        <v>271</v>
      </c>
      <c r="AB705" s="252" t="s">
        <v>268</v>
      </c>
      <c r="AC705" s="253">
        <v>3.1</v>
      </c>
      <c r="AD705" s="255">
        <v>3</v>
      </c>
      <c r="AE705" s="175" t="s">
        <v>268</v>
      </c>
      <c r="AF705" s="223">
        <v>8140</v>
      </c>
      <c r="AG705" s="224" t="s">
        <v>274</v>
      </c>
      <c r="AH705" s="256">
        <v>80</v>
      </c>
      <c r="AI705" s="257" t="s">
        <v>269</v>
      </c>
      <c r="AJ705" s="197" t="s">
        <v>270</v>
      </c>
      <c r="AK705" s="198" t="s">
        <v>268</v>
      </c>
      <c r="AL705" s="258" t="s">
        <v>271</v>
      </c>
      <c r="AM705" s="259" t="s">
        <v>268</v>
      </c>
      <c r="AN705" s="260">
        <v>2.8</v>
      </c>
      <c r="AO705" s="261"/>
      <c r="AQ705" s="233"/>
      <c r="AR705" s="56"/>
      <c r="AS705" s="233"/>
      <c r="AT705" s="262"/>
      <c r="AU705" s="263"/>
      <c r="AV705" s="262"/>
      <c r="AW705" s="263"/>
      <c r="AX705" s="262"/>
      <c r="AY705" s="263"/>
      <c r="BA705" s="56"/>
      <c r="BB705" s="56"/>
      <c r="BC705" s="264"/>
      <c r="BD705" s="265"/>
      <c r="BE705" s="56"/>
      <c r="BF705" s="265"/>
      <c r="BG705" s="56"/>
      <c r="BH705" s="265"/>
      <c r="BI705" s="56"/>
      <c r="BJ705" s="1187"/>
      <c r="BL705" s="302"/>
      <c r="BM705" s="1210"/>
      <c r="BN705" s="309"/>
      <c r="BO705" s="202"/>
      <c r="BP705" s="202"/>
      <c r="BQ705" s="202"/>
      <c r="BR705" s="202"/>
      <c r="BS705" s="202"/>
      <c r="BT705" s="305"/>
      <c r="BU705" s="179"/>
      <c r="BV705" s="1241"/>
      <c r="BW705" s="302"/>
      <c r="BX705" s="1210"/>
      <c r="BY705" s="1277"/>
      <c r="BZ705" s="267">
        <v>11760</v>
      </c>
      <c r="CA705" s="1210"/>
      <c r="CB705" s="1190"/>
      <c r="CC705" s="1192"/>
      <c r="CD705" s="1194"/>
      <c r="CE705" s="1192"/>
      <c r="CF705" s="1196"/>
      <c r="CG705" s="1192"/>
      <c r="CH705" s="1247"/>
      <c r="CI705" s="1241"/>
      <c r="CJ705" s="1188"/>
      <c r="CK705" s="1189"/>
      <c r="CL705" s="1190"/>
      <c r="CM705" s="1192"/>
      <c r="CN705" s="1194"/>
      <c r="CO705" s="1192"/>
      <c r="CP705" s="1196"/>
      <c r="CQ705" s="1192"/>
      <c r="CR705" s="1205"/>
      <c r="CS705" s="1230"/>
      <c r="CT705" s="1232"/>
      <c r="CU705" s="1234"/>
      <c r="CV705" s="1237"/>
      <c r="CW705" s="1234"/>
      <c r="CX705" s="1237"/>
      <c r="CY705" s="1189"/>
      <c r="CZ705" s="167" t="s">
        <v>1164</v>
      </c>
      <c r="DA705" s="268">
        <v>3500</v>
      </c>
      <c r="DB705" s="269">
        <v>3900</v>
      </c>
      <c r="DC705" s="270">
        <v>2400</v>
      </c>
      <c r="DD705" s="271">
        <v>2400</v>
      </c>
      <c r="DE705" s="1210"/>
      <c r="DF705" s="302"/>
      <c r="DG705" s="1189"/>
      <c r="DH705" s="1240"/>
      <c r="DI705" s="1210"/>
      <c r="DJ705" s="1243"/>
      <c r="DK705" s="1210"/>
      <c r="DL705" s="1190"/>
      <c r="DM705" s="1192"/>
      <c r="DN705" s="1194"/>
      <c r="DO705" s="1192"/>
      <c r="DP705" s="1196"/>
      <c r="DQ705" s="1192"/>
      <c r="DR705" s="1247"/>
      <c r="DS705" s="1210"/>
      <c r="DT705" s="231"/>
      <c r="DU705" s="1210"/>
      <c r="DV705" s="1250"/>
      <c r="DW705" s="1252"/>
      <c r="DX705" s="1252"/>
      <c r="DY705" s="1254"/>
      <c r="DZ705" s="1210"/>
      <c r="EA705" s="1212"/>
      <c r="EB705" s="1192"/>
      <c r="EC705" s="1199"/>
      <c r="ED705" s="1192"/>
      <c r="EE705" s="1194"/>
      <c r="EF705" s="1192"/>
      <c r="EG705" s="1196"/>
      <c r="EH705" s="1192"/>
      <c r="EI705" s="1205"/>
      <c r="EJ705" s="1208"/>
      <c r="EK705" s="1210"/>
      <c r="EL705" s="1212"/>
      <c r="EM705" s="1192"/>
      <c r="EN705" s="1199"/>
      <c r="EO705" s="1192"/>
      <c r="EP705" s="1194"/>
      <c r="EQ705" s="1192"/>
      <c r="ER705" s="1196"/>
      <c r="ES705" s="1192"/>
      <c r="ET705" s="1205"/>
      <c r="EU705" s="1215"/>
      <c r="EV705" s="1208"/>
      <c r="EW705" s="1210"/>
      <c r="EX705" s="272">
        <v>3380</v>
      </c>
      <c r="EY705" s="1210"/>
      <c r="EZ705" s="1261"/>
      <c r="FA705" s="1210"/>
      <c r="FB705" s="1264"/>
      <c r="FC705" s="298"/>
      <c r="FD705" s="1267"/>
      <c r="FE705" s="441"/>
      <c r="FL705" s="422"/>
      <c r="FM705" s="422"/>
      <c r="FN705" s="422"/>
      <c r="FO705" s="422"/>
    </row>
    <row r="706" spans="1:171" ht="15.6" customHeight="1">
      <c r="A706" s="144" t="s">
        <v>1671</v>
      </c>
      <c r="B706" s="144" t="s">
        <v>2400</v>
      </c>
      <c r="C706" s="1256"/>
      <c r="D706" s="1182"/>
      <c r="E706" s="1217" t="s">
        <v>1165</v>
      </c>
      <c r="F706" s="299" t="s">
        <v>44</v>
      </c>
      <c r="G706" s="205"/>
      <c r="H706" s="246">
        <v>124270</v>
      </c>
      <c r="I706" s="247">
        <v>205710</v>
      </c>
      <c r="J706" s="246">
        <v>118130</v>
      </c>
      <c r="K706" s="247">
        <v>199570</v>
      </c>
      <c r="L706" s="175" t="s">
        <v>268</v>
      </c>
      <c r="M706" s="248">
        <v>1120</v>
      </c>
      <c r="N706" s="249">
        <v>1930</v>
      </c>
      <c r="O706" s="250" t="s">
        <v>269</v>
      </c>
      <c r="P706" s="251" t="s">
        <v>270</v>
      </c>
      <c r="Q706" s="252" t="s">
        <v>274</v>
      </c>
      <c r="R706" s="251" t="s">
        <v>271</v>
      </c>
      <c r="S706" s="252" t="s">
        <v>268</v>
      </c>
      <c r="T706" s="253">
        <v>3.1</v>
      </c>
      <c r="U706" s="254">
        <v>3.1</v>
      </c>
      <c r="V706" s="248">
        <v>1060</v>
      </c>
      <c r="W706" s="249">
        <v>1870</v>
      </c>
      <c r="X706" s="250" t="s">
        <v>269</v>
      </c>
      <c r="Y706" s="251" t="s">
        <v>270</v>
      </c>
      <c r="Z706" s="252" t="s">
        <v>274</v>
      </c>
      <c r="AA706" s="251" t="s">
        <v>271</v>
      </c>
      <c r="AB706" s="252" t="s">
        <v>268</v>
      </c>
      <c r="AC706" s="253">
        <v>3</v>
      </c>
      <c r="AD706" s="255">
        <v>3.1</v>
      </c>
      <c r="AE706" s="55"/>
      <c r="AH706" s="273"/>
      <c r="AP706" s="55"/>
      <c r="AZ706" s="175" t="s">
        <v>268</v>
      </c>
      <c r="BA706" s="274">
        <v>16280</v>
      </c>
      <c r="BB706" s="175" t="s">
        <v>268</v>
      </c>
      <c r="BC706" s="225">
        <v>160</v>
      </c>
      <c r="BD706" s="226" t="s">
        <v>269</v>
      </c>
      <c r="BE706" s="227" t="s">
        <v>270</v>
      </c>
      <c r="BF706" s="228" t="s">
        <v>268</v>
      </c>
      <c r="BG706" s="229" t="s">
        <v>271</v>
      </c>
      <c r="BH706" s="226" t="s">
        <v>268</v>
      </c>
      <c r="BI706" s="230">
        <v>2.8</v>
      </c>
      <c r="BJ706" s="1187"/>
      <c r="BL706" s="231" t="s">
        <v>1190</v>
      </c>
      <c r="BM706" s="1210"/>
      <c r="BN706" s="1227" t="s">
        <v>1190</v>
      </c>
      <c r="BO706" s="1228"/>
      <c r="BP706" s="1228"/>
      <c r="BT706" s="306"/>
      <c r="BU706" s="235"/>
      <c r="BV706" s="1241"/>
      <c r="BW706" s="302"/>
      <c r="BX706" s="1210" t="s">
        <v>268</v>
      </c>
      <c r="BY706" s="1278">
        <v>11760</v>
      </c>
      <c r="BZ706" s="275"/>
      <c r="CA706" s="1210"/>
      <c r="CB706" s="1190">
        <v>0</v>
      </c>
      <c r="CC706" s="1192"/>
      <c r="CD706" s="1194"/>
      <c r="CE706" s="1192"/>
      <c r="CF706" s="1196"/>
      <c r="CG706" s="1192"/>
      <c r="CH706" s="1247"/>
      <c r="CI706" s="1241"/>
      <c r="CJ706" s="1219">
        <v>4820</v>
      </c>
      <c r="CK706" s="1189"/>
      <c r="CL706" s="1190"/>
      <c r="CM706" s="1192"/>
      <c r="CN706" s="1194"/>
      <c r="CO706" s="1192"/>
      <c r="CP706" s="1196"/>
      <c r="CQ706" s="1192"/>
      <c r="CR706" s="1205"/>
      <c r="CS706" s="1230"/>
      <c r="CT706" s="1232"/>
      <c r="CU706" s="1234"/>
      <c r="CV706" s="1237"/>
      <c r="CW706" s="1234"/>
      <c r="CX706" s="1237"/>
      <c r="CY706" s="1189"/>
      <c r="CZ706" s="167" t="s">
        <v>1166</v>
      </c>
      <c r="DA706" s="268">
        <v>3000</v>
      </c>
      <c r="DB706" s="269">
        <v>3400</v>
      </c>
      <c r="DC706" s="270">
        <v>2100</v>
      </c>
      <c r="DD706" s="271">
        <v>2100</v>
      </c>
      <c r="DE706" s="1210"/>
      <c r="DF706" s="231" t="s">
        <v>317</v>
      </c>
      <c r="DG706" s="235"/>
      <c r="DH706" s="276"/>
      <c r="DI706" s="1241"/>
      <c r="DJ706" s="1243"/>
      <c r="DK706" s="1210"/>
      <c r="DL706" s="1190"/>
      <c r="DM706" s="1192"/>
      <c r="DN706" s="1194"/>
      <c r="DO706" s="1192"/>
      <c r="DP706" s="1196"/>
      <c r="DQ706" s="1192"/>
      <c r="DR706" s="1247"/>
      <c r="DS706" s="1210"/>
      <c r="DT706" s="302"/>
      <c r="DU706" s="1210"/>
      <c r="DV706" s="1221">
        <v>0.02</v>
      </c>
      <c r="DW706" s="1223">
        <v>0.03</v>
      </c>
      <c r="DX706" s="1223">
        <v>0.05</v>
      </c>
      <c r="DY706" s="1225">
        <v>0.06</v>
      </c>
      <c r="DZ706" s="1210"/>
      <c r="EA706" s="1212"/>
      <c r="EB706" s="1192"/>
      <c r="EC706" s="1199"/>
      <c r="ED706" s="1192"/>
      <c r="EE706" s="1194"/>
      <c r="EF706" s="1192"/>
      <c r="EG706" s="1196"/>
      <c r="EH706" s="1192"/>
      <c r="EI706" s="1205"/>
      <c r="EJ706" s="1208"/>
      <c r="EK706" s="1210"/>
      <c r="EL706" s="1212"/>
      <c r="EM706" s="1192"/>
      <c r="EN706" s="1199"/>
      <c r="EO706" s="1192"/>
      <c r="EP706" s="1194"/>
      <c r="EQ706" s="1192"/>
      <c r="ER706" s="1196"/>
      <c r="ES706" s="1192"/>
      <c r="ET706" s="1205"/>
      <c r="EU706" s="1215"/>
      <c r="EV706" s="1208"/>
      <c r="EW706" s="1210"/>
      <c r="EX706" s="277">
        <v>30</v>
      </c>
      <c r="EY706" s="1210"/>
      <c r="EZ706" s="1261"/>
      <c r="FA706" s="1210"/>
      <c r="FB706" s="1264"/>
      <c r="FC706" s="298"/>
      <c r="FD706" s="1267"/>
      <c r="FE706" s="441"/>
      <c r="FL706" s="422"/>
      <c r="FM706" s="422"/>
      <c r="FN706" s="422"/>
      <c r="FO706" s="422"/>
    </row>
    <row r="707" spans="1:171" ht="15.6" customHeight="1">
      <c r="A707" s="144" t="s">
        <v>1672</v>
      </c>
      <c r="B707" s="144" t="s">
        <v>2401</v>
      </c>
      <c r="C707" s="1256"/>
      <c r="D707" s="1182"/>
      <c r="E707" s="1218"/>
      <c r="F707" s="300" t="s">
        <v>45</v>
      </c>
      <c r="G707" s="205"/>
      <c r="H707" s="279">
        <v>205710</v>
      </c>
      <c r="I707" s="280"/>
      <c r="J707" s="279">
        <v>199570</v>
      </c>
      <c r="K707" s="280"/>
      <c r="L707" s="175" t="s">
        <v>268</v>
      </c>
      <c r="M707" s="223">
        <v>1930</v>
      </c>
      <c r="N707" s="281"/>
      <c r="O707" s="282" t="s">
        <v>269</v>
      </c>
      <c r="P707" s="283" t="s">
        <v>270</v>
      </c>
      <c r="Q707" s="284" t="s">
        <v>274</v>
      </c>
      <c r="R707" s="283" t="s">
        <v>271</v>
      </c>
      <c r="S707" s="284" t="s">
        <v>268</v>
      </c>
      <c r="T707" s="285">
        <v>3.1</v>
      </c>
      <c r="U707" s="286"/>
      <c r="V707" s="223">
        <v>1870</v>
      </c>
      <c r="W707" s="281"/>
      <c r="X707" s="282" t="s">
        <v>269</v>
      </c>
      <c r="Y707" s="283" t="s">
        <v>270</v>
      </c>
      <c r="Z707" s="284" t="s">
        <v>274</v>
      </c>
      <c r="AA707" s="283" t="s">
        <v>271</v>
      </c>
      <c r="AB707" s="284" t="s">
        <v>268</v>
      </c>
      <c r="AC707" s="285">
        <v>3.1</v>
      </c>
      <c r="AD707" s="287"/>
      <c r="AE707" s="55"/>
      <c r="AH707" s="288"/>
      <c r="AP707" s="55"/>
      <c r="AQ707" s="289"/>
      <c r="AR707" s="165"/>
      <c r="AS707" s="288"/>
      <c r="AZ707" s="56"/>
      <c r="BA707" s="56"/>
      <c r="BB707" s="56"/>
      <c r="BC707" s="56"/>
      <c r="BD707" s="56"/>
      <c r="BE707" s="56"/>
      <c r="BF707" s="56"/>
      <c r="BG707" s="56"/>
      <c r="BH707" s="56"/>
      <c r="BI707" s="56"/>
      <c r="BJ707" s="1187"/>
      <c r="BL707" s="231">
        <v>567700</v>
      </c>
      <c r="BM707" s="1210"/>
      <c r="BN707" s="149">
        <v>5670</v>
      </c>
      <c r="BO707" s="138" t="s">
        <v>272</v>
      </c>
      <c r="BP707" s="166" t="s">
        <v>270</v>
      </c>
      <c r="BQ707" s="161" t="s">
        <v>268</v>
      </c>
      <c r="BR707" s="303" t="s">
        <v>271</v>
      </c>
      <c r="BS707" s="182" t="s">
        <v>268</v>
      </c>
      <c r="BT707" s="304">
        <v>2.2000000000000002</v>
      </c>
      <c r="BU707" s="307"/>
      <c r="BV707" s="1241"/>
      <c r="BW707" s="302"/>
      <c r="BX707" s="1210"/>
      <c r="BY707" s="1279"/>
      <c r="BZ707" s="290"/>
      <c r="CA707" s="1210"/>
      <c r="CB707" s="1191"/>
      <c r="CC707" s="1193"/>
      <c r="CD707" s="1195"/>
      <c r="CE707" s="1193"/>
      <c r="CF707" s="1197"/>
      <c r="CG707" s="1193"/>
      <c r="CH707" s="1248"/>
      <c r="CI707" s="1241"/>
      <c r="CJ707" s="1219"/>
      <c r="CK707" s="1189"/>
      <c r="CL707" s="1190"/>
      <c r="CM707" s="1192"/>
      <c r="CN707" s="1194"/>
      <c r="CO707" s="1192"/>
      <c r="CP707" s="1196"/>
      <c r="CQ707" s="1192"/>
      <c r="CR707" s="1205"/>
      <c r="CS707" s="1230"/>
      <c r="CT707" s="1232"/>
      <c r="CU707" s="1235"/>
      <c r="CV707" s="1238"/>
      <c r="CW707" s="1235"/>
      <c r="CX707" s="1238"/>
      <c r="CY707" s="1189"/>
      <c r="CZ707" s="291" t="s">
        <v>1167</v>
      </c>
      <c r="DA707" s="292">
        <v>2700</v>
      </c>
      <c r="DB707" s="293">
        <v>3000</v>
      </c>
      <c r="DC707" s="294">
        <v>1900</v>
      </c>
      <c r="DD707" s="290">
        <v>1900</v>
      </c>
      <c r="DE707" s="1210"/>
      <c r="DF707" s="231">
        <v>4250</v>
      </c>
      <c r="DG707" s="235"/>
      <c r="DH707" s="165"/>
      <c r="DI707" s="1241"/>
      <c r="DJ707" s="1244"/>
      <c r="DK707" s="1210"/>
      <c r="DL707" s="1190"/>
      <c r="DM707" s="1193"/>
      <c r="DN707" s="1195"/>
      <c r="DO707" s="1193"/>
      <c r="DP707" s="1197"/>
      <c r="DQ707" s="1193"/>
      <c r="DR707" s="1248"/>
      <c r="DS707" s="1210"/>
      <c r="DT707" s="302"/>
      <c r="DU707" s="1210"/>
      <c r="DV707" s="1222"/>
      <c r="DW707" s="1224"/>
      <c r="DX707" s="1224"/>
      <c r="DY707" s="1226"/>
      <c r="DZ707" s="1210"/>
      <c r="EA707" s="1213"/>
      <c r="EB707" s="1193"/>
      <c r="EC707" s="1200"/>
      <c r="ED707" s="1193"/>
      <c r="EE707" s="1195"/>
      <c r="EF707" s="1193"/>
      <c r="EG707" s="1197"/>
      <c r="EH707" s="1193"/>
      <c r="EI707" s="1206"/>
      <c r="EJ707" s="1209"/>
      <c r="EK707" s="1210"/>
      <c r="EL707" s="1213"/>
      <c r="EM707" s="1193"/>
      <c r="EN707" s="1200"/>
      <c r="EO707" s="1193"/>
      <c r="EP707" s="1195"/>
      <c r="EQ707" s="1193"/>
      <c r="ER707" s="1197"/>
      <c r="ES707" s="1193"/>
      <c r="ET707" s="1206"/>
      <c r="EU707" s="1216"/>
      <c r="EV707" s="1209"/>
      <c r="EW707" s="1210"/>
      <c r="EX707" s="295" t="s">
        <v>1168</v>
      </c>
      <c r="EY707" s="1210"/>
      <c r="EZ707" s="1261"/>
      <c r="FA707" s="1210"/>
      <c r="FB707" s="1264"/>
      <c r="FC707" s="298"/>
      <c r="FD707" s="1267"/>
      <c r="FE707" s="441"/>
      <c r="FL707" s="422"/>
      <c r="FM707" s="422"/>
      <c r="FN707" s="422"/>
      <c r="FO707" s="422"/>
    </row>
    <row r="708" spans="1:171" ht="15.6" customHeight="1">
      <c r="A708" s="144" t="s">
        <v>694</v>
      </c>
      <c r="B708" s="144" t="s">
        <v>2402</v>
      </c>
      <c r="C708" s="1256"/>
      <c r="D708" s="1352" t="s">
        <v>1191</v>
      </c>
      <c r="E708" s="1184" t="s">
        <v>1160</v>
      </c>
      <c r="F708" s="296" t="s">
        <v>42</v>
      </c>
      <c r="G708" s="205"/>
      <c r="H708" s="206">
        <v>43360</v>
      </c>
      <c r="I708" s="207">
        <v>51500</v>
      </c>
      <c r="J708" s="206">
        <v>37840</v>
      </c>
      <c r="K708" s="207">
        <v>45980</v>
      </c>
      <c r="L708" s="175" t="s">
        <v>268</v>
      </c>
      <c r="M708" s="208">
        <v>410</v>
      </c>
      <c r="N708" s="209">
        <v>490</v>
      </c>
      <c r="O708" s="210" t="s">
        <v>269</v>
      </c>
      <c r="P708" s="211" t="s">
        <v>270</v>
      </c>
      <c r="Q708" s="212" t="s">
        <v>268</v>
      </c>
      <c r="R708" s="213" t="s">
        <v>271</v>
      </c>
      <c r="S708" s="212" t="s">
        <v>268</v>
      </c>
      <c r="T708" s="214">
        <v>3.3</v>
      </c>
      <c r="U708" s="215">
        <v>3.2</v>
      </c>
      <c r="V708" s="208">
        <v>350</v>
      </c>
      <c r="W708" s="209">
        <v>430</v>
      </c>
      <c r="X708" s="210" t="s">
        <v>269</v>
      </c>
      <c r="Y708" s="211" t="s">
        <v>270</v>
      </c>
      <c r="Z708" s="212" t="s">
        <v>268</v>
      </c>
      <c r="AA708" s="213" t="s">
        <v>271</v>
      </c>
      <c r="AB708" s="212" t="s">
        <v>268</v>
      </c>
      <c r="AC708" s="214">
        <v>3.3</v>
      </c>
      <c r="AD708" s="216">
        <v>3.2</v>
      </c>
      <c r="AE708" s="175" t="s">
        <v>268</v>
      </c>
      <c r="AF708" s="217">
        <v>8140</v>
      </c>
      <c r="AG708" s="218" t="s">
        <v>274</v>
      </c>
      <c r="AH708" s="219">
        <v>80</v>
      </c>
      <c r="AI708" s="220" t="s">
        <v>269</v>
      </c>
      <c r="AJ708" s="211" t="s">
        <v>270</v>
      </c>
      <c r="AK708" s="212" t="s">
        <v>268</v>
      </c>
      <c r="AL708" s="213" t="s">
        <v>271</v>
      </c>
      <c r="AM708" s="212" t="s">
        <v>268</v>
      </c>
      <c r="AN708" s="221">
        <v>2.8</v>
      </c>
      <c r="AO708" s="222" t="s">
        <v>276</v>
      </c>
      <c r="AP708" s="175" t="s">
        <v>268</v>
      </c>
      <c r="AQ708" s="223">
        <v>3250</v>
      </c>
      <c r="AR708" s="224" t="s">
        <v>274</v>
      </c>
      <c r="AS708" s="225">
        <v>30</v>
      </c>
      <c r="AT708" s="226" t="s">
        <v>269</v>
      </c>
      <c r="AU708" s="227" t="s">
        <v>270</v>
      </c>
      <c r="AV708" s="228" t="s">
        <v>268</v>
      </c>
      <c r="AW708" s="229" t="s">
        <v>271</v>
      </c>
      <c r="AX708" s="228" t="s">
        <v>268</v>
      </c>
      <c r="AY708" s="230">
        <v>3.8</v>
      </c>
      <c r="BA708" s="56"/>
      <c r="BJ708" s="1187"/>
      <c r="BL708" s="302"/>
      <c r="BM708" s="1210"/>
      <c r="BN708" s="309"/>
      <c r="BO708" s="202"/>
      <c r="BP708" s="202"/>
      <c r="BQ708" s="202"/>
      <c r="BR708" s="202"/>
      <c r="BS708" s="202"/>
      <c r="BT708" s="305"/>
      <c r="BU708" s="179"/>
      <c r="BV708" s="1241"/>
      <c r="BW708" s="231"/>
      <c r="BX708" s="1186"/>
      <c r="BY708" s="133"/>
      <c r="BZ708" s="133"/>
      <c r="CA708" s="1187"/>
      <c r="CB708" s="311"/>
      <c r="CC708" s="312"/>
      <c r="CD708" s="311"/>
      <c r="CE708" s="312"/>
      <c r="CF708" s="311"/>
      <c r="CG708" s="312"/>
      <c r="CH708" s="311"/>
      <c r="CI708" s="1241"/>
      <c r="CJ708" s="1188" t="s">
        <v>170</v>
      </c>
      <c r="CK708" s="1189" t="s">
        <v>268</v>
      </c>
      <c r="CL708" s="1190">
        <v>40</v>
      </c>
      <c r="CM708" s="1192" t="s">
        <v>269</v>
      </c>
      <c r="CN708" s="1194" t="s">
        <v>270</v>
      </c>
      <c r="CO708" s="1192" t="s">
        <v>268</v>
      </c>
      <c r="CP708" s="1196" t="s">
        <v>275</v>
      </c>
      <c r="CQ708" s="1192" t="s">
        <v>268</v>
      </c>
      <c r="CR708" s="1205">
        <v>2.7</v>
      </c>
      <c r="CS708" s="1230" t="s">
        <v>277</v>
      </c>
      <c r="CT708" s="1232" t="s">
        <v>268</v>
      </c>
      <c r="CU708" s="1233">
        <v>3400</v>
      </c>
      <c r="CV708" s="1236">
        <v>3800</v>
      </c>
      <c r="CW708" s="1233">
        <v>2400</v>
      </c>
      <c r="CX708" s="1236">
        <v>2400</v>
      </c>
      <c r="CY708" s="1189" t="s">
        <v>268</v>
      </c>
      <c r="CZ708" s="238" t="s">
        <v>1162</v>
      </c>
      <c r="DA708" s="239">
        <v>5500</v>
      </c>
      <c r="DB708" s="240">
        <v>6200</v>
      </c>
      <c r="DC708" s="241">
        <v>3900</v>
      </c>
      <c r="DD708" s="242">
        <v>3900</v>
      </c>
      <c r="DE708" s="1210"/>
      <c r="DF708" s="302"/>
      <c r="DG708" s="1189" t="s">
        <v>268</v>
      </c>
      <c r="DH708" s="1239">
        <v>5100</v>
      </c>
      <c r="DI708" s="1210" t="s">
        <v>268</v>
      </c>
      <c r="DJ708" s="1242">
        <v>2170</v>
      </c>
      <c r="DK708" s="1210" t="s">
        <v>268</v>
      </c>
      <c r="DL708" s="1245">
        <v>20</v>
      </c>
      <c r="DM708" s="1201" t="s">
        <v>269</v>
      </c>
      <c r="DN708" s="1202" t="s">
        <v>270</v>
      </c>
      <c r="DO708" s="1201" t="s">
        <v>268</v>
      </c>
      <c r="DP708" s="1203" t="s">
        <v>275</v>
      </c>
      <c r="DQ708" s="1201" t="s">
        <v>268</v>
      </c>
      <c r="DR708" s="1246">
        <v>6.8</v>
      </c>
      <c r="DS708" s="1210"/>
      <c r="DT708" s="302"/>
      <c r="DU708" s="1210" t="s">
        <v>280</v>
      </c>
      <c r="DV708" s="1249" t="s">
        <v>1129</v>
      </c>
      <c r="DW708" s="1251" t="s">
        <v>1129</v>
      </c>
      <c r="DX708" s="1251" t="s">
        <v>1129</v>
      </c>
      <c r="DY708" s="1253" t="s">
        <v>1129</v>
      </c>
      <c r="DZ708" s="1210" t="s">
        <v>280</v>
      </c>
      <c r="EA708" s="1211">
        <v>1470</v>
      </c>
      <c r="EB708" s="1201" t="s">
        <v>268</v>
      </c>
      <c r="EC708" s="1198">
        <v>10</v>
      </c>
      <c r="ED708" s="1201" t="s">
        <v>269</v>
      </c>
      <c r="EE708" s="1202" t="s">
        <v>270</v>
      </c>
      <c r="EF708" s="1201" t="s">
        <v>268</v>
      </c>
      <c r="EG708" s="1203" t="s">
        <v>275</v>
      </c>
      <c r="EH708" s="1201" t="s">
        <v>268</v>
      </c>
      <c r="EI708" s="1204">
        <v>6.8</v>
      </c>
      <c r="EJ708" s="1207" t="s">
        <v>276</v>
      </c>
      <c r="EK708" s="1210" t="s">
        <v>280</v>
      </c>
      <c r="EL708" s="1211">
        <v>4880</v>
      </c>
      <c r="EM708" s="1201" t="s">
        <v>268</v>
      </c>
      <c r="EN708" s="1198">
        <v>40</v>
      </c>
      <c r="EO708" s="1201" t="s">
        <v>269</v>
      </c>
      <c r="EP708" s="1202" t="s">
        <v>270</v>
      </c>
      <c r="EQ708" s="1201" t="s">
        <v>268</v>
      </c>
      <c r="ER708" s="1203" t="s">
        <v>275</v>
      </c>
      <c r="ES708" s="1201" t="s">
        <v>268</v>
      </c>
      <c r="ET708" s="1204">
        <v>3.4</v>
      </c>
      <c r="EU708" s="1214" t="s">
        <v>276</v>
      </c>
      <c r="EV708" s="1207" t="s">
        <v>1168</v>
      </c>
      <c r="EW708" s="1210" t="s">
        <v>280</v>
      </c>
      <c r="EX708" s="244"/>
      <c r="EY708" s="1210" t="s">
        <v>280</v>
      </c>
      <c r="EZ708" s="1261"/>
      <c r="FA708" s="1210"/>
      <c r="FB708" s="1264"/>
      <c r="FC708" s="298"/>
      <c r="FD708" s="1267"/>
      <c r="FE708" s="441"/>
      <c r="FL708" s="422"/>
      <c r="FM708" s="422"/>
      <c r="FN708" s="422"/>
      <c r="FO708" s="422"/>
    </row>
    <row r="709" spans="1:171" ht="15.6" customHeight="1">
      <c r="A709" s="144" t="s">
        <v>695</v>
      </c>
      <c r="B709" s="144" t="s">
        <v>2403</v>
      </c>
      <c r="C709" s="1256"/>
      <c r="D709" s="1182"/>
      <c r="E709" s="1185"/>
      <c r="F709" s="299" t="s">
        <v>43</v>
      </c>
      <c r="G709" s="205"/>
      <c r="H709" s="246">
        <v>51500</v>
      </c>
      <c r="I709" s="247">
        <v>117640</v>
      </c>
      <c r="J709" s="246">
        <v>45980</v>
      </c>
      <c r="K709" s="247">
        <v>112120</v>
      </c>
      <c r="L709" s="175" t="s">
        <v>268</v>
      </c>
      <c r="M709" s="248">
        <v>490</v>
      </c>
      <c r="N709" s="249">
        <v>1050</v>
      </c>
      <c r="O709" s="250" t="s">
        <v>269</v>
      </c>
      <c r="P709" s="251" t="s">
        <v>270</v>
      </c>
      <c r="Q709" s="252" t="s">
        <v>274</v>
      </c>
      <c r="R709" s="251" t="s">
        <v>271</v>
      </c>
      <c r="S709" s="252" t="s">
        <v>268</v>
      </c>
      <c r="T709" s="253">
        <v>3.2</v>
      </c>
      <c r="U709" s="254">
        <v>3.1</v>
      </c>
      <c r="V709" s="248">
        <v>430</v>
      </c>
      <c r="W709" s="249">
        <v>1000</v>
      </c>
      <c r="X709" s="250" t="s">
        <v>269</v>
      </c>
      <c r="Y709" s="251" t="s">
        <v>270</v>
      </c>
      <c r="Z709" s="252" t="s">
        <v>274</v>
      </c>
      <c r="AA709" s="251" t="s">
        <v>271</v>
      </c>
      <c r="AB709" s="252" t="s">
        <v>268</v>
      </c>
      <c r="AC709" s="253">
        <v>3.2</v>
      </c>
      <c r="AD709" s="255">
        <v>3.1</v>
      </c>
      <c r="AE709" s="175" t="s">
        <v>268</v>
      </c>
      <c r="AF709" s="223">
        <v>8140</v>
      </c>
      <c r="AG709" s="224" t="s">
        <v>274</v>
      </c>
      <c r="AH709" s="256">
        <v>80</v>
      </c>
      <c r="AI709" s="257" t="s">
        <v>269</v>
      </c>
      <c r="AJ709" s="197" t="s">
        <v>270</v>
      </c>
      <c r="AK709" s="198" t="s">
        <v>268</v>
      </c>
      <c r="AL709" s="258" t="s">
        <v>271</v>
      </c>
      <c r="AM709" s="259" t="s">
        <v>268</v>
      </c>
      <c r="AN709" s="260">
        <v>2.8</v>
      </c>
      <c r="AO709" s="261"/>
      <c r="AQ709" s="233"/>
      <c r="AR709" s="56"/>
      <c r="AS709" s="233"/>
      <c r="AT709" s="262"/>
      <c r="AU709" s="263"/>
      <c r="AV709" s="262"/>
      <c r="AW709" s="263"/>
      <c r="AX709" s="262"/>
      <c r="AY709" s="263"/>
      <c r="BA709" s="56"/>
      <c r="BB709" s="56"/>
      <c r="BC709" s="264"/>
      <c r="BD709" s="265"/>
      <c r="BE709" s="56"/>
      <c r="BF709" s="265"/>
      <c r="BG709" s="56"/>
      <c r="BH709" s="265"/>
      <c r="BI709" s="56"/>
      <c r="BJ709" s="1187"/>
      <c r="BL709" s="231" t="s">
        <v>1192</v>
      </c>
      <c r="BM709" s="1210"/>
      <c r="BN709" s="1227" t="s">
        <v>1192</v>
      </c>
      <c r="BO709" s="1228"/>
      <c r="BP709" s="1228"/>
      <c r="BT709" s="306"/>
      <c r="BU709" s="235"/>
      <c r="BV709" s="1241"/>
      <c r="BW709" s="266"/>
      <c r="BX709" s="1186"/>
      <c r="BY709" s="133"/>
      <c r="BZ709" s="133"/>
      <c r="CA709" s="1187"/>
      <c r="CB709" s="311"/>
      <c r="CC709" s="312"/>
      <c r="CD709" s="311"/>
      <c r="CE709" s="312"/>
      <c r="CF709" s="311"/>
      <c r="CG709" s="312"/>
      <c r="CH709" s="311"/>
      <c r="CI709" s="1241"/>
      <c r="CJ709" s="1188"/>
      <c r="CK709" s="1189"/>
      <c r="CL709" s="1190"/>
      <c r="CM709" s="1192"/>
      <c r="CN709" s="1194"/>
      <c r="CO709" s="1192"/>
      <c r="CP709" s="1196"/>
      <c r="CQ709" s="1192"/>
      <c r="CR709" s="1205"/>
      <c r="CS709" s="1230"/>
      <c r="CT709" s="1232"/>
      <c r="CU709" s="1234"/>
      <c r="CV709" s="1237"/>
      <c r="CW709" s="1234"/>
      <c r="CX709" s="1237"/>
      <c r="CY709" s="1189"/>
      <c r="CZ709" s="167" t="s">
        <v>1164</v>
      </c>
      <c r="DA709" s="268">
        <v>3000</v>
      </c>
      <c r="DB709" s="269">
        <v>3400</v>
      </c>
      <c r="DC709" s="270">
        <v>2100</v>
      </c>
      <c r="DD709" s="271">
        <v>2100</v>
      </c>
      <c r="DE709" s="1210"/>
      <c r="DF709" s="231" t="s">
        <v>319</v>
      </c>
      <c r="DG709" s="1189"/>
      <c r="DH709" s="1240"/>
      <c r="DI709" s="1210"/>
      <c r="DJ709" s="1243"/>
      <c r="DK709" s="1210"/>
      <c r="DL709" s="1190"/>
      <c r="DM709" s="1192"/>
      <c r="DN709" s="1194"/>
      <c r="DO709" s="1192"/>
      <c r="DP709" s="1196"/>
      <c r="DQ709" s="1192"/>
      <c r="DR709" s="1247"/>
      <c r="DS709" s="1210"/>
      <c r="DT709" s="302"/>
      <c r="DU709" s="1210"/>
      <c r="DV709" s="1250"/>
      <c r="DW709" s="1252"/>
      <c r="DX709" s="1252"/>
      <c r="DY709" s="1254"/>
      <c r="DZ709" s="1210"/>
      <c r="EA709" s="1212"/>
      <c r="EB709" s="1192"/>
      <c r="EC709" s="1199"/>
      <c r="ED709" s="1192"/>
      <c r="EE709" s="1194"/>
      <c r="EF709" s="1192"/>
      <c r="EG709" s="1196"/>
      <c r="EH709" s="1192"/>
      <c r="EI709" s="1205"/>
      <c r="EJ709" s="1208"/>
      <c r="EK709" s="1210"/>
      <c r="EL709" s="1212"/>
      <c r="EM709" s="1192"/>
      <c r="EN709" s="1199"/>
      <c r="EO709" s="1192"/>
      <c r="EP709" s="1194"/>
      <c r="EQ709" s="1192"/>
      <c r="ER709" s="1196"/>
      <c r="ES709" s="1192"/>
      <c r="ET709" s="1205"/>
      <c r="EU709" s="1215"/>
      <c r="EV709" s="1208"/>
      <c r="EW709" s="1210"/>
      <c r="EX709" s="272">
        <v>3040</v>
      </c>
      <c r="EY709" s="1210"/>
      <c r="EZ709" s="1261"/>
      <c r="FA709" s="1210"/>
      <c r="FB709" s="1264"/>
      <c r="FC709" s="298"/>
      <c r="FD709" s="1267"/>
      <c r="FE709" s="441"/>
      <c r="FL709" s="422"/>
      <c r="FM709" s="422"/>
      <c r="FN709" s="422"/>
      <c r="FO709" s="422"/>
    </row>
    <row r="710" spans="1:171" ht="15.6" customHeight="1">
      <c r="A710" s="144" t="s">
        <v>1673</v>
      </c>
      <c r="B710" s="144" t="s">
        <v>2404</v>
      </c>
      <c r="C710" s="1256"/>
      <c r="D710" s="1182"/>
      <c r="E710" s="1217" t="s">
        <v>1165</v>
      </c>
      <c r="F710" s="299" t="s">
        <v>44</v>
      </c>
      <c r="G710" s="205"/>
      <c r="H710" s="246">
        <v>117640</v>
      </c>
      <c r="I710" s="247">
        <v>199080</v>
      </c>
      <c r="J710" s="246">
        <v>112120</v>
      </c>
      <c r="K710" s="247">
        <v>193560</v>
      </c>
      <c r="L710" s="175" t="s">
        <v>268</v>
      </c>
      <c r="M710" s="248">
        <v>1050</v>
      </c>
      <c r="N710" s="249">
        <v>1860</v>
      </c>
      <c r="O710" s="250" t="s">
        <v>269</v>
      </c>
      <c r="P710" s="251" t="s">
        <v>270</v>
      </c>
      <c r="Q710" s="252" t="s">
        <v>274</v>
      </c>
      <c r="R710" s="251" t="s">
        <v>271</v>
      </c>
      <c r="S710" s="252" t="s">
        <v>268</v>
      </c>
      <c r="T710" s="253">
        <v>3.1</v>
      </c>
      <c r="U710" s="254">
        <v>3.1</v>
      </c>
      <c r="V710" s="248">
        <v>1000</v>
      </c>
      <c r="W710" s="249">
        <v>1810</v>
      </c>
      <c r="X710" s="250" t="s">
        <v>269</v>
      </c>
      <c r="Y710" s="251" t="s">
        <v>270</v>
      </c>
      <c r="Z710" s="252" t="s">
        <v>274</v>
      </c>
      <c r="AA710" s="251" t="s">
        <v>271</v>
      </c>
      <c r="AB710" s="252" t="s">
        <v>268</v>
      </c>
      <c r="AC710" s="253">
        <v>3.1</v>
      </c>
      <c r="AD710" s="255">
        <v>3.1</v>
      </c>
      <c r="AE710" s="55"/>
      <c r="AH710" s="273"/>
      <c r="AP710" s="55"/>
      <c r="AZ710" s="175" t="s">
        <v>268</v>
      </c>
      <c r="BA710" s="274">
        <v>16280</v>
      </c>
      <c r="BB710" s="175" t="s">
        <v>268</v>
      </c>
      <c r="BC710" s="225">
        <v>160</v>
      </c>
      <c r="BD710" s="226" t="s">
        <v>269</v>
      </c>
      <c r="BE710" s="227" t="s">
        <v>270</v>
      </c>
      <c r="BF710" s="228" t="s">
        <v>268</v>
      </c>
      <c r="BG710" s="229" t="s">
        <v>271</v>
      </c>
      <c r="BH710" s="226" t="s">
        <v>268</v>
      </c>
      <c r="BI710" s="230">
        <v>2.8</v>
      </c>
      <c r="BJ710" s="1187"/>
      <c r="BL710" s="231">
        <v>606800</v>
      </c>
      <c r="BM710" s="1210"/>
      <c r="BN710" s="149">
        <v>6060</v>
      </c>
      <c r="BO710" s="138" t="s">
        <v>272</v>
      </c>
      <c r="BP710" s="166" t="s">
        <v>270</v>
      </c>
      <c r="BQ710" s="161" t="s">
        <v>268</v>
      </c>
      <c r="BR710" s="303" t="s">
        <v>271</v>
      </c>
      <c r="BS710" s="182" t="s">
        <v>268</v>
      </c>
      <c r="BT710" s="304">
        <v>2.1</v>
      </c>
      <c r="BU710" s="307"/>
      <c r="BV710" s="1241"/>
      <c r="BW710" s="302"/>
      <c r="BX710" s="1186"/>
      <c r="BY710" s="133"/>
      <c r="BZ710" s="133"/>
      <c r="CA710" s="1187"/>
      <c r="CB710" s="311"/>
      <c r="CC710" s="312"/>
      <c r="CD710" s="311"/>
      <c r="CE710" s="312"/>
      <c r="CF710" s="311"/>
      <c r="CG710" s="312"/>
      <c r="CH710" s="311"/>
      <c r="CI710" s="1241"/>
      <c r="CJ710" s="1219">
        <v>4220</v>
      </c>
      <c r="CK710" s="1189"/>
      <c r="CL710" s="1190"/>
      <c r="CM710" s="1192"/>
      <c r="CN710" s="1194"/>
      <c r="CO710" s="1192"/>
      <c r="CP710" s="1196"/>
      <c r="CQ710" s="1192"/>
      <c r="CR710" s="1205"/>
      <c r="CS710" s="1230"/>
      <c r="CT710" s="1232"/>
      <c r="CU710" s="1234"/>
      <c r="CV710" s="1237"/>
      <c r="CW710" s="1234"/>
      <c r="CX710" s="1237"/>
      <c r="CY710" s="1189"/>
      <c r="CZ710" s="167" t="s">
        <v>1166</v>
      </c>
      <c r="DA710" s="268">
        <v>2600</v>
      </c>
      <c r="DB710" s="269">
        <v>2900</v>
      </c>
      <c r="DC710" s="270">
        <v>1800</v>
      </c>
      <c r="DD710" s="271">
        <v>1800</v>
      </c>
      <c r="DE710" s="1210"/>
      <c r="DF710" s="231">
        <v>3920</v>
      </c>
      <c r="DG710" s="235"/>
      <c r="DH710" s="276"/>
      <c r="DI710" s="1241"/>
      <c r="DJ710" s="1243"/>
      <c r="DK710" s="1210"/>
      <c r="DL710" s="1190"/>
      <c r="DM710" s="1192"/>
      <c r="DN710" s="1194"/>
      <c r="DO710" s="1192"/>
      <c r="DP710" s="1196"/>
      <c r="DQ710" s="1192"/>
      <c r="DR710" s="1247"/>
      <c r="DS710" s="1210"/>
      <c r="DT710" s="302"/>
      <c r="DU710" s="1210"/>
      <c r="DV710" s="1221">
        <v>0.02</v>
      </c>
      <c r="DW710" s="1223">
        <v>0.03</v>
      </c>
      <c r="DX710" s="1223">
        <v>0.05</v>
      </c>
      <c r="DY710" s="1225">
        <v>0.06</v>
      </c>
      <c r="DZ710" s="1210"/>
      <c r="EA710" s="1212"/>
      <c r="EB710" s="1192"/>
      <c r="EC710" s="1199"/>
      <c r="ED710" s="1192"/>
      <c r="EE710" s="1194"/>
      <c r="EF710" s="1192"/>
      <c r="EG710" s="1196"/>
      <c r="EH710" s="1192"/>
      <c r="EI710" s="1205"/>
      <c r="EJ710" s="1208"/>
      <c r="EK710" s="1210"/>
      <c r="EL710" s="1212"/>
      <c r="EM710" s="1192"/>
      <c r="EN710" s="1199"/>
      <c r="EO710" s="1192"/>
      <c r="EP710" s="1194"/>
      <c r="EQ710" s="1192"/>
      <c r="ER710" s="1196"/>
      <c r="ES710" s="1192"/>
      <c r="ET710" s="1205"/>
      <c r="EU710" s="1215"/>
      <c r="EV710" s="1208"/>
      <c r="EW710" s="1210"/>
      <c r="EX710" s="277">
        <v>30</v>
      </c>
      <c r="EY710" s="1210"/>
      <c r="EZ710" s="1261"/>
      <c r="FA710" s="1210"/>
      <c r="FB710" s="1264"/>
      <c r="FC710" s="298"/>
      <c r="FD710" s="1267"/>
      <c r="FE710" s="441"/>
      <c r="FL710" s="422"/>
      <c r="FM710" s="422"/>
      <c r="FN710" s="422"/>
      <c r="FO710" s="422"/>
    </row>
    <row r="711" spans="1:171" ht="15.6" customHeight="1">
      <c r="A711" s="144" t="s">
        <v>1674</v>
      </c>
      <c r="B711" s="144" t="s">
        <v>2405</v>
      </c>
      <c r="C711" s="1256"/>
      <c r="D711" s="1182"/>
      <c r="E711" s="1218"/>
      <c r="F711" s="300" t="s">
        <v>45</v>
      </c>
      <c r="G711" s="205"/>
      <c r="H711" s="279">
        <v>199080</v>
      </c>
      <c r="I711" s="280"/>
      <c r="J711" s="279">
        <v>193560</v>
      </c>
      <c r="K711" s="280"/>
      <c r="L711" s="175" t="s">
        <v>268</v>
      </c>
      <c r="M711" s="223">
        <v>1860</v>
      </c>
      <c r="N711" s="281"/>
      <c r="O711" s="282" t="s">
        <v>269</v>
      </c>
      <c r="P711" s="283" t="s">
        <v>270</v>
      </c>
      <c r="Q711" s="284" t="s">
        <v>274</v>
      </c>
      <c r="R711" s="283" t="s">
        <v>271</v>
      </c>
      <c r="S711" s="284" t="s">
        <v>268</v>
      </c>
      <c r="T711" s="285">
        <v>3.1</v>
      </c>
      <c r="U711" s="286"/>
      <c r="V711" s="223">
        <v>1810</v>
      </c>
      <c r="W711" s="281"/>
      <c r="X711" s="282" t="s">
        <v>269</v>
      </c>
      <c r="Y711" s="283" t="s">
        <v>270</v>
      </c>
      <c r="Z711" s="284" t="s">
        <v>274</v>
      </c>
      <c r="AA711" s="283" t="s">
        <v>271</v>
      </c>
      <c r="AB711" s="284" t="s">
        <v>268</v>
      </c>
      <c r="AC711" s="285">
        <v>3.1</v>
      </c>
      <c r="AD711" s="287"/>
      <c r="AE711" s="55"/>
      <c r="AH711" s="288"/>
      <c r="AP711" s="55"/>
      <c r="AQ711" s="289"/>
      <c r="AR711" s="165"/>
      <c r="AS711" s="288"/>
      <c r="AZ711" s="56"/>
      <c r="BA711" s="56"/>
      <c r="BB711" s="56"/>
      <c r="BC711" s="56"/>
      <c r="BD711" s="56"/>
      <c r="BE711" s="56"/>
      <c r="BF711" s="56"/>
      <c r="BG711" s="56"/>
      <c r="BH711" s="56"/>
      <c r="BI711" s="56"/>
      <c r="BJ711" s="1187"/>
      <c r="BL711" s="302"/>
      <c r="BM711" s="1210"/>
      <c r="BN711" s="309"/>
      <c r="BO711" s="202"/>
      <c r="BP711" s="202"/>
      <c r="BQ711" s="202"/>
      <c r="BR711" s="202"/>
      <c r="BS711" s="202"/>
      <c r="BT711" s="305"/>
      <c r="BU711" s="179"/>
      <c r="BV711" s="1241"/>
      <c r="BW711" s="231"/>
      <c r="BX711" s="1186"/>
      <c r="BY711" s="133"/>
      <c r="BZ711" s="133"/>
      <c r="CA711" s="1187"/>
      <c r="CB711" s="311"/>
      <c r="CC711" s="312"/>
      <c r="CD711" s="311"/>
      <c r="CE711" s="312"/>
      <c r="CF711" s="311"/>
      <c r="CG711" s="312"/>
      <c r="CH711" s="311"/>
      <c r="CI711" s="1241"/>
      <c r="CJ711" s="1219"/>
      <c r="CK711" s="1189"/>
      <c r="CL711" s="1190"/>
      <c r="CM711" s="1192"/>
      <c r="CN711" s="1194"/>
      <c r="CO711" s="1192"/>
      <c r="CP711" s="1196"/>
      <c r="CQ711" s="1192"/>
      <c r="CR711" s="1205"/>
      <c r="CS711" s="1230"/>
      <c r="CT711" s="1232"/>
      <c r="CU711" s="1235"/>
      <c r="CV711" s="1238"/>
      <c r="CW711" s="1235"/>
      <c r="CX711" s="1238"/>
      <c r="CY711" s="1189"/>
      <c r="CZ711" s="291" t="s">
        <v>1167</v>
      </c>
      <c r="DA711" s="292">
        <v>2400</v>
      </c>
      <c r="DB711" s="293">
        <v>2600</v>
      </c>
      <c r="DC711" s="294">
        <v>1600</v>
      </c>
      <c r="DD711" s="290">
        <v>1600</v>
      </c>
      <c r="DE711" s="1210"/>
      <c r="DF711" s="302"/>
      <c r="DG711" s="235"/>
      <c r="DH711" s="165"/>
      <c r="DI711" s="1241"/>
      <c r="DJ711" s="1244"/>
      <c r="DK711" s="1210"/>
      <c r="DL711" s="1190"/>
      <c r="DM711" s="1193"/>
      <c r="DN711" s="1195"/>
      <c r="DO711" s="1193"/>
      <c r="DP711" s="1197"/>
      <c r="DQ711" s="1193"/>
      <c r="DR711" s="1248"/>
      <c r="DS711" s="1210"/>
      <c r="DT711" s="231"/>
      <c r="DU711" s="1210"/>
      <c r="DV711" s="1222"/>
      <c r="DW711" s="1224"/>
      <c r="DX711" s="1224"/>
      <c r="DY711" s="1226"/>
      <c r="DZ711" s="1210"/>
      <c r="EA711" s="1213"/>
      <c r="EB711" s="1193"/>
      <c r="EC711" s="1200"/>
      <c r="ED711" s="1193"/>
      <c r="EE711" s="1195"/>
      <c r="EF711" s="1193"/>
      <c r="EG711" s="1197"/>
      <c r="EH711" s="1193"/>
      <c r="EI711" s="1206"/>
      <c r="EJ711" s="1209"/>
      <c r="EK711" s="1210"/>
      <c r="EL711" s="1213"/>
      <c r="EM711" s="1193"/>
      <c r="EN711" s="1200"/>
      <c r="EO711" s="1193"/>
      <c r="EP711" s="1195"/>
      <c r="EQ711" s="1193"/>
      <c r="ER711" s="1197"/>
      <c r="ES711" s="1193"/>
      <c r="ET711" s="1206"/>
      <c r="EU711" s="1216"/>
      <c r="EV711" s="1209"/>
      <c r="EW711" s="1210"/>
      <c r="EX711" s="295" t="s">
        <v>1168</v>
      </c>
      <c r="EY711" s="1210"/>
      <c r="EZ711" s="1261"/>
      <c r="FA711" s="1210"/>
      <c r="FB711" s="1264"/>
      <c r="FC711" s="298"/>
      <c r="FD711" s="1267"/>
      <c r="FE711" s="441"/>
      <c r="FL711" s="422"/>
      <c r="FM711" s="422"/>
      <c r="FN711" s="422"/>
      <c r="FO711" s="422"/>
    </row>
    <row r="712" spans="1:171" ht="15.6" customHeight="1">
      <c r="A712" s="144" t="s">
        <v>1675</v>
      </c>
      <c r="B712" s="144" t="s">
        <v>2406</v>
      </c>
      <c r="C712" s="1256"/>
      <c r="D712" s="1352" t="s">
        <v>1193</v>
      </c>
      <c r="E712" s="1184" t="s">
        <v>1160</v>
      </c>
      <c r="F712" s="296" t="s">
        <v>42</v>
      </c>
      <c r="G712" s="205"/>
      <c r="H712" s="206">
        <v>41190</v>
      </c>
      <c r="I712" s="207">
        <v>49330</v>
      </c>
      <c r="J712" s="206">
        <v>36170</v>
      </c>
      <c r="K712" s="207">
        <v>44310</v>
      </c>
      <c r="L712" s="175" t="s">
        <v>268</v>
      </c>
      <c r="M712" s="208">
        <v>390</v>
      </c>
      <c r="N712" s="209">
        <v>470</v>
      </c>
      <c r="O712" s="210" t="s">
        <v>269</v>
      </c>
      <c r="P712" s="211" t="s">
        <v>270</v>
      </c>
      <c r="Q712" s="212" t="s">
        <v>268</v>
      </c>
      <c r="R712" s="213" t="s">
        <v>271</v>
      </c>
      <c r="S712" s="212" t="s">
        <v>268</v>
      </c>
      <c r="T712" s="214">
        <v>3.3</v>
      </c>
      <c r="U712" s="215">
        <v>3.2</v>
      </c>
      <c r="V712" s="208">
        <v>340</v>
      </c>
      <c r="W712" s="209">
        <v>420</v>
      </c>
      <c r="X712" s="210" t="s">
        <v>269</v>
      </c>
      <c r="Y712" s="211" t="s">
        <v>270</v>
      </c>
      <c r="Z712" s="212" t="s">
        <v>268</v>
      </c>
      <c r="AA712" s="213" t="s">
        <v>271</v>
      </c>
      <c r="AB712" s="212" t="s">
        <v>268</v>
      </c>
      <c r="AC712" s="214">
        <v>3.2</v>
      </c>
      <c r="AD712" s="216">
        <v>3.2</v>
      </c>
      <c r="AE712" s="175" t="s">
        <v>268</v>
      </c>
      <c r="AF712" s="217">
        <v>8140</v>
      </c>
      <c r="AG712" s="218" t="s">
        <v>274</v>
      </c>
      <c r="AH712" s="219">
        <v>80</v>
      </c>
      <c r="AI712" s="220" t="s">
        <v>269</v>
      </c>
      <c r="AJ712" s="211" t="s">
        <v>270</v>
      </c>
      <c r="AK712" s="212" t="s">
        <v>268</v>
      </c>
      <c r="AL712" s="213" t="s">
        <v>271</v>
      </c>
      <c r="AM712" s="212" t="s">
        <v>268</v>
      </c>
      <c r="AN712" s="221">
        <v>2.8</v>
      </c>
      <c r="AO712" s="222" t="s">
        <v>276</v>
      </c>
      <c r="AP712" s="175" t="s">
        <v>268</v>
      </c>
      <c r="AQ712" s="223">
        <v>3250</v>
      </c>
      <c r="AR712" s="224" t="s">
        <v>274</v>
      </c>
      <c r="AS712" s="225">
        <v>30</v>
      </c>
      <c r="AT712" s="226" t="s">
        <v>269</v>
      </c>
      <c r="AU712" s="227" t="s">
        <v>270</v>
      </c>
      <c r="AV712" s="228" t="s">
        <v>268</v>
      </c>
      <c r="AW712" s="229" t="s">
        <v>271</v>
      </c>
      <c r="AX712" s="228" t="s">
        <v>268</v>
      </c>
      <c r="AY712" s="230">
        <v>3.8</v>
      </c>
      <c r="BA712" s="56"/>
      <c r="BJ712" s="1187"/>
      <c r="BL712" s="231" t="s">
        <v>1194</v>
      </c>
      <c r="BM712" s="1210"/>
      <c r="BN712" s="1227" t="s">
        <v>1194</v>
      </c>
      <c r="BO712" s="1228"/>
      <c r="BP712" s="1228"/>
      <c r="BT712" s="306"/>
      <c r="BU712" s="235"/>
      <c r="BV712" s="1241"/>
      <c r="BW712" s="266"/>
      <c r="BX712" s="1186"/>
      <c r="BY712" s="133"/>
      <c r="BZ712" s="133"/>
      <c r="CA712" s="1187"/>
      <c r="CB712" s="311"/>
      <c r="CC712" s="312"/>
      <c r="CD712" s="311"/>
      <c r="CE712" s="312"/>
      <c r="CF712" s="311"/>
      <c r="CG712" s="312"/>
      <c r="CH712" s="311"/>
      <c r="CI712" s="1241"/>
      <c r="CJ712" s="1188" t="s">
        <v>171</v>
      </c>
      <c r="CK712" s="1189" t="s">
        <v>268</v>
      </c>
      <c r="CL712" s="1190">
        <v>30</v>
      </c>
      <c r="CM712" s="1192" t="s">
        <v>269</v>
      </c>
      <c r="CN712" s="1194" t="s">
        <v>270</v>
      </c>
      <c r="CO712" s="1192" t="s">
        <v>268</v>
      </c>
      <c r="CP712" s="1196" t="s">
        <v>275</v>
      </c>
      <c r="CQ712" s="1192" t="s">
        <v>268</v>
      </c>
      <c r="CR712" s="1205">
        <v>3.2</v>
      </c>
      <c r="CS712" s="1230" t="s">
        <v>277</v>
      </c>
      <c r="CT712" s="1232" t="s">
        <v>268</v>
      </c>
      <c r="CU712" s="1233">
        <v>3800</v>
      </c>
      <c r="CV712" s="1236">
        <v>4100</v>
      </c>
      <c r="CW712" s="1233">
        <v>2600</v>
      </c>
      <c r="CX712" s="1236">
        <v>2600</v>
      </c>
      <c r="CY712" s="1189" t="s">
        <v>268</v>
      </c>
      <c r="CZ712" s="238" t="s">
        <v>1162</v>
      </c>
      <c r="DA712" s="239">
        <v>6100</v>
      </c>
      <c r="DB712" s="240">
        <v>6800</v>
      </c>
      <c r="DC712" s="241">
        <v>4200</v>
      </c>
      <c r="DD712" s="242">
        <v>4200</v>
      </c>
      <c r="DE712" s="1210"/>
      <c r="DF712" s="231" t="s">
        <v>321</v>
      </c>
      <c r="DG712" s="1189" t="s">
        <v>268</v>
      </c>
      <c r="DH712" s="1239">
        <v>5100</v>
      </c>
      <c r="DI712" s="1210" t="s">
        <v>268</v>
      </c>
      <c r="DJ712" s="1242">
        <v>1970</v>
      </c>
      <c r="DK712" s="1210" t="s">
        <v>268</v>
      </c>
      <c r="DL712" s="1245">
        <v>10</v>
      </c>
      <c r="DM712" s="1201" t="s">
        <v>269</v>
      </c>
      <c r="DN712" s="1202" t="s">
        <v>270</v>
      </c>
      <c r="DO712" s="1201" t="s">
        <v>268</v>
      </c>
      <c r="DP712" s="1203" t="s">
        <v>275</v>
      </c>
      <c r="DQ712" s="1201" t="s">
        <v>268</v>
      </c>
      <c r="DR712" s="1246">
        <v>12.4</v>
      </c>
      <c r="DS712" s="1210"/>
      <c r="DT712" s="231"/>
      <c r="DU712" s="1210" t="s">
        <v>280</v>
      </c>
      <c r="DV712" s="1249" t="s">
        <v>1129</v>
      </c>
      <c r="DW712" s="1251" t="s">
        <v>1129</v>
      </c>
      <c r="DX712" s="1251" t="s">
        <v>1129</v>
      </c>
      <c r="DY712" s="1253" t="s">
        <v>1129</v>
      </c>
      <c r="DZ712" s="1210" t="s">
        <v>280</v>
      </c>
      <c r="EA712" s="1211">
        <v>1340</v>
      </c>
      <c r="EB712" s="1201" t="s">
        <v>268</v>
      </c>
      <c r="EC712" s="1198">
        <v>10</v>
      </c>
      <c r="ED712" s="1201" t="s">
        <v>269</v>
      </c>
      <c r="EE712" s="1202" t="s">
        <v>270</v>
      </c>
      <c r="EF712" s="1201" t="s">
        <v>268</v>
      </c>
      <c r="EG712" s="1203" t="s">
        <v>275</v>
      </c>
      <c r="EH712" s="1201" t="s">
        <v>268</v>
      </c>
      <c r="EI712" s="1204">
        <v>6.2</v>
      </c>
      <c r="EJ712" s="1207" t="s">
        <v>276</v>
      </c>
      <c r="EK712" s="1210" t="s">
        <v>280</v>
      </c>
      <c r="EL712" s="1211">
        <v>4440</v>
      </c>
      <c r="EM712" s="1201" t="s">
        <v>268</v>
      </c>
      <c r="EN712" s="1198">
        <v>40</v>
      </c>
      <c r="EO712" s="1201" t="s">
        <v>269</v>
      </c>
      <c r="EP712" s="1202" t="s">
        <v>270</v>
      </c>
      <c r="EQ712" s="1201" t="s">
        <v>268</v>
      </c>
      <c r="ER712" s="1203" t="s">
        <v>275</v>
      </c>
      <c r="ES712" s="1201" t="s">
        <v>268</v>
      </c>
      <c r="ET712" s="1204">
        <v>3.1</v>
      </c>
      <c r="EU712" s="1214" t="s">
        <v>276</v>
      </c>
      <c r="EV712" s="1207" t="s">
        <v>1168</v>
      </c>
      <c r="EW712" s="1210" t="s">
        <v>280</v>
      </c>
      <c r="EX712" s="244"/>
      <c r="EY712" s="1210" t="s">
        <v>280</v>
      </c>
      <c r="EZ712" s="1261"/>
      <c r="FA712" s="1210"/>
      <c r="FB712" s="1264"/>
      <c r="FC712" s="298"/>
      <c r="FD712" s="1267"/>
      <c r="FE712" s="441"/>
      <c r="FL712" s="422"/>
      <c r="FM712" s="422"/>
      <c r="FN712" s="422"/>
      <c r="FO712" s="422"/>
    </row>
    <row r="713" spans="1:171" ht="15.6" customHeight="1">
      <c r="A713" s="144" t="s">
        <v>1676</v>
      </c>
      <c r="B713" s="144" t="s">
        <v>2407</v>
      </c>
      <c r="C713" s="1256"/>
      <c r="D713" s="1182"/>
      <c r="E713" s="1185"/>
      <c r="F713" s="299" t="s">
        <v>43</v>
      </c>
      <c r="G713" s="205"/>
      <c r="H713" s="246">
        <v>49330</v>
      </c>
      <c r="I713" s="247">
        <v>115470</v>
      </c>
      <c r="J713" s="246">
        <v>44310</v>
      </c>
      <c r="K713" s="247">
        <v>110450</v>
      </c>
      <c r="L713" s="175" t="s">
        <v>268</v>
      </c>
      <c r="M713" s="248">
        <v>470</v>
      </c>
      <c r="N713" s="249">
        <v>1030</v>
      </c>
      <c r="O713" s="250" t="s">
        <v>269</v>
      </c>
      <c r="P713" s="251" t="s">
        <v>270</v>
      </c>
      <c r="Q713" s="252" t="s">
        <v>274</v>
      </c>
      <c r="R713" s="251" t="s">
        <v>271</v>
      </c>
      <c r="S713" s="252" t="s">
        <v>268</v>
      </c>
      <c r="T713" s="253">
        <v>3.2</v>
      </c>
      <c r="U713" s="254">
        <v>3.1</v>
      </c>
      <c r="V713" s="248">
        <v>420</v>
      </c>
      <c r="W713" s="249">
        <v>980</v>
      </c>
      <c r="X713" s="250" t="s">
        <v>269</v>
      </c>
      <c r="Y713" s="251" t="s">
        <v>270</v>
      </c>
      <c r="Z713" s="252" t="s">
        <v>274</v>
      </c>
      <c r="AA713" s="251" t="s">
        <v>271</v>
      </c>
      <c r="AB713" s="252" t="s">
        <v>268</v>
      </c>
      <c r="AC713" s="253">
        <v>3.2</v>
      </c>
      <c r="AD713" s="255">
        <v>3.1</v>
      </c>
      <c r="AE713" s="175" t="s">
        <v>268</v>
      </c>
      <c r="AF713" s="223">
        <v>8140</v>
      </c>
      <c r="AG713" s="224" t="s">
        <v>274</v>
      </c>
      <c r="AH713" s="256">
        <v>80</v>
      </c>
      <c r="AI713" s="257" t="s">
        <v>269</v>
      </c>
      <c r="AJ713" s="197" t="s">
        <v>270</v>
      </c>
      <c r="AK713" s="198" t="s">
        <v>268</v>
      </c>
      <c r="AL713" s="258" t="s">
        <v>271</v>
      </c>
      <c r="AM713" s="259" t="s">
        <v>268</v>
      </c>
      <c r="AN713" s="260">
        <v>2.8</v>
      </c>
      <c r="AO713" s="261"/>
      <c r="AQ713" s="233"/>
      <c r="AR713" s="56"/>
      <c r="AS713" s="233"/>
      <c r="AT713" s="262"/>
      <c r="AU713" s="263"/>
      <c r="AV713" s="262"/>
      <c r="AW713" s="263"/>
      <c r="AX713" s="262"/>
      <c r="AY713" s="263"/>
      <c r="BA713" s="56"/>
      <c r="BB713" s="56"/>
      <c r="BC713" s="264"/>
      <c r="BD713" s="265"/>
      <c r="BE713" s="56"/>
      <c r="BF713" s="265"/>
      <c r="BG713" s="56"/>
      <c r="BH713" s="265"/>
      <c r="BI713" s="56"/>
      <c r="BJ713" s="1187"/>
      <c r="BL713" s="231">
        <v>645800</v>
      </c>
      <c r="BM713" s="1210"/>
      <c r="BN713" s="149">
        <v>6450</v>
      </c>
      <c r="BO713" s="138" t="s">
        <v>272</v>
      </c>
      <c r="BP713" s="166" t="s">
        <v>270</v>
      </c>
      <c r="BQ713" s="161" t="s">
        <v>268</v>
      </c>
      <c r="BR713" s="303" t="s">
        <v>271</v>
      </c>
      <c r="BS713" s="182" t="s">
        <v>268</v>
      </c>
      <c r="BT713" s="304">
        <v>2.1</v>
      </c>
      <c r="BU713" s="307"/>
      <c r="BV713" s="1241"/>
      <c r="BW713" s="302"/>
      <c r="BX713" s="1186"/>
      <c r="BY713" s="133"/>
      <c r="BZ713" s="133"/>
      <c r="CA713" s="1187"/>
      <c r="CB713" s="311"/>
      <c r="CC713" s="312"/>
      <c r="CD713" s="311"/>
      <c r="CE713" s="312"/>
      <c r="CF713" s="311"/>
      <c r="CG713" s="312"/>
      <c r="CH713" s="311"/>
      <c r="CI713" s="1241"/>
      <c r="CJ713" s="1188"/>
      <c r="CK713" s="1189"/>
      <c r="CL713" s="1190"/>
      <c r="CM713" s="1192"/>
      <c r="CN713" s="1194"/>
      <c r="CO713" s="1192"/>
      <c r="CP713" s="1196"/>
      <c r="CQ713" s="1192"/>
      <c r="CR713" s="1205"/>
      <c r="CS713" s="1230"/>
      <c r="CT713" s="1232"/>
      <c r="CU713" s="1234"/>
      <c r="CV713" s="1237"/>
      <c r="CW713" s="1234"/>
      <c r="CX713" s="1237"/>
      <c r="CY713" s="1189"/>
      <c r="CZ713" s="167" t="s">
        <v>1164</v>
      </c>
      <c r="DA713" s="268">
        <v>3300</v>
      </c>
      <c r="DB713" s="269">
        <v>3700</v>
      </c>
      <c r="DC713" s="270">
        <v>2300</v>
      </c>
      <c r="DD713" s="271">
        <v>2300</v>
      </c>
      <c r="DE713" s="1210"/>
      <c r="DF713" s="231">
        <v>3660</v>
      </c>
      <c r="DG713" s="1189"/>
      <c r="DH713" s="1240"/>
      <c r="DI713" s="1210"/>
      <c r="DJ713" s="1243"/>
      <c r="DK713" s="1210"/>
      <c r="DL713" s="1190"/>
      <c r="DM713" s="1192"/>
      <c r="DN713" s="1194"/>
      <c r="DO713" s="1192"/>
      <c r="DP713" s="1196"/>
      <c r="DQ713" s="1192"/>
      <c r="DR713" s="1247"/>
      <c r="DS713" s="1210"/>
      <c r="DT713" s="302"/>
      <c r="DU713" s="1210"/>
      <c r="DV713" s="1250"/>
      <c r="DW713" s="1252"/>
      <c r="DX713" s="1252"/>
      <c r="DY713" s="1254"/>
      <c r="DZ713" s="1210"/>
      <c r="EA713" s="1212"/>
      <c r="EB713" s="1192"/>
      <c r="EC713" s="1199"/>
      <c r="ED713" s="1192"/>
      <c r="EE713" s="1194"/>
      <c r="EF713" s="1192"/>
      <c r="EG713" s="1196"/>
      <c r="EH713" s="1192"/>
      <c r="EI713" s="1205"/>
      <c r="EJ713" s="1208"/>
      <c r="EK713" s="1210"/>
      <c r="EL713" s="1212"/>
      <c r="EM713" s="1192"/>
      <c r="EN713" s="1199"/>
      <c r="EO713" s="1192"/>
      <c r="EP713" s="1194"/>
      <c r="EQ713" s="1192"/>
      <c r="ER713" s="1196"/>
      <c r="ES713" s="1192"/>
      <c r="ET713" s="1205"/>
      <c r="EU713" s="1215"/>
      <c r="EV713" s="1208"/>
      <c r="EW713" s="1210"/>
      <c r="EX713" s="272">
        <v>2760</v>
      </c>
      <c r="EY713" s="1210"/>
      <c r="EZ713" s="1261"/>
      <c r="FA713" s="1210"/>
      <c r="FB713" s="1264"/>
      <c r="FC713" s="298"/>
      <c r="FD713" s="1267"/>
      <c r="FE713" s="441"/>
      <c r="FL713" s="422"/>
      <c r="FM713" s="422"/>
      <c r="FN713" s="422"/>
      <c r="FO713" s="422"/>
    </row>
    <row r="714" spans="1:171" ht="15.6" customHeight="1">
      <c r="A714" s="144" t="s">
        <v>1677</v>
      </c>
      <c r="B714" s="144" t="s">
        <v>2408</v>
      </c>
      <c r="C714" s="1256"/>
      <c r="D714" s="1182"/>
      <c r="E714" s="1217" t="s">
        <v>1165</v>
      </c>
      <c r="F714" s="299" t="s">
        <v>44</v>
      </c>
      <c r="G714" s="205"/>
      <c r="H714" s="246">
        <v>115470</v>
      </c>
      <c r="I714" s="247">
        <v>196910</v>
      </c>
      <c r="J714" s="246">
        <v>110450</v>
      </c>
      <c r="K714" s="247">
        <v>191890</v>
      </c>
      <c r="L714" s="175" t="s">
        <v>268</v>
      </c>
      <c r="M714" s="248">
        <v>1030</v>
      </c>
      <c r="N714" s="249">
        <v>1840</v>
      </c>
      <c r="O714" s="250" t="s">
        <v>269</v>
      </c>
      <c r="P714" s="251" t="s">
        <v>270</v>
      </c>
      <c r="Q714" s="252" t="s">
        <v>274</v>
      </c>
      <c r="R714" s="251" t="s">
        <v>271</v>
      </c>
      <c r="S714" s="252" t="s">
        <v>268</v>
      </c>
      <c r="T714" s="253">
        <v>3.1</v>
      </c>
      <c r="U714" s="254">
        <v>3.1</v>
      </c>
      <c r="V714" s="248">
        <v>980</v>
      </c>
      <c r="W714" s="249">
        <v>1790</v>
      </c>
      <c r="X714" s="250" t="s">
        <v>269</v>
      </c>
      <c r="Y714" s="251" t="s">
        <v>270</v>
      </c>
      <c r="Z714" s="252" t="s">
        <v>274</v>
      </c>
      <c r="AA714" s="251" t="s">
        <v>271</v>
      </c>
      <c r="AB714" s="252" t="s">
        <v>268</v>
      </c>
      <c r="AC714" s="253">
        <v>3.1</v>
      </c>
      <c r="AD714" s="255">
        <v>3.1</v>
      </c>
      <c r="AE714" s="55"/>
      <c r="AH714" s="273"/>
      <c r="AP714" s="55"/>
      <c r="AZ714" s="175" t="s">
        <v>268</v>
      </c>
      <c r="BA714" s="274">
        <v>16280</v>
      </c>
      <c r="BB714" s="175" t="s">
        <v>268</v>
      </c>
      <c r="BC714" s="225">
        <v>160</v>
      </c>
      <c r="BD714" s="226" t="s">
        <v>269</v>
      </c>
      <c r="BE714" s="227" t="s">
        <v>270</v>
      </c>
      <c r="BF714" s="228" t="s">
        <v>268</v>
      </c>
      <c r="BG714" s="229" t="s">
        <v>271</v>
      </c>
      <c r="BH714" s="226" t="s">
        <v>268</v>
      </c>
      <c r="BI714" s="230">
        <v>2.8</v>
      </c>
      <c r="BJ714" s="1187"/>
      <c r="BL714" s="302"/>
      <c r="BM714" s="1210"/>
      <c r="BN714" s="309"/>
      <c r="BO714" s="202"/>
      <c r="BP714" s="202"/>
      <c r="BQ714" s="202"/>
      <c r="BR714" s="202"/>
      <c r="BS714" s="202"/>
      <c r="BT714" s="305"/>
      <c r="BU714" s="179"/>
      <c r="BV714" s="1241"/>
      <c r="BW714" s="231"/>
      <c r="BX714" s="1186"/>
      <c r="BY714" s="133"/>
      <c r="BZ714" s="133"/>
      <c r="CA714" s="1187"/>
      <c r="CB714" s="311"/>
      <c r="CC714" s="312"/>
      <c r="CD714" s="311"/>
      <c r="CE714" s="312"/>
      <c r="CF714" s="311"/>
      <c r="CG714" s="312"/>
      <c r="CH714" s="311"/>
      <c r="CI714" s="1241"/>
      <c r="CJ714" s="1219">
        <v>3750</v>
      </c>
      <c r="CK714" s="1189"/>
      <c r="CL714" s="1190"/>
      <c r="CM714" s="1192"/>
      <c r="CN714" s="1194"/>
      <c r="CO714" s="1192"/>
      <c r="CP714" s="1196"/>
      <c r="CQ714" s="1192"/>
      <c r="CR714" s="1205"/>
      <c r="CS714" s="1230"/>
      <c r="CT714" s="1232"/>
      <c r="CU714" s="1234"/>
      <c r="CV714" s="1237"/>
      <c r="CW714" s="1234"/>
      <c r="CX714" s="1237"/>
      <c r="CY714" s="1189"/>
      <c r="CZ714" s="167" t="s">
        <v>1166</v>
      </c>
      <c r="DA714" s="268">
        <v>2900</v>
      </c>
      <c r="DB714" s="269">
        <v>3200</v>
      </c>
      <c r="DC714" s="270">
        <v>2000</v>
      </c>
      <c r="DD714" s="271">
        <v>2000</v>
      </c>
      <c r="DE714" s="1210"/>
      <c r="DF714" s="302"/>
      <c r="DG714" s="235"/>
      <c r="DH714" s="276"/>
      <c r="DI714" s="1241"/>
      <c r="DJ714" s="1243"/>
      <c r="DK714" s="1210"/>
      <c r="DL714" s="1190"/>
      <c r="DM714" s="1192"/>
      <c r="DN714" s="1194"/>
      <c r="DO714" s="1192"/>
      <c r="DP714" s="1196"/>
      <c r="DQ714" s="1192"/>
      <c r="DR714" s="1247"/>
      <c r="DS714" s="1210"/>
      <c r="DT714" s="231"/>
      <c r="DU714" s="1210"/>
      <c r="DV714" s="1221">
        <v>0.02</v>
      </c>
      <c r="DW714" s="1223">
        <v>0.03</v>
      </c>
      <c r="DX714" s="1223">
        <v>0.05</v>
      </c>
      <c r="DY714" s="1225">
        <v>0.06</v>
      </c>
      <c r="DZ714" s="1210"/>
      <c r="EA714" s="1212"/>
      <c r="EB714" s="1192"/>
      <c r="EC714" s="1199"/>
      <c r="ED714" s="1192"/>
      <c r="EE714" s="1194"/>
      <c r="EF714" s="1192"/>
      <c r="EG714" s="1196"/>
      <c r="EH714" s="1192"/>
      <c r="EI714" s="1205"/>
      <c r="EJ714" s="1208"/>
      <c r="EK714" s="1210"/>
      <c r="EL714" s="1212"/>
      <c r="EM714" s="1192"/>
      <c r="EN714" s="1199"/>
      <c r="EO714" s="1192"/>
      <c r="EP714" s="1194"/>
      <c r="EQ714" s="1192"/>
      <c r="ER714" s="1196"/>
      <c r="ES714" s="1192"/>
      <c r="ET714" s="1205"/>
      <c r="EU714" s="1215"/>
      <c r="EV714" s="1208"/>
      <c r="EW714" s="1210"/>
      <c r="EX714" s="277">
        <v>20</v>
      </c>
      <c r="EY714" s="1210"/>
      <c r="EZ714" s="1261"/>
      <c r="FA714" s="1210"/>
      <c r="FB714" s="1264"/>
      <c r="FC714" s="298"/>
      <c r="FD714" s="1267"/>
      <c r="FE714" s="441"/>
      <c r="FL714" s="422"/>
      <c r="FM714" s="422"/>
      <c r="FN714" s="422"/>
      <c r="FO714" s="422"/>
    </row>
    <row r="715" spans="1:171" ht="15.6" customHeight="1">
      <c r="A715" s="144" t="s">
        <v>1678</v>
      </c>
      <c r="B715" s="144" t="s">
        <v>2409</v>
      </c>
      <c r="C715" s="1256"/>
      <c r="D715" s="1182"/>
      <c r="E715" s="1218"/>
      <c r="F715" s="300" t="s">
        <v>45</v>
      </c>
      <c r="G715" s="205"/>
      <c r="H715" s="279">
        <v>196910</v>
      </c>
      <c r="I715" s="280"/>
      <c r="J715" s="279">
        <v>191890</v>
      </c>
      <c r="K715" s="280"/>
      <c r="L715" s="175" t="s">
        <v>268</v>
      </c>
      <c r="M715" s="223">
        <v>1840</v>
      </c>
      <c r="N715" s="281"/>
      <c r="O715" s="282" t="s">
        <v>269</v>
      </c>
      <c r="P715" s="283" t="s">
        <v>270</v>
      </c>
      <c r="Q715" s="284" t="s">
        <v>274</v>
      </c>
      <c r="R715" s="283" t="s">
        <v>271</v>
      </c>
      <c r="S715" s="284" t="s">
        <v>268</v>
      </c>
      <c r="T715" s="285">
        <v>3.1</v>
      </c>
      <c r="U715" s="286"/>
      <c r="V715" s="223">
        <v>1790</v>
      </c>
      <c r="W715" s="281"/>
      <c r="X715" s="282" t="s">
        <v>269</v>
      </c>
      <c r="Y715" s="283" t="s">
        <v>270</v>
      </c>
      <c r="Z715" s="284" t="s">
        <v>274</v>
      </c>
      <c r="AA715" s="283" t="s">
        <v>271</v>
      </c>
      <c r="AB715" s="284" t="s">
        <v>268</v>
      </c>
      <c r="AC715" s="285">
        <v>3.1</v>
      </c>
      <c r="AD715" s="287"/>
      <c r="AE715" s="55"/>
      <c r="AH715" s="288"/>
      <c r="AP715" s="55"/>
      <c r="AQ715" s="289"/>
      <c r="AR715" s="165"/>
      <c r="AS715" s="288"/>
      <c r="AZ715" s="56"/>
      <c r="BA715" s="56"/>
      <c r="BB715" s="56"/>
      <c r="BC715" s="56"/>
      <c r="BD715" s="56"/>
      <c r="BE715" s="56"/>
      <c r="BF715" s="56"/>
      <c r="BG715" s="56"/>
      <c r="BH715" s="56"/>
      <c r="BI715" s="56"/>
      <c r="BJ715" s="1187"/>
      <c r="BL715" s="231" t="s">
        <v>1195</v>
      </c>
      <c r="BM715" s="1210"/>
      <c r="BN715" s="1227" t="s">
        <v>1195</v>
      </c>
      <c r="BO715" s="1228"/>
      <c r="BP715" s="1228"/>
      <c r="BT715" s="306"/>
      <c r="BU715" s="235"/>
      <c r="BV715" s="1241"/>
      <c r="BW715" s="266"/>
      <c r="BX715" s="1186"/>
      <c r="BY715" s="133"/>
      <c r="BZ715" s="133"/>
      <c r="CA715" s="1187"/>
      <c r="CB715" s="311"/>
      <c r="CC715" s="312"/>
      <c r="CD715" s="311"/>
      <c r="CE715" s="312"/>
      <c r="CF715" s="311"/>
      <c r="CG715" s="312"/>
      <c r="CH715" s="311"/>
      <c r="CI715" s="1241"/>
      <c r="CJ715" s="1219"/>
      <c r="CK715" s="1189"/>
      <c r="CL715" s="1190"/>
      <c r="CM715" s="1192"/>
      <c r="CN715" s="1194"/>
      <c r="CO715" s="1192"/>
      <c r="CP715" s="1196"/>
      <c r="CQ715" s="1192"/>
      <c r="CR715" s="1205"/>
      <c r="CS715" s="1230"/>
      <c r="CT715" s="1232"/>
      <c r="CU715" s="1235"/>
      <c r="CV715" s="1238"/>
      <c r="CW715" s="1235"/>
      <c r="CX715" s="1238"/>
      <c r="CY715" s="1189"/>
      <c r="CZ715" s="291" t="s">
        <v>1167</v>
      </c>
      <c r="DA715" s="292">
        <v>2600</v>
      </c>
      <c r="DB715" s="293">
        <v>2900</v>
      </c>
      <c r="DC715" s="294">
        <v>1800</v>
      </c>
      <c r="DD715" s="290">
        <v>1800</v>
      </c>
      <c r="DE715" s="1210"/>
      <c r="DF715" s="231" t="s">
        <v>323</v>
      </c>
      <c r="DG715" s="235"/>
      <c r="DH715" s="165"/>
      <c r="DI715" s="1241"/>
      <c r="DJ715" s="1244"/>
      <c r="DK715" s="1210"/>
      <c r="DL715" s="1190"/>
      <c r="DM715" s="1193"/>
      <c r="DN715" s="1195"/>
      <c r="DO715" s="1193"/>
      <c r="DP715" s="1197"/>
      <c r="DQ715" s="1193"/>
      <c r="DR715" s="1248"/>
      <c r="DS715" s="1210"/>
      <c r="DT715" s="231"/>
      <c r="DU715" s="1210"/>
      <c r="DV715" s="1222"/>
      <c r="DW715" s="1224"/>
      <c r="DX715" s="1224"/>
      <c r="DY715" s="1226"/>
      <c r="DZ715" s="1210"/>
      <c r="EA715" s="1213"/>
      <c r="EB715" s="1193"/>
      <c r="EC715" s="1200"/>
      <c r="ED715" s="1193"/>
      <c r="EE715" s="1195"/>
      <c r="EF715" s="1193"/>
      <c r="EG715" s="1197"/>
      <c r="EH715" s="1193"/>
      <c r="EI715" s="1206"/>
      <c r="EJ715" s="1209"/>
      <c r="EK715" s="1210"/>
      <c r="EL715" s="1213"/>
      <c r="EM715" s="1193"/>
      <c r="EN715" s="1200"/>
      <c r="EO715" s="1193"/>
      <c r="EP715" s="1195"/>
      <c r="EQ715" s="1193"/>
      <c r="ER715" s="1197"/>
      <c r="ES715" s="1193"/>
      <c r="ET715" s="1206"/>
      <c r="EU715" s="1216"/>
      <c r="EV715" s="1209"/>
      <c r="EW715" s="1210"/>
      <c r="EX715" s="295" t="s">
        <v>1168</v>
      </c>
      <c r="EY715" s="1210"/>
      <c r="EZ715" s="1261"/>
      <c r="FA715" s="1210"/>
      <c r="FB715" s="1264"/>
      <c r="FC715" s="298"/>
      <c r="FD715" s="1267"/>
      <c r="FE715" s="441"/>
      <c r="FL715" s="422"/>
      <c r="FM715" s="422"/>
      <c r="FN715" s="422"/>
      <c r="FO715" s="422"/>
    </row>
    <row r="716" spans="1:171" ht="15.6" customHeight="1">
      <c r="A716" s="144" t="s">
        <v>1679</v>
      </c>
      <c r="B716" s="144" t="s">
        <v>2410</v>
      </c>
      <c r="C716" s="1256"/>
      <c r="D716" s="1356" t="s">
        <v>1196</v>
      </c>
      <c r="E716" s="1184" t="s">
        <v>1160</v>
      </c>
      <c r="F716" s="296" t="s">
        <v>42</v>
      </c>
      <c r="G716" s="205"/>
      <c r="H716" s="206">
        <v>39340</v>
      </c>
      <c r="I716" s="207">
        <v>47480</v>
      </c>
      <c r="J716" s="206">
        <v>34740</v>
      </c>
      <c r="K716" s="207">
        <v>42880</v>
      </c>
      <c r="L716" s="175" t="s">
        <v>268</v>
      </c>
      <c r="M716" s="208">
        <v>370</v>
      </c>
      <c r="N716" s="209">
        <v>450</v>
      </c>
      <c r="O716" s="210" t="s">
        <v>269</v>
      </c>
      <c r="P716" s="211" t="s">
        <v>270</v>
      </c>
      <c r="Q716" s="212" t="s">
        <v>268</v>
      </c>
      <c r="R716" s="213" t="s">
        <v>271</v>
      </c>
      <c r="S716" s="212" t="s">
        <v>268</v>
      </c>
      <c r="T716" s="214">
        <v>3.3</v>
      </c>
      <c r="U716" s="215">
        <v>3.2</v>
      </c>
      <c r="V716" s="208">
        <v>320</v>
      </c>
      <c r="W716" s="209">
        <v>400</v>
      </c>
      <c r="X716" s="210" t="s">
        <v>269</v>
      </c>
      <c r="Y716" s="211" t="s">
        <v>270</v>
      </c>
      <c r="Z716" s="212" t="s">
        <v>268</v>
      </c>
      <c r="AA716" s="213" t="s">
        <v>271</v>
      </c>
      <c r="AB716" s="212" t="s">
        <v>268</v>
      </c>
      <c r="AC716" s="214">
        <v>3.3</v>
      </c>
      <c r="AD716" s="216">
        <v>3.2</v>
      </c>
      <c r="AE716" s="175" t="s">
        <v>268</v>
      </c>
      <c r="AF716" s="217">
        <v>8140</v>
      </c>
      <c r="AG716" s="218" t="s">
        <v>274</v>
      </c>
      <c r="AH716" s="219">
        <v>80</v>
      </c>
      <c r="AI716" s="220" t="s">
        <v>269</v>
      </c>
      <c r="AJ716" s="211" t="s">
        <v>270</v>
      </c>
      <c r="AK716" s="212" t="s">
        <v>268</v>
      </c>
      <c r="AL716" s="213" t="s">
        <v>271</v>
      </c>
      <c r="AM716" s="212" t="s">
        <v>268</v>
      </c>
      <c r="AN716" s="221">
        <v>2.8</v>
      </c>
      <c r="AO716" s="222" t="s">
        <v>276</v>
      </c>
      <c r="AP716" s="175" t="s">
        <v>268</v>
      </c>
      <c r="AQ716" s="223">
        <v>3250</v>
      </c>
      <c r="AR716" s="224" t="s">
        <v>274</v>
      </c>
      <c r="AS716" s="225">
        <v>30</v>
      </c>
      <c r="AT716" s="226" t="s">
        <v>269</v>
      </c>
      <c r="AU716" s="227" t="s">
        <v>270</v>
      </c>
      <c r="AV716" s="228" t="s">
        <v>268</v>
      </c>
      <c r="AW716" s="229" t="s">
        <v>271</v>
      </c>
      <c r="AX716" s="228" t="s">
        <v>268</v>
      </c>
      <c r="AY716" s="230">
        <v>3.8</v>
      </c>
      <c r="BA716" s="56"/>
      <c r="BJ716" s="1187"/>
      <c r="BL716" s="231">
        <v>684900</v>
      </c>
      <c r="BM716" s="1210"/>
      <c r="BN716" s="149">
        <v>6840</v>
      </c>
      <c r="BO716" s="138" t="s">
        <v>272</v>
      </c>
      <c r="BP716" s="166" t="s">
        <v>270</v>
      </c>
      <c r="BQ716" s="161" t="s">
        <v>268</v>
      </c>
      <c r="BR716" s="303" t="s">
        <v>271</v>
      </c>
      <c r="BS716" s="182" t="s">
        <v>268</v>
      </c>
      <c r="BT716" s="304">
        <v>2.2000000000000002</v>
      </c>
      <c r="BU716" s="307"/>
      <c r="BV716" s="1241"/>
      <c r="BW716" s="302"/>
      <c r="BX716" s="1186"/>
      <c r="BY716" s="133"/>
      <c r="BZ716" s="133"/>
      <c r="CA716" s="1187"/>
      <c r="CB716" s="311"/>
      <c r="CC716" s="312"/>
      <c r="CD716" s="311"/>
      <c r="CE716" s="312"/>
      <c r="CF716" s="311"/>
      <c r="CG716" s="312"/>
      <c r="CH716" s="311"/>
      <c r="CI716" s="1241"/>
      <c r="CJ716" s="1188" t="s">
        <v>172</v>
      </c>
      <c r="CK716" s="1189" t="s">
        <v>268</v>
      </c>
      <c r="CL716" s="1190">
        <v>30</v>
      </c>
      <c r="CM716" s="1192" t="s">
        <v>269</v>
      </c>
      <c r="CN716" s="1194" t="s">
        <v>270</v>
      </c>
      <c r="CO716" s="1192" t="s">
        <v>268</v>
      </c>
      <c r="CP716" s="1196" t="s">
        <v>275</v>
      </c>
      <c r="CQ716" s="1192" t="s">
        <v>268</v>
      </c>
      <c r="CR716" s="1205">
        <v>2.8</v>
      </c>
      <c r="CS716" s="1230" t="s">
        <v>277</v>
      </c>
      <c r="CT716" s="1232" t="s">
        <v>268</v>
      </c>
      <c r="CU716" s="1233">
        <v>3400</v>
      </c>
      <c r="CV716" s="1236">
        <v>3800</v>
      </c>
      <c r="CW716" s="1233">
        <v>2400</v>
      </c>
      <c r="CX716" s="1236">
        <v>2400</v>
      </c>
      <c r="CY716" s="1189" t="s">
        <v>268</v>
      </c>
      <c r="CZ716" s="238" t="s">
        <v>1162</v>
      </c>
      <c r="DA716" s="239">
        <v>5500</v>
      </c>
      <c r="DB716" s="240">
        <v>6200</v>
      </c>
      <c r="DC716" s="241">
        <v>3900</v>
      </c>
      <c r="DD716" s="242">
        <v>3900</v>
      </c>
      <c r="DE716" s="1210"/>
      <c r="DF716" s="231">
        <v>3160</v>
      </c>
      <c r="DG716" s="1189" t="s">
        <v>268</v>
      </c>
      <c r="DH716" s="1239">
        <v>5100</v>
      </c>
      <c r="DI716" s="1210" t="s">
        <v>268</v>
      </c>
      <c r="DJ716" s="1242">
        <v>1810</v>
      </c>
      <c r="DK716" s="1210" t="s">
        <v>268</v>
      </c>
      <c r="DL716" s="1245">
        <v>10</v>
      </c>
      <c r="DM716" s="1201" t="s">
        <v>269</v>
      </c>
      <c r="DN716" s="1202" t="s">
        <v>270</v>
      </c>
      <c r="DO716" s="1201" t="s">
        <v>268</v>
      </c>
      <c r="DP716" s="1203" t="s">
        <v>275</v>
      </c>
      <c r="DQ716" s="1201" t="s">
        <v>268</v>
      </c>
      <c r="DR716" s="1246">
        <v>11.3</v>
      </c>
      <c r="DS716" s="1210"/>
      <c r="DT716" s="302"/>
      <c r="DU716" s="1210" t="s">
        <v>280</v>
      </c>
      <c r="DV716" s="1249" t="s">
        <v>1129</v>
      </c>
      <c r="DW716" s="1251" t="s">
        <v>1129</v>
      </c>
      <c r="DX716" s="1251" t="s">
        <v>1129</v>
      </c>
      <c r="DY716" s="1253" t="s">
        <v>1129</v>
      </c>
      <c r="DZ716" s="1210" t="s">
        <v>280</v>
      </c>
      <c r="EA716" s="1211">
        <v>1230</v>
      </c>
      <c r="EB716" s="1201" t="s">
        <v>268</v>
      </c>
      <c r="EC716" s="1198">
        <v>10</v>
      </c>
      <c r="ED716" s="1201" t="s">
        <v>269</v>
      </c>
      <c r="EE716" s="1202" t="s">
        <v>270</v>
      </c>
      <c r="EF716" s="1201" t="s">
        <v>268</v>
      </c>
      <c r="EG716" s="1203" t="s">
        <v>275</v>
      </c>
      <c r="EH716" s="1201" t="s">
        <v>268</v>
      </c>
      <c r="EI716" s="1204">
        <v>5.7</v>
      </c>
      <c r="EJ716" s="1207" t="s">
        <v>276</v>
      </c>
      <c r="EK716" s="1210" t="s">
        <v>280</v>
      </c>
      <c r="EL716" s="1211">
        <v>4070</v>
      </c>
      <c r="EM716" s="1201" t="s">
        <v>268</v>
      </c>
      <c r="EN716" s="1198">
        <v>40</v>
      </c>
      <c r="EO716" s="1201" t="s">
        <v>269</v>
      </c>
      <c r="EP716" s="1202" t="s">
        <v>270</v>
      </c>
      <c r="EQ716" s="1201" t="s">
        <v>268</v>
      </c>
      <c r="ER716" s="1203" t="s">
        <v>275</v>
      </c>
      <c r="ES716" s="1201" t="s">
        <v>268</v>
      </c>
      <c r="ET716" s="1204">
        <v>2.8</v>
      </c>
      <c r="EU716" s="1214" t="s">
        <v>276</v>
      </c>
      <c r="EV716" s="1207" t="s">
        <v>1168</v>
      </c>
      <c r="EW716" s="1210" t="s">
        <v>280</v>
      </c>
      <c r="EX716" s="244"/>
      <c r="EY716" s="1210" t="s">
        <v>280</v>
      </c>
      <c r="EZ716" s="1261"/>
      <c r="FA716" s="1210"/>
      <c r="FB716" s="1264"/>
      <c r="FC716" s="298"/>
      <c r="FD716" s="1267"/>
      <c r="FE716" s="441"/>
      <c r="FL716" s="422"/>
      <c r="FM716" s="422"/>
      <c r="FN716" s="422"/>
      <c r="FO716" s="422"/>
    </row>
    <row r="717" spans="1:171" ht="15.6" customHeight="1">
      <c r="A717" s="144" t="s">
        <v>1680</v>
      </c>
      <c r="B717" s="144" t="s">
        <v>2411</v>
      </c>
      <c r="C717" s="1256"/>
      <c r="D717" s="1357"/>
      <c r="E717" s="1185"/>
      <c r="F717" s="299" t="s">
        <v>43</v>
      </c>
      <c r="G717" s="205"/>
      <c r="H717" s="246">
        <v>47480</v>
      </c>
      <c r="I717" s="247">
        <v>113620</v>
      </c>
      <c r="J717" s="246">
        <v>42880</v>
      </c>
      <c r="K717" s="247">
        <v>109020</v>
      </c>
      <c r="L717" s="175" t="s">
        <v>268</v>
      </c>
      <c r="M717" s="248">
        <v>450</v>
      </c>
      <c r="N717" s="249">
        <v>1010</v>
      </c>
      <c r="O717" s="250" t="s">
        <v>269</v>
      </c>
      <c r="P717" s="251" t="s">
        <v>270</v>
      </c>
      <c r="Q717" s="252" t="s">
        <v>274</v>
      </c>
      <c r="R717" s="251" t="s">
        <v>271</v>
      </c>
      <c r="S717" s="252" t="s">
        <v>268</v>
      </c>
      <c r="T717" s="253">
        <v>3.2</v>
      </c>
      <c r="U717" s="254">
        <v>3.1</v>
      </c>
      <c r="V717" s="248">
        <v>400</v>
      </c>
      <c r="W717" s="249">
        <v>970</v>
      </c>
      <c r="X717" s="250" t="s">
        <v>269</v>
      </c>
      <c r="Y717" s="251" t="s">
        <v>270</v>
      </c>
      <c r="Z717" s="252" t="s">
        <v>274</v>
      </c>
      <c r="AA717" s="251" t="s">
        <v>271</v>
      </c>
      <c r="AB717" s="252" t="s">
        <v>268</v>
      </c>
      <c r="AC717" s="253">
        <v>3.2</v>
      </c>
      <c r="AD717" s="255">
        <v>3.1</v>
      </c>
      <c r="AE717" s="175" t="s">
        <v>268</v>
      </c>
      <c r="AF717" s="223">
        <v>8140</v>
      </c>
      <c r="AG717" s="224" t="s">
        <v>274</v>
      </c>
      <c r="AH717" s="256">
        <v>80</v>
      </c>
      <c r="AI717" s="257" t="s">
        <v>269</v>
      </c>
      <c r="AJ717" s="197" t="s">
        <v>270</v>
      </c>
      <c r="AK717" s="198" t="s">
        <v>268</v>
      </c>
      <c r="AL717" s="258" t="s">
        <v>271</v>
      </c>
      <c r="AM717" s="259" t="s">
        <v>268</v>
      </c>
      <c r="AN717" s="260">
        <v>2.8</v>
      </c>
      <c r="AO717" s="261"/>
      <c r="AQ717" s="233"/>
      <c r="AR717" s="56"/>
      <c r="AS717" s="233"/>
      <c r="AT717" s="262"/>
      <c r="AU717" s="263"/>
      <c r="AV717" s="262"/>
      <c r="AW717" s="263"/>
      <c r="AX717" s="262"/>
      <c r="AY717" s="263"/>
      <c r="BA717" s="56"/>
      <c r="BB717" s="56"/>
      <c r="BC717" s="264"/>
      <c r="BD717" s="265"/>
      <c r="BE717" s="56"/>
      <c r="BF717" s="265"/>
      <c r="BG717" s="56"/>
      <c r="BH717" s="265"/>
      <c r="BI717" s="56"/>
      <c r="BJ717" s="1187"/>
      <c r="BL717" s="302"/>
      <c r="BM717" s="1210"/>
      <c r="BN717" s="309"/>
      <c r="BO717" s="202"/>
      <c r="BP717" s="202"/>
      <c r="BQ717" s="202"/>
      <c r="BR717" s="202"/>
      <c r="BS717" s="202"/>
      <c r="BT717" s="305"/>
      <c r="BU717" s="179"/>
      <c r="BV717" s="1241"/>
      <c r="BW717" s="231"/>
      <c r="BX717" s="1186"/>
      <c r="BY717" s="133"/>
      <c r="BZ717" s="133"/>
      <c r="CA717" s="1187"/>
      <c r="CB717" s="311"/>
      <c r="CC717" s="312"/>
      <c r="CD717" s="311"/>
      <c r="CE717" s="312"/>
      <c r="CF717" s="311"/>
      <c r="CG717" s="312"/>
      <c r="CH717" s="311"/>
      <c r="CI717" s="1241"/>
      <c r="CJ717" s="1188"/>
      <c r="CK717" s="1189"/>
      <c r="CL717" s="1190"/>
      <c r="CM717" s="1192"/>
      <c r="CN717" s="1194"/>
      <c r="CO717" s="1192"/>
      <c r="CP717" s="1196"/>
      <c r="CQ717" s="1192"/>
      <c r="CR717" s="1205"/>
      <c r="CS717" s="1230"/>
      <c r="CT717" s="1232"/>
      <c r="CU717" s="1234"/>
      <c r="CV717" s="1237"/>
      <c r="CW717" s="1234"/>
      <c r="CX717" s="1237"/>
      <c r="CY717" s="1189"/>
      <c r="CZ717" s="167" t="s">
        <v>1164</v>
      </c>
      <c r="DA717" s="268">
        <v>3000</v>
      </c>
      <c r="DB717" s="269">
        <v>3400</v>
      </c>
      <c r="DC717" s="270">
        <v>2100</v>
      </c>
      <c r="DD717" s="271">
        <v>2100</v>
      </c>
      <c r="DE717" s="1210"/>
      <c r="DF717" s="302"/>
      <c r="DG717" s="1189"/>
      <c r="DH717" s="1240"/>
      <c r="DI717" s="1210"/>
      <c r="DJ717" s="1243"/>
      <c r="DK717" s="1210"/>
      <c r="DL717" s="1190"/>
      <c r="DM717" s="1192"/>
      <c r="DN717" s="1194"/>
      <c r="DO717" s="1192"/>
      <c r="DP717" s="1196"/>
      <c r="DQ717" s="1192"/>
      <c r="DR717" s="1247"/>
      <c r="DS717" s="1210"/>
      <c r="DT717" s="231"/>
      <c r="DU717" s="1210"/>
      <c r="DV717" s="1250"/>
      <c r="DW717" s="1252"/>
      <c r="DX717" s="1252"/>
      <c r="DY717" s="1254"/>
      <c r="DZ717" s="1210"/>
      <c r="EA717" s="1212"/>
      <c r="EB717" s="1192"/>
      <c r="EC717" s="1199"/>
      <c r="ED717" s="1192"/>
      <c r="EE717" s="1194"/>
      <c r="EF717" s="1192"/>
      <c r="EG717" s="1196"/>
      <c r="EH717" s="1192"/>
      <c r="EI717" s="1205"/>
      <c r="EJ717" s="1208"/>
      <c r="EK717" s="1210"/>
      <c r="EL717" s="1212"/>
      <c r="EM717" s="1192"/>
      <c r="EN717" s="1199"/>
      <c r="EO717" s="1192"/>
      <c r="EP717" s="1194"/>
      <c r="EQ717" s="1192"/>
      <c r="ER717" s="1196"/>
      <c r="ES717" s="1192"/>
      <c r="ET717" s="1205"/>
      <c r="EU717" s="1215"/>
      <c r="EV717" s="1208"/>
      <c r="EW717" s="1210"/>
      <c r="EX717" s="272">
        <v>2530</v>
      </c>
      <c r="EY717" s="1210"/>
      <c r="EZ717" s="1261"/>
      <c r="FA717" s="1210"/>
      <c r="FB717" s="1264"/>
      <c r="FC717" s="298"/>
      <c r="FD717" s="1267"/>
      <c r="FE717" s="441"/>
      <c r="FL717" s="422"/>
      <c r="FM717" s="422"/>
      <c r="FN717" s="422"/>
      <c r="FO717" s="422"/>
    </row>
    <row r="718" spans="1:171" ht="15.6" customHeight="1">
      <c r="A718" s="144" t="s">
        <v>1681</v>
      </c>
      <c r="B718" s="144" t="s">
        <v>2412</v>
      </c>
      <c r="C718" s="1256"/>
      <c r="D718" s="1357"/>
      <c r="E718" s="1217" t="s">
        <v>1165</v>
      </c>
      <c r="F718" s="299" t="s">
        <v>44</v>
      </c>
      <c r="G718" s="205"/>
      <c r="H718" s="246">
        <v>113620</v>
      </c>
      <c r="I718" s="247">
        <v>195060</v>
      </c>
      <c r="J718" s="246">
        <v>109020</v>
      </c>
      <c r="K718" s="247">
        <v>190460</v>
      </c>
      <c r="L718" s="175" t="s">
        <v>268</v>
      </c>
      <c r="M718" s="248">
        <v>1010</v>
      </c>
      <c r="N718" s="249">
        <v>1820</v>
      </c>
      <c r="O718" s="250" t="s">
        <v>269</v>
      </c>
      <c r="P718" s="251" t="s">
        <v>270</v>
      </c>
      <c r="Q718" s="252" t="s">
        <v>274</v>
      </c>
      <c r="R718" s="251" t="s">
        <v>271</v>
      </c>
      <c r="S718" s="252" t="s">
        <v>268</v>
      </c>
      <c r="T718" s="253">
        <v>3.1</v>
      </c>
      <c r="U718" s="254">
        <v>3.1</v>
      </c>
      <c r="V718" s="248">
        <v>970</v>
      </c>
      <c r="W718" s="249">
        <v>1780</v>
      </c>
      <c r="X718" s="250" t="s">
        <v>269</v>
      </c>
      <c r="Y718" s="251" t="s">
        <v>270</v>
      </c>
      <c r="Z718" s="252" t="s">
        <v>274</v>
      </c>
      <c r="AA718" s="251" t="s">
        <v>271</v>
      </c>
      <c r="AB718" s="252" t="s">
        <v>268</v>
      </c>
      <c r="AC718" s="253">
        <v>3.1</v>
      </c>
      <c r="AD718" s="255">
        <v>3.1</v>
      </c>
      <c r="AE718" s="55"/>
      <c r="AH718" s="273"/>
      <c r="AP718" s="55"/>
      <c r="AZ718" s="175" t="s">
        <v>268</v>
      </c>
      <c r="BA718" s="274">
        <v>16280</v>
      </c>
      <c r="BB718" s="175" t="s">
        <v>268</v>
      </c>
      <c r="BC718" s="225">
        <v>160</v>
      </c>
      <c r="BD718" s="226" t="s">
        <v>269</v>
      </c>
      <c r="BE718" s="227" t="s">
        <v>270</v>
      </c>
      <c r="BF718" s="228" t="s">
        <v>268</v>
      </c>
      <c r="BG718" s="229" t="s">
        <v>271</v>
      </c>
      <c r="BH718" s="226" t="s">
        <v>268</v>
      </c>
      <c r="BI718" s="230">
        <v>2.8</v>
      </c>
      <c r="BJ718" s="1187"/>
      <c r="BL718" s="231" t="s">
        <v>1197</v>
      </c>
      <c r="BM718" s="1210"/>
      <c r="BN718" s="1227" t="s">
        <v>1197</v>
      </c>
      <c r="BO718" s="1228"/>
      <c r="BP718" s="1228"/>
      <c r="BT718" s="306"/>
      <c r="BU718" s="235"/>
      <c r="BV718" s="1241"/>
      <c r="BW718" s="266"/>
      <c r="BX718" s="1186"/>
      <c r="BY718" s="133"/>
      <c r="BZ718" s="133"/>
      <c r="CA718" s="1187"/>
      <c r="CB718" s="311"/>
      <c r="CC718" s="312"/>
      <c r="CD718" s="311"/>
      <c r="CE718" s="312"/>
      <c r="CF718" s="311"/>
      <c r="CG718" s="312"/>
      <c r="CH718" s="311"/>
      <c r="CI718" s="1241"/>
      <c r="CJ718" s="1219">
        <v>3370</v>
      </c>
      <c r="CK718" s="1189"/>
      <c r="CL718" s="1190"/>
      <c r="CM718" s="1192"/>
      <c r="CN718" s="1194"/>
      <c r="CO718" s="1192"/>
      <c r="CP718" s="1196"/>
      <c r="CQ718" s="1192"/>
      <c r="CR718" s="1205"/>
      <c r="CS718" s="1230"/>
      <c r="CT718" s="1232"/>
      <c r="CU718" s="1234"/>
      <c r="CV718" s="1237"/>
      <c r="CW718" s="1234"/>
      <c r="CX718" s="1237"/>
      <c r="CY718" s="1189"/>
      <c r="CZ718" s="167" t="s">
        <v>1166</v>
      </c>
      <c r="DA718" s="268">
        <v>2600</v>
      </c>
      <c r="DB718" s="269">
        <v>2900</v>
      </c>
      <c r="DC718" s="270">
        <v>1800</v>
      </c>
      <c r="DD718" s="271">
        <v>1800</v>
      </c>
      <c r="DE718" s="1210"/>
      <c r="DF718" s="231" t="s">
        <v>325</v>
      </c>
      <c r="DG718" s="235"/>
      <c r="DH718" s="276"/>
      <c r="DI718" s="1241"/>
      <c r="DJ718" s="1243"/>
      <c r="DK718" s="1210"/>
      <c r="DL718" s="1190"/>
      <c r="DM718" s="1192"/>
      <c r="DN718" s="1194"/>
      <c r="DO718" s="1192"/>
      <c r="DP718" s="1196"/>
      <c r="DQ718" s="1192"/>
      <c r="DR718" s="1247"/>
      <c r="DS718" s="1210"/>
      <c r="DT718" s="231"/>
      <c r="DU718" s="1210"/>
      <c r="DV718" s="1221">
        <v>0.02</v>
      </c>
      <c r="DW718" s="1223">
        <v>0.03</v>
      </c>
      <c r="DX718" s="1223">
        <v>0.05</v>
      </c>
      <c r="DY718" s="1225">
        <v>0.06</v>
      </c>
      <c r="DZ718" s="1210"/>
      <c r="EA718" s="1212"/>
      <c r="EB718" s="1192"/>
      <c r="EC718" s="1199"/>
      <c r="ED718" s="1192"/>
      <c r="EE718" s="1194"/>
      <c r="EF718" s="1192"/>
      <c r="EG718" s="1196"/>
      <c r="EH718" s="1192"/>
      <c r="EI718" s="1205"/>
      <c r="EJ718" s="1208"/>
      <c r="EK718" s="1210"/>
      <c r="EL718" s="1212"/>
      <c r="EM718" s="1192"/>
      <c r="EN718" s="1199"/>
      <c r="EO718" s="1192"/>
      <c r="EP718" s="1194"/>
      <c r="EQ718" s="1192"/>
      <c r="ER718" s="1196"/>
      <c r="ES718" s="1192"/>
      <c r="ET718" s="1205"/>
      <c r="EU718" s="1215"/>
      <c r="EV718" s="1208"/>
      <c r="EW718" s="1210"/>
      <c r="EX718" s="277">
        <v>20</v>
      </c>
      <c r="EY718" s="1210"/>
      <c r="EZ718" s="1261"/>
      <c r="FA718" s="1210"/>
      <c r="FB718" s="1264"/>
      <c r="FC718" s="298"/>
      <c r="FD718" s="1267"/>
      <c r="FE718" s="441"/>
      <c r="FL718" s="422"/>
      <c r="FM718" s="422"/>
      <c r="FN718" s="422"/>
      <c r="FO718" s="422"/>
    </row>
    <row r="719" spans="1:171" ht="15.6" customHeight="1">
      <c r="A719" s="144" t="s">
        <v>1682</v>
      </c>
      <c r="B719" s="144" t="s">
        <v>2413</v>
      </c>
      <c r="C719" s="1256"/>
      <c r="D719" s="1358"/>
      <c r="E719" s="1218"/>
      <c r="F719" s="300" t="s">
        <v>45</v>
      </c>
      <c r="G719" s="205"/>
      <c r="H719" s="279">
        <v>195060</v>
      </c>
      <c r="I719" s="280"/>
      <c r="J719" s="279">
        <v>190460</v>
      </c>
      <c r="K719" s="280"/>
      <c r="L719" s="175" t="s">
        <v>268</v>
      </c>
      <c r="M719" s="223">
        <v>1820</v>
      </c>
      <c r="N719" s="281"/>
      <c r="O719" s="282" t="s">
        <v>269</v>
      </c>
      <c r="P719" s="283" t="s">
        <v>270</v>
      </c>
      <c r="Q719" s="284" t="s">
        <v>274</v>
      </c>
      <c r="R719" s="283" t="s">
        <v>271</v>
      </c>
      <c r="S719" s="284" t="s">
        <v>268</v>
      </c>
      <c r="T719" s="285">
        <v>3.1</v>
      </c>
      <c r="U719" s="286"/>
      <c r="V719" s="223">
        <v>1780</v>
      </c>
      <c r="W719" s="281"/>
      <c r="X719" s="282" t="s">
        <v>269</v>
      </c>
      <c r="Y719" s="283" t="s">
        <v>270</v>
      </c>
      <c r="Z719" s="284" t="s">
        <v>274</v>
      </c>
      <c r="AA719" s="283" t="s">
        <v>271</v>
      </c>
      <c r="AB719" s="284" t="s">
        <v>268</v>
      </c>
      <c r="AC719" s="285">
        <v>3.1</v>
      </c>
      <c r="AD719" s="287"/>
      <c r="AE719" s="55"/>
      <c r="AH719" s="288"/>
      <c r="AP719" s="55"/>
      <c r="AQ719" s="289"/>
      <c r="AR719" s="165"/>
      <c r="AS719" s="288"/>
      <c r="AZ719" s="56"/>
      <c r="BA719" s="56"/>
      <c r="BB719" s="56"/>
      <c r="BC719" s="56"/>
      <c r="BD719" s="56"/>
      <c r="BE719" s="56"/>
      <c r="BF719" s="56"/>
      <c r="BG719" s="56"/>
      <c r="BH719" s="56"/>
      <c r="BI719" s="56"/>
      <c r="BJ719" s="1187"/>
      <c r="BL719" s="231">
        <v>724000</v>
      </c>
      <c r="BM719" s="1210"/>
      <c r="BN719" s="149">
        <v>7240</v>
      </c>
      <c r="BO719" s="138" t="s">
        <v>272</v>
      </c>
      <c r="BP719" s="166" t="s">
        <v>270</v>
      </c>
      <c r="BQ719" s="161" t="s">
        <v>268</v>
      </c>
      <c r="BR719" s="303" t="s">
        <v>271</v>
      </c>
      <c r="BS719" s="182" t="s">
        <v>268</v>
      </c>
      <c r="BT719" s="304">
        <v>2.2000000000000002</v>
      </c>
      <c r="BU719" s="307"/>
      <c r="BV719" s="1241"/>
      <c r="BW719" s="302"/>
      <c r="BX719" s="1186"/>
      <c r="BY719" s="133"/>
      <c r="BZ719" s="133"/>
      <c r="CA719" s="1187"/>
      <c r="CB719" s="311"/>
      <c r="CC719" s="312"/>
      <c r="CD719" s="311"/>
      <c r="CE719" s="312"/>
      <c r="CF719" s="311"/>
      <c r="CG719" s="312"/>
      <c r="CH719" s="311"/>
      <c r="CI719" s="1241"/>
      <c r="CJ719" s="1219"/>
      <c r="CK719" s="1189"/>
      <c r="CL719" s="1190"/>
      <c r="CM719" s="1192"/>
      <c r="CN719" s="1194"/>
      <c r="CO719" s="1192"/>
      <c r="CP719" s="1196"/>
      <c r="CQ719" s="1192"/>
      <c r="CR719" s="1205"/>
      <c r="CS719" s="1230"/>
      <c r="CT719" s="1232"/>
      <c r="CU719" s="1235"/>
      <c r="CV719" s="1238"/>
      <c r="CW719" s="1235"/>
      <c r="CX719" s="1238"/>
      <c r="CY719" s="1189"/>
      <c r="CZ719" s="291" t="s">
        <v>1167</v>
      </c>
      <c r="DA719" s="292">
        <v>2400</v>
      </c>
      <c r="DB719" s="293">
        <v>2600</v>
      </c>
      <c r="DC719" s="294">
        <v>1600</v>
      </c>
      <c r="DD719" s="290">
        <v>1600</v>
      </c>
      <c r="DE719" s="1210"/>
      <c r="DF719" s="231">
        <v>2810</v>
      </c>
      <c r="DG719" s="235"/>
      <c r="DH719" s="165"/>
      <c r="DI719" s="1241"/>
      <c r="DJ719" s="1244"/>
      <c r="DK719" s="1210"/>
      <c r="DL719" s="1190"/>
      <c r="DM719" s="1193"/>
      <c r="DN719" s="1195"/>
      <c r="DO719" s="1193"/>
      <c r="DP719" s="1197"/>
      <c r="DQ719" s="1193"/>
      <c r="DR719" s="1248"/>
      <c r="DS719" s="1210"/>
      <c r="DT719" s="302"/>
      <c r="DU719" s="1210"/>
      <c r="DV719" s="1222"/>
      <c r="DW719" s="1224"/>
      <c r="DX719" s="1224"/>
      <c r="DY719" s="1226"/>
      <c r="DZ719" s="1210"/>
      <c r="EA719" s="1213"/>
      <c r="EB719" s="1193"/>
      <c r="EC719" s="1200"/>
      <c r="ED719" s="1193"/>
      <c r="EE719" s="1195"/>
      <c r="EF719" s="1193"/>
      <c r="EG719" s="1197"/>
      <c r="EH719" s="1193"/>
      <c r="EI719" s="1206"/>
      <c r="EJ719" s="1209"/>
      <c r="EK719" s="1210"/>
      <c r="EL719" s="1213"/>
      <c r="EM719" s="1193"/>
      <c r="EN719" s="1200"/>
      <c r="EO719" s="1193"/>
      <c r="EP719" s="1195"/>
      <c r="EQ719" s="1193"/>
      <c r="ER719" s="1197"/>
      <c r="ES719" s="1193"/>
      <c r="ET719" s="1206"/>
      <c r="EU719" s="1216"/>
      <c r="EV719" s="1209"/>
      <c r="EW719" s="1210"/>
      <c r="EX719" s="295" t="s">
        <v>1168</v>
      </c>
      <c r="EY719" s="1210"/>
      <c r="EZ719" s="1261"/>
      <c r="FA719" s="1210"/>
      <c r="FB719" s="1264"/>
      <c r="FC719" s="298"/>
      <c r="FD719" s="1267"/>
      <c r="FE719" s="441"/>
      <c r="FL719" s="422"/>
      <c r="FM719" s="422"/>
      <c r="FN719" s="422"/>
      <c r="FO719" s="422"/>
    </row>
    <row r="720" spans="1:171" ht="15.6" customHeight="1">
      <c r="A720" s="144" t="s">
        <v>698</v>
      </c>
      <c r="B720" s="144" t="s">
        <v>2414</v>
      </c>
      <c r="C720" s="1256"/>
      <c r="D720" s="1181" t="s">
        <v>1198</v>
      </c>
      <c r="E720" s="1184" t="s">
        <v>1160</v>
      </c>
      <c r="F720" s="296" t="s">
        <v>42</v>
      </c>
      <c r="G720" s="205"/>
      <c r="H720" s="206">
        <v>37780</v>
      </c>
      <c r="I720" s="207">
        <v>45920</v>
      </c>
      <c r="J720" s="206">
        <v>33530</v>
      </c>
      <c r="K720" s="207">
        <v>41670</v>
      </c>
      <c r="L720" s="175" t="s">
        <v>268</v>
      </c>
      <c r="M720" s="208">
        <v>350</v>
      </c>
      <c r="N720" s="209">
        <v>430</v>
      </c>
      <c r="O720" s="210" t="s">
        <v>269</v>
      </c>
      <c r="P720" s="211" t="s">
        <v>270</v>
      </c>
      <c r="Q720" s="212" t="s">
        <v>268</v>
      </c>
      <c r="R720" s="213" t="s">
        <v>271</v>
      </c>
      <c r="S720" s="212" t="s">
        <v>268</v>
      </c>
      <c r="T720" s="214">
        <v>3.3</v>
      </c>
      <c r="U720" s="215">
        <v>3.2</v>
      </c>
      <c r="V720" s="208">
        <v>310</v>
      </c>
      <c r="W720" s="209">
        <v>390</v>
      </c>
      <c r="X720" s="210" t="s">
        <v>269</v>
      </c>
      <c r="Y720" s="211" t="s">
        <v>270</v>
      </c>
      <c r="Z720" s="212" t="s">
        <v>268</v>
      </c>
      <c r="AA720" s="213" t="s">
        <v>271</v>
      </c>
      <c r="AB720" s="212" t="s">
        <v>268</v>
      </c>
      <c r="AC720" s="214">
        <v>3.2</v>
      </c>
      <c r="AD720" s="216">
        <v>3.2</v>
      </c>
      <c r="AE720" s="175" t="s">
        <v>268</v>
      </c>
      <c r="AF720" s="217">
        <v>8140</v>
      </c>
      <c r="AG720" s="218" t="s">
        <v>274</v>
      </c>
      <c r="AH720" s="219">
        <v>80</v>
      </c>
      <c r="AI720" s="220" t="s">
        <v>269</v>
      </c>
      <c r="AJ720" s="211" t="s">
        <v>270</v>
      </c>
      <c r="AK720" s="212" t="s">
        <v>268</v>
      </c>
      <c r="AL720" s="213" t="s">
        <v>271</v>
      </c>
      <c r="AM720" s="212" t="s">
        <v>268</v>
      </c>
      <c r="AN720" s="221">
        <v>2.8</v>
      </c>
      <c r="AO720" s="222" t="s">
        <v>276</v>
      </c>
      <c r="AP720" s="175" t="s">
        <v>268</v>
      </c>
      <c r="AQ720" s="223">
        <v>3250</v>
      </c>
      <c r="AR720" s="224" t="s">
        <v>274</v>
      </c>
      <c r="AS720" s="225">
        <v>30</v>
      </c>
      <c r="AT720" s="226" t="s">
        <v>269</v>
      </c>
      <c r="AU720" s="227" t="s">
        <v>270</v>
      </c>
      <c r="AV720" s="228" t="s">
        <v>268</v>
      </c>
      <c r="AW720" s="229" t="s">
        <v>271</v>
      </c>
      <c r="AX720" s="228" t="s">
        <v>268</v>
      </c>
      <c r="AY720" s="230">
        <v>3.8</v>
      </c>
      <c r="BA720" s="56"/>
      <c r="BJ720" s="1187"/>
      <c r="BL720" s="302"/>
      <c r="BM720" s="1210"/>
      <c r="BN720" s="309"/>
      <c r="BO720" s="202"/>
      <c r="BP720" s="202"/>
      <c r="BQ720" s="202"/>
      <c r="BR720" s="202"/>
      <c r="BS720" s="202"/>
      <c r="BT720" s="305"/>
      <c r="BU720" s="179"/>
      <c r="BV720" s="1241"/>
      <c r="BW720" s="231"/>
      <c r="BX720" s="1186"/>
      <c r="BY720" s="133"/>
      <c r="BZ720" s="133"/>
      <c r="CA720" s="1187"/>
      <c r="CB720" s="311"/>
      <c r="CC720" s="312"/>
      <c r="CD720" s="311"/>
      <c r="CE720" s="312"/>
      <c r="CF720" s="311"/>
      <c r="CG720" s="312"/>
      <c r="CH720" s="311"/>
      <c r="CI720" s="1241"/>
      <c r="CJ720" s="1188" t="s">
        <v>173</v>
      </c>
      <c r="CK720" s="1189" t="s">
        <v>268</v>
      </c>
      <c r="CL720" s="1190">
        <v>20</v>
      </c>
      <c r="CM720" s="1192" t="s">
        <v>269</v>
      </c>
      <c r="CN720" s="1194" t="s">
        <v>270</v>
      </c>
      <c r="CO720" s="1192" t="s">
        <v>268</v>
      </c>
      <c r="CP720" s="1196" t="s">
        <v>275</v>
      </c>
      <c r="CQ720" s="1192" t="s">
        <v>268</v>
      </c>
      <c r="CR720" s="1205">
        <v>3.6</v>
      </c>
      <c r="CS720" s="1230" t="s">
        <v>277</v>
      </c>
      <c r="CT720" s="1232" t="s">
        <v>268</v>
      </c>
      <c r="CU720" s="1233">
        <v>3200</v>
      </c>
      <c r="CV720" s="1236">
        <v>3500</v>
      </c>
      <c r="CW720" s="1233">
        <v>2200</v>
      </c>
      <c r="CX720" s="1236">
        <v>2200</v>
      </c>
      <c r="CY720" s="1189" t="s">
        <v>268</v>
      </c>
      <c r="CZ720" s="238" t="s">
        <v>1162</v>
      </c>
      <c r="DA720" s="239">
        <v>5100</v>
      </c>
      <c r="DB720" s="240">
        <v>5700</v>
      </c>
      <c r="DC720" s="241">
        <v>3500</v>
      </c>
      <c r="DD720" s="242">
        <v>3500</v>
      </c>
      <c r="DE720" s="1210"/>
      <c r="DF720" s="302"/>
      <c r="DG720" s="1189" t="s">
        <v>268</v>
      </c>
      <c r="DH720" s="1239">
        <v>5100</v>
      </c>
      <c r="DI720" s="1210" t="s">
        <v>268</v>
      </c>
      <c r="DJ720" s="1242">
        <v>1670</v>
      </c>
      <c r="DK720" s="1210" t="s">
        <v>268</v>
      </c>
      <c r="DL720" s="1245">
        <v>10</v>
      </c>
      <c r="DM720" s="1201" t="s">
        <v>269</v>
      </c>
      <c r="DN720" s="1202" t="s">
        <v>270</v>
      </c>
      <c r="DO720" s="1201" t="s">
        <v>268</v>
      </c>
      <c r="DP720" s="1203" t="s">
        <v>275</v>
      </c>
      <c r="DQ720" s="1201" t="s">
        <v>268</v>
      </c>
      <c r="DR720" s="1246">
        <v>10.5</v>
      </c>
      <c r="DS720" s="1210"/>
      <c r="DT720" s="231"/>
      <c r="DU720" s="1210" t="s">
        <v>280</v>
      </c>
      <c r="DV720" s="1249" t="s">
        <v>1129</v>
      </c>
      <c r="DW720" s="1251" t="s">
        <v>1129</v>
      </c>
      <c r="DX720" s="1251" t="s">
        <v>1129</v>
      </c>
      <c r="DY720" s="1253" t="s">
        <v>1129</v>
      </c>
      <c r="DZ720" s="1210" t="s">
        <v>280</v>
      </c>
      <c r="EA720" s="1211">
        <v>1130</v>
      </c>
      <c r="EB720" s="1201" t="s">
        <v>268</v>
      </c>
      <c r="EC720" s="1198">
        <v>10</v>
      </c>
      <c r="ED720" s="1201" t="s">
        <v>269</v>
      </c>
      <c r="EE720" s="1202" t="s">
        <v>270</v>
      </c>
      <c r="EF720" s="1201" t="s">
        <v>268</v>
      </c>
      <c r="EG720" s="1203" t="s">
        <v>275</v>
      </c>
      <c r="EH720" s="1201" t="s">
        <v>268</v>
      </c>
      <c r="EI720" s="1204">
        <v>5.2</v>
      </c>
      <c r="EJ720" s="1207" t="s">
        <v>276</v>
      </c>
      <c r="EK720" s="1210" t="s">
        <v>280</v>
      </c>
      <c r="EL720" s="1211">
        <v>3750</v>
      </c>
      <c r="EM720" s="1201" t="s">
        <v>268</v>
      </c>
      <c r="EN720" s="1198">
        <v>30</v>
      </c>
      <c r="EO720" s="1201" t="s">
        <v>269</v>
      </c>
      <c r="EP720" s="1202" t="s">
        <v>270</v>
      </c>
      <c r="EQ720" s="1201" t="s">
        <v>268</v>
      </c>
      <c r="ER720" s="1203" t="s">
        <v>275</v>
      </c>
      <c r="ES720" s="1201" t="s">
        <v>268</v>
      </c>
      <c r="ET720" s="1204">
        <v>3.5</v>
      </c>
      <c r="EU720" s="1214" t="s">
        <v>276</v>
      </c>
      <c r="EV720" s="1207" t="s">
        <v>1168</v>
      </c>
      <c r="EW720" s="1210" t="s">
        <v>280</v>
      </c>
      <c r="EX720" s="244"/>
      <c r="EY720" s="1210" t="s">
        <v>280</v>
      </c>
      <c r="EZ720" s="1261"/>
      <c r="FA720" s="1210"/>
      <c r="FB720" s="1264"/>
      <c r="FC720" s="298"/>
      <c r="FD720" s="1267"/>
      <c r="FE720" s="441"/>
      <c r="FL720" s="422"/>
      <c r="FM720" s="422"/>
      <c r="FN720" s="422"/>
      <c r="FO720" s="422"/>
    </row>
    <row r="721" spans="1:171" ht="15.6" customHeight="1">
      <c r="A721" s="144" t="s">
        <v>699</v>
      </c>
      <c r="B721" s="144" t="s">
        <v>2415</v>
      </c>
      <c r="C721" s="1256"/>
      <c r="D721" s="1182"/>
      <c r="E721" s="1185"/>
      <c r="F721" s="299" t="s">
        <v>43</v>
      </c>
      <c r="G721" s="205"/>
      <c r="H721" s="246">
        <v>45920</v>
      </c>
      <c r="I721" s="247">
        <v>112060</v>
      </c>
      <c r="J721" s="246">
        <v>41670</v>
      </c>
      <c r="K721" s="247">
        <v>107810</v>
      </c>
      <c r="L721" s="175" t="s">
        <v>268</v>
      </c>
      <c r="M721" s="248">
        <v>430</v>
      </c>
      <c r="N721" s="249">
        <v>1000</v>
      </c>
      <c r="O721" s="250" t="s">
        <v>269</v>
      </c>
      <c r="P721" s="251" t="s">
        <v>270</v>
      </c>
      <c r="Q721" s="252" t="s">
        <v>274</v>
      </c>
      <c r="R721" s="251" t="s">
        <v>271</v>
      </c>
      <c r="S721" s="252" t="s">
        <v>268</v>
      </c>
      <c r="T721" s="253">
        <v>3.2</v>
      </c>
      <c r="U721" s="254">
        <v>3.1</v>
      </c>
      <c r="V721" s="248">
        <v>390</v>
      </c>
      <c r="W721" s="249">
        <v>950</v>
      </c>
      <c r="X721" s="250" t="s">
        <v>269</v>
      </c>
      <c r="Y721" s="251" t="s">
        <v>270</v>
      </c>
      <c r="Z721" s="252" t="s">
        <v>274</v>
      </c>
      <c r="AA721" s="251" t="s">
        <v>271</v>
      </c>
      <c r="AB721" s="252" t="s">
        <v>268</v>
      </c>
      <c r="AC721" s="253">
        <v>3.2</v>
      </c>
      <c r="AD721" s="255">
        <v>3.1</v>
      </c>
      <c r="AE721" s="175" t="s">
        <v>268</v>
      </c>
      <c r="AF721" s="223">
        <v>8140</v>
      </c>
      <c r="AG721" s="224" t="s">
        <v>274</v>
      </c>
      <c r="AH721" s="256">
        <v>80</v>
      </c>
      <c r="AI721" s="257" t="s">
        <v>269</v>
      </c>
      <c r="AJ721" s="197" t="s">
        <v>270</v>
      </c>
      <c r="AK721" s="198" t="s">
        <v>268</v>
      </c>
      <c r="AL721" s="258" t="s">
        <v>271</v>
      </c>
      <c r="AM721" s="259" t="s">
        <v>268</v>
      </c>
      <c r="AN721" s="260">
        <v>2.8</v>
      </c>
      <c r="AO721" s="261"/>
      <c r="AQ721" s="233"/>
      <c r="AR721" s="56"/>
      <c r="AS721" s="233"/>
      <c r="AT721" s="262"/>
      <c r="AU721" s="263"/>
      <c r="AV721" s="262"/>
      <c r="AW721" s="263"/>
      <c r="AX721" s="262"/>
      <c r="AY721" s="263"/>
      <c r="BA721" s="56"/>
      <c r="BB721" s="56"/>
      <c r="BC721" s="264"/>
      <c r="BD721" s="265"/>
      <c r="BE721" s="56"/>
      <c r="BF721" s="265"/>
      <c r="BG721" s="56"/>
      <c r="BH721" s="265"/>
      <c r="BI721" s="56"/>
      <c r="BJ721" s="1187"/>
      <c r="BL721" s="231" t="s">
        <v>1199</v>
      </c>
      <c r="BM721" s="1210"/>
      <c r="BN721" s="1227" t="s">
        <v>1199</v>
      </c>
      <c r="BO721" s="1228"/>
      <c r="BP721" s="1228"/>
      <c r="BT721" s="306"/>
      <c r="BU721" s="235"/>
      <c r="BV721" s="1241"/>
      <c r="BW721" s="266"/>
      <c r="BX721" s="1186"/>
      <c r="BY721" s="133"/>
      <c r="BZ721" s="133"/>
      <c r="CA721" s="1187"/>
      <c r="CB721" s="311"/>
      <c r="CC721" s="312"/>
      <c r="CD721" s="311"/>
      <c r="CE721" s="312"/>
      <c r="CF721" s="311"/>
      <c r="CG721" s="312"/>
      <c r="CH721" s="311"/>
      <c r="CI721" s="1241"/>
      <c r="CJ721" s="1188"/>
      <c r="CK721" s="1189"/>
      <c r="CL721" s="1190"/>
      <c r="CM721" s="1192"/>
      <c r="CN721" s="1194"/>
      <c r="CO721" s="1192"/>
      <c r="CP721" s="1196"/>
      <c r="CQ721" s="1192"/>
      <c r="CR721" s="1205"/>
      <c r="CS721" s="1230"/>
      <c r="CT721" s="1232"/>
      <c r="CU721" s="1234"/>
      <c r="CV721" s="1237"/>
      <c r="CW721" s="1234"/>
      <c r="CX721" s="1237"/>
      <c r="CY721" s="1189"/>
      <c r="CZ721" s="167" t="s">
        <v>1164</v>
      </c>
      <c r="DA721" s="268">
        <v>2800</v>
      </c>
      <c r="DB721" s="269">
        <v>3100</v>
      </c>
      <c r="DC721" s="270">
        <v>1900</v>
      </c>
      <c r="DD721" s="271">
        <v>1900</v>
      </c>
      <c r="DE721" s="1210"/>
      <c r="DF721" s="231" t="s">
        <v>327</v>
      </c>
      <c r="DG721" s="1189"/>
      <c r="DH721" s="1240"/>
      <c r="DI721" s="1210"/>
      <c r="DJ721" s="1243"/>
      <c r="DK721" s="1210"/>
      <c r="DL721" s="1190"/>
      <c r="DM721" s="1192"/>
      <c r="DN721" s="1194"/>
      <c r="DO721" s="1192"/>
      <c r="DP721" s="1196"/>
      <c r="DQ721" s="1192"/>
      <c r="DR721" s="1247"/>
      <c r="DS721" s="1210"/>
      <c r="DT721" s="231"/>
      <c r="DU721" s="1210"/>
      <c r="DV721" s="1250"/>
      <c r="DW721" s="1252"/>
      <c r="DX721" s="1252"/>
      <c r="DY721" s="1254"/>
      <c r="DZ721" s="1210"/>
      <c r="EA721" s="1212"/>
      <c r="EB721" s="1192"/>
      <c r="EC721" s="1199"/>
      <c r="ED721" s="1192"/>
      <c r="EE721" s="1194"/>
      <c r="EF721" s="1192"/>
      <c r="EG721" s="1196"/>
      <c r="EH721" s="1192"/>
      <c r="EI721" s="1205"/>
      <c r="EJ721" s="1208"/>
      <c r="EK721" s="1210"/>
      <c r="EL721" s="1212"/>
      <c r="EM721" s="1192"/>
      <c r="EN721" s="1199"/>
      <c r="EO721" s="1192"/>
      <c r="EP721" s="1194"/>
      <c r="EQ721" s="1192"/>
      <c r="ER721" s="1196"/>
      <c r="ES721" s="1192"/>
      <c r="ET721" s="1205"/>
      <c r="EU721" s="1215"/>
      <c r="EV721" s="1208"/>
      <c r="EW721" s="1210"/>
      <c r="EX721" s="272">
        <v>2340</v>
      </c>
      <c r="EY721" s="1210"/>
      <c r="EZ721" s="1261"/>
      <c r="FA721" s="1210"/>
      <c r="FB721" s="1264"/>
      <c r="FC721" s="298"/>
      <c r="FD721" s="1267"/>
      <c r="FE721" s="441"/>
      <c r="FL721" s="422"/>
      <c r="FM721" s="422"/>
      <c r="FN721" s="422"/>
      <c r="FO721" s="422"/>
    </row>
    <row r="722" spans="1:171" ht="15.6" customHeight="1">
      <c r="A722" s="144" t="s">
        <v>1683</v>
      </c>
      <c r="B722" s="144" t="s">
        <v>2416</v>
      </c>
      <c r="C722" s="1256"/>
      <c r="D722" s="1182"/>
      <c r="E722" s="1217" t="s">
        <v>1165</v>
      </c>
      <c r="F722" s="299" t="s">
        <v>44</v>
      </c>
      <c r="G722" s="205"/>
      <c r="H722" s="246">
        <v>112060</v>
      </c>
      <c r="I722" s="247">
        <v>193500</v>
      </c>
      <c r="J722" s="246">
        <v>107810</v>
      </c>
      <c r="K722" s="247">
        <v>189250</v>
      </c>
      <c r="L722" s="175" t="s">
        <v>268</v>
      </c>
      <c r="M722" s="248">
        <v>1000</v>
      </c>
      <c r="N722" s="249">
        <v>1810</v>
      </c>
      <c r="O722" s="250" t="s">
        <v>269</v>
      </c>
      <c r="P722" s="251" t="s">
        <v>270</v>
      </c>
      <c r="Q722" s="252" t="s">
        <v>274</v>
      </c>
      <c r="R722" s="251" t="s">
        <v>271</v>
      </c>
      <c r="S722" s="252" t="s">
        <v>268</v>
      </c>
      <c r="T722" s="253">
        <v>3.1</v>
      </c>
      <c r="U722" s="254">
        <v>3.1</v>
      </c>
      <c r="V722" s="248">
        <v>950</v>
      </c>
      <c r="W722" s="249">
        <v>1760</v>
      </c>
      <c r="X722" s="250" t="s">
        <v>269</v>
      </c>
      <c r="Y722" s="251" t="s">
        <v>270</v>
      </c>
      <c r="Z722" s="252" t="s">
        <v>274</v>
      </c>
      <c r="AA722" s="251" t="s">
        <v>271</v>
      </c>
      <c r="AB722" s="252" t="s">
        <v>268</v>
      </c>
      <c r="AC722" s="253">
        <v>3.1</v>
      </c>
      <c r="AD722" s="255">
        <v>3.1</v>
      </c>
      <c r="AE722" s="55"/>
      <c r="AH722" s="273"/>
      <c r="AP722" s="55"/>
      <c r="AZ722" s="175" t="s">
        <v>268</v>
      </c>
      <c r="BA722" s="274">
        <v>16280</v>
      </c>
      <c r="BB722" s="175" t="s">
        <v>268</v>
      </c>
      <c r="BC722" s="225">
        <v>160</v>
      </c>
      <c r="BD722" s="226" t="s">
        <v>269</v>
      </c>
      <c r="BE722" s="227" t="s">
        <v>270</v>
      </c>
      <c r="BF722" s="228" t="s">
        <v>268</v>
      </c>
      <c r="BG722" s="229" t="s">
        <v>271</v>
      </c>
      <c r="BH722" s="226" t="s">
        <v>268</v>
      </c>
      <c r="BI722" s="230">
        <v>2.8</v>
      </c>
      <c r="BJ722" s="1187"/>
      <c r="BL722" s="231">
        <v>763100</v>
      </c>
      <c r="BM722" s="1210"/>
      <c r="BN722" s="149">
        <v>7630</v>
      </c>
      <c r="BO722" s="138" t="s">
        <v>272</v>
      </c>
      <c r="BP722" s="166" t="s">
        <v>270</v>
      </c>
      <c r="BQ722" s="161" t="s">
        <v>268</v>
      </c>
      <c r="BR722" s="303" t="s">
        <v>271</v>
      </c>
      <c r="BS722" s="182" t="s">
        <v>268</v>
      </c>
      <c r="BT722" s="304">
        <v>2.2000000000000002</v>
      </c>
      <c r="BU722" s="307"/>
      <c r="BV722" s="1241"/>
      <c r="BW722" s="302"/>
      <c r="BX722" s="1186"/>
      <c r="BY722" s="133"/>
      <c r="BZ722" s="133"/>
      <c r="CA722" s="1187"/>
      <c r="CB722" s="311"/>
      <c r="CC722" s="312"/>
      <c r="CD722" s="311"/>
      <c r="CE722" s="312"/>
      <c r="CF722" s="311"/>
      <c r="CG722" s="312"/>
      <c r="CH722" s="311"/>
      <c r="CI722" s="1241"/>
      <c r="CJ722" s="1219">
        <v>2810</v>
      </c>
      <c r="CK722" s="1189"/>
      <c r="CL722" s="1190"/>
      <c r="CM722" s="1192"/>
      <c r="CN722" s="1194"/>
      <c r="CO722" s="1192"/>
      <c r="CP722" s="1196"/>
      <c r="CQ722" s="1192"/>
      <c r="CR722" s="1205"/>
      <c r="CS722" s="1230"/>
      <c r="CT722" s="1232"/>
      <c r="CU722" s="1234"/>
      <c r="CV722" s="1237"/>
      <c r="CW722" s="1234"/>
      <c r="CX722" s="1237"/>
      <c r="CY722" s="1189"/>
      <c r="CZ722" s="167" t="s">
        <v>1166</v>
      </c>
      <c r="DA722" s="268">
        <v>2400</v>
      </c>
      <c r="DB722" s="269">
        <v>2700</v>
      </c>
      <c r="DC722" s="270">
        <v>1700</v>
      </c>
      <c r="DD722" s="271">
        <v>1700</v>
      </c>
      <c r="DE722" s="1210"/>
      <c r="DF722" s="231">
        <v>2540</v>
      </c>
      <c r="DG722" s="235"/>
      <c r="DH722" s="276"/>
      <c r="DI722" s="1241"/>
      <c r="DJ722" s="1243"/>
      <c r="DK722" s="1210"/>
      <c r="DL722" s="1190"/>
      <c r="DM722" s="1192"/>
      <c r="DN722" s="1194"/>
      <c r="DO722" s="1192"/>
      <c r="DP722" s="1196"/>
      <c r="DQ722" s="1192"/>
      <c r="DR722" s="1247"/>
      <c r="DS722" s="1210"/>
      <c r="DT722" s="302"/>
      <c r="DU722" s="1210"/>
      <c r="DV722" s="1221">
        <v>0.02</v>
      </c>
      <c r="DW722" s="1223">
        <v>0.03</v>
      </c>
      <c r="DX722" s="1223">
        <v>0.05</v>
      </c>
      <c r="DY722" s="1225">
        <v>0.06</v>
      </c>
      <c r="DZ722" s="1210"/>
      <c r="EA722" s="1212"/>
      <c r="EB722" s="1192"/>
      <c r="EC722" s="1199"/>
      <c r="ED722" s="1192"/>
      <c r="EE722" s="1194"/>
      <c r="EF722" s="1192"/>
      <c r="EG722" s="1196"/>
      <c r="EH722" s="1192"/>
      <c r="EI722" s="1205"/>
      <c r="EJ722" s="1208"/>
      <c r="EK722" s="1210"/>
      <c r="EL722" s="1212"/>
      <c r="EM722" s="1192"/>
      <c r="EN722" s="1199"/>
      <c r="EO722" s="1192"/>
      <c r="EP722" s="1194"/>
      <c r="EQ722" s="1192"/>
      <c r="ER722" s="1196"/>
      <c r="ES722" s="1192"/>
      <c r="ET722" s="1205"/>
      <c r="EU722" s="1215"/>
      <c r="EV722" s="1208"/>
      <c r="EW722" s="1210"/>
      <c r="EX722" s="277">
        <v>20</v>
      </c>
      <c r="EY722" s="1210"/>
      <c r="EZ722" s="1261"/>
      <c r="FA722" s="1210"/>
      <c r="FB722" s="1264"/>
      <c r="FC722" s="298"/>
      <c r="FD722" s="1267"/>
      <c r="FE722" s="441"/>
      <c r="FL722" s="422"/>
      <c r="FM722" s="422"/>
      <c r="FN722" s="422"/>
      <c r="FO722" s="422"/>
    </row>
    <row r="723" spans="1:171" ht="15.6" customHeight="1">
      <c r="A723" s="144" t="s">
        <v>1684</v>
      </c>
      <c r="B723" s="144" t="s">
        <v>2417</v>
      </c>
      <c r="C723" s="1256"/>
      <c r="D723" s="1182"/>
      <c r="E723" s="1218"/>
      <c r="F723" s="300" t="s">
        <v>45</v>
      </c>
      <c r="G723" s="205"/>
      <c r="H723" s="279">
        <v>193500</v>
      </c>
      <c r="I723" s="280"/>
      <c r="J723" s="279">
        <v>189250</v>
      </c>
      <c r="K723" s="280"/>
      <c r="L723" s="175" t="s">
        <v>268</v>
      </c>
      <c r="M723" s="223">
        <v>1810</v>
      </c>
      <c r="N723" s="281"/>
      <c r="O723" s="282" t="s">
        <v>269</v>
      </c>
      <c r="P723" s="283" t="s">
        <v>270</v>
      </c>
      <c r="Q723" s="284" t="s">
        <v>274</v>
      </c>
      <c r="R723" s="283" t="s">
        <v>271</v>
      </c>
      <c r="S723" s="284" t="s">
        <v>268</v>
      </c>
      <c r="T723" s="285">
        <v>3.1</v>
      </c>
      <c r="U723" s="286"/>
      <c r="V723" s="223">
        <v>1760</v>
      </c>
      <c r="W723" s="281"/>
      <c r="X723" s="282" t="s">
        <v>269</v>
      </c>
      <c r="Y723" s="283" t="s">
        <v>270</v>
      </c>
      <c r="Z723" s="284" t="s">
        <v>274</v>
      </c>
      <c r="AA723" s="283" t="s">
        <v>271</v>
      </c>
      <c r="AB723" s="284" t="s">
        <v>268</v>
      </c>
      <c r="AC723" s="285">
        <v>3.1</v>
      </c>
      <c r="AD723" s="287"/>
      <c r="AE723" s="55"/>
      <c r="AH723" s="288"/>
      <c r="AP723" s="55"/>
      <c r="AQ723" s="289"/>
      <c r="AR723" s="165"/>
      <c r="AS723" s="288"/>
      <c r="AZ723" s="56"/>
      <c r="BA723" s="56"/>
      <c r="BB723" s="56"/>
      <c r="BC723" s="56"/>
      <c r="BD723" s="56"/>
      <c r="BE723" s="56"/>
      <c r="BF723" s="56"/>
      <c r="BG723" s="56"/>
      <c r="BH723" s="56"/>
      <c r="BI723" s="56"/>
      <c r="BJ723" s="1187"/>
      <c r="BL723" s="301"/>
      <c r="BM723" s="1210"/>
      <c r="BN723" s="144"/>
      <c r="BT723" s="306"/>
      <c r="BU723" s="179"/>
      <c r="BV723" s="1241"/>
      <c r="BW723" s="231"/>
      <c r="BX723" s="1186"/>
      <c r="BY723" s="133"/>
      <c r="BZ723" s="133"/>
      <c r="CA723" s="1187"/>
      <c r="CB723" s="311"/>
      <c r="CC723" s="312"/>
      <c r="CD723" s="311"/>
      <c r="CE723" s="312"/>
      <c r="CF723" s="311"/>
      <c r="CG723" s="312"/>
      <c r="CH723" s="311"/>
      <c r="CI723" s="1241"/>
      <c r="CJ723" s="1219"/>
      <c r="CK723" s="1189"/>
      <c r="CL723" s="1190"/>
      <c r="CM723" s="1192"/>
      <c r="CN723" s="1194"/>
      <c r="CO723" s="1192"/>
      <c r="CP723" s="1196"/>
      <c r="CQ723" s="1192"/>
      <c r="CR723" s="1205"/>
      <c r="CS723" s="1230"/>
      <c r="CT723" s="1232"/>
      <c r="CU723" s="1235"/>
      <c r="CV723" s="1238"/>
      <c r="CW723" s="1235"/>
      <c r="CX723" s="1238"/>
      <c r="CY723" s="1189"/>
      <c r="CZ723" s="291" t="s">
        <v>1167</v>
      </c>
      <c r="DA723" s="292">
        <v>2200</v>
      </c>
      <c r="DB723" s="293">
        <v>2400</v>
      </c>
      <c r="DC723" s="294">
        <v>1500</v>
      </c>
      <c r="DD723" s="290">
        <v>1500</v>
      </c>
      <c r="DE723" s="1210"/>
      <c r="DF723" s="302"/>
      <c r="DG723" s="235"/>
      <c r="DH723" s="165"/>
      <c r="DI723" s="1241"/>
      <c r="DJ723" s="1244"/>
      <c r="DK723" s="1210"/>
      <c r="DL723" s="1190"/>
      <c r="DM723" s="1193"/>
      <c r="DN723" s="1195"/>
      <c r="DO723" s="1193"/>
      <c r="DP723" s="1197"/>
      <c r="DQ723" s="1193"/>
      <c r="DR723" s="1248"/>
      <c r="DS723" s="1210"/>
      <c r="DT723" s="231"/>
      <c r="DU723" s="1210"/>
      <c r="DV723" s="1222"/>
      <c r="DW723" s="1224"/>
      <c r="DX723" s="1224"/>
      <c r="DY723" s="1226"/>
      <c r="DZ723" s="1210"/>
      <c r="EA723" s="1213"/>
      <c r="EB723" s="1193"/>
      <c r="EC723" s="1200"/>
      <c r="ED723" s="1193"/>
      <c r="EE723" s="1195"/>
      <c r="EF723" s="1193"/>
      <c r="EG723" s="1197"/>
      <c r="EH723" s="1193"/>
      <c r="EI723" s="1206"/>
      <c r="EJ723" s="1209"/>
      <c r="EK723" s="1210"/>
      <c r="EL723" s="1213"/>
      <c r="EM723" s="1193"/>
      <c r="EN723" s="1200"/>
      <c r="EO723" s="1193"/>
      <c r="EP723" s="1195"/>
      <c r="EQ723" s="1193"/>
      <c r="ER723" s="1197"/>
      <c r="ES723" s="1193"/>
      <c r="ET723" s="1206"/>
      <c r="EU723" s="1216"/>
      <c r="EV723" s="1209"/>
      <c r="EW723" s="1210"/>
      <c r="EX723" s="295" t="s">
        <v>1168</v>
      </c>
      <c r="EY723" s="1210"/>
      <c r="EZ723" s="1261"/>
      <c r="FA723" s="1210"/>
      <c r="FB723" s="1264"/>
      <c r="FC723" s="298"/>
      <c r="FD723" s="1267"/>
      <c r="FE723" s="441"/>
      <c r="FL723" s="422"/>
      <c r="FM723" s="422"/>
      <c r="FN723" s="422"/>
      <c r="FO723" s="422"/>
    </row>
    <row r="724" spans="1:171" ht="15.6" customHeight="1">
      <c r="A724" s="144" t="s">
        <v>1685</v>
      </c>
      <c r="B724" s="144" t="s">
        <v>2418</v>
      </c>
      <c r="C724" s="1256"/>
      <c r="D724" s="1352" t="s">
        <v>1200</v>
      </c>
      <c r="E724" s="1184" t="s">
        <v>1160</v>
      </c>
      <c r="F724" s="296" t="s">
        <v>42</v>
      </c>
      <c r="G724" s="205"/>
      <c r="H724" s="206">
        <v>36480</v>
      </c>
      <c r="I724" s="207">
        <v>44620</v>
      </c>
      <c r="J724" s="206">
        <v>32530</v>
      </c>
      <c r="K724" s="207">
        <v>40670</v>
      </c>
      <c r="L724" s="175" t="s">
        <v>268</v>
      </c>
      <c r="M724" s="208">
        <v>340</v>
      </c>
      <c r="N724" s="209">
        <v>420</v>
      </c>
      <c r="O724" s="210" t="s">
        <v>269</v>
      </c>
      <c r="P724" s="211" t="s">
        <v>270</v>
      </c>
      <c r="Q724" s="212" t="s">
        <v>268</v>
      </c>
      <c r="R724" s="213" t="s">
        <v>271</v>
      </c>
      <c r="S724" s="212" t="s">
        <v>268</v>
      </c>
      <c r="T724" s="214">
        <v>3.3</v>
      </c>
      <c r="U724" s="215">
        <v>3.2</v>
      </c>
      <c r="V724" s="208">
        <v>300</v>
      </c>
      <c r="W724" s="209">
        <v>380</v>
      </c>
      <c r="X724" s="210" t="s">
        <v>269</v>
      </c>
      <c r="Y724" s="211" t="s">
        <v>270</v>
      </c>
      <c r="Z724" s="212" t="s">
        <v>268</v>
      </c>
      <c r="AA724" s="213" t="s">
        <v>271</v>
      </c>
      <c r="AB724" s="212" t="s">
        <v>268</v>
      </c>
      <c r="AC724" s="214">
        <v>3.2</v>
      </c>
      <c r="AD724" s="216">
        <v>3.1</v>
      </c>
      <c r="AE724" s="175" t="s">
        <v>268</v>
      </c>
      <c r="AF724" s="217">
        <v>8140</v>
      </c>
      <c r="AG724" s="218" t="s">
        <v>274</v>
      </c>
      <c r="AH724" s="219">
        <v>80</v>
      </c>
      <c r="AI724" s="220" t="s">
        <v>269</v>
      </c>
      <c r="AJ724" s="211" t="s">
        <v>270</v>
      </c>
      <c r="AK724" s="212" t="s">
        <v>268</v>
      </c>
      <c r="AL724" s="213" t="s">
        <v>271</v>
      </c>
      <c r="AM724" s="212" t="s">
        <v>268</v>
      </c>
      <c r="AN724" s="221">
        <v>2.8</v>
      </c>
      <c r="AO724" s="222" t="s">
        <v>276</v>
      </c>
      <c r="AP724" s="175" t="s">
        <v>268</v>
      </c>
      <c r="AQ724" s="223">
        <v>3250</v>
      </c>
      <c r="AR724" s="224" t="s">
        <v>274</v>
      </c>
      <c r="AS724" s="225">
        <v>30</v>
      </c>
      <c r="AT724" s="226" t="s">
        <v>269</v>
      </c>
      <c r="AU724" s="227" t="s">
        <v>270</v>
      </c>
      <c r="AV724" s="228" t="s">
        <v>268</v>
      </c>
      <c r="AW724" s="229" t="s">
        <v>271</v>
      </c>
      <c r="AX724" s="228" t="s">
        <v>268</v>
      </c>
      <c r="AY724" s="230">
        <v>3.8</v>
      </c>
      <c r="BA724" s="56"/>
      <c r="BJ724" s="1187"/>
      <c r="BL724" s="301"/>
      <c r="BM724" s="1210"/>
      <c r="BN724" s="144"/>
      <c r="BT724" s="306"/>
      <c r="BU724" s="235"/>
      <c r="BV724" s="1241"/>
      <c r="BW724" s="266"/>
      <c r="BX724" s="1186"/>
      <c r="BY724" s="133"/>
      <c r="BZ724" s="133"/>
      <c r="CA724" s="1187"/>
      <c r="CB724" s="311"/>
      <c r="CC724" s="312"/>
      <c r="CD724" s="311"/>
      <c r="CE724" s="312"/>
      <c r="CF724" s="311"/>
      <c r="CG724" s="312"/>
      <c r="CH724" s="311"/>
      <c r="CI724" s="1241"/>
      <c r="CJ724" s="1188" t="s">
        <v>174</v>
      </c>
      <c r="CK724" s="1189" t="s">
        <v>268</v>
      </c>
      <c r="CL724" s="1190">
        <v>20</v>
      </c>
      <c r="CM724" s="1192" t="s">
        <v>269</v>
      </c>
      <c r="CN724" s="1194" t="s">
        <v>270</v>
      </c>
      <c r="CO724" s="1192" t="s">
        <v>268</v>
      </c>
      <c r="CP724" s="1196" t="s">
        <v>275</v>
      </c>
      <c r="CQ724" s="1192" t="s">
        <v>268</v>
      </c>
      <c r="CR724" s="1205">
        <v>3.1</v>
      </c>
      <c r="CS724" s="1230" t="s">
        <v>277</v>
      </c>
      <c r="CT724" s="1232" t="s">
        <v>268</v>
      </c>
      <c r="CU724" s="1233">
        <v>3400</v>
      </c>
      <c r="CV724" s="1236">
        <v>3800</v>
      </c>
      <c r="CW724" s="1233">
        <v>2400</v>
      </c>
      <c r="CX724" s="1236">
        <v>2400</v>
      </c>
      <c r="CY724" s="1189" t="s">
        <v>268</v>
      </c>
      <c r="CZ724" s="238" t="s">
        <v>1162</v>
      </c>
      <c r="DA724" s="239">
        <v>5500</v>
      </c>
      <c r="DB724" s="240">
        <v>6200</v>
      </c>
      <c r="DC724" s="241">
        <v>3900</v>
      </c>
      <c r="DD724" s="242">
        <v>3900</v>
      </c>
      <c r="DE724" s="1210"/>
      <c r="DF724" s="231" t="s">
        <v>329</v>
      </c>
      <c r="DG724" s="1189" t="s">
        <v>268</v>
      </c>
      <c r="DH724" s="1239">
        <v>5100</v>
      </c>
      <c r="DI724" s="1210" t="s">
        <v>268</v>
      </c>
      <c r="DJ724" s="1242">
        <v>1550</v>
      </c>
      <c r="DK724" s="1210" t="s">
        <v>268</v>
      </c>
      <c r="DL724" s="1245">
        <v>10</v>
      </c>
      <c r="DM724" s="1201" t="s">
        <v>269</v>
      </c>
      <c r="DN724" s="1202" t="s">
        <v>270</v>
      </c>
      <c r="DO724" s="1201" t="s">
        <v>268</v>
      </c>
      <c r="DP724" s="1203" t="s">
        <v>275</v>
      </c>
      <c r="DQ724" s="1201" t="s">
        <v>268</v>
      </c>
      <c r="DR724" s="1246">
        <v>9.6999999999999993</v>
      </c>
      <c r="DS724" s="1210"/>
      <c r="DT724" s="231"/>
      <c r="DU724" s="1210" t="s">
        <v>280</v>
      </c>
      <c r="DV724" s="1249" t="s">
        <v>1129</v>
      </c>
      <c r="DW724" s="1251" t="s">
        <v>1129</v>
      </c>
      <c r="DX724" s="1251" t="s">
        <v>1129</v>
      </c>
      <c r="DY724" s="1253" t="s">
        <v>1129</v>
      </c>
      <c r="DZ724" s="1210" t="s">
        <v>280</v>
      </c>
      <c r="EA724" s="1211">
        <v>1050</v>
      </c>
      <c r="EB724" s="1201" t="s">
        <v>268</v>
      </c>
      <c r="EC724" s="1198">
        <v>11</v>
      </c>
      <c r="ED724" s="1201" t="s">
        <v>269</v>
      </c>
      <c r="EE724" s="1202" t="s">
        <v>270</v>
      </c>
      <c r="EF724" s="1201" t="s">
        <v>268</v>
      </c>
      <c r="EG724" s="1203" t="s">
        <v>275</v>
      </c>
      <c r="EH724" s="1201" t="s">
        <v>268</v>
      </c>
      <c r="EI724" s="1204">
        <v>4.4000000000000004</v>
      </c>
      <c r="EJ724" s="1207" t="s">
        <v>276</v>
      </c>
      <c r="EK724" s="1210" t="s">
        <v>280</v>
      </c>
      <c r="EL724" s="1211">
        <v>3490</v>
      </c>
      <c r="EM724" s="1201" t="s">
        <v>268</v>
      </c>
      <c r="EN724" s="1198">
        <v>30</v>
      </c>
      <c r="EO724" s="1201" t="s">
        <v>269</v>
      </c>
      <c r="EP724" s="1202" t="s">
        <v>270</v>
      </c>
      <c r="EQ724" s="1201" t="s">
        <v>268</v>
      </c>
      <c r="ER724" s="1203" t="s">
        <v>275</v>
      </c>
      <c r="ES724" s="1201" t="s">
        <v>268</v>
      </c>
      <c r="ET724" s="1204">
        <v>3.2</v>
      </c>
      <c r="EU724" s="1214" t="s">
        <v>276</v>
      </c>
      <c r="EV724" s="1207" t="s">
        <v>1168</v>
      </c>
      <c r="EW724" s="1210" t="s">
        <v>280</v>
      </c>
      <c r="EX724" s="244"/>
      <c r="EY724" s="1210" t="s">
        <v>280</v>
      </c>
      <c r="EZ724" s="1261"/>
      <c r="FA724" s="1210"/>
      <c r="FB724" s="1264"/>
      <c r="FC724" s="298"/>
      <c r="FD724" s="1267"/>
      <c r="FE724" s="441"/>
      <c r="FL724" s="422"/>
      <c r="FM724" s="422"/>
      <c r="FN724" s="422"/>
      <c r="FO724" s="422"/>
    </row>
    <row r="725" spans="1:171" ht="15.6" customHeight="1">
      <c r="A725" s="144" t="s">
        <v>1686</v>
      </c>
      <c r="B725" s="144" t="s">
        <v>2419</v>
      </c>
      <c r="C725" s="1256"/>
      <c r="D725" s="1182"/>
      <c r="E725" s="1185"/>
      <c r="F725" s="299" t="s">
        <v>43</v>
      </c>
      <c r="G725" s="205"/>
      <c r="H725" s="246">
        <v>44620</v>
      </c>
      <c r="I725" s="247">
        <v>110760</v>
      </c>
      <c r="J725" s="246">
        <v>40670</v>
      </c>
      <c r="K725" s="247">
        <v>106810</v>
      </c>
      <c r="L725" s="175" t="s">
        <v>268</v>
      </c>
      <c r="M725" s="248">
        <v>420</v>
      </c>
      <c r="N725" s="249">
        <v>980</v>
      </c>
      <c r="O725" s="250" t="s">
        <v>269</v>
      </c>
      <c r="P725" s="251" t="s">
        <v>270</v>
      </c>
      <c r="Q725" s="252" t="s">
        <v>274</v>
      </c>
      <c r="R725" s="251" t="s">
        <v>271</v>
      </c>
      <c r="S725" s="252" t="s">
        <v>268</v>
      </c>
      <c r="T725" s="253">
        <v>3.2</v>
      </c>
      <c r="U725" s="254">
        <v>3.1</v>
      </c>
      <c r="V725" s="248">
        <v>380</v>
      </c>
      <c r="W725" s="249">
        <v>940</v>
      </c>
      <c r="X725" s="250" t="s">
        <v>269</v>
      </c>
      <c r="Y725" s="251" t="s">
        <v>270</v>
      </c>
      <c r="Z725" s="252" t="s">
        <v>274</v>
      </c>
      <c r="AA725" s="251" t="s">
        <v>271</v>
      </c>
      <c r="AB725" s="252" t="s">
        <v>268</v>
      </c>
      <c r="AC725" s="253">
        <v>3.1</v>
      </c>
      <c r="AD725" s="255">
        <v>3.1</v>
      </c>
      <c r="AE725" s="175" t="s">
        <v>268</v>
      </c>
      <c r="AF725" s="223">
        <v>8140</v>
      </c>
      <c r="AG725" s="224" t="s">
        <v>274</v>
      </c>
      <c r="AH725" s="256">
        <v>80</v>
      </c>
      <c r="AI725" s="257" t="s">
        <v>269</v>
      </c>
      <c r="AJ725" s="197" t="s">
        <v>270</v>
      </c>
      <c r="AK725" s="198" t="s">
        <v>268</v>
      </c>
      <c r="AL725" s="258" t="s">
        <v>271</v>
      </c>
      <c r="AM725" s="259" t="s">
        <v>268</v>
      </c>
      <c r="AN725" s="260">
        <v>2.8</v>
      </c>
      <c r="AO725" s="261"/>
      <c r="AQ725" s="233"/>
      <c r="AR725" s="56"/>
      <c r="AS725" s="233"/>
      <c r="AT725" s="262"/>
      <c r="AU725" s="263"/>
      <c r="AV725" s="262"/>
      <c r="AW725" s="263"/>
      <c r="AX725" s="262"/>
      <c r="AY725" s="263"/>
      <c r="BA725" s="56"/>
      <c r="BB725" s="56"/>
      <c r="BC725" s="264"/>
      <c r="BD725" s="265"/>
      <c r="BE725" s="56"/>
      <c r="BF725" s="265"/>
      <c r="BG725" s="56"/>
      <c r="BH725" s="265"/>
      <c r="BI725" s="56"/>
      <c r="BJ725" s="1187"/>
      <c r="BL725" s="301"/>
      <c r="BM725" s="1210"/>
      <c r="BN725" s="144"/>
      <c r="BT725" s="306"/>
      <c r="BU725" s="307"/>
      <c r="BV725" s="1241"/>
      <c r="BW725" s="302"/>
      <c r="BX725" s="1186"/>
      <c r="BY725" s="133"/>
      <c r="BZ725" s="133"/>
      <c r="CA725" s="1187"/>
      <c r="CB725" s="311"/>
      <c r="CC725" s="312"/>
      <c r="CD725" s="311"/>
      <c r="CE725" s="312"/>
      <c r="CF725" s="311"/>
      <c r="CG725" s="312"/>
      <c r="CH725" s="311"/>
      <c r="CI725" s="1241"/>
      <c r="CJ725" s="1188"/>
      <c r="CK725" s="1189"/>
      <c r="CL725" s="1190"/>
      <c r="CM725" s="1192"/>
      <c r="CN725" s="1194"/>
      <c r="CO725" s="1192"/>
      <c r="CP725" s="1196"/>
      <c r="CQ725" s="1192"/>
      <c r="CR725" s="1205"/>
      <c r="CS725" s="1230"/>
      <c r="CT725" s="1232"/>
      <c r="CU725" s="1234"/>
      <c r="CV725" s="1237"/>
      <c r="CW725" s="1234"/>
      <c r="CX725" s="1237"/>
      <c r="CY725" s="1189"/>
      <c r="CZ725" s="167" t="s">
        <v>1164</v>
      </c>
      <c r="DA725" s="268">
        <v>3000</v>
      </c>
      <c r="DB725" s="269">
        <v>3400</v>
      </c>
      <c r="DC725" s="270">
        <v>2100</v>
      </c>
      <c r="DD725" s="271">
        <v>2100</v>
      </c>
      <c r="DE725" s="1210"/>
      <c r="DF725" s="231">
        <v>2440</v>
      </c>
      <c r="DG725" s="1189"/>
      <c r="DH725" s="1240"/>
      <c r="DI725" s="1210"/>
      <c r="DJ725" s="1243"/>
      <c r="DK725" s="1210"/>
      <c r="DL725" s="1190"/>
      <c r="DM725" s="1192"/>
      <c r="DN725" s="1194"/>
      <c r="DO725" s="1192"/>
      <c r="DP725" s="1196"/>
      <c r="DQ725" s="1192"/>
      <c r="DR725" s="1247"/>
      <c r="DS725" s="1210"/>
      <c r="DT725" s="302"/>
      <c r="DU725" s="1210"/>
      <c r="DV725" s="1250"/>
      <c r="DW725" s="1252"/>
      <c r="DX725" s="1252"/>
      <c r="DY725" s="1254"/>
      <c r="DZ725" s="1210"/>
      <c r="EA725" s="1212"/>
      <c r="EB725" s="1192"/>
      <c r="EC725" s="1199"/>
      <c r="ED725" s="1192"/>
      <c r="EE725" s="1194"/>
      <c r="EF725" s="1192"/>
      <c r="EG725" s="1196"/>
      <c r="EH725" s="1192"/>
      <c r="EI725" s="1205"/>
      <c r="EJ725" s="1208"/>
      <c r="EK725" s="1210"/>
      <c r="EL725" s="1212"/>
      <c r="EM725" s="1192"/>
      <c r="EN725" s="1199"/>
      <c r="EO725" s="1192"/>
      <c r="EP725" s="1194"/>
      <c r="EQ725" s="1192"/>
      <c r="ER725" s="1196"/>
      <c r="ES725" s="1192"/>
      <c r="ET725" s="1205"/>
      <c r="EU725" s="1215"/>
      <c r="EV725" s="1208"/>
      <c r="EW725" s="1210"/>
      <c r="EX725" s="272">
        <v>2170</v>
      </c>
      <c r="EY725" s="1210"/>
      <c r="EZ725" s="1261"/>
      <c r="FA725" s="1210"/>
      <c r="FB725" s="1264"/>
      <c r="FC725" s="298"/>
      <c r="FD725" s="1267"/>
      <c r="FE725" s="441"/>
      <c r="FL725" s="422"/>
      <c r="FM725" s="422"/>
      <c r="FN725" s="422"/>
      <c r="FO725" s="422"/>
    </row>
    <row r="726" spans="1:171" ht="15.6" customHeight="1">
      <c r="A726" s="144" t="s">
        <v>1687</v>
      </c>
      <c r="B726" s="144" t="s">
        <v>2420</v>
      </c>
      <c r="C726" s="1256"/>
      <c r="D726" s="1182"/>
      <c r="E726" s="1217" t="s">
        <v>1165</v>
      </c>
      <c r="F726" s="299" t="s">
        <v>44</v>
      </c>
      <c r="G726" s="205"/>
      <c r="H726" s="246">
        <v>110760</v>
      </c>
      <c r="I726" s="247">
        <v>192200</v>
      </c>
      <c r="J726" s="246">
        <v>106810</v>
      </c>
      <c r="K726" s="247">
        <v>188250</v>
      </c>
      <c r="L726" s="175" t="s">
        <v>268</v>
      </c>
      <c r="M726" s="248">
        <v>980</v>
      </c>
      <c r="N726" s="249">
        <v>1790</v>
      </c>
      <c r="O726" s="250" t="s">
        <v>269</v>
      </c>
      <c r="P726" s="251" t="s">
        <v>270</v>
      </c>
      <c r="Q726" s="252" t="s">
        <v>274</v>
      </c>
      <c r="R726" s="251" t="s">
        <v>271</v>
      </c>
      <c r="S726" s="252" t="s">
        <v>268</v>
      </c>
      <c r="T726" s="253">
        <v>3.1</v>
      </c>
      <c r="U726" s="254">
        <v>3.1</v>
      </c>
      <c r="V726" s="248">
        <v>940</v>
      </c>
      <c r="W726" s="249">
        <v>1750</v>
      </c>
      <c r="X726" s="250" t="s">
        <v>269</v>
      </c>
      <c r="Y726" s="251" t="s">
        <v>270</v>
      </c>
      <c r="Z726" s="252" t="s">
        <v>274</v>
      </c>
      <c r="AA726" s="251" t="s">
        <v>271</v>
      </c>
      <c r="AB726" s="252" t="s">
        <v>268</v>
      </c>
      <c r="AC726" s="253">
        <v>3.1</v>
      </c>
      <c r="AD726" s="255">
        <v>3.1</v>
      </c>
      <c r="AE726" s="55"/>
      <c r="AH726" s="273"/>
      <c r="AP726" s="55"/>
      <c r="AZ726" s="175" t="s">
        <v>268</v>
      </c>
      <c r="BA726" s="274">
        <v>16280</v>
      </c>
      <c r="BB726" s="175" t="s">
        <v>268</v>
      </c>
      <c r="BC726" s="225">
        <v>160</v>
      </c>
      <c r="BD726" s="226" t="s">
        <v>269</v>
      </c>
      <c r="BE726" s="227" t="s">
        <v>270</v>
      </c>
      <c r="BF726" s="228" t="s">
        <v>268</v>
      </c>
      <c r="BG726" s="229" t="s">
        <v>271</v>
      </c>
      <c r="BH726" s="226" t="s">
        <v>268</v>
      </c>
      <c r="BI726" s="230">
        <v>2.8</v>
      </c>
      <c r="BJ726" s="1187"/>
      <c r="BL726" s="301"/>
      <c r="BM726" s="1210"/>
      <c r="BN726" s="144"/>
      <c r="BT726" s="306"/>
      <c r="BU726" s="179"/>
      <c r="BV726" s="1241"/>
      <c r="BW726" s="231"/>
      <c r="BX726" s="1186"/>
      <c r="BY726" s="133"/>
      <c r="BZ726" s="133"/>
      <c r="CA726" s="1187"/>
      <c r="CB726" s="311"/>
      <c r="CC726" s="312"/>
      <c r="CD726" s="311"/>
      <c r="CE726" s="312"/>
      <c r="CF726" s="311"/>
      <c r="CG726" s="312"/>
      <c r="CH726" s="311"/>
      <c r="CI726" s="1241"/>
      <c r="CJ726" s="1219">
        <v>2410</v>
      </c>
      <c r="CK726" s="1189"/>
      <c r="CL726" s="1190"/>
      <c r="CM726" s="1192"/>
      <c r="CN726" s="1194"/>
      <c r="CO726" s="1192"/>
      <c r="CP726" s="1196"/>
      <c r="CQ726" s="1192"/>
      <c r="CR726" s="1205"/>
      <c r="CS726" s="1230"/>
      <c r="CT726" s="1232"/>
      <c r="CU726" s="1234"/>
      <c r="CV726" s="1237"/>
      <c r="CW726" s="1234"/>
      <c r="CX726" s="1237"/>
      <c r="CY726" s="1189"/>
      <c r="CZ726" s="167" t="s">
        <v>1166</v>
      </c>
      <c r="DA726" s="268">
        <v>2600</v>
      </c>
      <c r="DB726" s="269">
        <v>2900</v>
      </c>
      <c r="DC726" s="270">
        <v>1800</v>
      </c>
      <c r="DD726" s="271">
        <v>1800</v>
      </c>
      <c r="DE726" s="1210"/>
      <c r="DF726" s="231"/>
      <c r="DG726" s="235"/>
      <c r="DH726" s="276"/>
      <c r="DI726" s="1241"/>
      <c r="DJ726" s="1243"/>
      <c r="DK726" s="1210"/>
      <c r="DL726" s="1190"/>
      <c r="DM726" s="1192"/>
      <c r="DN726" s="1194"/>
      <c r="DO726" s="1192"/>
      <c r="DP726" s="1196"/>
      <c r="DQ726" s="1192"/>
      <c r="DR726" s="1247"/>
      <c r="DS726" s="1210"/>
      <c r="DT726" s="231"/>
      <c r="DU726" s="1210"/>
      <c r="DV726" s="1221">
        <v>0.02</v>
      </c>
      <c r="DW726" s="1223">
        <v>0.03</v>
      </c>
      <c r="DX726" s="1223">
        <v>0.05</v>
      </c>
      <c r="DY726" s="1225">
        <v>0.06</v>
      </c>
      <c r="DZ726" s="1210"/>
      <c r="EA726" s="1212"/>
      <c r="EB726" s="1192"/>
      <c r="EC726" s="1199"/>
      <c r="ED726" s="1192"/>
      <c r="EE726" s="1194"/>
      <c r="EF726" s="1192"/>
      <c r="EG726" s="1196"/>
      <c r="EH726" s="1192"/>
      <c r="EI726" s="1205"/>
      <c r="EJ726" s="1208"/>
      <c r="EK726" s="1210"/>
      <c r="EL726" s="1212"/>
      <c r="EM726" s="1192"/>
      <c r="EN726" s="1199"/>
      <c r="EO726" s="1192"/>
      <c r="EP726" s="1194"/>
      <c r="EQ726" s="1192"/>
      <c r="ER726" s="1196"/>
      <c r="ES726" s="1192"/>
      <c r="ET726" s="1205"/>
      <c r="EU726" s="1215"/>
      <c r="EV726" s="1208"/>
      <c r="EW726" s="1210"/>
      <c r="EX726" s="277">
        <v>20</v>
      </c>
      <c r="EY726" s="1210"/>
      <c r="EZ726" s="1261"/>
      <c r="FA726" s="1210"/>
      <c r="FB726" s="1264"/>
      <c r="FC726" s="298"/>
      <c r="FD726" s="1267"/>
      <c r="FE726" s="441"/>
      <c r="FL726" s="422"/>
      <c r="FM726" s="422"/>
      <c r="FN726" s="422"/>
      <c r="FO726" s="422"/>
    </row>
    <row r="727" spans="1:171" ht="15.6" customHeight="1">
      <c r="A727" s="144" t="s">
        <v>1688</v>
      </c>
      <c r="B727" s="144" t="s">
        <v>2421</v>
      </c>
      <c r="C727" s="1256"/>
      <c r="D727" s="1182"/>
      <c r="E727" s="1218"/>
      <c r="F727" s="300" t="s">
        <v>45</v>
      </c>
      <c r="G727" s="205"/>
      <c r="H727" s="279">
        <v>192200</v>
      </c>
      <c r="I727" s="280"/>
      <c r="J727" s="279">
        <v>188250</v>
      </c>
      <c r="K727" s="280"/>
      <c r="L727" s="175" t="s">
        <v>268</v>
      </c>
      <c r="M727" s="223">
        <v>1790</v>
      </c>
      <c r="N727" s="281"/>
      <c r="O727" s="282" t="s">
        <v>269</v>
      </c>
      <c r="P727" s="283" t="s">
        <v>270</v>
      </c>
      <c r="Q727" s="284" t="s">
        <v>274</v>
      </c>
      <c r="R727" s="283" t="s">
        <v>271</v>
      </c>
      <c r="S727" s="284" t="s">
        <v>268</v>
      </c>
      <c r="T727" s="285">
        <v>3.1</v>
      </c>
      <c r="U727" s="286"/>
      <c r="V727" s="223">
        <v>1750</v>
      </c>
      <c r="W727" s="281"/>
      <c r="X727" s="282" t="s">
        <v>269</v>
      </c>
      <c r="Y727" s="283" t="s">
        <v>270</v>
      </c>
      <c r="Z727" s="284" t="s">
        <v>274</v>
      </c>
      <c r="AA727" s="283" t="s">
        <v>271</v>
      </c>
      <c r="AB727" s="284" t="s">
        <v>268</v>
      </c>
      <c r="AC727" s="285">
        <v>3.1</v>
      </c>
      <c r="AD727" s="287"/>
      <c r="AE727" s="55"/>
      <c r="AH727" s="288"/>
      <c r="AP727" s="55"/>
      <c r="AQ727" s="289"/>
      <c r="AR727" s="165"/>
      <c r="AS727" s="288"/>
      <c r="AZ727" s="56"/>
      <c r="BA727" s="56"/>
      <c r="BB727" s="56"/>
      <c r="BC727" s="56"/>
      <c r="BD727" s="56"/>
      <c r="BE727" s="56"/>
      <c r="BF727" s="56"/>
      <c r="BG727" s="56"/>
      <c r="BH727" s="56"/>
      <c r="BI727" s="56"/>
      <c r="BJ727" s="1187"/>
      <c r="BL727" s="301"/>
      <c r="BM727" s="1210"/>
      <c r="BN727" s="144"/>
      <c r="BT727" s="306"/>
      <c r="BU727" s="235"/>
      <c r="BV727" s="1241"/>
      <c r="BW727" s="266"/>
      <c r="BX727" s="1186"/>
      <c r="BY727" s="133"/>
      <c r="BZ727" s="133"/>
      <c r="CA727" s="1187"/>
      <c r="CB727" s="311"/>
      <c r="CC727" s="312"/>
      <c r="CD727" s="311"/>
      <c r="CE727" s="312"/>
      <c r="CF727" s="311"/>
      <c r="CG727" s="312"/>
      <c r="CH727" s="311"/>
      <c r="CI727" s="1241"/>
      <c r="CJ727" s="1219"/>
      <c r="CK727" s="1189"/>
      <c r="CL727" s="1190"/>
      <c r="CM727" s="1192"/>
      <c r="CN727" s="1194"/>
      <c r="CO727" s="1192"/>
      <c r="CP727" s="1196"/>
      <c r="CQ727" s="1192"/>
      <c r="CR727" s="1205"/>
      <c r="CS727" s="1230"/>
      <c r="CT727" s="1232"/>
      <c r="CU727" s="1235"/>
      <c r="CV727" s="1238"/>
      <c r="CW727" s="1235"/>
      <c r="CX727" s="1238"/>
      <c r="CY727" s="1189"/>
      <c r="CZ727" s="291" t="s">
        <v>1167</v>
      </c>
      <c r="DA727" s="292">
        <v>2400</v>
      </c>
      <c r="DB727" s="293">
        <v>2600</v>
      </c>
      <c r="DC727" s="294">
        <v>1600</v>
      </c>
      <c r="DD727" s="290">
        <v>1600</v>
      </c>
      <c r="DE727" s="1210"/>
      <c r="DF727" s="231" t="s">
        <v>331</v>
      </c>
      <c r="DG727" s="235"/>
      <c r="DH727" s="165"/>
      <c r="DI727" s="1241"/>
      <c r="DJ727" s="1244"/>
      <c r="DK727" s="1210"/>
      <c r="DL727" s="1190"/>
      <c r="DM727" s="1193"/>
      <c r="DN727" s="1195"/>
      <c r="DO727" s="1193"/>
      <c r="DP727" s="1197"/>
      <c r="DQ727" s="1193"/>
      <c r="DR727" s="1248"/>
      <c r="DS727" s="1210"/>
      <c r="DT727" s="231"/>
      <c r="DU727" s="1210"/>
      <c r="DV727" s="1222"/>
      <c r="DW727" s="1224"/>
      <c r="DX727" s="1224"/>
      <c r="DY727" s="1226"/>
      <c r="DZ727" s="1210"/>
      <c r="EA727" s="1213"/>
      <c r="EB727" s="1193"/>
      <c r="EC727" s="1200"/>
      <c r="ED727" s="1193"/>
      <c r="EE727" s="1195"/>
      <c r="EF727" s="1193"/>
      <c r="EG727" s="1197"/>
      <c r="EH727" s="1193"/>
      <c r="EI727" s="1206"/>
      <c r="EJ727" s="1209"/>
      <c r="EK727" s="1210"/>
      <c r="EL727" s="1213"/>
      <c r="EM727" s="1193"/>
      <c r="EN727" s="1200"/>
      <c r="EO727" s="1193"/>
      <c r="EP727" s="1195"/>
      <c r="EQ727" s="1193"/>
      <c r="ER727" s="1197"/>
      <c r="ES727" s="1193"/>
      <c r="ET727" s="1206"/>
      <c r="EU727" s="1216"/>
      <c r="EV727" s="1209"/>
      <c r="EW727" s="1210"/>
      <c r="EX727" s="295" t="s">
        <v>1168</v>
      </c>
      <c r="EY727" s="1210"/>
      <c r="EZ727" s="1261"/>
      <c r="FA727" s="1210"/>
      <c r="FB727" s="1264"/>
      <c r="FC727" s="298"/>
      <c r="FD727" s="1267"/>
      <c r="FE727" s="441"/>
      <c r="FL727" s="422"/>
      <c r="FM727" s="422"/>
      <c r="FN727" s="422"/>
      <c r="FO727" s="422"/>
    </row>
    <row r="728" spans="1:171" ht="15.6" customHeight="1">
      <c r="A728" s="144" t="s">
        <v>1689</v>
      </c>
      <c r="B728" s="144" t="s">
        <v>2422</v>
      </c>
      <c r="C728" s="1256"/>
      <c r="D728" s="1352" t="s">
        <v>1201</v>
      </c>
      <c r="E728" s="1184" t="s">
        <v>1160</v>
      </c>
      <c r="F728" s="296" t="s">
        <v>42</v>
      </c>
      <c r="G728" s="205"/>
      <c r="H728" s="206">
        <v>35320</v>
      </c>
      <c r="I728" s="207">
        <v>43460</v>
      </c>
      <c r="J728" s="206">
        <v>31640</v>
      </c>
      <c r="K728" s="207">
        <v>39780</v>
      </c>
      <c r="L728" s="175" t="s">
        <v>268</v>
      </c>
      <c r="M728" s="208">
        <v>330</v>
      </c>
      <c r="N728" s="209">
        <v>410</v>
      </c>
      <c r="O728" s="210" t="s">
        <v>269</v>
      </c>
      <c r="P728" s="211" t="s">
        <v>270</v>
      </c>
      <c r="Q728" s="212" t="s">
        <v>268</v>
      </c>
      <c r="R728" s="213" t="s">
        <v>271</v>
      </c>
      <c r="S728" s="212" t="s">
        <v>268</v>
      </c>
      <c r="T728" s="214">
        <v>3.2</v>
      </c>
      <c r="U728" s="215">
        <v>3.2</v>
      </c>
      <c r="V728" s="208">
        <v>290</v>
      </c>
      <c r="W728" s="209">
        <v>370</v>
      </c>
      <c r="X728" s="210" t="s">
        <v>269</v>
      </c>
      <c r="Y728" s="211" t="s">
        <v>270</v>
      </c>
      <c r="Z728" s="212" t="s">
        <v>268</v>
      </c>
      <c r="AA728" s="213" t="s">
        <v>271</v>
      </c>
      <c r="AB728" s="212" t="s">
        <v>268</v>
      </c>
      <c r="AC728" s="214">
        <v>3.2</v>
      </c>
      <c r="AD728" s="216">
        <v>3.1</v>
      </c>
      <c r="AE728" s="175" t="s">
        <v>268</v>
      </c>
      <c r="AF728" s="217">
        <v>8140</v>
      </c>
      <c r="AG728" s="218" t="s">
        <v>274</v>
      </c>
      <c r="AH728" s="219">
        <v>80</v>
      </c>
      <c r="AI728" s="220" t="s">
        <v>269</v>
      </c>
      <c r="AJ728" s="211" t="s">
        <v>270</v>
      </c>
      <c r="AK728" s="212" t="s">
        <v>268</v>
      </c>
      <c r="AL728" s="213" t="s">
        <v>271</v>
      </c>
      <c r="AM728" s="212" t="s">
        <v>268</v>
      </c>
      <c r="AN728" s="221">
        <v>2.8</v>
      </c>
      <c r="AO728" s="222" t="s">
        <v>276</v>
      </c>
      <c r="AP728" s="175" t="s">
        <v>268</v>
      </c>
      <c r="AQ728" s="223">
        <v>3250</v>
      </c>
      <c r="AR728" s="224" t="s">
        <v>274</v>
      </c>
      <c r="AS728" s="225">
        <v>30</v>
      </c>
      <c r="AT728" s="226" t="s">
        <v>269</v>
      </c>
      <c r="AU728" s="227" t="s">
        <v>270</v>
      </c>
      <c r="AV728" s="228" t="s">
        <v>268</v>
      </c>
      <c r="AW728" s="229" t="s">
        <v>271</v>
      </c>
      <c r="AX728" s="228" t="s">
        <v>268</v>
      </c>
      <c r="AY728" s="230">
        <v>3.8</v>
      </c>
      <c r="BA728" s="56"/>
      <c r="BJ728" s="1187"/>
      <c r="BL728" s="301"/>
      <c r="BM728" s="1210"/>
      <c r="BN728" s="307"/>
      <c r="BT728" s="306"/>
      <c r="BU728" s="235"/>
      <c r="BV728" s="1241"/>
      <c r="BW728" s="266"/>
      <c r="BX728" s="1186"/>
      <c r="BY728" s="133"/>
      <c r="BZ728" s="133"/>
      <c r="CA728" s="1187"/>
      <c r="CB728" s="311"/>
      <c r="CC728" s="312"/>
      <c r="CD728" s="311"/>
      <c r="CE728" s="312"/>
      <c r="CF728" s="311"/>
      <c r="CG728" s="312"/>
      <c r="CH728" s="311"/>
      <c r="CI728" s="1241"/>
      <c r="CJ728" s="1188" t="s">
        <v>175</v>
      </c>
      <c r="CK728" s="1189" t="s">
        <v>268</v>
      </c>
      <c r="CL728" s="1190">
        <v>20</v>
      </c>
      <c r="CM728" s="1192" t="s">
        <v>269</v>
      </c>
      <c r="CN728" s="1194" t="s">
        <v>270</v>
      </c>
      <c r="CO728" s="1192" t="s">
        <v>268</v>
      </c>
      <c r="CP728" s="1196" t="s">
        <v>275</v>
      </c>
      <c r="CQ728" s="1192" t="s">
        <v>268</v>
      </c>
      <c r="CR728" s="1205">
        <v>2.7</v>
      </c>
      <c r="CS728" s="1230" t="s">
        <v>277</v>
      </c>
      <c r="CT728" s="1232" t="s">
        <v>268</v>
      </c>
      <c r="CU728" s="1233">
        <v>3200</v>
      </c>
      <c r="CV728" s="1236">
        <v>3500</v>
      </c>
      <c r="CW728" s="1233">
        <v>2200</v>
      </c>
      <c r="CX728" s="1236">
        <v>2200</v>
      </c>
      <c r="CY728" s="1189" t="s">
        <v>268</v>
      </c>
      <c r="CZ728" s="238" t="s">
        <v>1162</v>
      </c>
      <c r="DA728" s="239">
        <v>5400</v>
      </c>
      <c r="DB728" s="240">
        <v>6000</v>
      </c>
      <c r="DC728" s="241">
        <v>3700</v>
      </c>
      <c r="DD728" s="242">
        <v>3700</v>
      </c>
      <c r="DE728" s="1210"/>
      <c r="DF728" s="231">
        <v>2360</v>
      </c>
      <c r="DG728" s="1189" t="s">
        <v>268</v>
      </c>
      <c r="DH728" s="1239">
        <v>5100</v>
      </c>
      <c r="DI728" s="1210" t="s">
        <v>268</v>
      </c>
      <c r="DJ728" s="1242">
        <v>1440</v>
      </c>
      <c r="DK728" s="1210" t="s">
        <v>268</v>
      </c>
      <c r="DL728" s="1245">
        <v>10</v>
      </c>
      <c r="DM728" s="1201" t="s">
        <v>269</v>
      </c>
      <c r="DN728" s="1202" t="s">
        <v>270</v>
      </c>
      <c r="DO728" s="1201" t="s">
        <v>268</v>
      </c>
      <c r="DP728" s="1203" t="s">
        <v>275</v>
      </c>
      <c r="DQ728" s="1201" t="s">
        <v>268</v>
      </c>
      <c r="DR728" s="1246">
        <v>9.1</v>
      </c>
      <c r="DS728" s="1210"/>
      <c r="DT728" s="231"/>
      <c r="DU728" s="1210" t="s">
        <v>280</v>
      </c>
      <c r="DV728" s="1249" t="s">
        <v>1129</v>
      </c>
      <c r="DW728" s="1251" t="s">
        <v>1129</v>
      </c>
      <c r="DX728" s="1251" t="s">
        <v>1129</v>
      </c>
      <c r="DY728" s="1253" t="s">
        <v>1129</v>
      </c>
      <c r="DZ728" s="1210" t="s">
        <v>280</v>
      </c>
      <c r="EA728" s="1211">
        <v>980</v>
      </c>
      <c r="EB728" s="1201" t="s">
        <v>268</v>
      </c>
      <c r="EC728" s="1198">
        <v>10</v>
      </c>
      <c r="ED728" s="1201" t="s">
        <v>269</v>
      </c>
      <c r="EE728" s="1202" t="s">
        <v>270</v>
      </c>
      <c r="EF728" s="1201" t="s">
        <v>268</v>
      </c>
      <c r="EG728" s="1203" t="s">
        <v>275</v>
      </c>
      <c r="EH728" s="1201" t="s">
        <v>268</v>
      </c>
      <c r="EI728" s="1204">
        <v>4.5</v>
      </c>
      <c r="EJ728" s="1207" t="s">
        <v>276</v>
      </c>
      <c r="EK728" s="1210" t="s">
        <v>280</v>
      </c>
      <c r="EL728" s="1211">
        <v>3250</v>
      </c>
      <c r="EM728" s="1201" t="s">
        <v>268</v>
      </c>
      <c r="EN728" s="1198">
        <v>30</v>
      </c>
      <c r="EO728" s="1201" t="s">
        <v>269</v>
      </c>
      <c r="EP728" s="1202" t="s">
        <v>270</v>
      </c>
      <c r="EQ728" s="1201" t="s">
        <v>268</v>
      </c>
      <c r="ER728" s="1203" t="s">
        <v>275</v>
      </c>
      <c r="ES728" s="1201" t="s">
        <v>268</v>
      </c>
      <c r="ET728" s="1204">
        <v>3</v>
      </c>
      <c r="EU728" s="1214" t="s">
        <v>276</v>
      </c>
      <c r="EV728" s="1207" t="s">
        <v>1168</v>
      </c>
      <c r="EW728" s="1210" t="s">
        <v>280</v>
      </c>
      <c r="EX728" s="244"/>
      <c r="EY728" s="1210" t="s">
        <v>280</v>
      </c>
      <c r="EZ728" s="1261"/>
      <c r="FA728" s="1210"/>
      <c r="FB728" s="1264"/>
      <c r="FC728" s="298"/>
      <c r="FD728" s="1267"/>
      <c r="FE728" s="441"/>
      <c r="FL728" s="422"/>
      <c r="FM728" s="422"/>
      <c r="FN728" s="422"/>
      <c r="FO728" s="422"/>
    </row>
    <row r="729" spans="1:171" ht="15.6" customHeight="1">
      <c r="A729" s="144" t="s">
        <v>1690</v>
      </c>
      <c r="B729" s="144" t="s">
        <v>2423</v>
      </c>
      <c r="C729" s="1256"/>
      <c r="D729" s="1182"/>
      <c r="E729" s="1185"/>
      <c r="F729" s="299" t="s">
        <v>43</v>
      </c>
      <c r="G729" s="205"/>
      <c r="H729" s="246">
        <v>43460</v>
      </c>
      <c r="I729" s="247">
        <v>109600</v>
      </c>
      <c r="J729" s="246">
        <v>39780</v>
      </c>
      <c r="K729" s="247">
        <v>105920</v>
      </c>
      <c r="L729" s="175" t="s">
        <v>268</v>
      </c>
      <c r="M729" s="248">
        <v>410</v>
      </c>
      <c r="N729" s="249">
        <v>970</v>
      </c>
      <c r="O729" s="250" t="s">
        <v>269</v>
      </c>
      <c r="P729" s="251" t="s">
        <v>270</v>
      </c>
      <c r="Q729" s="252" t="s">
        <v>274</v>
      </c>
      <c r="R729" s="251" t="s">
        <v>271</v>
      </c>
      <c r="S729" s="252" t="s">
        <v>268</v>
      </c>
      <c r="T729" s="253">
        <v>3.2</v>
      </c>
      <c r="U729" s="254">
        <v>3.1</v>
      </c>
      <c r="V729" s="248">
        <v>370</v>
      </c>
      <c r="W729" s="249">
        <v>930</v>
      </c>
      <c r="X729" s="250" t="s">
        <v>269</v>
      </c>
      <c r="Y729" s="251" t="s">
        <v>270</v>
      </c>
      <c r="Z729" s="252" t="s">
        <v>274</v>
      </c>
      <c r="AA729" s="251" t="s">
        <v>271</v>
      </c>
      <c r="AB729" s="252" t="s">
        <v>268</v>
      </c>
      <c r="AC729" s="253">
        <v>3.1</v>
      </c>
      <c r="AD729" s="255">
        <v>3.1</v>
      </c>
      <c r="AE729" s="175" t="s">
        <v>268</v>
      </c>
      <c r="AF729" s="223">
        <v>8140</v>
      </c>
      <c r="AG729" s="224" t="s">
        <v>274</v>
      </c>
      <c r="AH729" s="256">
        <v>80</v>
      </c>
      <c r="AI729" s="257" t="s">
        <v>269</v>
      </c>
      <c r="AJ729" s="197" t="s">
        <v>270</v>
      </c>
      <c r="AK729" s="198" t="s">
        <v>268</v>
      </c>
      <c r="AL729" s="258" t="s">
        <v>271</v>
      </c>
      <c r="AM729" s="259" t="s">
        <v>268</v>
      </c>
      <c r="AN729" s="260">
        <v>2.8</v>
      </c>
      <c r="AO729" s="261"/>
      <c r="AQ729" s="233"/>
      <c r="AR729" s="56"/>
      <c r="AS729" s="233"/>
      <c r="AT729" s="262"/>
      <c r="AU729" s="263"/>
      <c r="AV729" s="262"/>
      <c r="AW729" s="263"/>
      <c r="AX729" s="262"/>
      <c r="AY729" s="263"/>
      <c r="BA729" s="56"/>
      <c r="BB729" s="56"/>
      <c r="BC729" s="264"/>
      <c r="BD729" s="265"/>
      <c r="BE729" s="56"/>
      <c r="BF729" s="265"/>
      <c r="BG729" s="56"/>
      <c r="BH729" s="265"/>
      <c r="BI729" s="56"/>
      <c r="BJ729" s="1187"/>
      <c r="BL729" s="302"/>
      <c r="BM729" s="1210"/>
      <c r="BN729" s="307"/>
      <c r="BT729" s="306"/>
      <c r="BU729" s="235"/>
      <c r="BV729" s="1241"/>
      <c r="BW729" s="266"/>
      <c r="BX729" s="1186"/>
      <c r="BY729" s="133"/>
      <c r="BZ729" s="133"/>
      <c r="CA729" s="1187"/>
      <c r="CB729" s="311"/>
      <c r="CC729" s="312"/>
      <c r="CD729" s="311"/>
      <c r="CE729" s="312"/>
      <c r="CF729" s="311"/>
      <c r="CG729" s="312"/>
      <c r="CH729" s="311"/>
      <c r="CI729" s="1241"/>
      <c r="CJ729" s="1188"/>
      <c r="CK729" s="1189"/>
      <c r="CL729" s="1190"/>
      <c r="CM729" s="1192"/>
      <c r="CN729" s="1194"/>
      <c r="CO729" s="1192"/>
      <c r="CP729" s="1196"/>
      <c r="CQ729" s="1192"/>
      <c r="CR729" s="1205"/>
      <c r="CS729" s="1230"/>
      <c r="CT729" s="1232"/>
      <c r="CU729" s="1234"/>
      <c r="CV729" s="1237"/>
      <c r="CW729" s="1234"/>
      <c r="CX729" s="1237"/>
      <c r="CY729" s="1189"/>
      <c r="CZ729" s="167" t="s">
        <v>1164</v>
      </c>
      <c r="DA729" s="268">
        <v>2900</v>
      </c>
      <c r="DB729" s="269">
        <v>3300</v>
      </c>
      <c r="DC729" s="270">
        <v>2000</v>
      </c>
      <c r="DD729" s="271">
        <v>2000</v>
      </c>
      <c r="DE729" s="1210"/>
      <c r="DF729" s="231"/>
      <c r="DG729" s="1189"/>
      <c r="DH729" s="1240"/>
      <c r="DI729" s="1210"/>
      <c r="DJ729" s="1243"/>
      <c r="DK729" s="1210"/>
      <c r="DL729" s="1190"/>
      <c r="DM729" s="1192"/>
      <c r="DN729" s="1194"/>
      <c r="DO729" s="1192"/>
      <c r="DP729" s="1196"/>
      <c r="DQ729" s="1192"/>
      <c r="DR729" s="1247"/>
      <c r="DS729" s="1210"/>
      <c r="DT729" s="231"/>
      <c r="DU729" s="1210"/>
      <c r="DV729" s="1250"/>
      <c r="DW729" s="1252"/>
      <c r="DX729" s="1252"/>
      <c r="DY729" s="1254"/>
      <c r="DZ729" s="1210"/>
      <c r="EA729" s="1212"/>
      <c r="EB729" s="1192"/>
      <c r="EC729" s="1199"/>
      <c r="ED729" s="1192"/>
      <c r="EE729" s="1194"/>
      <c r="EF729" s="1192"/>
      <c r="EG729" s="1196"/>
      <c r="EH729" s="1192"/>
      <c r="EI729" s="1205"/>
      <c r="EJ729" s="1208"/>
      <c r="EK729" s="1210"/>
      <c r="EL729" s="1212"/>
      <c r="EM729" s="1192"/>
      <c r="EN729" s="1199"/>
      <c r="EO729" s="1192"/>
      <c r="EP729" s="1194"/>
      <c r="EQ729" s="1192"/>
      <c r="ER729" s="1196"/>
      <c r="ES729" s="1192"/>
      <c r="ET729" s="1205"/>
      <c r="EU729" s="1215"/>
      <c r="EV729" s="1208"/>
      <c r="EW729" s="1210"/>
      <c r="EX729" s="272">
        <v>2020</v>
      </c>
      <c r="EY729" s="1210"/>
      <c r="EZ729" s="1261"/>
      <c r="FA729" s="1210"/>
      <c r="FB729" s="1264"/>
      <c r="FC729" s="298"/>
      <c r="FD729" s="1267"/>
      <c r="FE729" s="441"/>
      <c r="FL729" s="422"/>
      <c r="FM729" s="422"/>
      <c r="FN729" s="422"/>
      <c r="FO729" s="422"/>
    </row>
    <row r="730" spans="1:171" ht="15.6" customHeight="1">
      <c r="A730" s="144" t="s">
        <v>1691</v>
      </c>
      <c r="B730" s="144" t="s">
        <v>2424</v>
      </c>
      <c r="C730" s="1256"/>
      <c r="D730" s="1182"/>
      <c r="E730" s="1217" t="s">
        <v>1165</v>
      </c>
      <c r="F730" s="299" t="s">
        <v>44</v>
      </c>
      <c r="G730" s="205"/>
      <c r="H730" s="246">
        <v>109600</v>
      </c>
      <c r="I730" s="247">
        <v>191040</v>
      </c>
      <c r="J730" s="246">
        <v>105920</v>
      </c>
      <c r="K730" s="247">
        <v>187360</v>
      </c>
      <c r="L730" s="175" t="s">
        <v>268</v>
      </c>
      <c r="M730" s="248">
        <v>970</v>
      </c>
      <c r="N730" s="249">
        <v>1780</v>
      </c>
      <c r="O730" s="250" t="s">
        <v>269</v>
      </c>
      <c r="P730" s="251" t="s">
        <v>270</v>
      </c>
      <c r="Q730" s="252" t="s">
        <v>274</v>
      </c>
      <c r="R730" s="251" t="s">
        <v>271</v>
      </c>
      <c r="S730" s="252" t="s">
        <v>268</v>
      </c>
      <c r="T730" s="253">
        <v>3.1</v>
      </c>
      <c r="U730" s="254">
        <v>3.1</v>
      </c>
      <c r="V730" s="248">
        <v>930</v>
      </c>
      <c r="W730" s="249">
        <v>1740</v>
      </c>
      <c r="X730" s="250" t="s">
        <v>269</v>
      </c>
      <c r="Y730" s="251" t="s">
        <v>270</v>
      </c>
      <c r="Z730" s="252" t="s">
        <v>274</v>
      </c>
      <c r="AA730" s="251" t="s">
        <v>271</v>
      </c>
      <c r="AB730" s="252" t="s">
        <v>268</v>
      </c>
      <c r="AC730" s="253">
        <v>3.1</v>
      </c>
      <c r="AD730" s="255">
        <v>3.1</v>
      </c>
      <c r="AE730" s="55"/>
      <c r="AH730" s="273"/>
      <c r="AP730" s="55"/>
      <c r="AZ730" s="175" t="s">
        <v>268</v>
      </c>
      <c r="BA730" s="274">
        <v>16280</v>
      </c>
      <c r="BB730" s="175" t="s">
        <v>268</v>
      </c>
      <c r="BC730" s="225">
        <v>160</v>
      </c>
      <c r="BD730" s="226" t="s">
        <v>269</v>
      </c>
      <c r="BE730" s="227" t="s">
        <v>270</v>
      </c>
      <c r="BF730" s="228" t="s">
        <v>268</v>
      </c>
      <c r="BG730" s="229" t="s">
        <v>271</v>
      </c>
      <c r="BH730" s="226" t="s">
        <v>268</v>
      </c>
      <c r="BI730" s="230">
        <v>2.8</v>
      </c>
      <c r="BJ730" s="1187"/>
      <c r="BL730" s="302"/>
      <c r="BM730" s="1210"/>
      <c r="BN730" s="307"/>
      <c r="BT730" s="306"/>
      <c r="BU730" s="235"/>
      <c r="BV730" s="1241"/>
      <c r="BW730" s="266"/>
      <c r="BX730" s="1186"/>
      <c r="BY730" s="133"/>
      <c r="BZ730" s="133"/>
      <c r="CA730" s="1187"/>
      <c r="CB730" s="311"/>
      <c r="CC730" s="312"/>
      <c r="CD730" s="311"/>
      <c r="CE730" s="312"/>
      <c r="CF730" s="311"/>
      <c r="CG730" s="312"/>
      <c r="CH730" s="311"/>
      <c r="CI730" s="1241"/>
      <c r="CJ730" s="1219">
        <v>2110</v>
      </c>
      <c r="CK730" s="1189"/>
      <c r="CL730" s="1190"/>
      <c r="CM730" s="1192"/>
      <c r="CN730" s="1194"/>
      <c r="CO730" s="1192"/>
      <c r="CP730" s="1196"/>
      <c r="CQ730" s="1192"/>
      <c r="CR730" s="1205"/>
      <c r="CS730" s="1230"/>
      <c r="CT730" s="1232"/>
      <c r="CU730" s="1234"/>
      <c r="CV730" s="1237"/>
      <c r="CW730" s="1234"/>
      <c r="CX730" s="1237"/>
      <c r="CY730" s="1189"/>
      <c r="CZ730" s="167" t="s">
        <v>1166</v>
      </c>
      <c r="DA730" s="268">
        <v>2500</v>
      </c>
      <c r="DB730" s="269">
        <v>2800</v>
      </c>
      <c r="DC730" s="270">
        <v>1800</v>
      </c>
      <c r="DD730" s="271">
        <v>1800</v>
      </c>
      <c r="DE730" s="1210"/>
      <c r="DF730" s="231" t="s">
        <v>333</v>
      </c>
      <c r="DG730" s="235"/>
      <c r="DH730" s="276"/>
      <c r="DI730" s="1241"/>
      <c r="DJ730" s="1243"/>
      <c r="DK730" s="1210"/>
      <c r="DL730" s="1190"/>
      <c r="DM730" s="1192"/>
      <c r="DN730" s="1194"/>
      <c r="DO730" s="1192"/>
      <c r="DP730" s="1196"/>
      <c r="DQ730" s="1192"/>
      <c r="DR730" s="1247"/>
      <c r="DS730" s="1210"/>
      <c r="DT730" s="231"/>
      <c r="DU730" s="1210"/>
      <c r="DV730" s="1221">
        <v>0.02</v>
      </c>
      <c r="DW730" s="1223">
        <v>0.03</v>
      </c>
      <c r="DX730" s="1223">
        <v>0.05</v>
      </c>
      <c r="DY730" s="1225">
        <v>0.06</v>
      </c>
      <c r="DZ730" s="1210"/>
      <c r="EA730" s="1212"/>
      <c r="EB730" s="1192"/>
      <c r="EC730" s="1199"/>
      <c r="ED730" s="1192"/>
      <c r="EE730" s="1194"/>
      <c r="EF730" s="1192"/>
      <c r="EG730" s="1196"/>
      <c r="EH730" s="1192"/>
      <c r="EI730" s="1205"/>
      <c r="EJ730" s="1208"/>
      <c r="EK730" s="1210"/>
      <c r="EL730" s="1212"/>
      <c r="EM730" s="1192"/>
      <c r="EN730" s="1199"/>
      <c r="EO730" s="1192"/>
      <c r="EP730" s="1194"/>
      <c r="EQ730" s="1192"/>
      <c r="ER730" s="1196"/>
      <c r="ES730" s="1192"/>
      <c r="ET730" s="1205"/>
      <c r="EU730" s="1215"/>
      <c r="EV730" s="1208"/>
      <c r="EW730" s="1210"/>
      <c r="EX730" s="277">
        <v>20</v>
      </c>
      <c r="EY730" s="1210"/>
      <c r="EZ730" s="1261"/>
      <c r="FA730" s="1210"/>
      <c r="FB730" s="1264"/>
      <c r="FC730" s="298"/>
      <c r="FD730" s="1267"/>
      <c r="FE730" s="441"/>
      <c r="FL730" s="422"/>
      <c r="FM730" s="422"/>
      <c r="FN730" s="422"/>
      <c r="FO730" s="422"/>
    </row>
    <row r="731" spans="1:171" ht="15.6" customHeight="1">
      <c r="A731" s="144" t="s">
        <v>1692</v>
      </c>
      <c r="B731" s="144" t="s">
        <v>2425</v>
      </c>
      <c r="C731" s="1256"/>
      <c r="D731" s="1182"/>
      <c r="E731" s="1218"/>
      <c r="F731" s="300" t="s">
        <v>45</v>
      </c>
      <c r="G731" s="205"/>
      <c r="H731" s="279">
        <v>191040</v>
      </c>
      <c r="I731" s="280"/>
      <c r="J731" s="279">
        <v>187360</v>
      </c>
      <c r="K731" s="280"/>
      <c r="L731" s="175" t="s">
        <v>268</v>
      </c>
      <c r="M731" s="223">
        <v>1780</v>
      </c>
      <c r="N731" s="281"/>
      <c r="O731" s="282" t="s">
        <v>269</v>
      </c>
      <c r="P731" s="283" t="s">
        <v>270</v>
      </c>
      <c r="Q731" s="284" t="s">
        <v>274</v>
      </c>
      <c r="R731" s="283" t="s">
        <v>271</v>
      </c>
      <c r="S731" s="284" t="s">
        <v>268</v>
      </c>
      <c r="T731" s="285">
        <v>3.1</v>
      </c>
      <c r="U731" s="286"/>
      <c r="V731" s="223">
        <v>1740</v>
      </c>
      <c r="W731" s="281"/>
      <c r="X731" s="282" t="s">
        <v>269</v>
      </c>
      <c r="Y731" s="283" t="s">
        <v>270</v>
      </c>
      <c r="Z731" s="284" t="s">
        <v>274</v>
      </c>
      <c r="AA731" s="283" t="s">
        <v>271</v>
      </c>
      <c r="AB731" s="284" t="s">
        <v>268</v>
      </c>
      <c r="AC731" s="285">
        <v>3.1</v>
      </c>
      <c r="AD731" s="287"/>
      <c r="AE731" s="55"/>
      <c r="AH731" s="288"/>
      <c r="AP731" s="55"/>
      <c r="AQ731" s="289"/>
      <c r="AR731" s="165"/>
      <c r="AS731" s="288"/>
      <c r="AZ731" s="56"/>
      <c r="BA731" s="56"/>
      <c r="BB731" s="56"/>
      <c r="BC731" s="56"/>
      <c r="BD731" s="56"/>
      <c r="BE731" s="56"/>
      <c r="BF731" s="56"/>
      <c r="BG731" s="56"/>
      <c r="BH731" s="56"/>
      <c r="BI731" s="56"/>
      <c r="BJ731" s="1187"/>
      <c r="BL731" s="302"/>
      <c r="BM731" s="1210"/>
      <c r="BN731" s="307"/>
      <c r="BT731" s="306"/>
      <c r="BU731" s="235"/>
      <c r="BV731" s="1241"/>
      <c r="BW731" s="266"/>
      <c r="BX731" s="1186"/>
      <c r="BY731" s="133"/>
      <c r="BZ731" s="133"/>
      <c r="CA731" s="1187"/>
      <c r="CB731" s="311"/>
      <c r="CC731" s="312"/>
      <c r="CD731" s="311"/>
      <c r="CE731" s="312"/>
      <c r="CF731" s="311"/>
      <c r="CG731" s="312"/>
      <c r="CH731" s="311"/>
      <c r="CI731" s="1241"/>
      <c r="CJ731" s="1219"/>
      <c r="CK731" s="1189"/>
      <c r="CL731" s="1190"/>
      <c r="CM731" s="1192"/>
      <c r="CN731" s="1194"/>
      <c r="CO731" s="1192"/>
      <c r="CP731" s="1196"/>
      <c r="CQ731" s="1192"/>
      <c r="CR731" s="1205"/>
      <c r="CS731" s="1230"/>
      <c r="CT731" s="1232"/>
      <c r="CU731" s="1235"/>
      <c r="CV731" s="1238"/>
      <c r="CW731" s="1235"/>
      <c r="CX731" s="1238"/>
      <c r="CY731" s="1189"/>
      <c r="CZ731" s="291" t="s">
        <v>1167</v>
      </c>
      <c r="DA731" s="292">
        <v>2300</v>
      </c>
      <c r="DB731" s="293">
        <v>2500</v>
      </c>
      <c r="DC731" s="294">
        <v>1600</v>
      </c>
      <c r="DD731" s="290">
        <v>1600</v>
      </c>
      <c r="DE731" s="1210"/>
      <c r="DF731" s="231">
        <v>2150</v>
      </c>
      <c r="DG731" s="235"/>
      <c r="DH731" s="165"/>
      <c r="DI731" s="1241"/>
      <c r="DJ731" s="1244"/>
      <c r="DK731" s="1210"/>
      <c r="DL731" s="1190"/>
      <c r="DM731" s="1193"/>
      <c r="DN731" s="1195"/>
      <c r="DO731" s="1193"/>
      <c r="DP731" s="1197"/>
      <c r="DQ731" s="1193"/>
      <c r="DR731" s="1248"/>
      <c r="DS731" s="1210"/>
      <c r="DT731" s="231"/>
      <c r="DU731" s="1210"/>
      <c r="DV731" s="1222"/>
      <c r="DW731" s="1224"/>
      <c r="DX731" s="1224"/>
      <c r="DY731" s="1226"/>
      <c r="DZ731" s="1210"/>
      <c r="EA731" s="1213"/>
      <c r="EB731" s="1193"/>
      <c r="EC731" s="1200"/>
      <c r="ED731" s="1193"/>
      <c r="EE731" s="1195"/>
      <c r="EF731" s="1193"/>
      <c r="EG731" s="1197"/>
      <c r="EH731" s="1193"/>
      <c r="EI731" s="1206"/>
      <c r="EJ731" s="1209"/>
      <c r="EK731" s="1210"/>
      <c r="EL731" s="1213"/>
      <c r="EM731" s="1193"/>
      <c r="EN731" s="1200"/>
      <c r="EO731" s="1193"/>
      <c r="EP731" s="1195"/>
      <c r="EQ731" s="1193"/>
      <c r="ER731" s="1197"/>
      <c r="ES731" s="1193"/>
      <c r="ET731" s="1206"/>
      <c r="EU731" s="1216"/>
      <c r="EV731" s="1209"/>
      <c r="EW731" s="1210"/>
      <c r="EX731" s="295" t="s">
        <v>1168</v>
      </c>
      <c r="EY731" s="1210"/>
      <c r="EZ731" s="1261"/>
      <c r="FA731" s="1210"/>
      <c r="FB731" s="1264"/>
      <c r="FC731" s="298"/>
      <c r="FD731" s="1267"/>
      <c r="FE731" s="441"/>
      <c r="FL731" s="422"/>
      <c r="FM731" s="422"/>
      <c r="FN731" s="422"/>
      <c r="FO731" s="422"/>
    </row>
    <row r="732" spans="1:171" ht="15.6" customHeight="1">
      <c r="A732" s="144" t="s">
        <v>702</v>
      </c>
      <c r="B732" s="144" t="s">
        <v>2426</v>
      </c>
      <c r="C732" s="1256"/>
      <c r="D732" s="1352" t="s">
        <v>1202</v>
      </c>
      <c r="E732" s="1184" t="s">
        <v>1160</v>
      </c>
      <c r="F732" s="296" t="s">
        <v>42</v>
      </c>
      <c r="G732" s="205"/>
      <c r="H732" s="206">
        <v>35240</v>
      </c>
      <c r="I732" s="207">
        <v>43380</v>
      </c>
      <c r="J732" s="206">
        <v>31790</v>
      </c>
      <c r="K732" s="207">
        <v>39930</v>
      </c>
      <c r="L732" s="175" t="s">
        <v>268</v>
      </c>
      <c r="M732" s="208">
        <v>330</v>
      </c>
      <c r="N732" s="209">
        <v>410</v>
      </c>
      <c r="O732" s="210" t="s">
        <v>269</v>
      </c>
      <c r="P732" s="211" t="s">
        <v>270</v>
      </c>
      <c r="Q732" s="212" t="s">
        <v>268</v>
      </c>
      <c r="R732" s="213" t="s">
        <v>271</v>
      </c>
      <c r="S732" s="212" t="s">
        <v>268</v>
      </c>
      <c r="T732" s="214">
        <v>3.4</v>
      </c>
      <c r="U732" s="215">
        <v>3.3</v>
      </c>
      <c r="V732" s="208">
        <v>290</v>
      </c>
      <c r="W732" s="209">
        <v>370</v>
      </c>
      <c r="X732" s="210" t="s">
        <v>269</v>
      </c>
      <c r="Y732" s="211" t="s">
        <v>270</v>
      </c>
      <c r="Z732" s="212" t="s">
        <v>268</v>
      </c>
      <c r="AA732" s="213" t="s">
        <v>271</v>
      </c>
      <c r="AB732" s="212" t="s">
        <v>268</v>
      </c>
      <c r="AC732" s="214">
        <v>3.4</v>
      </c>
      <c r="AD732" s="216">
        <v>3.3</v>
      </c>
      <c r="AE732" s="175" t="s">
        <v>268</v>
      </c>
      <c r="AF732" s="217">
        <v>8140</v>
      </c>
      <c r="AG732" s="218" t="s">
        <v>274</v>
      </c>
      <c r="AH732" s="219">
        <v>80</v>
      </c>
      <c r="AI732" s="220" t="s">
        <v>269</v>
      </c>
      <c r="AJ732" s="211" t="s">
        <v>270</v>
      </c>
      <c r="AK732" s="212" t="s">
        <v>268</v>
      </c>
      <c r="AL732" s="213" t="s">
        <v>271</v>
      </c>
      <c r="AM732" s="212" t="s">
        <v>268</v>
      </c>
      <c r="AN732" s="221">
        <v>2.8</v>
      </c>
      <c r="AO732" s="222" t="s">
        <v>276</v>
      </c>
      <c r="AP732" s="175" t="s">
        <v>268</v>
      </c>
      <c r="AQ732" s="223">
        <v>3250</v>
      </c>
      <c r="AR732" s="224" t="s">
        <v>274</v>
      </c>
      <c r="AS732" s="225">
        <v>30</v>
      </c>
      <c r="AT732" s="226" t="s">
        <v>269</v>
      </c>
      <c r="AU732" s="227" t="s">
        <v>270</v>
      </c>
      <c r="AV732" s="228" t="s">
        <v>268</v>
      </c>
      <c r="AW732" s="229" t="s">
        <v>271</v>
      </c>
      <c r="AX732" s="228" t="s">
        <v>268</v>
      </c>
      <c r="AY732" s="230">
        <v>3.8</v>
      </c>
      <c r="BA732" s="56"/>
      <c r="BJ732" s="1187"/>
      <c r="BL732" s="302"/>
      <c r="BM732" s="1210"/>
      <c r="BN732" s="307"/>
      <c r="BT732" s="306"/>
      <c r="BU732" s="235"/>
      <c r="BV732" s="1241"/>
      <c r="BW732" s="266"/>
      <c r="BX732" s="1186"/>
      <c r="BY732" s="133"/>
      <c r="BZ732" s="133"/>
      <c r="CA732" s="1187"/>
      <c r="CB732" s="311"/>
      <c r="CC732" s="312"/>
      <c r="CD732" s="311"/>
      <c r="CE732" s="312"/>
      <c r="CF732" s="311"/>
      <c r="CG732" s="312"/>
      <c r="CH732" s="311"/>
      <c r="CI732" s="1241"/>
      <c r="CJ732" s="1188" t="s">
        <v>176</v>
      </c>
      <c r="CK732" s="1189" t="s">
        <v>268</v>
      </c>
      <c r="CL732" s="1190">
        <v>10</v>
      </c>
      <c r="CM732" s="1192" t="s">
        <v>269</v>
      </c>
      <c r="CN732" s="1194" t="s">
        <v>270</v>
      </c>
      <c r="CO732" s="1192" t="s">
        <v>268</v>
      </c>
      <c r="CP732" s="1196" t="s">
        <v>275</v>
      </c>
      <c r="CQ732" s="1192" t="s">
        <v>268</v>
      </c>
      <c r="CR732" s="1205">
        <v>4.7</v>
      </c>
      <c r="CS732" s="1230" t="s">
        <v>277</v>
      </c>
      <c r="CT732" s="1232" t="s">
        <v>268</v>
      </c>
      <c r="CU732" s="1233">
        <v>3000</v>
      </c>
      <c r="CV732" s="1236">
        <v>3300</v>
      </c>
      <c r="CW732" s="1233">
        <v>2100</v>
      </c>
      <c r="CX732" s="1236">
        <v>2100</v>
      </c>
      <c r="CY732" s="1189" t="s">
        <v>268</v>
      </c>
      <c r="CZ732" s="238" t="s">
        <v>1162</v>
      </c>
      <c r="DA732" s="239">
        <v>4800</v>
      </c>
      <c r="DB732" s="240">
        <v>5400</v>
      </c>
      <c r="DC732" s="241">
        <v>3400</v>
      </c>
      <c r="DD732" s="242">
        <v>3400</v>
      </c>
      <c r="DE732" s="1210"/>
      <c r="DF732" s="231"/>
      <c r="DG732" s="1189" t="s">
        <v>268</v>
      </c>
      <c r="DH732" s="1239">
        <v>5100</v>
      </c>
      <c r="DI732" s="1210" t="s">
        <v>268</v>
      </c>
      <c r="DJ732" s="1242">
        <v>1360</v>
      </c>
      <c r="DK732" s="1210" t="s">
        <v>268</v>
      </c>
      <c r="DL732" s="1245">
        <v>10</v>
      </c>
      <c r="DM732" s="1201" t="s">
        <v>269</v>
      </c>
      <c r="DN732" s="1202" t="s">
        <v>270</v>
      </c>
      <c r="DO732" s="1201" t="s">
        <v>268</v>
      </c>
      <c r="DP732" s="1203" t="s">
        <v>275</v>
      </c>
      <c r="DQ732" s="1201" t="s">
        <v>268</v>
      </c>
      <c r="DR732" s="1246">
        <v>8.5</v>
      </c>
      <c r="DS732" s="1210"/>
      <c r="DT732" s="231"/>
      <c r="DU732" s="1210" t="s">
        <v>280</v>
      </c>
      <c r="DV732" s="1249" t="s">
        <v>1129</v>
      </c>
      <c r="DW732" s="1251" t="s">
        <v>1129</v>
      </c>
      <c r="DX732" s="1251" t="s">
        <v>1129</v>
      </c>
      <c r="DY732" s="1253" t="s">
        <v>1129</v>
      </c>
      <c r="DZ732" s="1210" t="s">
        <v>280</v>
      </c>
      <c r="EA732" s="1211">
        <v>920</v>
      </c>
      <c r="EB732" s="1201" t="s">
        <v>268</v>
      </c>
      <c r="EC732" s="1198">
        <v>9</v>
      </c>
      <c r="ED732" s="1201" t="s">
        <v>269</v>
      </c>
      <c r="EE732" s="1202" t="s">
        <v>270</v>
      </c>
      <c r="EF732" s="1201" t="s">
        <v>268</v>
      </c>
      <c r="EG732" s="1203" t="s">
        <v>275</v>
      </c>
      <c r="EH732" s="1201" t="s">
        <v>268</v>
      </c>
      <c r="EI732" s="1204">
        <v>4.7</v>
      </c>
      <c r="EJ732" s="1207" t="s">
        <v>276</v>
      </c>
      <c r="EK732" s="1210" t="s">
        <v>280</v>
      </c>
      <c r="EL732" s="1211">
        <v>3050</v>
      </c>
      <c r="EM732" s="1201" t="s">
        <v>268</v>
      </c>
      <c r="EN732" s="1198">
        <v>30</v>
      </c>
      <c r="EO732" s="1201" t="s">
        <v>269</v>
      </c>
      <c r="EP732" s="1202" t="s">
        <v>270</v>
      </c>
      <c r="EQ732" s="1201" t="s">
        <v>268</v>
      </c>
      <c r="ER732" s="1203" t="s">
        <v>275</v>
      </c>
      <c r="ES732" s="1201" t="s">
        <v>268</v>
      </c>
      <c r="ET732" s="1204">
        <v>2.8</v>
      </c>
      <c r="EU732" s="1214" t="s">
        <v>276</v>
      </c>
      <c r="EV732" s="1207" t="s">
        <v>1168</v>
      </c>
      <c r="EW732" s="1210" t="s">
        <v>280</v>
      </c>
      <c r="EX732" s="244"/>
      <c r="EY732" s="1210" t="s">
        <v>280</v>
      </c>
      <c r="EZ732" s="1261"/>
      <c r="FA732" s="1210"/>
      <c r="FB732" s="1264"/>
      <c r="FC732" s="298"/>
      <c r="FD732" s="1267"/>
      <c r="FE732" s="441"/>
      <c r="FL732" s="422"/>
      <c r="FM732" s="422"/>
      <c r="FN732" s="422"/>
      <c r="FO732" s="422"/>
    </row>
    <row r="733" spans="1:171" ht="15.6" customHeight="1">
      <c r="A733" s="144" t="s">
        <v>703</v>
      </c>
      <c r="B733" s="144" t="s">
        <v>2427</v>
      </c>
      <c r="C733" s="1256"/>
      <c r="D733" s="1182"/>
      <c r="E733" s="1185"/>
      <c r="F733" s="299" t="s">
        <v>43</v>
      </c>
      <c r="G733" s="205"/>
      <c r="H733" s="246">
        <v>43380</v>
      </c>
      <c r="I733" s="247">
        <v>109520</v>
      </c>
      <c r="J733" s="246">
        <v>39930</v>
      </c>
      <c r="K733" s="247">
        <v>106070</v>
      </c>
      <c r="L733" s="175" t="s">
        <v>268</v>
      </c>
      <c r="M733" s="248">
        <v>410</v>
      </c>
      <c r="N733" s="249">
        <v>970</v>
      </c>
      <c r="O733" s="250" t="s">
        <v>269</v>
      </c>
      <c r="P733" s="251" t="s">
        <v>270</v>
      </c>
      <c r="Q733" s="252" t="s">
        <v>274</v>
      </c>
      <c r="R733" s="251" t="s">
        <v>271</v>
      </c>
      <c r="S733" s="252" t="s">
        <v>268</v>
      </c>
      <c r="T733" s="253">
        <v>3.3</v>
      </c>
      <c r="U733" s="254">
        <v>3.1</v>
      </c>
      <c r="V733" s="248">
        <v>370</v>
      </c>
      <c r="W733" s="249">
        <v>940</v>
      </c>
      <c r="X733" s="250" t="s">
        <v>269</v>
      </c>
      <c r="Y733" s="251" t="s">
        <v>270</v>
      </c>
      <c r="Z733" s="252" t="s">
        <v>274</v>
      </c>
      <c r="AA733" s="251" t="s">
        <v>271</v>
      </c>
      <c r="AB733" s="252" t="s">
        <v>268</v>
      </c>
      <c r="AC733" s="253">
        <v>3.3</v>
      </c>
      <c r="AD733" s="255">
        <v>3.1</v>
      </c>
      <c r="AE733" s="175" t="s">
        <v>268</v>
      </c>
      <c r="AF733" s="223">
        <v>8140</v>
      </c>
      <c r="AG733" s="224" t="s">
        <v>274</v>
      </c>
      <c r="AH733" s="256">
        <v>80</v>
      </c>
      <c r="AI733" s="257" t="s">
        <v>269</v>
      </c>
      <c r="AJ733" s="197" t="s">
        <v>270</v>
      </c>
      <c r="AK733" s="198" t="s">
        <v>268</v>
      </c>
      <c r="AL733" s="258" t="s">
        <v>271</v>
      </c>
      <c r="AM733" s="259" t="s">
        <v>268</v>
      </c>
      <c r="AN733" s="260">
        <v>2.8</v>
      </c>
      <c r="AO733" s="261"/>
      <c r="AQ733" s="233"/>
      <c r="AR733" s="56"/>
      <c r="AS733" s="233"/>
      <c r="AT733" s="262"/>
      <c r="AU733" s="263"/>
      <c r="AV733" s="262"/>
      <c r="AW733" s="263"/>
      <c r="AX733" s="262"/>
      <c r="AY733" s="263"/>
      <c r="BA733" s="56"/>
      <c r="BB733" s="56"/>
      <c r="BC733" s="264"/>
      <c r="BD733" s="265"/>
      <c r="BE733" s="56"/>
      <c r="BF733" s="265"/>
      <c r="BG733" s="56"/>
      <c r="BH733" s="265"/>
      <c r="BI733" s="56"/>
      <c r="BJ733" s="1187"/>
      <c r="BL733" s="302"/>
      <c r="BM733" s="1210"/>
      <c r="BN733" s="307"/>
      <c r="BT733" s="306"/>
      <c r="BU733" s="235"/>
      <c r="BV733" s="1241"/>
      <c r="BW733" s="266"/>
      <c r="BX733" s="1186"/>
      <c r="BY733" s="133"/>
      <c r="BZ733" s="133"/>
      <c r="CA733" s="1187"/>
      <c r="CB733" s="311"/>
      <c r="CC733" s="312"/>
      <c r="CD733" s="311"/>
      <c r="CE733" s="312"/>
      <c r="CF733" s="311"/>
      <c r="CG733" s="312"/>
      <c r="CH733" s="311"/>
      <c r="CI733" s="1241"/>
      <c r="CJ733" s="1188"/>
      <c r="CK733" s="1189"/>
      <c r="CL733" s="1190"/>
      <c r="CM733" s="1192"/>
      <c r="CN733" s="1194"/>
      <c r="CO733" s="1192"/>
      <c r="CP733" s="1196"/>
      <c r="CQ733" s="1192"/>
      <c r="CR733" s="1205"/>
      <c r="CS733" s="1230"/>
      <c r="CT733" s="1232"/>
      <c r="CU733" s="1234"/>
      <c r="CV733" s="1237"/>
      <c r="CW733" s="1234"/>
      <c r="CX733" s="1237"/>
      <c r="CY733" s="1189"/>
      <c r="CZ733" s="167" t="s">
        <v>1164</v>
      </c>
      <c r="DA733" s="268">
        <v>2600</v>
      </c>
      <c r="DB733" s="269">
        <v>2900</v>
      </c>
      <c r="DC733" s="270">
        <v>1800</v>
      </c>
      <c r="DD733" s="271">
        <v>1800</v>
      </c>
      <c r="DE733" s="1210"/>
      <c r="DF733" s="231"/>
      <c r="DG733" s="1189"/>
      <c r="DH733" s="1240"/>
      <c r="DI733" s="1210"/>
      <c r="DJ733" s="1243"/>
      <c r="DK733" s="1210"/>
      <c r="DL733" s="1190"/>
      <c r="DM733" s="1192"/>
      <c r="DN733" s="1194"/>
      <c r="DO733" s="1192"/>
      <c r="DP733" s="1196"/>
      <c r="DQ733" s="1192"/>
      <c r="DR733" s="1247"/>
      <c r="DS733" s="1210"/>
      <c r="DT733" s="231"/>
      <c r="DU733" s="1210"/>
      <c r="DV733" s="1250"/>
      <c r="DW733" s="1252"/>
      <c r="DX733" s="1252"/>
      <c r="DY733" s="1254"/>
      <c r="DZ733" s="1210"/>
      <c r="EA733" s="1212"/>
      <c r="EB733" s="1192"/>
      <c r="EC733" s="1199"/>
      <c r="ED733" s="1192"/>
      <c r="EE733" s="1194"/>
      <c r="EF733" s="1192"/>
      <c r="EG733" s="1196"/>
      <c r="EH733" s="1192"/>
      <c r="EI733" s="1205"/>
      <c r="EJ733" s="1208"/>
      <c r="EK733" s="1210"/>
      <c r="EL733" s="1212"/>
      <c r="EM733" s="1192"/>
      <c r="EN733" s="1199"/>
      <c r="EO733" s="1192"/>
      <c r="EP733" s="1194"/>
      <c r="EQ733" s="1192"/>
      <c r="ER733" s="1196"/>
      <c r="ES733" s="1192"/>
      <c r="ET733" s="1205"/>
      <c r="EU733" s="1215"/>
      <c r="EV733" s="1208"/>
      <c r="EW733" s="1210"/>
      <c r="EX733" s="272">
        <v>1900</v>
      </c>
      <c r="EY733" s="1210"/>
      <c r="EZ733" s="1261"/>
      <c r="FA733" s="1210"/>
      <c r="FB733" s="1264"/>
      <c r="FC733" s="298"/>
      <c r="FD733" s="1267"/>
      <c r="FE733" s="441"/>
      <c r="FL733" s="422"/>
      <c r="FM733" s="422"/>
      <c r="FN733" s="422"/>
      <c r="FO733" s="422"/>
    </row>
    <row r="734" spans="1:171" ht="15.6" customHeight="1">
      <c r="A734" s="144" t="s">
        <v>1693</v>
      </c>
      <c r="B734" s="144" t="s">
        <v>2428</v>
      </c>
      <c r="C734" s="1256"/>
      <c r="D734" s="1182"/>
      <c r="E734" s="1217" t="s">
        <v>1165</v>
      </c>
      <c r="F734" s="299" t="s">
        <v>44</v>
      </c>
      <c r="G734" s="205"/>
      <c r="H734" s="246">
        <v>109520</v>
      </c>
      <c r="I734" s="247">
        <v>190960</v>
      </c>
      <c r="J734" s="246">
        <v>106070</v>
      </c>
      <c r="K734" s="247">
        <v>187510</v>
      </c>
      <c r="L734" s="175" t="s">
        <v>268</v>
      </c>
      <c r="M734" s="248">
        <v>970</v>
      </c>
      <c r="N734" s="249">
        <v>1780</v>
      </c>
      <c r="O734" s="250" t="s">
        <v>269</v>
      </c>
      <c r="P734" s="251" t="s">
        <v>270</v>
      </c>
      <c r="Q734" s="252" t="s">
        <v>274</v>
      </c>
      <c r="R734" s="251" t="s">
        <v>271</v>
      </c>
      <c r="S734" s="252" t="s">
        <v>268</v>
      </c>
      <c r="T734" s="253">
        <v>3.1</v>
      </c>
      <c r="U734" s="254">
        <v>3.1</v>
      </c>
      <c r="V734" s="248">
        <v>940</v>
      </c>
      <c r="W734" s="249">
        <v>1750</v>
      </c>
      <c r="X734" s="250" t="s">
        <v>269</v>
      </c>
      <c r="Y734" s="251" t="s">
        <v>270</v>
      </c>
      <c r="Z734" s="252" t="s">
        <v>274</v>
      </c>
      <c r="AA734" s="251" t="s">
        <v>271</v>
      </c>
      <c r="AB734" s="252" t="s">
        <v>268</v>
      </c>
      <c r="AC734" s="253">
        <v>3.1</v>
      </c>
      <c r="AD734" s="255">
        <v>3.1</v>
      </c>
      <c r="AE734" s="55"/>
      <c r="AH734" s="273"/>
      <c r="AP734" s="55"/>
      <c r="AZ734" s="175" t="s">
        <v>268</v>
      </c>
      <c r="BA734" s="274">
        <v>16280</v>
      </c>
      <c r="BB734" s="175" t="s">
        <v>268</v>
      </c>
      <c r="BC734" s="225">
        <v>160</v>
      </c>
      <c r="BD734" s="226" t="s">
        <v>269</v>
      </c>
      <c r="BE734" s="227" t="s">
        <v>270</v>
      </c>
      <c r="BF734" s="228" t="s">
        <v>268</v>
      </c>
      <c r="BG734" s="229" t="s">
        <v>271</v>
      </c>
      <c r="BH734" s="226" t="s">
        <v>268</v>
      </c>
      <c r="BI734" s="230">
        <v>2.8</v>
      </c>
      <c r="BJ734" s="1187"/>
      <c r="BL734" s="231"/>
      <c r="BM734" s="1210"/>
      <c r="BN734" s="307"/>
      <c r="BT734" s="306"/>
      <c r="BU734" s="235"/>
      <c r="BV734" s="1241"/>
      <c r="BW734" s="266"/>
      <c r="BX734" s="1186"/>
      <c r="BY734" s="133"/>
      <c r="BZ734" s="133"/>
      <c r="CA734" s="1187"/>
      <c r="CB734" s="311"/>
      <c r="CC734" s="312"/>
      <c r="CD734" s="311"/>
      <c r="CE734" s="312"/>
      <c r="CF734" s="311"/>
      <c r="CG734" s="312"/>
      <c r="CH734" s="311"/>
      <c r="CI734" s="1241"/>
      <c r="CJ734" s="1219">
        <v>1870</v>
      </c>
      <c r="CK734" s="1189"/>
      <c r="CL734" s="1190"/>
      <c r="CM734" s="1192"/>
      <c r="CN734" s="1194"/>
      <c r="CO734" s="1192"/>
      <c r="CP734" s="1196"/>
      <c r="CQ734" s="1192"/>
      <c r="CR734" s="1205"/>
      <c r="CS734" s="1230"/>
      <c r="CT734" s="1232"/>
      <c r="CU734" s="1234"/>
      <c r="CV734" s="1237"/>
      <c r="CW734" s="1234"/>
      <c r="CX734" s="1237"/>
      <c r="CY734" s="1189"/>
      <c r="CZ734" s="167" t="s">
        <v>1166</v>
      </c>
      <c r="DA734" s="268">
        <v>2300</v>
      </c>
      <c r="DB734" s="269">
        <v>2500</v>
      </c>
      <c r="DC734" s="270">
        <v>1600</v>
      </c>
      <c r="DD734" s="271">
        <v>1600</v>
      </c>
      <c r="DE734" s="1210"/>
      <c r="DF734" s="1229" t="s">
        <v>1203</v>
      </c>
      <c r="DG734" s="235"/>
      <c r="DH734" s="276"/>
      <c r="DI734" s="1241"/>
      <c r="DJ734" s="1243"/>
      <c r="DK734" s="1210"/>
      <c r="DL734" s="1190"/>
      <c r="DM734" s="1192"/>
      <c r="DN734" s="1194"/>
      <c r="DO734" s="1192"/>
      <c r="DP734" s="1196"/>
      <c r="DQ734" s="1192"/>
      <c r="DR734" s="1247"/>
      <c r="DS734" s="1210"/>
      <c r="DT734" s="231"/>
      <c r="DU734" s="1210"/>
      <c r="DV734" s="1221">
        <v>0.02</v>
      </c>
      <c r="DW734" s="1223">
        <v>0.03</v>
      </c>
      <c r="DX734" s="1223">
        <v>0.05</v>
      </c>
      <c r="DY734" s="1225">
        <v>0.06</v>
      </c>
      <c r="DZ734" s="1210"/>
      <c r="EA734" s="1212"/>
      <c r="EB734" s="1192"/>
      <c r="EC734" s="1199"/>
      <c r="ED734" s="1192"/>
      <c r="EE734" s="1194"/>
      <c r="EF734" s="1192"/>
      <c r="EG734" s="1196"/>
      <c r="EH734" s="1192"/>
      <c r="EI734" s="1205"/>
      <c r="EJ734" s="1208"/>
      <c r="EK734" s="1210"/>
      <c r="EL734" s="1212"/>
      <c r="EM734" s="1192"/>
      <c r="EN734" s="1199"/>
      <c r="EO734" s="1192"/>
      <c r="EP734" s="1194"/>
      <c r="EQ734" s="1192"/>
      <c r="ER734" s="1196"/>
      <c r="ES734" s="1192"/>
      <c r="ET734" s="1205"/>
      <c r="EU734" s="1215"/>
      <c r="EV734" s="1208"/>
      <c r="EW734" s="1210"/>
      <c r="EX734" s="277">
        <v>10</v>
      </c>
      <c r="EY734" s="1210"/>
      <c r="EZ734" s="1261"/>
      <c r="FA734" s="1210"/>
      <c r="FB734" s="1264"/>
      <c r="FC734" s="298"/>
      <c r="FD734" s="1267"/>
      <c r="FE734" s="441"/>
      <c r="FL734" s="422"/>
      <c r="FM734" s="422"/>
      <c r="FN734" s="422"/>
      <c r="FO734" s="422"/>
    </row>
    <row r="735" spans="1:171" ht="15.6" customHeight="1">
      <c r="A735" s="144" t="s">
        <v>1694</v>
      </c>
      <c r="B735" s="144" t="s">
        <v>2429</v>
      </c>
      <c r="C735" s="1256"/>
      <c r="D735" s="1182"/>
      <c r="E735" s="1218"/>
      <c r="F735" s="300" t="s">
        <v>45</v>
      </c>
      <c r="G735" s="205"/>
      <c r="H735" s="279">
        <v>190960</v>
      </c>
      <c r="I735" s="280"/>
      <c r="J735" s="279">
        <v>187510</v>
      </c>
      <c r="K735" s="280"/>
      <c r="L735" s="175" t="s">
        <v>268</v>
      </c>
      <c r="M735" s="223">
        <v>1780</v>
      </c>
      <c r="N735" s="281"/>
      <c r="O735" s="282" t="s">
        <v>269</v>
      </c>
      <c r="P735" s="283" t="s">
        <v>270</v>
      </c>
      <c r="Q735" s="284" t="s">
        <v>274</v>
      </c>
      <c r="R735" s="283" t="s">
        <v>271</v>
      </c>
      <c r="S735" s="284" t="s">
        <v>268</v>
      </c>
      <c r="T735" s="285">
        <v>3.1</v>
      </c>
      <c r="U735" s="286"/>
      <c r="V735" s="223">
        <v>1750</v>
      </c>
      <c r="W735" s="281"/>
      <c r="X735" s="282" t="s">
        <v>269</v>
      </c>
      <c r="Y735" s="283" t="s">
        <v>270</v>
      </c>
      <c r="Z735" s="284" t="s">
        <v>274</v>
      </c>
      <c r="AA735" s="283" t="s">
        <v>271</v>
      </c>
      <c r="AB735" s="284" t="s">
        <v>268</v>
      </c>
      <c r="AC735" s="285">
        <v>3.1</v>
      </c>
      <c r="AD735" s="287"/>
      <c r="AE735" s="55"/>
      <c r="AH735" s="288"/>
      <c r="AP735" s="55"/>
      <c r="AQ735" s="289"/>
      <c r="AR735" s="165"/>
      <c r="AS735" s="288"/>
      <c r="AZ735" s="56"/>
      <c r="BA735" s="56"/>
      <c r="BB735" s="56"/>
      <c r="BC735" s="56"/>
      <c r="BD735" s="56"/>
      <c r="BE735" s="56"/>
      <c r="BF735" s="56"/>
      <c r="BG735" s="56"/>
      <c r="BH735" s="56"/>
      <c r="BI735" s="56"/>
      <c r="BJ735" s="1187"/>
      <c r="BL735" s="231"/>
      <c r="BM735" s="1210"/>
      <c r="BN735" s="307"/>
      <c r="BT735" s="306"/>
      <c r="BU735" s="235"/>
      <c r="BV735" s="1241"/>
      <c r="BW735" s="266"/>
      <c r="BX735" s="1186"/>
      <c r="BY735" s="133"/>
      <c r="BZ735" s="133"/>
      <c r="CA735" s="1187"/>
      <c r="CB735" s="311"/>
      <c r="CC735" s="312"/>
      <c r="CD735" s="311"/>
      <c r="CE735" s="312"/>
      <c r="CF735" s="311"/>
      <c r="CG735" s="312"/>
      <c r="CH735" s="311"/>
      <c r="CI735" s="1241"/>
      <c r="CJ735" s="1219"/>
      <c r="CK735" s="1189"/>
      <c r="CL735" s="1190"/>
      <c r="CM735" s="1192"/>
      <c r="CN735" s="1194"/>
      <c r="CO735" s="1192"/>
      <c r="CP735" s="1196"/>
      <c r="CQ735" s="1192"/>
      <c r="CR735" s="1205"/>
      <c r="CS735" s="1230"/>
      <c r="CT735" s="1232"/>
      <c r="CU735" s="1235"/>
      <c r="CV735" s="1238"/>
      <c r="CW735" s="1235"/>
      <c r="CX735" s="1238"/>
      <c r="CY735" s="1189"/>
      <c r="CZ735" s="291" t="s">
        <v>1167</v>
      </c>
      <c r="DA735" s="292">
        <v>2000</v>
      </c>
      <c r="DB735" s="293">
        <v>2300</v>
      </c>
      <c r="DC735" s="294">
        <v>1400</v>
      </c>
      <c r="DD735" s="290">
        <v>1400</v>
      </c>
      <c r="DE735" s="1210"/>
      <c r="DF735" s="1229"/>
      <c r="DG735" s="235"/>
      <c r="DH735" s="165"/>
      <c r="DI735" s="1241"/>
      <c r="DJ735" s="1244"/>
      <c r="DK735" s="1210"/>
      <c r="DL735" s="1190"/>
      <c r="DM735" s="1193"/>
      <c r="DN735" s="1195"/>
      <c r="DO735" s="1193"/>
      <c r="DP735" s="1197"/>
      <c r="DQ735" s="1193"/>
      <c r="DR735" s="1248"/>
      <c r="DS735" s="1210"/>
      <c r="DT735" s="231"/>
      <c r="DU735" s="1210"/>
      <c r="DV735" s="1222"/>
      <c r="DW735" s="1224"/>
      <c r="DX735" s="1224"/>
      <c r="DY735" s="1226"/>
      <c r="DZ735" s="1210"/>
      <c r="EA735" s="1213"/>
      <c r="EB735" s="1193"/>
      <c r="EC735" s="1200"/>
      <c r="ED735" s="1193"/>
      <c r="EE735" s="1195"/>
      <c r="EF735" s="1193"/>
      <c r="EG735" s="1197"/>
      <c r="EH735" s="1193"/>
      <c r="EI735" s="1206"/>
      <c r="EJ735" s="1209"/>
      <c r="EK735" s="1210"/>
      <c r="EL735" s="1213"/>
      <c r="EM735" s="1193"/>
      <c r="EN735" s="1200"/>
      <c r="EO735" s="1193"/>
      <c r="EP735" s="1195"/>
      <c r="EQ735" s="1193"/>
      <c r="ER735" s="1197"/>
      <c r="ES735" s="1193"/>
      <c r="ET735" s="1206"/>
      <c r="EU735" s="1216"/>
      <c r="EV735" s="1209"/>
      <c r="EW735" s="1210"/>
      <c r="EX735" s="295" t="s">
        <v>1168</v>
      </c>
      <c r="EY735" s="1210"/>
      <c r="EZ735" s="1261"/>
      <c r="FA735" s="1210"/>
      <c r="FB735" s="1264"/>
      <c r="FC735" s="298"/>
      <c r="FD735" s="1267"/>
      <c r="FE735" s="441"/>
      <c r="FL735" s="422"/>
      <c r="FM735" s="422"/>
      <c r="FN735" s="422"/>
      <c r="FO735" s="422"/>
    </row>
    <row r="736" spans="1:171" ht="15.6" customHeight="1">
      <c r="A736" s="144" t="s">
        <v>1695</v>
      </c>
      <c r="B736" s="144" t="s">
        <v>2430</v>
      </c>
      <c r="C736" s="1256"/>
      <c r="D736" s="1356" t="s">
        <v>1204</v>
      </c>
      <c r="E736" s="1184" t="s">
        <v>1160</v>
      </c>
      <c r="F736" s="296" t="s">
        <v>42</v>
      </c>
      <c r="G736" s="205"/>
      <c r="H736" s="206">
        <v>34310</v>
      </c>
      <c r="I736" s="207">
        <v>42450</v>
      </c>
      <c r="J736" s="206">
        <v>31060</v>
      </c>
      <c r="K736" s="207">
        <v>39200</v>
      </c>
      <c r="L736" s="175" t="s">
        <v>268</v>
      </c>
      <c r="M736" s="208">
        <v>320</v>
      </c>
      <c r="N736" s="209">
        <v>400</v>
      </c>
      <c r="O736" s="210" t="s">
        <v>269</v>
      </c>
      <c r="P736" s="211" t="s">
        <v>270</v>
      </c>
      <c r="Q736" s="212" t="s">
        <v>268</v>
      </c>
      <c r="R736" s="213" t="s">
        <v>271</v>
      </c>
      <c r="S736" s="212" t="s">
        <v>268</v>
      </c>
      <c r="T736" s="214">
        <v>3.4</v>
      </c>
      <c r="U736" s="215">
        <v>3.3</v>
      </c>
      <c r="V736" s="208">
        <v>290</v>
      </c>
      <c r="W736" s="209">
        <v>370</v>
      </c>
      <c r="X736" s="210" t="s">
        <v>269</v>
      </c>
      <c r="Y736" s="211" t="s">
        <v>270</v>
      </c>
      <c r="Z736" s="212" t="s">
        <v>268</v>
      </c>
      <c r="AA736" s="213" t="s">
        <v>271</v>
      </c>
      <c r="AB736" s="212" t="s">
        <v>268</v>
      </c>
      <c r="AC736" s="214">
        <v>3.3</v>
      </c>
      <c r="AD736" s="216">
        <v>3.2</v>
      </c>
      <c r="AE736" s="175" t="s">
        <v>268</v>
      </c>
      <c r="AF736" s="217">
        <v>8140</v>
      </c>
      <c r="AG736" s="218" t="s">
        <v>274</v>
      </c>
      <c r="AH736" s="219">
        <v>80</v>
      </c>
      <c r="AI736" s="220" t="s">
        <v>269</v>
      </c>
      <c r="AJ736" s="211" t="s">
        <v>270</v>
      </c>
      <c r="AK736" s="212" t="s">
        <v>268</v>
      </c>
      <c r="AL736" s="213" t="s">
        <v>271</v>
      </c>
      <c r="AM736" s="212" t="s">
        <v>268</v>
      </c>
      <c r="AN736" s="221">
        <v>2.8</v>
      </c>
      <c r="AO736" s="222" t="s">
        <v>276</v>
      </c>
      <c r="AP736" s="175" t="s">
        <v>268</v>
      </c>
      <c r="AQ736" s="223">
        <v>3250</v>
      </c>
      <c r="AR736" s="224" t="s">
        <v>274</v>
      </c>
      <c r="AS736" s="225">
        <v>30</v>
      </c>
      <c r="AT736" s="226" t="s">
        <v>269</v>
      </c>
      <c r="AU736" s="227" t="s">
        <v>270</v>
      </c>
      <c r="AV736" s="228" t="s">
        <v>268</v>
      </c>
      <c r="AW736" s="229" t="s">
        <v>271</v>
      </c>
      <c r="AX736" s="228" t="s">
        <v>268</v>
      </c>
      <c r="AY736" s="230">
        <v>3.8</v>
      </c>
      <c r="BA736" s="56"/>
      <c r="BJ736" s="1187"/>
      <c r="BL736" s="191"/>
      <c r="BM736" s="1210"/>
      <c r="BN736" s="307"/>
      <c r="BT736" s="306"/>
      <c r="BU736" s="235"/>
      <c r="BV736" s="1241"/>
      <c r="BW736" s="266"/>
      <c r="BX736" s="1186"/>
      <c r="BY736" s="133"/>
      <c r="BZ736" s="133"/>
      <c r="CA736" s="1187"/>
      <c r="CB736" s="263"/>
      <c r="CC736" s="263"/>
      <c r="CD736" s="263"/>
      <c r="CE736" s="263"/>
      <c r="CF736" s="263"/>
      <c r="CG736" s="263"/>
      <c r="CH736" s="263"/>
      <c r="CI736" s="1241"/>
      <c r="CJ736" s="1188" t="s">
        <v>177</v>
      </c>
      <c r="CK736" s="1189" t="s">
        <v>268</v>
      </c>
      <c r="CL736" s="1190">
        <v>10</v>
      </c>
      <c r="CM736" s="1192" t="s">
        <v>269</v>
      </c>
      <c r="CN736" s="1194" t="s">
        <v>270</v>
      </c>
      <c r="CO736" s="1192" t="s">
        <v>268</v>
      </c>
      <c r="CP736" s="1196" t="s">
        <v>275</v>
      </c>
      <c r="CQ736" s="1192" t="s">
        <v>268</v>
      </c>
      <c r="CR736" s="1205">
        <v>4.3</v>
      </c>
      <c r="CS736" s="1230" t="s">
        <v>277</v>
      </c>
      <c r="CT736" s="1232" t="s">
        <v>268</v>
      </c>
      <c r="CU736" s="1233">
        <v>3200</v>
      </c>
      <c r="CV736" s="1236">
        <v>3500</v>
      </c>
      <c r="CW736" s="1233">
        <v>2200</v>
      </c>
      <c r="CX736" s="1236">
        <v>2200</v>
      </c>
      <c r="CY736" s="1189" t="s">
        <v>268</v>
      </c>
      <c r="CZ736" s="238" t="s">
        <v>1162</v>
      </c>
      <c r="DA736" s="239">
        <v>5400</v>
      </c>
      <c r="DB736" s="240">
        <v>6000</v>
      </c>
      <c r="DC736" s="241">
        <v>3700</v>
      </c>
      <c r="DD736" s="242">
        <v>3700</v>
      </c>
      <c r="DE736" s="1210"/>
      <c r="DF736" s="144"/>
      <c r="DG736" s="1189" t="s">
        <v>268</v>
      </c>
      <c r="DH736" s="1239">
        <v>5100</v>
      </c>
      <c r="DI736" s="1210" t="s">
        <v>268</v>
      </c>
      <c r="DJ736" s="1242">
        <v>1280</v>
      </c>
      <c r="DK736" s="1210" t="s">
        <v>268</v>
      </c>
      <c r="DL736" s="1245">
        <v>10</v>
      </c>
      <c r="DM736" s="1201" t="s">
        <v>269</v>
      </c>
      <c r="DN736" s="1202" t="s">
        <v>270</v>
      </c>
      <c r="DO736" s="1201" t="s">
        <v>268</v>
      </c>
      <c r="DP736" s="1203" t="s">
        <v>275</v>
      </c>
      <c r="DQ736" s="1201" t="s">
        <v>268</v>
      </c>
      <c r="DR736" s="1246">
        <v>8</v>
      </c>
      <c r="DS736" s="1210"/>
      <c r="DT736" s="1229"/>
      <c r="DU736" s="1210" t="s">
        <v>280</v>
      </c>
      <c r="DV736" s="1249" t="s">
        <v>1129</v>
      </c>
      <c r="DW736" s="1251" t="s">
        <v>1129</v>
      </c>
      <c r="DX736" s="1251" t="s">
        <v>1129</v>
      </c>
      <c r="DY736" s="1253" t="s">
        <v>1129</v>
      </c>
      <c r="DZ736" s="1210" t="s">
        <v>280</v>
      </c>
      <c r="EA736" s="1211">
        <v>870</v>
      </c>
      <c r="EB736" s="1201" t="s">
        <v>268</v>
      </c>
      <c r="EC736" s="1198">
        <v>9</v>
      </c>
      <c r="ED736" s="1201" t="s">
        <v>269</v>
      </c>
      <c r="EE736" s="1202" t="s">
        <v>270</v>
      </c>
      <c r="EF736" s="1201" t="s">
        <v>268</v>
      </c>
      <c r="EG736" s="1203" t="s">
        <v>275</v>
      </c>
      <c r="EH736" s="1201" t="s">
        <v>268</v>
      </c>
      <c r="EI736" s="1204">
        <v>4.4000000000000004</v>
      </c>
      <c r="EJ736" s="1207" t="s">
        <v>276</v>
      </c>
      <c r="EK736" s="1210" t="s">
        <v>280</v>
      </c>
      <c r="EL736" s="1211">
        <v>2870</v>
      </c>
      <c r="EM736" s="1201" t="s">
        <v>268</v>
      </c>
      <c r="EN736" s="1198">
        <v>20</v>
      </c>
      <c r="EO736" s="1201" t="s">
        <v>269</v>
      </c>
      <c r="EP736" s="1202" t="s">
        <v>270</v>
      </c>
      <c r="EQ736" s="1201" t="s">
        <v>268</v>
      </c>
      <c r="ER736" s="1203" t="s">
        <v>275</v>
      </c>
      <c r="ES736" s="1201" t="s">
        <v>268</v>
      </c>
      <c r="ET736" s="1204">
        <v>4</v>
      </c>
      <c r="EU736" s="1214" t="s">
        <v>276</v>
      </c>
      <c r="EV736" s="1207" t="s">
        <v>1168</v>
      </c>
      <c r="EW736" s="1210" t="s">
        <v>280</v>
      </c>
      <c r="EX736" s="244"/>
      <c r="EY736" s="1210" t="s">
        <v>280</v>
      </c>
      <c r="EZ736" s="1261"/>
      <c r="FA736" s="1210"/>
      <c r="FB736" s="1264"/>
      <c r="FC736" s="298"/>
      <c r="FD736" s="1267"/>
      <c r="FE736" s="441"/>
      <c r="FL736" s="422"/>
      <c r="FM736" s="422"/>
      <c r="FN736" s="422"/>
      <c r="FO736" s="422"/>
    </row>
    <row r="737" spans="1:171" ht="15.6" customHeight="1">
      <c r="A737" s="144" t="s">
        <v>1696</v>
      </c>
      <c r="B737" s="144" t="s">
        <v>2431</v>
      </c>
      <c r="C737" s="1256"/>
      <c r="D737" s="1357"/>
      <c r="E737" s="1185"/>
      <c r="F737" s="299" t="s">
        <v>43</v>
      </c>
      <c r="G737" s="205"/>
      <c r="H737" s="246">
        <v>42450</v>
      </c>
      <c r="I737" s="247">
        <v>108590</v>
      </c>
      <c r="J737" s="246">
        <v>39200</v>
      </c>
      <c r="K737" s="247">
        <v>105340</v>
      </c>
      <c r="L737" s="175" t="s">
        <v>268</v>
      </c>
      <c r="M737" s="248">
        <v>400</v>
      </c>
      <c r="N737" s="249">
        <v>960</v>
      </c>
      <c r="O737" s="250" t="s">
        <v>269</v>
      </c>
      <c r="P737" s="251" t="s">
        <v>270</v>
      </c>
      <c r="Q737" s="252" t="s">
        <v>274</v>
      </c>
      <c r="R737" s="251" t="s">
        <v>271</v>
      </c>
      <c r="S737" s="252" t="s">
        <v>268</v>
      </c>
      <c r="T737" s="253">
        <v>3.3</v>
      </c>
      <c r="U737" s="254">
        <v>3.1</v>
      </c>
      <c r="V737" s="248">
        <v>370</v>
      </c>
      <c r="W737" s="249">
        <v>930</v>
      </c>
      <c r="X737" s="250" t="s">
        <v>269</v>
      </c>
      <c r="Y737" s="251" t="s">
        <v>270</v>
      </c>
      <c r="Z737" s="252" t="s">
        <v>274</v>
      </c>
      <c r="AA737" s="251" t="s">
        <v>271</v>
      </c>
      <c r="AB737" s="252" t="s">
        <v>268</v>
      </c>
      <c r="AC737" s="253">
        <v>3.2</v>
      </c>
      <c r="AD737" s="255">
        <v>3.1</v>
      </c>
      <c r="AE737" s="175" t="s">
        <v>268</v>
      </c>
      <c r="AF737" s="223">
        <v>8140</v>
      </c>
      <c r="AG737" s="224" t="s">
        <v>274</v>
      </c>
      <c r="AH737" s="256">
        <v>80</v>
      </c>
      <c r="AI737" s="257" t="s">
        <v>269</v>
      </c>
      <c r="AJ737" s="197" t="s">
        <v>270</v>
      </c>
      <c r="AK737" s="198" t="s">
        <v>268</v>
      </c>
      <c r="AL737" s="258" t="s">
        <v>271</v>
      </c>
      <c r="AM737" s="259" t="s">
        <v>268</v>
      </c>
      <c r="AN737" s="260">
        <v>2.8</v>
      </c>
      <c r="AO737" s="261"/>
      <c r="AQ737" s="233"/>
      <c r="AR737" s="56"/>
      <c r="AS737" s="233"/>
      <c r="AT737" s="262"/>
      <c r="AU737" s="263"/>
      <c r="AV737" s="262"/>
      <c r="AW737" s="263"/>
      <c r="AX737" s="262"/>
      <c r="AY737" s="263"/>
      <c r="BA737" s="56"/>
      <c r="BB737" s="56"/>
      <c r="BC737" s="264"/>
      <c r="BD737" s="265"/>
      <c r="BE737" s="56"/>
      <c r="BF737" s="265"/>
      <c r="BG737" s="56"/>
      <c r="BH737" s="265"/>
      <c r="BI737" s="56"/>
      <c r="BJ737" s="1187"/>
      <c r="BL737" s="191"/>
      <c r="BM737" s="1210"/>
      <c r="BN737" s="307"/>
      <c r="BT737" s="306"/>
      <c r="BU737" s="235"/>
      <c r="BV737" s="1241"/>
      <c r="BW737" s="266"/>
      <c r="BX737" s="1186"/>
      <c r="BY737" s="133"/>
      <c r="BZ737" s="133"/>
      <c r="CA737" s="1187"/>
      <c r="CB737" s="263"/>
      <c r="CC737" s="263"/>
      <c r="CD737" s="263"/>
      <c r="CE737" s="263"/>
      <c r="CF737" s="263"/>
      <c r="CG737" s="263"/>
      <c r="CH737" s="263"/>
      <c r="CI737" s="1241"/>
      <c r="CJ737" s="1188"/>
      <c r="CK737" s="1189"/>
      <c r="CL737" s="1190"/>
      <c r="CM737" s="1192"/>
      <c r="CN737" s="1194"/>
      <c r="CO737" s="1192"/>
      <c r="CP737" s="1196"/>
      <c r="CQ737" s="1192"/>
      <c r="CR737" s="1205"/>
      <c r="CS737" s="1230"/>
      <c r="CT737" s="1232"/>
      <c r="CU737" s="1234"/>
      <c r="CV737" s="1237"/>
      <c r="CW737" s="1234"/>
      <c r="CX737" s="1237"/>
      <c r="CY737" s="1189"/>
      <c r="CZ737" s="167" t="s">
        <v>1164</v>
      </c>
      <c r="DA737" s="268">
        <v>2900</v>
      </c>
      <c r="DB737" s="269">
        <v>3300</v>
      </c>
      <c r="DC737" s="270">
        <v>2000</v>
      </c>
      <c r="DD737" s="271">
        <v>2000</v>
      </c>
      <c r="DE737" s="1210"/>
      <c r="DF737" s="144"/>
      <c r="DG737" s="1189"/>
      <c r="DH737" s="1240"/>
      <c r="DI737" s="1210"/>
      <c r="DJ737" s="1243"/>
      <c r="DK737" s="1210"/>
      <c r="DL737" s="1190"/>
      <c r="DM737" s="1192"/>
      <c r="DN737" s="1194"/>
      <c r="DO737" s="1192"/>
      <c r="DP737" s="1196"/>
      <c r="DQ737" s="1192"/>
      <c r="DR737" s="1247"/>
      <c r="DS737" s="1210"/>
      <c r="DT737" s="1229"/>
      <c r="DU737" s="1210"/>
      <c r="DV737" s="1250"/>
      <c r="DW737" s="1252"/>
      <c r="DX737" s="1252"/>
      <c r="DY737" s="1254"/>
      <c r="DZ737" s="1210"/>
      <c r="EA737" s="1212"/>
      <c r="EB737" s="1192"/>
      <c r="EC737" s="1199"/>
      <c r="ED737" s="1192"/>
      <c r="EE737" s="1194"/>
      <c r="EF737" s="1192"/>
      <c r="EG737" s="1196"/>
      <c r="EH737" s="1192"/>
      <c r="EI737" s="1205"/>
      <c r="EJ737" s="1208"/>
      <c r="EK737" s="1210"/>
      <c r="EL737" s="1212"/>
      <c r="EM737" s="1192"/>
      <c r="EN737" s="1199"/>
      <c r="EO737" s="1192"/>
      <c r="EP737" s="1194"/>
      <c r="EQ737" s="1192"/>
      <c r="ER737" s="1196"/>
      <c r="ES737" s="1192"/>
      <c r="ET737" s="1205"/>
      <c r="EU737" s="1215"/>
      <c r="EV737" s="1208"/>
      <c r="EW737" s="1210"/>
      <c r="EX737" s="272">
        <v>1790</v>
      </c>
      <c r="EY737" s="1210"/>
      <c r="EZ737" s="1261"/>
      <c r="FA737" s="1210"/>
      <c r="FB737" s="1264"/>
      <c r="FC737" s="298"/>
      <c r="FD737" s="1267"/>
      <c r="FE737" s="441"/>
      <c r="FL737" s="422"/>
      <c r="FM737" s="422"/>
      <c r="FN737" s="422"/>
      <c r="FO737" s="422"/>
    </row>
    <row r="738" spans="1:171" ht="15.6" customHeight="1">
      <c r="A738" s="144" t="s">
        <v>1697</v>
      </c>
      <c r="B738" s="144" t="s">
        <v>2432</v>
      </c>
      <c r="C738" s="1256"/>
      <c r="D738" s="1357"/>
      <c r="E738" s="1217" t="s">
        <v>1165</v>
      </c>
      <c r="F738" s="299" t="s">
        <v>44</v>
      </c>
      <c r="G738" s="205"/>
      <c r="H738" s="246">
        <v>108590</v>
      </c>
      <c r="I738" s="247">
        <v>190030</v>
      </c>
      <c r="J738" s="246">
        <v>105340</v>
      </c>
      <c r="K738" s="247">
        <v>186780</v>
      </c>
      <c r="L738" s="175" t="s">
        <v>268</v>
      </c>
      <c r="M738" s="248">
        <v>960</v>
      </c>
      <c r="N738" s="249">
        <v>1770</v>
      </c>
      <c r="O738" s="250" t="s">
        <v>269</v>
      </c>
      <c r="P738" s="251" t="s">
        <v>270</v>
      </c>
      <c r="Q738" s="252" t="s">
        <v>274</v>
      </c>
      <c r="R738" s="251" t="s">
        <v>271</v>
      </c>
      <c r="S738" s="252" t="s">
        <v>268</v>
      </c>
      <c r="T738" s="253">
        <v>3.1</v>
      </c>
      <c r="U738" s="254">
        <v>3.1</v>
      </c>
      <c r="V738" s="248">
        <v>930</v>
      </c>
      <c r="W738" s="249">
        <v>1740</v>
      </c>
      <c r="X738" s="250" t="s">
        <v>269</v>
      </c>
      <c r="Y738" s="251" t="s">
        <v>270</v>
      </c>
      <c r="Z738" s="252" t="s">
        <v>274</v>
      </c>
      <c r="AA738" s="251" t="s">
        <v>271</v>
      </c>
      <c r="AB738" s="252" t="s">
        <v>268</v>
      </c>
      <c r="AC738" s="253">
        <v>3.1</v>
      </c>
      <c r="AD738" s="255">
        <v>3.1</v>
      </c>
      <c r="AE738" s="55"/>
      <c r="AH738" s="273"/>
      <c r="AP738" s="55"/>
      <c r="AZ738" s="175" t="s">
        <v>268</v>
      </c>
      <c r="BA738" s="274">
        <v>16280</v>
      </c>
      <c r="BB738" s="175" t="s">
        <v>268</v>
      </c>
      <c r="BC738" s="225">
        <v>160</v>
      </c>
      <c r="BD738" s="226" t="s">
        <v>269</v>
      </c>
      <c r="BE738" s="227" t="s">
        <v>270</v>
      </c>
      <c r="BF738" s="228" t="s">
        <v>268</v>
      </c>
      <c r="BG738" s="229" t="s">
        <v>271</v>
      </c>
      <c r="BH738" s="226" t="s">
        <v>268</v>
      </c>
      <c r="BI738" s="230">
        <v>2.8</v>
      </c>
      <c r="BJ738" s="1187"/>
      <c r="BL738" s="231"/>
      <c r="BM738" s="1210"/>
      <c r="BN738" s="307"/>
      <c r="BT738" s="306"/>
      <c r="BU738" s="235"/>
      <c r="BV738" s="1241"/>
      <c r="BW738" s="266"/>
      <c r="BX738" s="1186"/>
      <c r="BY738" s="133"/>
      <c r="BZ738" s="133"/>
      <c r="CA738" s="1187"/>
      <c r="CB738" s="263"/>
      <c r="CC738" s="263"/>
      <c r="CD738" s="263"/>
      <c r="CE738" s="263"/>
      <c r="CF738" s="263"/>
      <c r="CG738" s="263"/>
      <c r="CH738" s="263"/>
      <c r="CI738" s="1241"/>
      <c r="CJ738" s="1219">
        <v>1680</v>
      </c>
      <c r="CK738" s="1189"/>
      <c r="CL738" s="1190"/>
      <c r="CM738" s="1192"/>
      <c r="CN738" s="1194"/>
      <c r="CO738" s="1192"/>
      <c r="CP738" s="1196"/>
      <c r="CQ738" s="1192"/>
      <c r="CR738" s="1205"/>
      <c r="CS738" s="1230"/>
      <c r="CT738" s="1232"/>
      <c r="CU738" s="1234"/>
      <c r="CV738" s="1237"/>
      <c r="CW738" s="1234"/>
      <c r="CX738" s="1237"/>
      <c r="CY738" s="1189"/>
      <c r="CZ738" s="167" t="s">
        <v>1166</v>
      </c>
      <c r="DA738" s="268">
        <v>2500</v>
      </c>
      <c r="DB738" s="269">
        <v>2800</v>
      </c>
      <c r="DC738" s="270">
        <v>1800</v>
      </c>
      <c r="DD738" s="271">
        <v>1800</v>
      </c>
      <c r="DE738" s="1210"/>
      <c r="DF738" s="231"/>
      <c r="DG738" s="235"/>
      <c r="DH738" s="276"/>
      <c r="DI738" s="1241"/>
      <c r="DJ738" s="1243"/>
      <c r="DK738" s="1210"/>
      <c r="DL738" s="1190"/>
      <c r="DM738" s="1192"/>
      <c r="DN738" s="1194"/>
      <c r="DO738" s="1192"/>
      <c r="DP738" s="1196"/>
      <c r="DQ738" s="1192"/>
      <c r="DR738" s="1247"/>
      <c r="DS738" s="1210"/>
      <c r="DT738" s="231"/>
      <c r="DU738" s="1210"/>
      <c r="DV738" s="1221">
        <v>0.02</v>
      </c>
      <c r="DW738" s="1223">
        <v>0.03</v>
      </c>
      <c r="DX738" s="1223">
        <v>0.05</v>
      </c>
      <c r="DY738" s="1225">
        <v>0.06</v>
      </c>
      <c r="DZ738" s="1210"/>
      <c r="EA738" s="1212"/>
      <c r="EB738" s="1192"/>
      <c r="EC738" s="1199"/>
      <c r="ED738" s="1192"/>
      <c r="EE738" s="1194"/>
      <c r="EF738" s="1192"/>
      <c r="EG738" s="1196"/>
      <c r="EH738" s="1192"/>
      <c r="EI738" s="1205"/>
      <c r="EJ738" s="1208"/>
      <c r="EK738" s="1210"/>
      <c r="EL738" s="1212"/>
      <c r="EM738" s="1192"/>
      <c r="EN738" s="1199"/>
      <c r="EO738" s="1192"/>
      <c r="EP738" s="1194"/>
      <c r="EQ738" s="1192"/>
      <c r="ER738" s="1196"/>
      <c r="ES738" s="1192"/>
      <c r="ET738" s="1205"/>
      <c r="EU738" s="1215"/>
      <c r="EV738" s="1208"/>
      <c r="EW738" s="1210"/>
      <c r="EX738" s="277">
        <v>10</v>
      </c>
      <c r="EY738" s="1210"/>
      <c r="EZ738" s="1261"/>
      <c r="FA738" s="1210"/>
      <c r="FB738" s="1264"/>
      <c r="FC738" s="298"/>
      <c r="FD738" s="1267"/>
      <c r="FE738" s="441"/>
      <c r="FL738" s="422"/>
      <c r="FM738" s="422"/>
      <c r="FN738" s="422"/>
      <c r="FO738" s="422"/>
    </row>
    <row r="739" spans="1:171" ht="15.6" customHeight="1">
      <c r="A739" s="144" t="s">
        <v>1698</v>
      </c>
      <c r="B739" s="144" t="s">
        <v>2433</v>
      </c>
      <c r="C739" s="1256"/>
      <c r="D739" s="1358"/>
      <c r="E739" s="1218"/>
      <c r="F739" s="300" t="s">
        <v>45</v>
      </c>
      <c r="G739" s="205"/>
      <c r="H739" s="279">
        <v>190030</v>
      </c>
      <c r="I739" s="280"/>
      <c r="J739" s="279">
        <v>186780</v>
      </c>
      <c r="K739" s="280"/>
      <c r="L739" s="175" t="s">
        <v>268</v>
      </c>
      <c r="M739" s="223">
        <v>1770</v>
      </c>
      <c r="N739" s="281"/>
      <c r="O739" s="282" t="s">
        <v>269</v>
      </c>
      <c r="P739" s="283" t="s">
        <v>270</v>
      </c>
      <c r="Q739" s="284" t="s">
        <v>274</v>
      </c>
      <c r="R739" s="283" t="s">
        <v>271</v>
      </c>
      <c r="S739" s="284" t="s">
        <v>268</v>
      </c>
      <c r="T739" s="285">
        <v>3.1</v>
      </c>
      <c r="U739" s="286"/>
      <c r="V739" s="223">
        <v>1740</v>
      </c>
      <c r="W739" s="281"/>
      <c r="X739" s="282" t="s">
        <v>269</v>
      </c>
      <c r="Y739" s="283" t="s">
        <v>270</v>
      </c>
      <c r="Z739" s="284" t="s">
        <v>274</v>
      </c>
      <c r="AA739" s="283" t="s">
        <v>271</v>
      </c>
      <c r="AB739" s="284" t="s">
        <v>268</v>
      </c>
      <c r="AC739" s="285">
        <v>3.1</v>
      </c>
      <c r="AD739" s="287"/>
      <c r="AE739" s="55"/>
      <c r="AH739" s="288"/>
      <c r="AP739" s="55"/>
      <c r="AQ739" s="289"/>
      <c r="AR739" s="165"/>
      <c r="AS739" s="288"/>
      <c r="AZ739" s="56"/>
      <c r="BA739" s="56"/>
      <c r="BB739" s="56"/>
      <c r="BC739" s="56"/>
      <c r="BD739" s="56"/>
      <c r="BE739" s="56"/>
      <c r="BF739" s="56"/>
      <c r="BG739" s="56"/>
      <c r="BH739" s="56"/>
      <c r="BI739" s="56"/>
      <c r="BJ739" s="1187"/>
      <c r="BL739" s="231"/>
      <c r="BM739" s="1210"/>
      <c r="BN739" s="307"/>
      <c r="BT739" s="306"/>
      <c r="BU739" s="235"/>
      <c r="BV739" s="1241"/>
      <c r="BW739" s="266"/>
      <c r="BX739" s="1186"/>
      <c r="BY739" s="133"/>
      <c r="BZ739" s="133"/>
      <c r="CA739" s="1187"/>
      <c r="CB739" s="263"/>
      <c r="CC739" s="263"/>
      <c r="CD739" s="263"/>
      <c r="CE739" s="263"/>
      <c r="CF739" s="263"/>
      <c r="CG739" s="263"/>
      <c r="CH739" s="263"/>
      <c r="CI739" s="1241"/>
      <c r="CJ739" s="1219"/>
      <c r="CK739" s="1189"/>
      <c r="CL739" s="1190"/>
      <c r="CM739" s="1192"/>
      <c r="CN739" s="1194"/>
      <c r="CO739" s="1192"/>
      <c r="CP739" s="1196"/>
      <c r="CQ739" s="1192"/>
      <c r="CR739" s="1205"/>
      <c r="CS739" s="1230"/>
      <c r="CT739" s="1232"/>
      <c r="CU739" s="1235"/>
      <c r="CV739" s="1238"/>
      <c r="CW739" s="1235"/>
      <c r="CX739" s="1238"/>
      <c r="CY739" s="1189"/>
      <c r="CZ739" s="291" t="s">
        <v>1167</v>
      </c>
      <c r="DA739" s="292">
        <v>2300</v>
      </c>
      <c r="DB739" s="293">
        <v>2500</v>
      </c>
      <c r="DC739" s="294">
        <v>1600</v>
      </c>
      <c r="DD739" s="290">
        <v>1600</v>
      </c>
      <c r="DE739" s="1210"/>
      <c r="DF739" s="231"/>
      <c r="DG739" s="235"/>
      <c r="DH739" s="165"/>
      <c r="DI739" s="1241"/>
      <c r="DJ739" s="1244"/>
      <c r="DK739" s="1210"/>
      <c r="DL739" s="1190"/>
      <c r="DM739" s="1193"/>
      <c r="DN739" s="1195"/>
      <c r="DO739" s="1193"/>
      <c r="DP739" s="1197"/>
      <c r="DQ739" s="1193"/>
      <c r="DR739" s="1248"/>
      <c r="DS739" s="1210"/>
      <c r="DT739" s="231"/>
      <c r="DU739" s="1210"/>
      <c r="DV739" s="1222"/>
      <c r="DW739" s="1224"/>
      <c r="DX739" s="1224"/>
      <c r="DY739" s="1226"/>
      <c r="DZ739" s="1210"/>
      <c r="EA739" s="1213"/>
      <c r="EB739" s="1193"/>
      <c r="EC739" s="1200"/>
      <c r="ED739" s="1193"/>
      <c r="EE739" s="1195"/>
      <c r="EF739" s="1193"/>
      <c r="EG739" s="1197"/>
      <c r="EH739" s="1193"/>
      <c r="EI739" s="1206"/>
      <c r="EJ739" s="1209"/>
      <c r="EK739" s="1210"/>
      <c r="EL739" s="1213"/>
      <c r="EM739" s="1193"/>
      <c r="EN739" s="1200"/>
      <c r="EO739" s="1193"/>
      <c r="EP739" s="1195"/>
      <c r="EQ739" s="1193"/>
      <c r="ER739" s="1197"/>
      <c r="ES739" s="1193"/>
      <c r="ET739" s="1206"/>
      <c r="EU739" s="1216"/>
      <c r="EV739" s="1209"/>
      <c r="EW739" s="1210"/>
      <c r="EX739" s="295" t="s">
        <v>1168</v>
      </c>
      <c r="EY739" s="1210"/>
      <c r="EZ739" s="1261"/>
      <c r="FA739" s="1210"/>
      <c r="FB739" s="1264"/>
      <c r="FC739" s="298"/>
      <c r="FD739" s="1267"/>
      <c r="FE739" s="441"/>
      <c r="FL739" s="422"/>
      <c r="FM739" s="422"/>
      <c r="FN739" s="422"/>
      <c r="FO739" s="422"/>
    </row>
    <row r="740" spans="1:171" ht="15.6" customHeight="1">
      <c r="A740" s="144" t="s">
        <v>1699</v>
      </c>
      <c r="B740" s="144" t="s">
        <v>2434</v>
      </c>
      <c r="C740" s="1256"/>
      <c r="D740" s="1181" t="s">
        <v>1205</v>
      </c>
      <c r="E740" s="1184" t="s">
        <v>1160</v>
      </c>
      <c r="F740" s="296" t="s">
        <v>42</v>
      </c>
      <c r="G740" s="205"/>
      <c r="H740" s="206">
        <v>33470</v>
      </c>
      <c r="I740" s="207">
        <v>41610</v>
      </c>
      <c r="J740" s="206">
        <v>30400</v>
      </c>
      <c r="K740" s="207">
        <v>38540</v>
      </c>
      <c r="L740" s="175" t="s">
        <v>268</v>
      </c>
      <c r="M740" s="208">
        <v>310</v>
      </c>
      <c r="N740" s="209">
        <v>390</v>
      </c>
      <c r="O740" s="210" t="s">
        <v>269</v>
      </c>
      <c r="P740" s="211" t="s">
        <v>270</v>
      </c>
      <c r="Q740" s="212" t="s">
        <v>268</v>
      </c>
      <c r="R740" s="213" t="s">
        <v>271</v>
      </c>
      <c r="S740" s="212" t="s">
        <v>268</v>
      </c>
      <c r="T740" s="214">
        <v>3.4</v>
      </c>
      <c r="U740" s="215">
        <v>3.3</v>
      </c>
      <c r="V740" s="208">
        <v>280</v>
      </c>
      <c r="W740" s="209">
        <v>360</v>
      </c>
      <c r="X740" s="210" t="s">
        <v>269</v>
      </c>
      <c r="Y740" s="211" t="s">
        <v>270</v>
      </c>
      <c r="Z740" s="212" t="s">
        <v>268</v>
      </c>
      <c r="AA740" s="213" t="s">
        <v>271</v>
      </c>
      <c r="AB740" s="212" t="s">
        <v>268</v>
      </c>
      <c r="AC740" s="214">
        <v>3.4</v>
      </c>
      <c r="AD740" s="216">
        <v>3.2</v>
      </c>
      <c r="AE740" s="175" t="s">
        <v>268</v>
      </c>
      <c r="AF740" s="217">
        <v>8140</v>
      </c>
      <c r="AG740" s="218" t="s">
        <v>274</v>
      </c>
      <c r="AH740" s="219">
        <v>80</v>
      </c>
      <c r="AI740" s="220" t="s">
        <v>269</v>
      </c>
      <c r="AJ740" s="211" t="s">
        <v>270</v>
      </c>
      <c r="AK740" s="212" t="s">
        <v>268</v>
      </c>
      <c r="AL740" s="213" t="s">
        <v>271</v>
      </c>
      <c r="AM740" s="212" t="s">
        <v>268</v>
      </c>
      <c r="AN740" s="221">
        <v>2.8</v>
      </c>
      <c r="AO740" s="222" t="s">
        <v>276</v>
      </c>
      <c r="AP740" s="175" t="s">
        <v>268</v>
      </c>
      <c r="AQ740" s="223">
        <v>3250</v>
      </c>
      <c r="AR740" s="224" t="s">
        <v>274</v>
      </c>
      <c r="AS740" s="225">
        <v>30</v>
      </c>
      <c r="AT740" s="226" t="s">
        <v>269</v>
      </c>
      <c r="AU740" s="227" t="s">
        <v>270</v>
      </c>
      <c r="AV740" s="228" t="s">
        <v>268</v>
      </c>
      <c r="AW740" s="229" t="s">
        <v>271</v>
      </c>
      <c r="AX740" s="228" t="s">
        <v>268</v>
      </c>
      <c r="AY740" s="230">
        <v>3.8</v>
      </c>
      <c r="BA740" s="56"/>
      <c r="BJ740" s="1187"/>
      <c r="BL740" s="231"/>
      <c r="BM740" s="1210"/>
      <c r="BN740" s="307"/>
      <c r="BT740" s="306"/>
      <c r="BU740" s="235"/>
      <c r="BV740" s="1241"/>
      <c r="BW740" s="266"/>
      <c r="BX740" s="1186"/>
      <c r="BY740" s="133"/>
      <c r="BZ740" s="133"/>
      <c r="CA740" s="1187"/>
      <c r="CB740" s="263"/>
      <c r="CC740" s="263"/>
      <c r="CD740" s="263"/>
      <c r="CE740" s="263"/>
      <c r="CF740" s="263"/>
      <c r="CG740" s="263"/>
      <c r="CH740" s="263"/>
      <c r="CI740" s="1241"/>
      <c r="CJ740" s="1188" t="s">
        <v>178</v>
      </c>
      <c r="CK740" s="1189" t="s">
        <v>268</v>
      </c>
      <c r="CL740" s="1190">
        <v>10</v>
      </c>
      <c r="CM740" s="1192" t="s">
        <v>269</v>
      </c>
      <c r="CN740" s="1194" t="s">
        <v>270</v>
      </c>
      <c r="CO740" s="1192" t="s">
        <v>268</v>
      </c>
      <c r="CP740" s="1196" t="s">
        <v>275</v>
      </c>
      <c r="CQ740" s="1192" t="s">
        <v>268</v>
      </c>
      <c r="CR740" s="1205">
        <v>3.9</v>
      </c>
      <c r="CS740" s="1230" t="s">
        <v>277</v>
      </c>
      <c r="CT740" s="1232" t="s">
        <v>268</v>
      </c>
      <c r="CU740" s="1233">
        <v>3000</v>
      </c>
      <c r="CV740" s="1236">
        <v>3300</v>
      </c>
      <c r="CW740" s="1233">
        <v>2100</v>
      </c>
      <c r="CX740" s="1236">
        <v>2100</v>
      </c>
      <c r="CY740" s="1189" t="s">
        <v>268</v>
      </c>
      <c r="CZ740" s="238" t="s">
        <v>1162</v>
      </c>
      <c r="DA740" s="239">
        <v>4800</v>
      </c>
      <c r="DB740" s="240">
        <v>5400</v>
      </c>
      <c r="DC740" s="241">
        <v>3400</v>
      </c>
      <c r="DD740" s="242">
        <v>3400</v>
      </c>
      <c r="DE740" s="1210"/>
      <c r="DF740" s="231"/>
      <c r="DG740" s="1189" t="s">
        <v>268</v>
      </c>
      <c r="DH740" s="1239">
        <v>5100</v>
      </c>
      <c r="DI740" s="1210" t="s">
        <v>268</v>
      </c>
      <c r="DJ740" s="1242">
        <v>1210</v>
      </c>
      <c r="DK740" s="1210" t="s">
        <v>268</v>
      </c>
      <c r="DL740" s="1245">
        <v>10</v>
      </c>
      <c r="DM740" s="1201" t="s">
        <v>269</v>
      </c>
      <c r="DN740" s="1202" t="s">
        <v>270</v>
      </c>
      <c r="DO740" s="1201" t="s">
        <v>268</v>
      </c>
      <c r="DP740" s="1203" t="s">
        <v>275</v>
      </c>
      <c r="DQ740" s="1201" t="s">
        <v>268</v>
      </c>
      <c r="DR740" s="1246">
        <v>7.6</v>
      </c>
      <c r="DS740" s="1210"/>
      <c r="DT740" s="231"/>
      <c r="DU740" s="1210" t="s">
        <v>280</v>
      </c>
      <c r="DV740" s="1249" t="s">
        <v>1129</v>
      </c>
      <c r="DW740" s="1251" t="s">
        <v>1129</v>
      </c>
      <c r="DX740" s="1251" t="s">
        <v>1129</v>
      </c>
      <c r="DY740" s="1253" t="s">
        <v>1129</v>
      </c>
      <c r="DZ740" s="1210" t="s">
        <v>280</v>
      </c>
      <c r="EA740" s="1211">
        <v>820</v>
      </c>
      <c r="EB740" s="1201" t="s">
        <v>268</v>
      </c>
      <c r="EC740" s="1198">
        <v>8</v>
      </c>
      <c r="ED740" s="1201" t="s">
        <v>269</v>
      </c>
      <c r="EE740" s="1202" t="s">
        <v>270</v>
      </c>
      <c r="EF740" s="1201" t="s">
        <v>268</v>
      </c>
      <c r="EG740" s="1203" t="s">
        <v>275</v>
      </c>
      <c r="EH740" s="1201" t="s">
        <v>268</v>
      </c>
      <c r="EI740" s="1204">
        <v>4.7</v>
      </c>
      <c r="EJ740" s="1207" t="s">
        <v>276</v>
      </c>
      <c r="EK740" s="1210" t="s">
        <v>280</v>
      </c>
      <c r="EL740" s="1211">
        <v>2710</v>
      </c>
      <c r="EM740" s="1201" t="s">
        <v>268</v>
      </c>
      <c r="EN740" s="1198">
        <v>20</v>
      </c>
      <c r="EO740" s="1201" t="s">
        <v>269</v>
      </c>
      <c r="EP740" s="1202" t="s">
        <v>270</v>
      </c>
      <c r="EQ740" s="1201" t="s">
        <v>268</v>
      </c>
      <c r="ER740" s="1203" t="s">
        <v>275</v>
      </c>
      <c r="ES740" s="1201" t="s">
        <v>268</v>
      </c>
      <c r="ET740" s="1204">
        <v>3.8</v>
      </c>
      <c r="EU740" s="1214" t="s">
        <v>276</v>
      </c>
      <c r="EV740" s="1207" t="s">
        <v>1168</v>
      </c>
      <c r="EW740" s="1210" t="s">
        <v>280</v>
      </c>
      <c r="EX740" s="244"/>
      <c r="EY740" s="1210" t="s">
        <v>280</v>
      </c>
      <c r="EZ740" s="1261"/>
      <c r="FA740" s="1210"/>
      <c r="FB740" s="1264"/>
      <c r="FC740" s="313"/>
      <c r="FD740" s="1267"/>
      <c r="FE740" s="441"/>
      <c r="FL740" s="422"/>
      <c r="FM740" s="422"/>
      <c r="FN740" s="422"/>
      <c r="FO740" s="422"/>
    </row>
    <row r="741" spans="1:171" ht="15.6" customHeight="1">
      <c r="A741" s="144" t="s">
        <v>1700</v>
      </c>
      <c r="B741" s="144" t="s">
        <v>2435</v>
      </c>
      <c r="C741" s="1256"/>
      <c r="D741" s="1182"/>
      <c r="E741" s="1185"/>
      <c r="F741" s="299" t="s">
        <v>43</v>
      </c>
      <c r="G741" s="205"/>
      <c r="H741" s="246">
        <v>41610</v>
      </c>
      <c r="I741" s="247">
        <v>107750</v>
      </c>
      <c r="J741" s="246">
        <v>38540</v>
      </c>
      <c r="K741" s="247">
        <v>104680</v>
      </c>
      <c r="L741" s="175" t="s">
        <v>268</v>
      </c>
      <c r="M741" s="248">
        <v>390</v>
      </c>
      <c r="N741" s="249">
        <v>950</v>
      </c>
      <c r="O741" s="250" t="s">
        <v>269</v>
      </c>
      <c r="P741" s="251" t="s">
        <v>270</v>
      </c>
      <c r="Q741" s="252" t="s">
        <v>274</v>
      </c>
      <c r="R741" s="251" t="s">
        <v>271</v>
      </c>
      <c r="S741" s="252" t="s">
        <v>268</v>
      </c>
      <c r="T741" s="253">
        <v>3.3</v>
      </c>
      <c r="U741" s="254">
        <v>3.1</v>
      </c>
      <c r="V741" s="248">
        <v>360</v>
      </c>
      <c r="W741" s="249">
        <v>920</v>
      </c>
      <c r="X741" s="250" t="s">
        <v>269</v>
      </c>
      <c r="Y741" s="251" t="s">
        <v>270</v>
      </c>
      <c r="Z741" s="252" t="s">
        <v>274</v>
      </c>
      <c r="AA741" s="251" t="s">
        <v>271</v>
      </c>
      <c r="AB741" s="252" t="s">
        <v>268</v>
      </c>
      <c r="AC741" s="253">
        <v>3.2</v>
      </c>
      <c r="AD741" s="255">
        <v>3.1</v>
      </c>
      <c r="AE741" s="175" t="s">
        <v>268</v>
      </c>
      <c r="AF741" s="223">
        <v>8140</v>
      </c>
      <c r="AG741" s="224" t="s">
        <v>274</v>
      </c>
      <c r="AH741" s="256">
        <v>80</v>
      </c>
      <c r="AI741" s="257" t="s">
        <v>269</v>
      </c>
      <c r="AJ741" s="197" t="s">
        <v>270</v>
      </c>
      <c r="AK741" s="198" t="s">
        <v>268</v>
      </c>
      <c r="AL741" s="258" t="s">
        <v>271</v>
      </c>
      <c r="AM741" s="259" t="s">
        <v>268</v>
      </c>
      <c r="AN741" s="260">
        <v>2.8</v>
      </c>
      <c r="AO741" s="261"/>
      <c r="AQ741" s="233"/>
      <c r="AR741" s="56"/>
      <c r="AS741" s="233"/>
      <c r="AT741" s="262"/>
      <c r="AU741" s="263"/>
      <c r="AV741" s="262"/>
      <c r="AW741" s="263"/>
      <c r="AX741" s="262"/>
      <c r="AY741" s="263"/>
      <c r="BA741" s="56"/>
      <c r="BB741" s="56"/>
      <c r="BC741" s="264"/>
      <c r="BD741" s="265"/>
      <c r="BE741" s="56"/>
      <c r="BF741" s="265"/>
      <c r="BG741" s="56"/>
      <c r="BH741" s="265"/>
      <c r="BI741" s="56"/>
      <c r="BJ741" s="1187"/>
      <c r="BL741" s="231"/>
      <c r="BM741" s="1210"/>
      <c r="BN741" s="307"/>
      <c r="BT741" s="306"/>
      <c r="BU741" s="235"/>
      <c r="BV741" s="1241"/>
      <c r="BW741" s="266"/>
      <c r="BX741" s="1186"/>
      <c r="BY741" s="133"/>
      <c r="BZ741" s="133"/>
      <c r="CA741" s="1187"/>
      <c r="CB741" s="263"/>
      <c r="CC741" s="263"/>
      <c r="CD741" s="263"/>
      <c r="CE741" s="263"/>
      <c r="CF741" s="263"/>
      <c r="CG741" s="263"/>
      <c r="CH741" s="263"/>
      <c r="CI741" s="1241"/>
      <c r="CJ741" s="1188"/>
      <c r="CK741" s="1189"/>
      <c r="CL741" s="1190"/>
      <c r="CM741" s="1192"/>
      <c r="CN741" s="1194"/>
      <c r="CO741" s="1192"/>
      <c r="CP741" s="1196"/>
      <c r="CQ741" s="1192"/>
      <c r="CR741" s="1205"/>
      <c r="CS741" s="1230"/>
      <c r="CT741" s="1232"/>
      <c r="CU741" s="1234"/>
      <c r="CV741" s="1237"/>
      <c r="CW741" s="1234"/>
      <c r="CX741" s="1237"/>
      <c r="CY741" s="1189"/>
      <c r="CZ741" s="167" t="s">
        <v>1164</v>
      </c>
      <c r="DA741" s="268">
        <v>2600</v>
      </c>
      <c r="DB741" s="269">
        <v>2900</v>
      </c>
      <c r="DC741" s="270">
        <v>1800</v>
      </c>
      <c r="DD741" s="271">
        <v>1800</v>
      </c>
      <c r="DE741" s="1210"/>
      <c r="DF741" s="231"/>
      <c r="DG741" s="1189"/>
      <c r="DH741" s="1240"/>
      <c r="DI741" s="1210"/>
      <c r="DJ741" s="1243"/>
      <c r="DK741" s="1210"/>
      <c r="DL741" s="1190"/>
      <c r="DM741" s="1192"/>
      <c r="DN741" s="1194"/>
      <c r="DO741" s="1192"/>
      <c r="DP741" s="1196"/>
      <c r="DQ741" s="1192"/>
      <c r="DR741" s="1247"/>
      <c r="DS741" s="1210"/>
      <c r="DT741" s="231"/>
      <c r="DU741" s="1210"/>
      <c r="DV741" s="1250"/>
      <c r="DW741" s="1252"/>
      <c r="DX741" s="1252"/>
      <c r="DY741" s="1254"/>
      <c r="DZ741" s="1210"/>
      <c r="EA741" s="1212"/>
      <c r="EB741" s="1192"/>
      <c r="EC741" s="1199"/>
      <c r="ED741" s="1192"/>
      <c r="EE741" s="1194"/>
      <c r="EF741" s="1192"/>
      <c r="EG741" s="1196"/>
      <c r="EH741" s="1192"/>
      <c r="EI741" s="1205"/>
      <c r="EJ741" s="1208"/>
      <c r="EK741" s="1210"/>
      <c r="EL741" s="1212"/>
      <c r="EM741" s="1192"/>
      <c r="EN741" s="1199"/>
      <c r="EO741" s="1192"/>
      <c r="EP741" s="1194"/>
      <c r="EQ741" s="1192"/>
      <c r="ER741" s="1196"/>
      <c r="ES741" s="1192"/>
      <c r="ET741" s="1205"/>
      <c r="EU741" s="1215"/>
      <c r="EV741" s="1208"/>
      <c r="EW741" s="1210"/>
      <c r="EX741" s="272">
        <v>1690</v>
      </c>
      <c r="EY741" s="1210"/>
      <c r="EZ741" s="1261"/>
      <c r="FA741" s="1210"/>
      <c r="FB741" s="1264"/>
      <c r="FC741" s="313"/>
      <c r="FD741" s="1267"/>
      <c r="FE741" s="441"/>
      <c r="FL741" s="422"/>
      <c r="FM741" s="422"/>
      <c r="FN741" s="422"/>
      <c r="FO741" s="422"/>
    </row>
    <row r="742" spans="1:171" ht="15.6" customHeight="1">
      <c r="A742" s="144" t="s">
        <v>1701</v>
      </c>
      <c r="B742" s="144" t="s">
        <v>2436</v>
      </c>
      <c r="C742" s="1256"/>
      <c r="D742" s="1182"/>
      <c r="E742" s="1217" t="s">
        <v>1165</v>
      </c>
      <c r="F742" s="299" t="s">
        <v>44</v>
      </c>
      <c r="G742" s="205"/>
      <c r="H742" s="246">
        <v>107750</v>
      </c>
      <c r="I742" s="247">
        <v>189190</v>
      </c>
      <c r="J742" s="246">
        <v>104680</v>
      </c>
      <c r="K742" s="247">
        <v>186120</v>
      </c>
      <c r="L742" s="175" t="s">
        <v>268</v>
      </c>
      <c r="M742" s="248">
        <v>950</v>
      </c>
      <c r="N742" s="249">
        <v>1760</v>
      </c>
      <c r="O742" s="250" t="s">
        <v>269</v>
      </c>
      <c r="P742" s="251" t="s">
        <v>270</v>
      </c>
      <c r="Q742" s="252" t="s">
        <v>274</v>
      </c>
      <c r="R742" s="251" t="s">
        <v>271</v>
      </c>
      <c r="S742" s="252" t="s">
        <v>268</v>
      </c>
      <c r="T742" s="253">
        <v>3.1</v>
      </c>
      <c r="U742" s="254">
        <v>3.1</v>
      </c>
      <c r="V742" s="248">
        <v>920</v>
      </c>
      <c r="W742" s="249">
        <v>1730</v>
      </c>
      <c r="X742" s="250" t="s">
        <v>269</v>
      </c>
      <c r="Y742" s="251" t="s">
        <v>270</v>
      </c>
      <c r="Z742" s="252" t="s">
        <v>274</v>
      </c>
      <c r="AA742" s="251" t="s">
        <v>271</v>
      </c>
      <c r="AB742" s="252" t="s">
        <v>268</v>
      </c>
      <c r="AC742" s="253">
        <v>3.1</v>
      </c>
      <c r="AD742" s="255">
        <v>3.1</v>
      </c>
      <c r="AE742" s="263"/>
      <c r="AF742" s="263"/>
      <c r="AG742" s="263"/>
      <c r="AH742" s="263"/>
      <c r="AI742" s="263"/>
      <c r="AJ742" s="263"/>
      <c r="AK742" s="263"/>
      <c r="AL742" s="263"/>
      <c r="AM742" s="263"/>
      <c r="AN742" s="263"/>
      <c r="AO742" s="263"/>
      <c r="AP742" s="263"/>
      <c r="AQ742" s="263"/>
      <c r="AR742" s="263"/>
      <c r="AS742" s="263"/>
      <c r="AT742" s="263"/>
      <c r="AU742" s="263"/>
      <c r="AV742" s="263"/>
      <c r="AW742" s="263"/>
      <c r="AX742" s="263"/>
      <c r="AY742" s="263"/>
      <c r="AZ742" s="175" t="s">
        <v>268</v>
      </c>
      <c r="BA742" s="274">
        <v>16280</v>
      </c>
      <c r="BB742" s="175" t="s">
        <v>268</v>
      </c>
      <c r="BC742" s="225">
        <v>160</v>
      </c>
      <c r="BD742" s="226" t="s">
        <v>269</v>
      </c>
      <c r="BE742" s="227" t="s">
        <v>270</v>
      </c>
      <c r="BF742" s="228" t="s">
        <v>268</v>
      </c>
      <c r="BG742" s="229" t="s">
        <v>271</v>
      </c>
      <c r="BH742" s="226" t="s">
        <v>268</v>
      </c>
      <c r="BI742" s="230">
        <v>2.8</v>
      </c>
      <c r="BJ742" s="1187"/>
      <c r="BL742" s="231"/>
      <c r="BM742" s="1210"/>
      <c r="BN742" s="307"/>
      <c r="BT742" s="306"/>
      <c r="BU742" s="235"/>
      <c r="BV742" s="1241"/>
      <c r="BW742" s="266"/>
      <c r="BX742" s="1186"/>
      <c r="BY742" s="133"/>
      <c r="BZ742" s="133"/>
      <c r="CA742" s="1187"/>
      <c r="CB742" s="263"/>
      <c r="CC742" s="263"/>
      <c r="CD742" s="263"/>
      <c r="CE742" s="263"/>
      <c r="CF742" s="263"/>
      <c r="CG742" s="263"/>
      <c r="CH742" s="263"/>
      <c r="CI742" s="1241"/>
      <c r="CJ742" s="1219">
        <v>1530</v>
      </c>
      <c r="CK742" s="1189"/>
      <c r="CL742" s="1190"/>
      <c r="CM742" s="1192"/>
      <c r="CN742" s="1194"/>
      <c r="CO742" s="1192"/>
      <c r="CP742" s="1196"/>
      <c r="CQ742" s="1192"/>
      <c r="CR742" s="1205"/>
      <c r="CS742" s="1230"/>
      <c r="CT742" s="1232"/>
      <c r="CU742" s="1234"/>
      <c r="CV742" s="1237"/>
      <c r="CW742" s="1234"/>
      <c r="CX742" s="1237"/>
      <c r="CY742" s="1189"/>
      <c r="CZ742" s="167" t="s">
        <v>1166</v>
      </c>
      <c r="DA742" s="268">
        <v>2300</v>
      </c>
      <c r="DB742" s="269">
        <v>2500</v>
      </c>
      <c r="DC742" s="270">
        <v>1600</v>
      </c>
      <c r="DD742" s="271">
        <v>1600</v>
      </c>
      <c r="DE742" s="1210"/>
      <c r="DF742" s="231"/>
      <c r="DG742" s="263"/>
      <c r="DH742" s="276"/>
      <c r="DI742" s="1241"/>
      <c r="DJ742" s="1243"/>
      <c r="DK742" s="1210"/>
      <c r="DL742" s="1190"/>
      <c r="DM742" s="1192"/>
      <c r="DN742" s="1194"/>
      <c r="DO742" s="1192"/>
      <c r="DP742" s="1196"/>
      <c r="DQ742" s="1192"/>
      <c r="DR742" s="1247"/>
      <c r="DS742" s="1210"/>
      <c r="DT742" s="231"/>
      <c r="DU742" s="1210"/>
      <c r="DV742" s="1221">
        <v>0.02</v>
      </c>
      <c r="DW742" s="1223">
        <v>0.03</v>
      </c>
      <c r="DX742" s="1223">
        <v>0.05</v>
      </c>
      <c r="DY742" s="1225">
        <v>0.06</v>
      </c>
      <c r="DZ742" s="1210"/>
      <c r="EA742" s="1212"/>
      <c r="EB742" s="1192"/>
      <c r="EC742" s="1199"/>
      <c r="ED742" s="1192"/>
      <c r="EE742" s="1194"/>
      <c r="EF742" s="1192"/>
      <c r="EG742" s="1196"/>
      <c r="EH742" s="1192"/>
      <c r="EI742" s="1205"/>
      <c r="EJ742" s="1208"/>
      <c r="EK742" s="1210"/>
      <c r="EL742" s="1212"/>
      <c r="EM742" s="1192"/>
      <c r="EN742" s="1199"/>
      <c r="EO742" s="1192"/>
      <c r="EP742" s="1194"/>
      <c r="EQ742" s="1192"/>
      <c r="ER742" s="1196"/>
      <c r="ES742" s="1192"/>
      <c r="ET742" s="1205"/>
      <c r="EU742" s="1215"/>
      <c r="EV742" s="1208"/>
      <c r="EW742" s="1210"/>
      <c r="EX742" s="277">
        <v>10</v>
      </c>
      <c r="EY742" s="1210"/>
      <c r="EZ742" s="1261"/>
      <c r="FA742" s="1210"/>
      <c r="FB742" s="1264"/>
      <c r="FC742" s="313"/>
      <c r="FD742" s="1267"/>
      <c r="FE742" s="441"/>
      <c r="FL742" s="422"/>
      <c r="FM742" s="422"/>
      <c r="FN742" s="422"/>
      <c r="FO742" s="422"/>
    </row>
    <row r="743" spans="1:171" ht="15.6" customHeight="1">
      <c r="A743" s="144" t="s">
        <v>1702</v>
      </c>
      <c r="B743" s="144" t="s">
        <v>2437</v>
      </c>
      <c r="C743" s="1257"/>
      <c r="D743" s="1183"/>
      <c r="E743" s="1218"/>
      <c r="F743" s="300" t="s">
        <v>45</v>
      </c>
      <c r="G743" s="205"/>
      <c r="H743" s="279">
        <v>189190</v>
      </c>
      <c r="I743" s="280"/>
      <c r="J743" s="279">
        <v>186120</v>
      </c>
      <c r="K743" s="280"/>
      <c r="L743" s="175" t="s">
        <v>268</v>
      </c>
      <c r="M743" s="223">
        <v>1760</v>
      </c>
      <c r="N743" s="281"/>
      <c r="O743" s="282" t="s">
        <v>269</v>
      </c>
      <c r="P743" s="283" t="s">
        <v>270</v>
      </c>
      <c r="Q743" s="284" t="s">
        <v>274</v>
      </c>
      <c r="R743" s="283" t="s">
        <v>271</v>
      </c>
      <c r="S743" s="284" t="s">
        <v>268</v>
      </c>
      <c r="T743" s="285">
        <v>3.1</v>
      </c>
      <c r="U743" s="286"/>
      <c r="V743" s="223">
        <v>1730</v>
      </c>
      <c r="W743" s="281"/>
      <c r="X743" s="282" t="s">
        <v>269</v>
      </c>
      <c r="Y743" s="283" t="s">
        <v>270</v>
      </c>
      <c r="Z743" s="284" t="s">
        <v>274</v>
      </c>
      <c r="AA743" s="283" t="s">
        <v>271</v>
      </c>
      <c r="AB743" s="284" t="s">
        <v>268</v>
      </c>
      <c r="AC743" s="285">
        <v>3.1</v>
      </c>
      <c r="AD743" s="287"/>
      <c r="AE743" s="263"/>
      <c r="AF743" s="263"/>
      <c r="AG743" s="263"/>
      <c r="AH743" s="263"/>
      <c r="AI743" s="263"/>
      <c r="AJ743" s="263"/>
      <c r="AK743" s="263"/>
      <c r="AL743" s="263"/>
      <c r="AM743" s="263"/>
      <c r="AN743" s="263"/>
      <c r="AO743" s="263"/>
      <c r="AP743" s="263"/>
      <c r="AQ743" s="263"/>
      <c r="AR743" s="263"/>
      <c r="AS743" s="263"/>
      <c r="AT743" s="263"/>
      <c r="AU743" s="263"/>
      <c r="AV743" s="263"/>
      <c r="AW743" s="263"/>
      <c r="AX743" s="263"/>
      <c r="AY743" s="263"/>
      <c r="AZ743" s="263"/>
      <c r="BA743" s="263"/>
      <c r="BB743" s="263"/>
      <c r="BC743" s="263"/>
      <c r="BD743" s="263"/>
      <c r="BE743" s="263"/>
      <c r="BF743" s="263"/>
      <c r="BG743" s="263"/>
      <c r="BH743" s="263"/>
      <c r="BI743" s="263"/>
      <c r="BJ743" s="1187"/>
      <c r="BL743" s="314"/>
      <c r="BM743" s="1210"/>
      <c r="BN743" s="315"/>
      <c r="BO743" s="288"/>
      <c r="BP743" s="288"/>
      <c r="BQ743" s="288"/>
      <c r="BR743" s="288"/>
      <c r="BS743" s="288"/>
      <c r="BT743" s="316"/>
      <c r="BU743" s="235"/>
      <c r="BV743" s="1241"/>
      <c r="BW743" s="317"/>
      <c r="BX743" s="1186"/>
      <c r="BY743" s="133"/>
      <c r="BZ743" s="133"/>
      <c r="CA743" s="1187"/>
      <c r="CB743" s="263"/>
      <c r="CC743" s="263"/>
      <c r="CD743" s="263"/>
      <c r="CE743" s="263"/>
      <c r="CF743" s="263"/>
      <c r="CG743" s="263"/>
      <c r="CH743" s="263"/>
      <c r="CI743" s="1241"/>
      <c r="CJ743" s="1220"/>
      <c r="CK743" s="1189"/>
      <c r="CL743" s="1191"/>
      <c r="CM743" s="1193"/>
      <c r="CN743" s="1195"/>
      <c r="CO743" s="1193"/>
      <c r="CP743" s="1197"/>
      <c r="CQ743" s="1193"/>
      <c r="CR743" s="1206"/>
      <c r="CS743" s="1231"/>
      <c r="CT743" s="1232"/>
      <c r="CU743" s="1235"/>
      <c r="CV743" s="1238"/>
      <c r="CW743" s="1235"/>
      <c r="CX743" s="1238"/>
      <c r="CY743" s="1189"/>
      <c r="CZ743" s="291" t="s">
        <v>1167</v>
      </c>
      <c r="DA743" s="292">
        <v>2000</v>
      </c>
      <c r="DB743" s="293">
        <v>2300</v>
      </c>
      <c r="DC743" s="294">
        <v>1400</v>
      </c>
      <c r="DD743" s="290">
        <v>1400</v>
      </c>
      <c r="DE743" s="1210"/>
      <c r="DF743" s="314"/>
      <c r="DG743" s="263"/>
      <c r="DH743" s="165"/>
      <c r="DI743" s="1241"/>
      <c r="DJ743" s="1244"/>
      <c r="DK743" s="1210"/>
      <c r="DL743" s="1191"/>
      <c r="DM743" s="1193"/>
      <c r="DN743" s="1195"/>
      <c r="DO743" s="1193"/>
      <c r="DP743" s="1197"/>
      <c r="DQ743" s="1193"/>
      <c r="DR743" s="1248"/>
      <c r="DS743" s="1210"/>
      <c r="DT743" s="314"/>
      <c r="DU743" s="1210"/>
      <c r="DV743" s="1222"/>
      <c r="DW743" s="1224"/>
      <c r="DX743" s="1224"/>
      <c r="DY743" s="1226"/>
      <c r="DZ743" s="1210"/>
      <c r="EA743" s="1213"/>
      <c r="EB743" s="1193"/>
      <c r="EC743" s="1200"/>
      <c r="ED743" s="1193"/>
      <c r="EE743" s="1195"/>
      <c r="EF743" s="1193"/>
      <c r="EG743" s="1197"/>
      <c r="EH743" s="1193"/>
      <c r="EI743" s="1206"/>
      <c r="EJ743" s="1209"/>
      <c r="EK743" s="1210"/>
      <c r="EL743" s="1213"/>
      <c r="EM743" s="1193"/>
      <c r="EN743" s="1200"/>
      <c r="EO743" s="1193"/>
      <c r="EP743" s="1195"/>
      <c r="EQ743" s="1193"/>
      <c r="ER743" s="1197"/>
      <c r="ES743" s="1193"/>
      <c r="ET743" s="1206"/>
      <c r="EU743" s="1216"/>
      <c r="EV743" s="1209"/>
      <c r="EW743" s="1210"/>
      <c r="EX743" s="295" t="s">
        <v>1168</v>
      </c>
      <c r="EY743" s="1210"/>
      <c r="EZ743" s="1262"/>
      <c r="FA743" s="1210"/>
      <c r="FB743" s="1265"/>
      <c r="FC743" s="313"/>
      <c r="FD743" s="1268"/>
      <c r="FE743" s="441"/>
      <c r="FL743" s="422"/>
      <c r="FM743" s="422"/>
      <c r="FN743" s="422"/>
      <c r="FO743" s="422"/>
    </row>
  </sheetData>
  <sheetProtection algorithmName="SHA-512" hashValue="e4hR0BS444bK69bo1EToCK0+4SZGkX+mPwnfZSR/U0jN3W5B5oNvvIeSzdnJx5xKOohyaN4ssboQjAvfCIU1Sw==" saltValue="2DXy649CrFkVLf8R+gjR5w==" spinCount="100000" sheet="1" objects="1" scenarios="1"/>
  <mergeCells count="13980">
    <mergeCell ref="CX736:CX739"/>
    <mergeCell ref="CY736:CY739"/>
    <mergeCell ref="DG736:DG737"/>
    <mergeCell ref="DH736:DH737"/>
    <mergeCell ref="DI736:DI739"/>
    <mergeCell ref="DJ736:DJ739"/>
    <mergeCell ref="CR736:CR739"/>
    <mergeCell ref="CS736:CS739"/>
    <mergeCell ref="CT736:CT739"/>
    <mergeCell ref="CU736:CU739"/>
    <mergeCell ref="CV736:CV739"/>
    <mergeCell ref="CW736:CW739"/>
    <mergeCell ref="CL736:CL739"/>
    <mergeCell ref="CM736:CM739"/>
    <mergeCell ref="CN736:CN739"/>
    <mergeCell ref="CO736:CO739"/>
    <mergeCell ref="CP736:CP739"/>
    <mergeCell ref="CQ736:CQ739"/>
    <mergeCell ref="D736:D739"/>
    <mergeCell ref="E736:E737"/>
    <mergeCell ref="BX736:BX739"/>
    <mergeCell ref="CA736:CA739"/>
    <mergeCell ref="CJ736:CJ737"/>
    <mergeCell ref="CK736:CK739"/>
    <mergeCell ref="E738:E739"/>
    <mergeCell ref="CJ738:CJ739"/>
    <mergeCell ref="EQ732:EQ735"/>
    <mergeCell ref="ER732:ER735"/>
    <mergeCell ref="ES732:ES735"/>
    <mergeCell ref="ET732:ET735"/>
    <mergeCell ref="EU732:EU735"/>
    <mergeCell ref="EJ732:EJ735"/>
    <mergeCell ref="EK732:EK735"/>
    <mergeCell ref="EL732:EL735"/>
    <mergeCell ref="EM732:EM735"/>
    <mergeCell ref="EN732:EN735"/>
    <mergeCell ref="EO732:EO735"/>
    <mergeCell ref="ED732:ED735"/>
    <mergeCell ref="EE732:EE735"/>
    <mergeCell ref="EF732:EF735"/>
    <mergeCell ref="EG732:EG735"/>
    <mergeCell ref="EH732:EH735"/>
    <mergeCell ref="EI732:EI735"/>
    <mergeCell ref="DX732:DX733"/>
    <mergeCell ref="DY732:DY733"/>
    <mergeCell ref="DZ732:DZ735"/>
    <mergeCell ref="EA732:EA735"/>
    <mergeCell ref="EB732:EB735"/>
    <mergeCell ref="EC732:EC735"/>
    <mergeCell ref="DQ732:DQ735"/>
    <mergeCell ref="DV736:DV737"/>
    <mergeCell ref="DW736:DW737"/>
    <mergeCell ref="DX736:DX737"/>
    <mergeCell ref="DV738:DV739"/>
    <mergeCell ref="DW738:DW739"/>
    <mergeCell ref="DX738:DX739"/>
    <mergeCell ref="DK736:DK739"/>
    <mergeCell ref="DL736:DL739"/>
    <mergeCell ref="DM736:DM739"/>
    <mergeCell ref="DN736:DN739"/>
    <mergeCell ref="DO736:DO739"/>
    <mergeCell ref="DP736:DP739"/>
    <mergeCell ref="DR732:DR735"/>
    <mergeCell ref="DU732:DU735"/>
    <mergeCell ref="DY730:DY731"/>
    <mergeCell ref="EQ728:EQ731"/>
    <mergeCell ref="ER728:ER731"/>
    <mergeCell ref="ES728:ES731"/>
    <mergeCell ref="ET728:ET731"/>
    <mergeCell ref="EU728:EU731"/>
    <mergeCell ref="EV728:EV731"/>
    <mergeCell ref="EK728:EK731"/>
    <mergeCell ref="EL728:EL731"/>
    <mergeCell ref="EM728:EM731"/>
    <mergeCell ref="EN728:EN731"/>
    <mergeCell ref="EO728:EO731"/>
    <mergeCell ref="EP728:EP731"/>
    <mergeCell ref="EE728:EE731"/>
    <mergeCell ref="EF728:EF731"/>
    <mergeCell ref="EG728:EG731"/>
    <mergeCell ref="EH728:EH731"/>
    <mergeCell ref="EI728:EI731"/>
    <mergeCell ref="EJ728:EJ731"/>
    <mergeCell ref="DY728:DY729"/>
    <mergeCell ref="DZ728:DZ731"/>
    <mergeCell ref="EA728:EA731"/>
    <mergeCell ref="EB728:EB731"/>
    <mergeCell ref="EC728:EC731"/>
    <mergeCell ref="ED728:ED731"/>
    <mergeCell ref="EV732:EV735"/>
    <mergeCell ref="D732:D735"/>
    <mergeCell ref="CJ732:CJ733"/>
    <mergeCell ref="CK732:CK735"/>
    <mergeCell ref="EQ736:EQ739"/>
    <mergeCell ref="ER736:ER739"/>
    <mergeCell ref="ES736:ES739"/>
    <mergeCell ref="ET736:ET739"/>
    <mergeCell ref="EU736:EU739"/>
    <mergeCell ref="EV736:EV739"/>
    <mergeCell ref="EK736:EK739"/>
    <mergeCell ref="EL736:EL739"/>
    <mergeCell ref="EM736:EM739"/>
    <mergeCell ref="EN736:EN739"/>
    <mergeCell ref="EO736:EO739"/>
    <mergeCell ref="EP736:EP739"/>
    <mergeCell ref="EE736:EE739"/>
    <mergeCell ref="EF736:EF739"/>
    <mergeCell ref="EG736:EG739"/>
    <mergeCell ref="EH736:EH739"/>
    <mergeCell ref="EI736:EI739"/>
    <mergeCell ref="EJ736:EJ739"/>
    <mergeCell ref="DY736:DY737"/>
    <mergeCell ref="DZ736:DZ739"/>
    <mergeCell ref="EA736:EA739"/>
    <mergeCell ref="EB736:EB739"/>
    <mergeCell ref="EC736:EC739"/>
    <mergeCell ref="ED736:ED739"/>
    <mergeCell ref="DY738:DY739"/>
    <mergeCell ref="DQ736:DQ739"/>
    <mergeCell ref="DR736:DR739"/>
    <mergeCell ref="DU736:DU739"/>
    <mergeCell ref="E734:E735"/>
    <mergeCell ref="CJ734:CJ735"/>
    <mergeCell ref="DV734:DV735"/>
    <mergeCell ref="DW734:DW735"/>
    <mergeCell ref="DX734:DX735"/>
    <mergeCell ref="DY734:DY735"/>
    <mergeCell ref="EP732:EP735"/>
    <mergeCell ref="DV732:DV733"/>
    <mergeCell ref="DW732:DW733"/>
    <mergeCell ref="DK732:DK735"/>
    <mergeCell ref="DL732:DL735"/>
    <mergeCell ref="DM732:DM735"/>
    <mergeCell ref="DN732:DN735"/>
    <mergeCell ref="DO732:DO735"/>
    <mergeCell ref="DP732:DP735"/>
    <mergeCell ref="CX732:CX735"/>
    <mergeCell ref="CY732:CY735"/>
    <mergeCell ref="DG732:DG733"/>
    <mergeCell ref="DH732:DH733"/>
    <mergeCell ref="DI732:DI735"/>
    <mergeCell ref="DJ732:DJ735"/>
    <mergeCell ref="CR732:CR735"/>
    <mergeCell ref="CS732:CS735"/>
    <mergeCell ref="CT732:CT735"/>
    <mergeCell ref="CU732:CU735"/>
    <mergeCell ref="CV732:CV735"/>
    <mergeCell ref="CW732:CW735"/>
    <mergeCell ref="CL732:CL735"/>
    <mergeCell ref="CM732:CM735"/>
    <mergeCell ref="CN732:CN735"/>
    <mergeCell ref="CO732:CO735"/>
    <mergeCell ref="CP732:CP735"/>
    <mergeCell ref="CQ732:CQ735"/>
    <mergeCell ref="E732:E733"/>
    <mergeCell ref="BX732:BX735"/>
    <mergeCell ref="CA732:CA735"/>
    <mergeCell ref="E730:E731"/>
    <mergeCell ref="CJ730:CJ731"/>
    <mergeCell ref="DV730:DV731"/>
    <mergeCell ref="DW730:DW731"/>
    <mergeCell ref="DQ728:DQ731"/>
    <mergeCell ref="DR728:DR731"/>
    <mergeCell ref="DU728:DU731"/>
    <mergeCell ref="DV728:DV729"/>
    <mergeCell ref="DW728:DW729"/>
    <mergeCell ref="DX728:DX729"/>
    <mergeCell ref="DK728:DK731"/>
    <mergeCell ref="DL728:DL731"/>
    <mergeCell ref="DM728:DM731"/>
    <mergeCell ref="DN728:DN731"/>
    <mergeCell ref="DO728:DO731"/>
    <mergeCell ref="DP728:DP731"/>
    <mergeCell ref="CX728:CX731"/>
    <mergeCell ref="CY728:CY731"/>
    <mergeCell ref="DG728:DG729"/>
    <mergeCell ref="DH728:DH729"/>
    <mergeCell ref="DI728:DI731"/>
    <mergeCell ref="DJ728:DJ731"/>
    <mergeCell ref="CR728:CR731"/>
    <mergeCell ref="CS728:CS731"/>
    <mergeCell ref="CT728:CT731"/>
    <mergeCell ref="CU728:CU731"/>
    <mergeCell ref="CV728:CV731"/>
    <mergeCell ref="CW728:CW731"/>
    <mergeCell ref="CL728:CL731"/>
    <mergeCell ref="CM728:CM731"/>
    <mergeCell ref="CN728:CN731"/>
    <mergeCell ref="CO728:CO731"/>
    <mergeCell ref="CP728:CP731"/>
    <mergeCell ref="CQ728:CQ731"/>
    <mergeCell ref="D728:D731"/>
    <mergeCell ref="E728:E729"/>
    <mergeCell ref="BX728:BX731"/>
    <mergeCell ref="CA728:CA731"/>
    <mergeCell ref="CJ728:CJ729"/>
    <mergeCell ref="CK728:CK731"/>
    <mergeCell ref="DX730:DX731"/>
    <mergeCell ref="CJ726:CJ727"/>
    <mergeCell ref="DV726:DV727"/>
    <mergeCell ref="DW726:DW727"/>
    <mergeCell ref="DX726:DX727"/>
    <mergeCell ref="CX724:CX727"/>
    <mergeCell ref="CY724:CY727"/>
    <mergeCell ref="DG724:DG725"/>
    <mergeCell ref="DH724:DH725"/>
    <mergeCell ref="DI724:DI727"/>
    <mergeCell ref="DJ724:DJ727"/>
    <mergeCell ref="CR724:CR727"/>
    <mergeCell ref="CS724:CS727"/>
    <mergeCell ref="CT724:CT727"/>
    <mergeCell ref="CU724:CU727"/>
    <mergeCell ref="CV724:CV727"/>
    <mergeCell ref="CW724:CW727"/>
    <mergeCell ref="CL724:CL727"/>
    <mergeCell ref="CM724:CM727"/>
    <mergeCell ref="CN724:CN727"/>
    <mergeCell ref="CO724:CO727"/>
    <mergeCell ref="CP724:CP727"/>
    <mergeCell ref="CQ724:CQ727"/>
    <mergeCell ref="D724:D727"/>
    <mergeCell ref="E724:E725"/>
    <mergeCell ref="BX724:BX727"/>
    <mergeCell ref="CA724:CA727"/>
    <mergeCell ref="CJ724:CJ725"/>
    <mergeCell ref="CK724:CK727"/>
    <mergeCell ref="E726:E727"/>
    <mergeCell ref="DY726:DY727"/>
    <mergeCell ref="EQ724:EQ727"/>
    <mergeCell ref="ER724:ER727"/>
    <mergeCell ref="ES724:ES727"/>
    <mergeCell ref="ET724:ET727"/>
    <mergeCell ref="EU724:EU727"/>
    <mergeCell ref="EV724:EV727"/>
    <mergeCell ref="EK724:EK727"/>
    <mergeCell ref="EL724:EL727"/>
    <mergeCell ref="EM724:EM727"/>
    <mergeCell ref="EN724:EN727"/>
    <mergeCell ref="EO724:EO727"/>
    <mergeCell ref="EP724:EP727"/>
    <mergeCell ref="EE724:EE727"/>
    <mergeCell ref="EF724:EF727"/>
    <mergeCell ref="EG724:EG727"/>
    <mergeCell ref="EH724:EH727"/>
    <mergeCell ref="EI724:EI727"/>
    <mergeCell ref="EJ724:EJ727"/>
    <mergeCell ref="DY724:DY725"/>
    <mergeCell ref="DZ724:DZ727"/>
    <mergeCell ref="EA724:EA727"/>
    <mergeCell ref="EB724:EB727"/>
    <mergeCell ref="EC724:EC727"/>
    <mergeCell ref="ED724:ED727"/>
    <mergeCell ref="DQ724:DQ727"/>
    <mergeCell ref="DR724:DR727"/>
    <mergeCell ref="DU724:DU727"/>
    <mergeCell ref="DV724:DV725"/>
    <mergeCell ref="DW724:DW725"/>
    <mergeCell ref="DX724:DX725"/>
    <mergeCell ref="DK724:DK727"/>
    <mergeCell ref="DL724:DL727"/>
    <mergeCell ref="DM724:DM727"/>
    <mergeCell ref="DN724:DN727"/>
    <mergeCell ref="DO724:DO727"/>
    <mergeCell ref="DP724:DP727"/>
    <mergeCell ref="E722:E723"/>
    <mergeCell ref="CJ722:CJ723"/>
    <mergeCell ref="DV722:DV723"/>
    <mergeCell ref="DW722:DW723"/>
    <mergeCell ref="DX722:DX723"/>
    <mergeCell ref="DY722:DY723"/>
    <mergeCell ref="EQ720:EQ723"/>
    <mergeCell ref="ER720:ER723"/>
    <mergeCell ref="ES720:ES723"/>
    <mergeCell ref="ET720:ET723"/>
    <mergeCell ref="EU720:EU723"/>
    <mergeCell ref="EV720:EV723"/>
    <mergeCell ref="EK720:EK723"/>
    <mergeCell ref="EL720:EL723"/>
    <mergeCell ref="EM720:EM723"/>
    <mergeCell ref="EN720:EN723"/>
    <mergeCell ref="EO720:EO723"/>
    <mergeCell ref="EP720:EP723"/>
    <mergeCell ref="EE720:EE723"/>
    <mergeCell ref="EF720:EF723"/>
    <mergeCell ref="EG720:EG723"/>
    <mergeCell ref="EH720:EH723"/>
    <mergeCell ref="EI720:EI723"/>
    <mergeCell ref="EJ720:EJ723"/>
    <mergeCell ref="DY720:DY721"/>
    <mergeCell ref="DZ720:DZ723"/>
    <mergeCell ref="EA720:EA723"/>
    <mergeCell ref="EB720:EB723"/>
    <mergeCell ref="EC720:EC723"/>
    <mergeCell ref="ED720:ED723"/>
    <mergeCell ref="DQ720:DQ723"/>
    <mergeCell ref="DR720:DR723"/>
    <mergeCell ref="DU720:DU723"/>
    <mergeCell ref="DV720:DV721"/>
    <mergeCell ref="DW720:DW721"/>
    <mergeCell ref="DX720:DX721"/>
    <mergeCell ref="DK720:DK723"/>
    <mergeCell ref="DL720:DL723"/>
    <mergeCell ref="DM720:DM723"/>
    <mergeCell ref="DN720:DN723"/>
    <mergeCell ref="DO720:DO723"/>
    <mergeCell ref="DP720:DP723"/>
    <mergeCell ref="CX720:CX723"/>
    <mergeCell ref="CY720:CY723"/>
    <mergeCell ref="DG720:DG721"/>
    <mergeCell ref="DH720:DH721"/>
    <mergeCell ref="DI720:DI723"/>
    <mergeCell ref="DJ720:DJ723"/>
    <mergeCell ref="CR720:CR723"/>
    <mergeCell ref="CS720:CS723"/>
    <mergeCell ref="CT720:CT723"/>
    <mergeCell ref="CU720:CU723"/>
    <mergeCell ref="CV720:CV723"/>
    <mergeCell ref="CW720:CW723"/>
    <mergeCell ref="CL720:CL723"/>
    <mergeCell ref="CM720:CM723"/>
    <mergeCell ref="CN720:CN723"/>
    <mergeCell ref="CO720:CO723"/>
    <mergeCell ref="CP720:CP723"/>
    <mergeCell ref="CQ720:CQ723"/>
    <mergeCell ref="D720:D723"/>
    <mergeCell ref="E720:E721"/>
    <mergeCell ref="BX720:BX723"/>
    <mergeCell ref="CA720:CA723"/>
    <mergeCell ref="CJ720:CJ721"/>
    <mergeCell ref="CK720:CK723"/>
    <mergeCell ref="E718:E719"/>
    <mergeCell ref="CJ718:CJ719"/>
    <mergeCell ref="DV718:DV719"/>
    <mergeCell ref="DW718:DW719"/>
    <mergeCell ref="DX718:DX719"/>
    <mergeCell ref="DY718:DY719"/>
    <mergeCell ref="EQ716:EQ719"/>
    <mergeCell ref="ER716:ER719"/>
    <mergeCell ref="ES716:ES719"/>
    <mergeCell ref="ET716:ET719"/>
    <mergeCell ref="EU716:EU719"/>
    <mergeCell ref="EV716:EV719"/>
    <mergeCell ref="EK716:EK719"/>
    <mergeCell ref="EL716:EL719"/>
    <mergeCell ref="EM716:EM719"/>
    <mergeCell ref="EN716:EN719"/>
    <mergeCell ref="EO716:EO719"/>
    <mergeCell ref="EP716:EP719"/>
    <mergeCell ref="EE716:EE719"/>
    <mergeCell ref="EF716:EF719"/>
    <mergeCell ref="EG716:EG719"/>
    <mergeCell ref="EH716:EH719"/>
    <mergeCell ref="EI716:EI719"/>
    <mergeCell ref="EJ716:EJ719"/>
    <mergeCell ref="DY716:DY717"/>
    <mergeCell ref="DZ716:DZ719"/>
    <mergeCell ref="EA716:EA719"/>
    <mergeCell ref="EB716:EB719"/>
    <mergeCell ref="EC716:EC719"/>
    <mergeCell ref="ED716:ED719"/>
    <mergeCell ref="DQ716:DQ719"/>
    <mergeCell ref="DR716:DR719"/>
    <mergeCell ref="DU716:DU719"/>
    <mergeCell ref="DV716:DV717"/>
    <mergeCell ref="DW716:DW717"/>
    <mergeCell ref="DX716:DX717"/>
    <mergeCell ref="DK716:DK719"/>
    <mergeCell ref="DL716:DL719"/>
    <mergeCell ref="DM716:DM719"/>
    <mergeCell ref="DN716:DN719"/>
    <mergeCell ref="DO716:DO719"/>
    <mergeCell ref="DP716:DP719"/>
    <mergeCell ref="CX716:CX719"/>
    <mergeCell ref="CY716:CY719"/>
    <mergeCell ref="DG716:DG717"/>
    <mergeCell ref="DH716:DH717"/>
    <mergeCell ref="DI716:DI719"/>
    <mergeCell ref="DJ716:DJ719"/>
    <mergeCell ref="CR716:CR719"/>
    <mergeCell ref="CS716:CS719"/>
    <mergeCell ref="CT716:CT719"/>
    <mergeCell ref="CU716:CU719"/>
    <mergeCell ref="CV716:CV719"/>
    <mergeCell ref="CW716:CW719"/>
    <mergeCell ref="CL716:CL719"/>
    <mergeCell ref="CM716:CM719"/>
    <mergeCell ref="CN716:CN719"/>
    <mergeCell ref="CO716:CO719"/>
    <mergeCell ref="CQ716:CQ719"/>
    <mergeCell ref="D716:D719"/>
    <mergeCell ref="E716:E717"/>
    <mergeCell ref="BX716:BX719"/>
    <mergeCell ref="CA716:CA719"/>
    <mergeCell ref="CJ716:CJ717"/>
    <mergeCell ref="CK716:CK719"/>
    <mergeCell ref="E714:E715"/>
    <mergeCell ref="CJ714:CJ715"/>
    <mergeCell ref="DV714:DV715"/>
    <mergeCell ref="DW714:DW715"/>
    <mergeCell ref="DX714:DX715"/>
    <mergeCell ref="DY714:DY715"/>
    <mergeCell ref="EQ712:EQ715"/>
    <mergeCell ref="ER712:ER715"/>
    <mergeCell ref="ES712:ES715"/>
    <mergeCell ref="ET712:ET715"/>
    <mergeCell ref="EU712:EU715"/>
    <mergeCell ref="EV712:EV715"/>
    <mergeCell ref="EK712:EK715"/>
    <mergeCell ref="EL712:EL715"/>
    <mergeCell ref="EM712:EM715"/>
    <mergeCell ref="EN712:EN715"/>
    <mergeCell ref="EO712:EO715"/>
    <mergeCell ref="EP712:EP715"/>
    <mergeCell ref="EE712:EE715"/>
    <mergeCell ref="EF712:EF715"/>
    <mergeCell ref="EG712:EG715"/>
    <mergeCell ref="EH712:EH715"/>
    <mergeCell ref="EI712:EI715"/>
    <mergeCell ref="EJ712:EJ715"/>
    <mergeCell ref="DY712:DY713"/>
    <mergeCell ref="DZ712:DZ715"/>
    <mergeCell ref="EA712:EA715"/>
    <mergeCell ref="EB712:EB715"/>
    <mergeCell ref="EC712:EC715"/>
    <mergeCell ref="ED712:ED715"/>
    <mergeCell ref="DQ712:DQ715"/>
    <mergeCell ref="DR712:DR715"/>
    <mergeCell ref="DU712:DU715"/>
    <mergeCell ref="DV712:DV713"/>
    <mergeCell ref="DW712:DW713"/>
    <mergeCell ref="DX712:DX713"/>
    <mergeCell ref="DK712:DK715"/>
    <mergeCell ref="DL712:DL715"/>
    <mergeCell ref="DM712:DM715"/>
    <mergeCell ref="DN712:DN715"/>
    <mergeCell ref="DO712:DO715"/>
    <mergeCell ref="DP712:DP715"/>
    <mergeCell ref="CX712:CX715"/>
    <mergeCell ref="CY712:CY715"/>
    <mergeCell ref="DG712:DG713"/>
    <mergeCell ref="DH712:DH713"/>
    <mergeCell ref="DI712:DI715"/>
    <mergeCell ref="DJ712:DJ715"/>
    <mergeCell ref="CR712:CR715"/>
    <mergeCell ref="CS712:CS715"/>
    <mergeCell ref="CT712:CT715"/>
    <mergeCell ref="CU712:CU715"/>
    <mergeCell ref="CV712:CV715"/>
    <mergeCell ref="CW712:CW715"/>
    <mergeCell ref="CL712:CL715"/>
    <mergeCell ref="CM712:CM715"/>
    <mergeCell ref="D712:D715"/>
    <mergeCell ref="E712:E713"/>
    <mergeCell ref="BX712:BX715"/>
    <mergeCell ref="CA712:CA715"/>
    <mergeCell ref="CJ712:CJ713"/>
    <mergeCell ref="CK712:CK715"/>
    <mergeCell ref="EV708:EV711"/>
    <mergeCell ref="E710:E711"/>
    <mergeCell ref="CJ710:CJ711"/>
    <mergeCell ref="DV710:DV711"/>
    <mergeCell ref="DW710:DW711"/>
    <mergeCell ref="DX710:DX711"/>
    <mergeCell ref="DY710:DY711"/>
    <mergeCell ref="EP708:EP711"/>
    <mergeCell ref="EQ708:EQ711"/>
    <mergeCell ref="ER708:ER711"/>
    <mergeCell ref="ES708:ES711"/>
    <mergeCell ref="ET708:ET711"/>
    <mergeCell ref="EU708:EU711"/>
    <mergeCell ref="EJ708:EJ711"/>
    <mergeCell ref="EK708:EK711"/>
    <mergeCell ref="EL708:EL711"/>
    <mergeCell ref="EM708:EM711"/>
    <mergeCell ref="EN708:EN711"/>
    <mergeCell ref="EO708:EO711"/>
    <mergeCell ref="ED708:ED711"/>
    <mergeCell ref="EE708:EE711"/>
    <mergeCell ref="EF708:EF711"/>
    <mergeCell ref="EG708:EG711"/>
    <mergeCell ref="EH708:EH711"/>
    <mergeCell ref="EI708:EI711"/>
    <mergeCell ref="DX708:DX709"/>
    <mergeCell ref="DY708:DY709"/>
    <mergeCell ref="DZ708:DZ711"/>
    <mergeCell ref="EA708:EA711"/>
    <mergeCell ref="EB708:EB711"/>
    <mergeCell ref="EC708:EC711"/>
    <mergeCell ref="DP708:DP711"/>
    <mergeCell ref="DQ708:DQ711"/>
    <mergeCell ref="DR708:DR711"/>
    <mergeCell ref="DU708:DU711"/>
    <mergeCell ref="DV708:DV709"/>
    <mergeCell ref="DW708:DW709"/>
    <mergeCell ref="DJ708:DJ711"/>
    <mergeCell ref="DK708:DK711"/>
    <mergeCell ref="DL708:DL711"/>
    <mergeCell ref="DM708:DM711"/>
    <mergeCell ref="DN708:DN711"/>
    <mergeCell ref="DO708:DO711"/>
    <mergeCell ref="CW708:CW711"/>
    <mergeCell ref="CX708:CX711"/>
    <mergeCell ref="CY708:CY711"/>
    <mergeCell ref="DG708:DG709"/>
    <mergeCell ref="DH708:DH709"/>
    <mergeCell ref="DI708:DI711"/>
    <mergeCell ref="CQ708:CQ711"/>
    <mergeCell ref="CR708:CR711"/>
    <mergeCell ref="CS708:CS711"/>
    <mergeCell ref="CT708:CT711"/>
    <mergeCell ref="CU708:CU711"/>
    <mergeCell ref="D708:D711"/>
    <mergeCell ref="E708:E709"/>
    <mergeCell ref="BX708:BX711"/>
    <mergeCell ref="CA708:CA711"/>
    <mergeCell ref="CJ708:CJ709"/>
    <mergeCell ref="E706:E707"/>
    <mergeCell ref="CJ706:CJ707"/>
    <mergeCell ref="DV706:DV707"/>
    <mergeCell ref="DW706:DW707"/>
    <mergeCell ref="DX706:DX707"/>
    <mergeCell ref="DY706:DY707"/>
    <mergeCell ref="EQ704:EQ707"/>
    <mergeCell ref="ER704:ER707"/>
    <mergeCell ref="ES704:ES707"/>
    <mergeCell ref="ET704:ET707"/>
    <mergeCell ref="EU704:EU707"/>
    <mergeCell ref="EV704:EV707"/>
    <mergeCell ref="EK704:EK707"/>
    <mergeCell ref="EL704:EL707"/>
    <mergeCell ref="EM704:EM707"/>
    <mergeCell ref="EN704:EN707"/>
    <mergeCell ref="EO704:EO707"/>
    <mergeCell ref="EP704:EP707"/>
    <mergeCell ref="EE704:EE707"/>
    <mergeCell ref="EF704:EF707"/>
    <mergeCell ref="EG704:EG707"/>
    <mergeCell ref="EH704:EH707"/>
    <mergeCell ref="EI704:EI707"/>
    <mergeCell ref="EJ704:EJ707"/>
    <mergeCell ref="DY704:DY705"/>
    <mergeCell ref="DZ704:DZ707"/>
    <mergeCell ref="EA704:EA707"/>
    <mergeCell ref="EB704:EB707"/>
    <mergeCell ref="EC704:EC707"/>
    <mergeCell ref="ED704:ED707"/>
    <mergeCell ref="DQ704:DQ707"/>
    <mergeCell ref="DR704:DR707"/>
    <mergeCell ref="DU704:DU707"/>
    <mergeCell ref="DV704:DV705"/>
    <mergeCell ref="DW704:DW705"/>
    <mergeCell ref="DX704:DX705"/>
    <mergeCell ref="DK704:DK707"/>
    <mergeCell ref="DL704:DL707"/>
    <mergeCell ref="DM704:DM707"/>
    <mergeCell ref="DN704:DN707"/>
    <mergeCell ref="DO704:DO707"/>
    <mergeCell ref="DP704:DP707"/>
    <mergeCell ref="CX704:CX707"/>
    <mergeCell ref="CY704:CY707"/>
    <mergeCell ref="DG704:DG705"/>
    <mergeCell ref="DH704:DH705"/>
    <mergeCell ref="DI704:DI707"/>
    <mergeCell ref="DJ704:DJ707"/>
    <mergeCell ref="CR704:CR707"/>
    <mergeCell ref="CS704:CS707"/>
    <mergeCell ref="CT704:CT707"/>
    <mergeCell ref="CU704:CU707"/>
    <mergeCell ref="D704:D707"/>
    <mergeCell ref="E704:E705"/>
    <mergeCell ref="CA704:CA707"/>
    <mergeCell ref="CJ704:CJ705"/>
    <mergeCell ref="CK704:CK707"/>
    <mergeCell ref="BY706:BY707"/>
    <mergeCell ref="CV704:CV707"/>
    <mergeCell ref="EU700:EU703"/>
    <mergeCell ref="EV700:EV703"/>
    <mergeCell ref="E702:E703"/>
    <mergeCell ref="BX702:BX703"/>
    <mergeCell ref="BY702:BY703"/>
    <mergeCell ref="CJ702:CJ703"/>
    <mergeCell ref="DV702:DV703"/>
    <mergeCell ref="DW702:DW703"/>
    <mergeCell ref="EO700:EO703"/>
    <mergeCell ref="EP700:EP703"/>
    <mergeCell ref="EQ700:EQ703"/>
    <mergeCell ref="ER700:ER703"/>
    <mergeCell ref="ES700:ES703"/>
    <mergeCell ref="ET700:ET703"/>
    <mergeCell ref="EI700:EI703"/>
    <mergeCell ref="EJ700:EJ703"/>
    <mergeCell ref="EK700:EK703"/>
    <mergeCell ref="EL700:EL703"/>
    <mergeCell ref="EM700:EM703"/>
    <mergeCell ref="EN700:EN703"/>
    <mergeCell ref="EC700:EC703"/>
    <mergeCell ref="ED700:ED703"/>
    <mergeCell ref="EE700:EE703"/>
    <mergeCell ref="EF700:EF703"/>
    <mergeCell ref="EG700:EG703"/>
    <mergeCell ref="EH700:EH703"/>
    <mergeCell ref="DW700:DW701"/>
    <mergeCell ref="DX700:DX701"/>
    <mergeCell ref="DY700:DY701"/>
    <mergeCell ref="DZ700:DZ703"/>
    <mergeCell ref="EA700:EA703"/>
    <mergeCell ref="EB700:EB703"/>
    <mergeCell ref="DX702:DX703"/>
    <mergeCell ref="DY702:DY703"/>
    <mergeCell ref="DO700:DO703"/>
    <mergeCell ref="DP700:DP703"/>
    <mergeCell ref="DR700:DR703"/>
    <mergeCell ref="DU700:DU703"/>
    <mergeCell ref="DV700:DV701"/>
    <mergeCell ref="DI700:DI703"/>
    <mergeCell ref="DJ700:DJ703"/>
    <mergeCell ref="DK700:DK703"/>
    <mergeCell ref="DL700:DL703"/>
    <mergeCell ref="DM700:DM703"/>
    <mergeCell ref="DN700:DN703"/>
    <mergeCell ref="CV700:CV703"/>
    <mergeCell ref="CW700:CW703"/>
    <mergeCell ref="CX700:CX703"/>
    <mergeCell ref="CY700:CY703"/>
    <mergeCell ref="DG700:DG701"/>
    <mergeCell ref="DH700:DH701"/>
    <mergeCell ref="DQ700:DQ703"/>
    <mergeCell ref="CW704:CW707"/>
    <mergeCell ref="CL704:CL707"/>
    <mergeCell ref="CM704:CM707"/>
    <mergeCell ref="CN704:CN707"/>
    <mergeCell ref="CO704:CO707"/>
    <mergeCell ref="CP704:CP707"/>
    <mergeCell ref="CQ704:CQ707"/>
    <mergeCell ref="ET696:ET699"/>
    <mergeCell ref="EU696:EU699"/>
    <mergeCell ref="EV696:EV699"/>
    <mergeCell ref="E698:E699"/>
    <mergeCell ref="BX698:BX699"/>
    <mergeCell ref="BY698:BY699"/>
    <mergeCell ref="CJ698:CJ699"/>
    <mergeCell ref="DV698:DV699"/>
    <mergeCell ref="DW698:DW699"/>
    <mergeCell ref="EN696:EN699"/>
    <mergeCell ref="EO696:EO699"/>
    <mergeCell ref="EP696:EP699"/>
    <mergeCell ref="EQ696:EQ699"/>
    <mergeCell ref="ER696:ER699"/>
    <mergeCell ref="ES696:ES699"/>
    <mergeCell ref="EH696:EH699"/>
    <mergeCell ref="EI696:EI699"/>
    <mergeCell ref="EJ696:EJ699"/>
    <mergeCell ref="EK696:EK699"/>
    <mergeCell ref="EL696:EL699"/>
    <mergeCell ref="EM696:EM699"/>
    <mergeCell ref="EB696:EB699"/>
    <mergeCell ref="EC696:EC699"/>
    <mergeCell ref="ED696:ED699"/>
    <mergeCell ref="EE696:EE699"/>
    <mergeCell ref="EF696:EF699"/>
    <mergeCell ref="EG696:EG699"/>
    <mergeCell ref="DV696:DV697"/>
    <mergeCell ref="DW696:DW697"/>
    <mergeCell ref="DX696:DX697"/>
    <mergeCell ref="DY696:DY697"/>
    <mergeCell ref="DZ696:DZ699"/>
    <mergeCell ref="EA696:EA699"/>
    <mergeCell ref="DX698:DX699"/>
    <mergeCell ref="DY698:DY699"/>
    <mergeCell ref="DN696:DN699"/>
    <mergeCell ref="DO696:DO699"/>
    <mergeCell ref="DP696:DP699"/>
    <mergeCell ref="DQ696:DQ699"/>
    <mergeCell ref="DR696:DR699"/>
    <mergeCell ref="DU696:DU699"/>
    <mergeCell ref="DH696:DH697"/>
    <mergeCell ref="DI696:DI699"/>
    <mergeCell ref="DJ696:DJ699"/>
    <mergeCell ref="DK696:DK699"/>
    <mergeCell ref="DL696:DL699"/>
    <mergeCell ref="DM696:DM699"/>
    <mergeCell ref="CU696:CU699"/>
    <mergeCell ref="CV696:CV699"/>
    <mergeCell ref="CW696:CW699"/>
    <mergeCell ref="CX696:CX699"/>
    <mergeCell ref="CY696:CY699"/>
    <mergeCell ref="DG696:DG697"/>
    <mergeCell ref="CO696:CO699"/>
    <mergeCell ref="CP696:CP699"/>
    <mergeCell ref="CQ696:CQ699"/>
    <mergeCell ref="CR696:CR699"/>
    <mergeCell ref="CS696:CS699"/>
    <mergeCell ref="CT696:CT699"/>
    <mergeCell ref="CH696:CH699"/>
    <mergeCell ref="CJ696:CJ697"/>
    <mergeCell ref="CK696:CK699"/>
    <mergeCell ref="CL696:CL699"/>
    <mergeCell ref="CM696:CM699"/>
    <mergeCell ref="CN696:CN699"/>
    <mergeCell ref="CB696:CB699"/>
    <mergeCell ref="CC696:CC699"/>
    <mergeCell ref="CD696:CD699"/>
    <mergeCell ref="CE696:CE699"/>
    <mergeCell ref="CF696:CF699"/>
    <mergeCell ref="CG696:CG699"/>
    <mergeCell ref="D696:D699"/>
    <mergeCell ref="E696:E697"/>
    <mergeCell ref="BX696:BX697"/>
    <mergeCell ref="BY696:BY697"/>
    <mergeCell ref="CA696:CA699"/>
    <mergeCell ref="CP700:CP703"/>
    <mergeCell ref="CQ700:CQ703"/>
    <mergeCell ref="CR700:CR703"/>
    <mergeCell ref="CS700:CS703"/>
    <mergeCell ref="CT700:CT703"/>
    <mergeCell ref="CU700:CU703"/>
    <mergeCell ref="CJ700:CJ701"/>
    <mergeCell ref="CK700:CK703"/>
    <mergeCell ref="CL700:CL703"/>
    <mergeCell ref="CM700:CM703"/>
    <mergeCell ref="CN700:CN703"/>
    <mergeCell ref="CO700:CO703"/>
    <mergeCell ref="CC700:CC703"/>
    <mergeCell ref="CD700:CD703"/>
    <mergeCell ref="CE700:CE703"/>
    <mergeCell ref="CF700:CF703"/>
    <mergeCell ref="CG700:CG703"/>
    <mergeCell ref="CH700:CH703"/>
    <mergeCell ref="D700:D703"/>
    <mergeCell ref="E700:E701"/>
    <mergeCell ref="BX700:BX701"/>
    <mergeCell ref="BY700:BY701"/>
    <mergeCell ref="CA700:CA703"/>
    <mergeCell ref="CB700:CB703"/>
    <mergeCell ref="ET692:ET695"/>
    <mergeCell ref="EU692:EU695"/>
    <mergeCell ref="EV692:EV695"/>
    <mergeCell ref="E694:E695"/>
    <mergeCell ref="BX694:BX695"/>
    <mergeCell ref="BY694:BY695"/>
    <mergeCell ref="CJ694:CJ695"/>
    <mergeCell ref="EN692:EN695"/>
    <mergeCell ref="EO692:EO695"/>
    <mergeCell ref="EP692:EP695"/>
    <mergeCell ref="EQ692:EQ695"/>
    <mergeCell ref="ER692:ER695"/>
    <mergeCell ref="ES692:ES695"/>
    <mergeCell ref="EH692:EH695"/>
    <mergeCell ref="EI692:EI695"/>
    <mergeCell ref="EJ692:EJ695"/>
    <mergeCell ref="EK692:EK695"/>
    <mergeCell ref="EL692:EL695"/>
    <mergeCell ref="EM692:EM695"/>
    <mergeCell ref="EB692:EB695"/>
    <mergeCell ref="EC692:EC695"/>
    <mergeCell ref="ED692:ED695"/>
    <mergeCell ref="EE692:EE695"/>
    <mergeCell ref="EF692:EF695"/>
    <mergeCell ref="EG692:EG695"/>
    <mergeCell ref="DV692:DV693"/>
    <mergeCell ref="DW692:DW693"/>
    <mergeCell ref="DX692:DX693"/>
    <mergeCell ref="DY692:DY693"/>
    <mergeCell ref="DZ692:DZ695"/>
    <mergeCell ref="EA692:EA695"/>
    <mergeCell ref="DV694:DV695"/>
    <mergeCell ref="DW694:DW695"/>
    <mergeCell ref="DX694:DX695"/>
    <mergeCell ref="DY694:DY695"/>
    <mergeCell ref="DO692:DO695"/>
    <mergeCell ref="DP692:DP695"/>
    <mergeCell ref="DQ692:DQ695"/>
    <mergeCell ref="DR692:DR695"/>
    <mergeCell ref="DU692:DU695"/>
    <mergeCell ref="DI692:DI695"/>
    <mergeCell ref="DJ692:DJ695"/>
    <mergeCell ref="DK692:DK695"/>
    <mergeCell ref="DL692:DL695"/>
    <mergeCell ref="DM692:DM695"/>
    <mergeCell ref="DN692:DN695"/>
    <mergeCell ref="CV692:CV695"/>
    <mergeCell ref="CW692:CW695"/>
    <mergeCell ref="CX692:CX695"/>
    <mergeCell ref="CY692:CY695"/>
    <mergeCell ref="DG692:DG693"/>
    <mergeCell ref="DH692:DH693"/>
    <mergeCell ref="CP692:CP695"/>
    <mergeCell ref="CQ692:CQ695"/>
    <mergeCell ref="CR692:CR695"/>
    <mergeCell ref="CS692:CS695"/>
    <mergeCell ref="CT692:CT695"/>
    <mergeCell ref="CU692:CU695"/>
    <mergeCell ref="CJ692:CJ693"/>
    <mergeCell ref="CK692:CK695"/>
    <mergeCell ref="CL692:CL695"/>
    <mergeCell ref="CM692:CM695"/>
    <mergeCell ref="CN692:CN695"/>
    <mergeCell ref="CO692:CO695"/>
    <mergeCell ref="CC692:CC695"/>
    <mergeCell ref="CD692:CD695"/>
    <mergeCell ref="CE692:CE695"/>
    <mergeCell ref="CF692:CF695"/>
    <mergeCell ref="CG692:CG695"/>
    <mergeCell ref="CH692:CH695"/>
    <mergeCell ref="D692:D695"/>
    <mergeCell ref="E692:E693"/>
    <mergeCell ref="BX692:BX693"/>
    <mergeCell ref="BY692:BY693"/>
    <mergeCell ref="CA692:CA695"/>
    <mergeCell ref="CB692:CB695"/>
    <mergeCell ref="EU688:EU691"/>
    <mergeCell ref="EV688:EV691"/>
    <mergeCell ref="E690:E691"/>
    <mergeCell ref="BX690:BX691"/>
    <mergeCell ref="BY690:BY691"/>
    <mergeCell ref="CJ690:CJ691"/>
    <mergeCell ref="DV690:DV691"/>
    <mergeCell ref="DW690:DW691"/>
    <mergeCell ref="EO688:EO691"/>
    <mergeCell ref="EP688:EP691"/>
    <mergeCell ref="EQ688:EQ691"/>
    <mergeCell ref="ER688:ER691"/>
    <mergeCell ref="ES688:ES691"/>
    <mergeCell ref="ET688:ET691"/>
    <mergeCell ref="EI688:EI691"/>
    <mergeCell ref="EJ688:EJ691"/>
    <mergeCell ref="EK688:EK691"/>
    <mergeCell ref="EL688:EL691"/>
    <mergeCell ref="EM688:EM691"/>
    <mergeCell ref="EN688:EN691"/>
    <mergeCell ref="EC688:EC691"/>
    <mergeCell ref="ED688:ED691"/>
    <mergeCell ref="EE688:EE691"/>
    <mergeCell ref="EF688:EF691"/>
    <mergeCell ref="EG688:EG691"/>
    <mergeCell ref="EH688:EH691"/>
    <mergeCell ref="DW688:DW689"/>
    <mergeCell ref="DX688:DX689"/>
    <mergeCell ref="DY688:DY689"/>
    <mergeCell ref="DZ688:DZ691"/>
    <mergeCell ref="EA688:EA691"/>
    <mergeCell ref="EB688:EB691"/>
    <mergeCell ref="DX690:DX691"/>
    <mergeCell ref="DY690:DY691"/>
    <mergeCell ref="DO688:DO691"/>
    <mergeCell ref="DP688:DP691"/>
    <mergeCell ref="DQ688:DQ691"/>
    <mergeCell ref="DR688:DR691"/>
    <mergeCell ref="DU688:DU691"/>
    <mergeCell ref="DV688:DV689"/>
    <mergeCell ref="DI688:DI691"/>
    <mergeCell ref="DJ688:DJ691"/>
    <mergeCell ref="DK688:DK691"/>
    <mergeCell ref="DL688:DL691"/>
    <mergeCell ref="DM688:DM691"/>
    <mergeCell ref="DN688:DN691"/>
    <mergeCell ref="CV688:CV691"/>
    <mergeCell ref="CW688:CW691"/>
    <mergeCell ref="CX688:CX691"/>
    <mergeCell ref="CY688:CY691"/>
    <mergeCell ref="DG688:DG689"/>
    <mergeCell ref="DH688:DH689"/>
    <mergeCell ref="CP688:CP691"/>
    <mergeCell ref="CQ688:CQ691"/>
    <mergeCell ref="CR688:CR691"/>
    <mergeCell ref="CS688:CS691"/>
    <mergeCell ref="CT688:CT691"/>
    <mergeCell ref="CU688:CU691"/>
    <mergeCell ref="CJ688:CJ689"/>
    <mergeCell ref="CK688:CK691"/>
    <mergeCell ref="CL688:CL691"/>
    <mergeCell ref="CM688:CM691"/>
    <mergeCell ref="CN688:CN691"/>
    <mergeCell ref="CO688:CO691"/>
    <mergeCell ref="CC688:CC691"/>
    <mergeCell ref="CD688:CD691"/>
    <mergeCell ref="CE688:CE691"/>
    <mergeCell ref="CF688:CF691"/>
    <mergeCell ref="CG688:CG691"/>
    <mergeCell ref="CH688:CH691"/>
    <mergeCell ref="D688:D691"/>
    <mergeCell ref="E688:E689"/>
    <mergeCell ref="BX688:BX689"/>
    <mergeCell ref="BY688:BY689"/>
    <mergeCell ref="CA688:CA691"/>
    <mergeCell ref="CB688:CB691"/>
    <mergeCell ref="ET684:ET687"/>
    <mergeCell ref="EU684:EU687"/>
    <mergeCell ref="EV684:EV687"/>
    <mergeCell ref="E686:E687"/>
    <mergeCell ref="BX686:BX687"/>
    <mergeCell ref="BY686:BY687"/>
    <mergeCell ref="CJ686:CJ687"/>
    <mergeCell ref="DV686:DV687"/>
    <mergeCell ref="DW686:DW687"/>
    <mergeCell ref="DX686:DX687"/>
    <mergeCell ref="EN684:EN687"/>
    <mergeCell ref="EO684:EO687"/>
    <mergeCell ref="EP684:EP687"/>
    <mergeCell ref="EQ684:EQ687"/>
    <mergeCell ref="ER684:ER687"/>
    <mergeCell ref="ES684:ES687"/>
    <mergeCell ref="EH684:EH687"/>
    <mergeCell ref="EI684:EI687"/>
    <mergeCell ref="EJ684:EJ687"/>
    <mergeCell ref="EK684:EK687"/>
    <mergeCell ref="EL684:EL687"/>
    <mergeCell ref="EM684:EM687"/>
    <mergeCell ref="EB684:EB687"/>
    <mergeCell ref="EC684:EC687"/>
    <mergeCell ref="ED684:ED687"/>
    <mergeCell ref="EE684:EE687"/>
    <mergeCell ref="EF684:EF687"/>
    <mergeCell ref="EG684:EG687"/>
    <mergeCell ref="DV684:DV685"/>
    <mergeCell ref="DW684:DW685"/>
    <mergeCell ref="DX684:DX685"/>
    <mergeCell ref="DY684:DY685"/>
    <mergeCell ref="DZ684:DZ687"/>
    <mergeCell ref="EA684:EA687"/>
    <mergeCell ref="DY686:DY687"/>
    <mergeCell ref="DN684:DN687"/>
    <mergeCell ref="DO684:DO687"/>
    <mergeCell ref="DP684:DP687"/>
    <mergeCell ref="DQ684:DQ687"/>
    <mergeCell ref="DR684:DR687"/>
    <mergeCell ref="DU684:DU687"/>
    <mergeCell ref="DH684:DH685"/>
    <mergeCell ref="DI684:DI687"/>
    <mergeCell ref="DJ684:DJ687"/>
    <mergeCell ref="DK684:DK687"/>
    <mergeCell ref="DL684:DL687"/>
    <mergeCell ref="DM684:DM687"/>
    <mergeCell ref="CU684:CU687"/>
    <mergeCell ref="CV684:CV687"/>
    <mergeCell ref="CW684:CW687"/>
    <mergeCell ref="CX684:CX687"/>
    <mergeCell ref="CY684:CY687"/>
    <mergeCell ref="DG684:DG685"/>
    <mergeCell ref="CO684:CO687"/>
    <mergeCell ref="CP684:CP687"/>
    <mergeCell ref="CQ684:CQ687"/>
    <mergeCell ref="CR684:CR687"/>
    <mergeCell ref="CS684:CS687"/>
    <mergeCell ref="CT684:CT687"/>
    <mergeCell ref="CH684:CH687"/>
    <mergeCell ref="CJ684:CJ685"/>
    <mergeCell ref="CK684:CK687"/>
    <mergeCell ref="CL684:CL687"/>
    <mergeCell ref="CM684:CM687"/>
    <mergeCell ref="CN684:CN687"/>
    <mergeCell ref="CB684:CB687"/>
    <mergeCell ref="CC684:CC687"/>
    <mergeCell ref="CD684:CD687"/>
    <mergeCell ref="CE684:CE687"/>
    <mergeCell ref="CF684:CF687"/>
    <mergeCell ref="CG684:CG687"/>
    <mergeCell ref="D684:D687"/>
    <mergeCell ref="E684:E685"/>
    <mergeCell ref="BX684:BX685"/>
    <mergeCell ref="BY684:BY685"/>
    <mergeCell ref="CA684:CA687"/>
    <mergeCell ref="EU680:EU683"/>
    <mergeCell ref="EV680:EV683"/>
    <mergeCell ref="E682:E683"/>
    <mergeCell ref="BX682:BX683"/>
    <mergeCell ref="BY682:BY683"/>
    <mergeCell ref="CJ682:CJ683"/>
    <mergeCell ref="DV682:DV683"/>
    <mergeCell ref="DW682:DW683"/>
    <mergeCell ref="EO680:EO683"/>
    <mergeCell ref="EP680:EP683"/>
    <mergeCell ref="EQ680:EQ683"/>
    <mergeCell ref="ER680:ER683"/>
    <mergeCell ref="ES680:ES683"/>
    <mergeCell ref="ET680:ET683"/>
    <mergeCell ref="EI680:EI683"/>
    <mergeCell ref="EJ680:EJ683"/>
    <mergeCell ref="EK680:EK683"/>
    <mergeCell ref="EL680:EL683"/>
    <mergeCell ref="EM680:EM683"/>
    <mergeCell ref="EN680:EN683"/>
    <mergeCell ref="EC680:EC683"/>
    <mergeCell ref="ED680:ED683"/>
    <mergeCell ref="EE680:EE683"/>
    <mergeCell ref="EF680:EF683"/>
    <mergeCell ref="EG680:EG683"/>
    <mergeCell ref="EH680:EH683"/>
    <mergeCell ref="DW680:DW681"/>
    <mergeCell ref="DX680:DX681"/>
    <mergeCell ref="DY680:DY681"/>
    <mergeCell ref="DZ680:DZ683"/>
    <mergeCell ref="EA680:EA683"/>
    <mergeCell ref="EB680:EB683"/>
    <mergeCell ref="DX682:DX683"/>
    <mergeCell ref="DY682:DY683"/>
    <mergeCell ref="DP680:DP683"/>
    <mergeCell ref="DQ680:DQ683"/>
    <mergeCell ref="DR680:DR683"/>
    <mergeCell ref="DU680:DU683"/>
    <mergeCell ref="DV680:DV681"/>
    <mergeCell ref="DI680:DI683"/>
    <mergeCell ref="DJ680:DJ683"/>
    <mergeCell ref="DK680:DK683"/>
    <mergeCell ref="DL680:DL683"/>
    <mergeCell ref="DM680:DM683"/>
    <mergeCell ref="DN680:DN683"/>
    <mergeCell ref="CV680:CV683"/>
    <mergeCell ref="CW680:CW683"/>
    <mergeCell ref="CX680:CX683"/>
    <mergeCell ref="CY680:CY683"/>
    <mergeCell ref="DG680:DG681"/>
    <mergeCell ref="DH680:DH681"/>
    <mergeCell ref="CP680:CP683"/>
    <mergeCell ref="CQ680:CQ683"/>
    <mergeCell ref="CR680:CR683"/>
    <mergeCell ref="CS680:CS683"/>
    <mergeCell ref="CT680:CT683"/>
    <mergeCell ref="CU680:CU683"/>
    <mergeCell ref="CJ680:CJ681"/>
    <mergeCell ref="CK680:CK683"/>
    <mergeCell ref="CL680:CL683"/>
    <mergeCell ref="CM680:CM683"/>
    <mergeCell ref="CN680:CN683"/>
    <mergeCell ref="CO680:CO683"/>
    <mergeCell ref="CC680:CC683"/>
    <mergeCell ref="CD680:CD683"/>
    <mergeCell ref="CE680:CE683"/>
    <mergeCell ref="CF680:CF683"/>
    <mergeCell ref="CG680:CG683"/>
    <mergeCell ref="CH680:CH683"/>
    <mergeCell ref="D680:D683"/>
    <mergeCell ref="E680:E681"/>
    <mergeCell ref="BX680:BX681"/>
    <mergeCell ref="BY680:BY681"/>
    <mergeCell ref="CA680:CA683"/>
    <mergeCell ref="CB680:CB683"/>
    <mergeCell ref="E678:E679"/>
    <mergeCell ref="BX678:BX679"/>
    <mergeCell ref="BY678:BY679"/>
    <mergeCell ref="CJ678:CJ679"/>
    <mergeCell ref="DV678:DV679"/>
    <mergeCell ref="EQ676:EQ679"/>
    <mergeCell ref="ER676:ER679"/>
    <mergeCell ref="ES676:ES679"/>
    <mergeCell ref="ET676:ET679"/>
    <mergeCell ref="EU676:EU679"/>
    <mergeCell ref="EV676:EV679"/>
    <mergeCell ref="EK676:EK679"/>
    <mergeCell ref="EL676:EL679"/>
    <mergeCell ref="EM676:EM679"/>
    <mergeCell ref="EN676:EN679"/>
    <mergeCell ref="EO676:EO679"/>
    <mergeCell ref="EP676:EP679"/>
    <mergeCell ref="EE676:EE679"/>
    <mergeCell ref="EF676:EF679"/>
    <mergeCell ref="EG676:EG679"/>
    <mergeCell ref="EH676:EH679"/>
    <mergeCell ref="EI676:EI679"/>
    <mergeCell ref="EJ676:EJ679"/>
    <mergeCell ref="DY676:DY677"/>
    <mergeCell ref="DZ676:DZ679"/>
    <mergeCell ref="EA676:EA679"/>
    <mergeCell ref="EB676:EB679"/>
    <mergeCell ref="EC676:EC679"/>
    <mergeCell ref="ED676:ED679"/>
    <mergeCell ref="DY678:DY679"/>
    <mergeCell ref="DQ676:DQ679"/>
    <mergeCell ref="DR676:DR679"/>
    <mergeCell ref="DU676:DU679"/>
    <mergeCell ref="DV676:DV677"/>
    <mergeCell ref="DW676:DW677"/>
    <mergeCell ref="DX676:DX677"/>
    <mergeCell ref="DW678:DW679"/>
    <mergeCell ref="DX678:DX679"/>
    <mergeCell ref="DK676:DK679"/>
    <mergeCell ref="DL676:DL679"/>
    <mergeCell ref="DM676:DM679"/>
    <mergeCell ref="DN676:DN679"/>
    <mergeCell ref="DO676:DO679"/>
    <mergeCell ref="DP676:DP679"/>
    <mergeCell ref="CX676:CX679"/>
    <mergeCell ref="CY676:CY679"/>
    <mergeCell ref="DG676:DG677"/>
    <mergeCell ref="DH676:DH677"/>
    <mergeCell ref="DI676:DI679"/>
    <mergeCell ref="DJ676:DJ679"/>
    <mergeCell ref="CR676:CR679"/>
    <mergeCell ref="CS676:CS679"/>
    <mergeCell ref="CT676:CT679"/>
    <mergeCell ref="CU676:CU679"/>
    <mergeCell ref="CV676:CV679"/>
    <mergeCell ref="CW676:CW679"/>
    <mergeCell ref="CL676:CL679"/>
    <mergeCell ref="DO680:DO683"/>
    <mergeCell ref="EV672:EV675"/>
    <mergeCell ref="E674:E675"/>
    <mergeCell ref="BX674:BX675"/>
    <mergeCell ref="BY674:BY675"/>
    <mergeCell ref="CJ674:CJ675"/>
    <mergeCell ref="DV674:DV675"/>
    <mergeCell ref="DW674:DW675"/>
    <mergeCell ref="DX674:DX675"/>
    <mergeCell ref="EO672:EO675"/>
    <mergeCell ref="EP672:EP675"/>
    <mergeCell ref="EQ672:EQ675"/>
    <mergeCell ref="ER672:ER675"/>
    <mergeCell ref="ES672:ES675"/>
    <mergeCell ref="ET672:ET675"/>
    <mergeCell ref="EI672:EI675"/>
    <mergeCell ref="EJ672:EJ675"/>
    <mergeCell ref="EK672:EK675"/>
    <mergeCell ref="EL672:EL675"/>
    <mergeCell ref="EM672:EM675"/>
    <mergeCell ref="EN672:EN675"/>
    <mergeCell ref="EC672:EC675"/>
    <mergeCell ref="ED672:ED675"/>
    <mergeCell ref="EE672:EE675"/>
    <mergeCell ref="EF672:EF675"/>
    <mergeCell ref="EG672:EG675"/>
    <mergeCell ref="EH672:EH675"/>
    <mergeCell ref="DW672:DW673"/>
    <mergeCell ref="DX672:DX673"/>
    <mergeCell ref="DY672:DY673"/>
    <mergeCell ref="DZ672:DZ675"/>
    <mergeCell ref="EA672:EA675"/>
    <mergeCell ref="EB672:EB675"/>
    <mergeCell ref="DY674:DY675"/>
    <mergeCell ref="DO672:DO675"/>
    <mergeCell ref="DP672:DP675"/>
    <mergeCell ref="DQ672:DQ675"/>
    <mergeCell ref="DR672:DR675"/>
    <mergeCell ref="DU672:DU675"/>
    <mergeCell ref="DV672:DV673"/>
    <mergeCell ref="DI672:DI675"/>
    <mergeCell ref="DJ672:DJ675"/>
    <mergeCell ref="DK672:DK675"/>
    <mergeCell ref="DL672:DL675"/>
    <mergeCell ref="DM672:DM675"/>
    <mergeCell ref="DN672:DN675"/>
    <mergeCell ref="CV672:CV675"/>
    <mergeCell ref="CW672:CW675"/>
    <mergeCell ref="CX672:CX675"/>
    <mergeCell ref="CY672:CY675"/>
    <mergeCell ref="DG672:DG673"/>
    <mergeCell ref="DH672:DH673"/>
    <mergeCell ref="CP672:CP675"/>
    <mergeCell ref="CQ672:CQ675"/>
    <mergeCell ref="CR672:CR675"/>
    <mergeCell ref="CS672:CS675"/>
    <mergeCell ref="CT672:CT675"/>
    <mergeCell ref="CU672:CU675"/>
    <mergeCell ref="CJ672:CJ673"/>
    <mergeCell ref="CK672:CK675"/>
    <mergeCell ref="CL672:CL675"/>
    <mergeCell ref="CM672:CM675"/>
    <mergeCell ref="CN672:CN675"/>
    <mergeCell ref="CO672:CO675"/>
    <mergeCell ref="CC672:CC675"/>
    <mergeCell ref="CD672:CD675"/>
    <mergeCell ref="CE672:CE675"/>
    <mergeCell ref="CF672:CF675"/>
    <mergeCell ref="CG672:CG675"/>
    <mergeCell ref="CH672:CH675"/>
    <mergeCell ref="D672:D675"/>
    <mergeCell ref="E672:E673"/>
    <mergeCell ref="BX672:BX673"/>
    <mergeCell ref="BY672:BY673"/>
    <mergeCell ref="CA672:CA675"/>
    <mergeCell ref="CB672:CB675"/>
    <mergeCell ref="D676:D679"/>
    <mergeCell ref="E676:E677"/>
    <mergeCell ref="CM676:CM679"/>
    <mergeCell ref="CN676:CN679"/>
    <mergeCell ref="CO676:CO679"/>
    <mergeCell ref="CP676:CP679"/>
    <mergeCell ref="CQ676:CQ679"/>
    <mergeCell ref="CE676:CE679"/>
    <mergeCell ref="CF676:CF679"/>
    <mergeCell ref="CG676:CG679"/>
    <mergeCell ref="CH676:CH679"/>
    <mergeCell ref="CJ676:CJ677"/>
    <mergeCell ref="CK676:CK679"/>
    <mergeCell ref="BX676:BX677"/>
    <mergeCell ref="BY676:BY677"/>
    <mergeCell ref="CA676:CA679"/>
    <mergeCell ref="CB676:CB679"/>
    <mergeCell ref="CC676:CC679"/>
    <mergeCell ref="CD676:CD679"/>
    <mergeCell ref="EU672:EU675"/>
    <mergeCell ref="E670:E671"/>
    <mergeCell ref="BX670:BX671"/>
    <mergeCell ref="BY670:BY671"/>
    <mergeCell ref="CJ670:CJ671"/>
    <mergeCell ref="DV670:DV671"/>
    <mergeCell ref="DW670:DW671"/>
    <mergeCell ref="DX670:DX671"/>
    <mergeCell ref="DY670:DY671"/>
    <mergeCell ref="EO668:EO671"/>
    <mergeCell ref="EP668:EP671"/>
    <mergeCell ref="EQ668:EQ671"/>
    <mergeCell ref="ER668:ER671"/>
    <mergeCell ref="ES668:ES671"/>
    <mergeCell ref="ET668:ET671"/>
    <mergeCell ref="EI668:EI671"/>
    <mergeCell ref="EJ668:EJ671"/>
    <mergeCell ref="EK668:EK671"/>
    <mergeCell ref="EL668:EL671"/>
    <mergeCell ref="EM668:EM671"/>
    <mergeCell ref="EN668:EN671"/>
    <mergeCell ref="EC668:EC671"/>
    <mergeCell ref="ED668:ED671"/>
    <mergeCell ref="EE668:EE671"/>
    <mergeCell ref="EF668:EF671"/>
    <mergeCell ref="EG668:EG671"/>
    <mergeCell ref="EH668:EH671"/>
    <mergeCell ref="DW668:DW669"/>
    <mergeCell ref="DX668:DX669"/>
    <mergeCell ref="DY668:DY669"/>
    <mergeCell ref="DZ668:DZ671"/>
    <mergeCell ref="EA668:EA671"/>
    <mergeCell ref="EB668:EB671"/>
    <mergeCell ref="DO668:DO671"/>
    <mergeCell ref="DP668:DP671"/>
    <mergeCell ref="DQ668:DQ671"/>
    <mergeCell ref="DR668:DR671"/>
    <mergeCell ref="DU668:DU671"/>
    <mergeCell ref="DV668:DV669"/>
    <mergeCell ref="DI668:DI671"/>
    <mergeCell ref="DJ668:DJ671"/>
    <mergeCell ref="DK668:DK671"/>
    <mergeCell ref="DL668:DL671"/>
    <mergeCell ref="DM668:DM671"/>
    <mergeCell ref="DN668:DN671"/>
    <mergeCell ref="CV668:CV671"/>
    <mergeCell ref="CW668:CW671"/>
    <mergeCell ref="CX668:CX671"/>
    <mergeCell ref="CY668:CY671"/>
    <mergeCell ref="DG668:DG669"/>
    <mergeCell ref="DH668:DH669"/>
    <mergeCell ref="CP668:CP671"/>
    <mergeCell ref="CQ668:CQ671"/>
    <mergeCell ref="CR668:CR671"/>
    <mergeCell ref="CS668:CS671"/>
    <mergeCell ref="CT668:CT671"/>
    <mergeCell ref="CU668:CU671"/>
    <mergeCell ref="CJ668:CJ669"/>
    <mergeCell ref="CK668:CK671"/>
    <mergeCell ref="CL668:CL671"/>
    <mergeCell ref="CM668:CM671"/>
    <mergeCell ref="CN668:CN671"/>
    <mergeCell ref="CO668:CO671"/>
    <mergeCell ref="CC668:CC671"/>
    <mergeCell ref="CD668:CD671"/>
    <mergeCell ref="CE668:CE671"/>
    <mergeCell ref="CF668:CF671"/>
    <mergeCell ref="CG668:CG671"/>
    <mergeCell ref="CH668:CH671"/>
    <mergeCell ref="D668:D671"/>
    <mergeCell ref="E668:E669"/>
    <mergeCell ref="BX668:BX669"/>
    <mergeCell ref="BY668:BY669"/>
    <mergeCell ref="CA668:CA671"/>
    <mergeCell ref="CB668:CB671"/>
    <mergeCell ref="EU664:EU667"/>
    <mergeCell ref="EV664:EV667"/>
    <mergeCell ref="E666:E667"/>
    <mergeCell ref="BX666:BX667"/>
    <mergeCell ref="BY666:BY667"/>
    <mergeCell ref="CJ666:CJ667"/>
    <mergeCell ref="DV666:DV667"/>
    <mergeCell ref="DW666:DW667"/>
    <mergeCell ref="EO664:EO667"/>
    <mergeCell ref="EP664:EP667"/>
    <mergeCell ref="EQ664:EQ667"/>
    <mergeCell ref="ER664:ER667"/>
    <mergeCell ref="ES664:ES667"/>
    <mergeCell ref="ET664:ET667"/>
    <mergeCell ref="EI664:EI667"/>
    <mergeCell ref="EJ664:EJ667"/>
    <mergeCell ref="EK664:EK667"/>
    <mergeCell ref="EL664:EL667"/>
    <mergeCell ref="EM664:EM667"/>
    <mergeCell ref="EN664:EN667"/>
    <mergeCell ref="EC664:EC667"/>
    <mergeCell ref="ED664:ED667"/>
    <mergeCell ref="EE664:EE667"/>
    <mergeCell ref="EF664:EF667"/>
    <mergeCell ref="EG664:EG667"/>
    <mergeCell ref="EH664:EH667"/>
    <mergeCell ref="DW664:DW665"/>
    <mergeCell ref="DX664:DX665"/>
    <mergeCell ref="DY664:DY665"/>
    <mergeCell ref="DZ664:DZ667"/>
    <mergeCell ref="EA664:EA667"/>
    <mergeCell ref="EB664:EB667"/>
    <mergeCell ref="DX666:DX667"/>
    <mergeCell ref="DY666:DY667"/>
    <mergeCell ref="DO664:DO667"/>
    <mergeCell ref="DP664:DP667"/>
    <mergeCell ref="DQ664:DQ667"/>
    <mergeCell ref="DR664:DR667"/>
    <mergeCell ref="DU664:DU667"/>
    <mergeCell ref="DV664:DV665"/>
    <mergeCell ref="DI664:DI667"/>
    <mergeCell ref="DJ664:DJ667"/>
    <mergeCell ref="DK664:DK667"/>
    <mergeCell ref="DL664:DL667"/>
    <mergeCell ref="DM664:DM667"/>
    <mergeCell ref="DN664:DN667"/>
    <mergeCell ref="CV664:CV667"/>
    <mergeCell ref="CW664:CW667"/>
    <mergeCell ref="CX664:CX667"/>
    <mergeCell ref="CY664:CY667"/>
    <mergeCell ref="EU668:EU671"/>
    <mergeCell ref="EV668:EV671"/>
    <mergeCell ref="CF664:CF667"/>
    <mergeCell ref="CG664:CG667"/>
    <mergeCell ref="CH664:CH667"/>
    <mergeCell ref="D664:D667"/>
    <mergeCell ref="E664:E665"/>
    <mergeCell ref="BX664:BX665"/>
    <mergeCell ref="BY664:BY665"/>
    <mergeCell ref="CA664:CA667"/>
    <mergeCell ref="CB664:CB667"/>
    <mergeCell ref="EU660:EU663"/>
    <mergeCell ref="EV660:EV663"/>
    <mergeCell ref="E662:E663"/>
    <mergeCell ref="BX662:BX663"/>
    <mergeCell ref="BY662:BY663"/>
    <mergeCell ref="CJ662:CJ663"/>
    <mergeCell ref="DV662:DV663"/>
    <mergeCell ref="DW662:DW663"/>
    <mergeCell ref="DX662:DX663"/>
    <mergeCell ref="DY662:DY663"/>
    <mergeCell ref="EO660:EO663"/>
    <mergeCell ref="EP660:EP663"/>
    <mergeCell ref="EQ660:EQ663"/>
    <mergeCell ref="ER660:ER663"/>
    <mergeCell ref="ES660:ES663"/>
    <mergeCell ref="ET660:ET663"/>
    <mergeCell ref="EI660:EI663"/>
    <mergeCell ref="EJ660:EJ663"/>
    <mergeCell ref="EK660:EK663"/>
    <mergeCell ref="EL660:EL663"/>
    <mergeCell ref="EM660:EM663"/>
    <mergeCell ref="EN660:EN663"/>
    <mergeCell ref="EC660:EC663"/>
    <mergeCell ref="ED660:ED663"/>
    <mergeCell ref="EE660:EE663"/>
    <mergeCell ref="EF660:EF663"/>
    <mergeCell ref="EG660:EG663"/>
    <mergeCell ref="EH660:EH663"/>
    <mergeCell ref="DW660:DW661"/>
    <mergeCell ref="DX660:DX661"/>
    <mergeCell ref="DY660:DY661"/>
    <mergeCell ref="DZ660:DZ663"/>
    <mergeCell ref="EA660:EA663"/>
    <mergeCell ref="EB660:EB663"/>
    <mergeCell ref="DO660:DO663"/>
    <mergeCell ref="DP660:DP663"/>
    <mergeCell ref="DQ660:DQ663"/>
    <mergeCell ref="DR660:DR663"/>
    <mergeCell ref="DU660:DU663"/>
    <mergeCell ref="DV660:DV661"/>
    <mergeCell ref="DI660:DI663"/>
    <mergeCell ref="DJ660:DJ663"/>
    <mergeCell ref="DK660:DK663"/>
    <mergeCell ref="DL660:DL663"/>
    <mergeCell ref="DM660:DM663"/>
    <mergeCell ref="DN660:DN663"/>
    <mergeCell ref="CV660:CV663"/>
    <mergeCell ref="CW660:CW663"/>
    <mergeCell ref="CX660:CX663"/>
    <mergeCell ref="CY660:CY663"/>
    <mergeCell ref="DG660:DG661"/>
    <mergeCell ref="DH660:DH661"/>
    <mergeCell ref="CP660:CP663"/>
    <mergeCell ref="CQ660:CQ663"/>
    <mergeCell ref="CR660:CR663"/>
    <mergeCell ref="CH660:CH663"/>
    <mergeCell ref="D660:D663"/>
    <mergeCell ref="E660:E661"/>
    <mergeCell ref="BX660:BX661"/>
    <mergeCell ref="BY660:BY661"/>
    <mergeCell ref="CA660:CA663"/>
    <mergeCell ref="CB660:CB663"/>
    <mergeCell ref="EU656:EU659"/>
    <mergeCell ref="EV656:EV659"/>
    <mergeCell ref="E658:E659"/>
    <mergeCell ref="BX658:BX659"/>
    <mergeCell ref="BY658:BY659"/>
    <mergeCell ref="CJ658:CJ659"/>
    <mergeCell ref="DV658:DV659"/>
    <mergeCell ref="DW658:DW659"/>
    <mergeCell ref="EO656:EO659"/>
    <mergeCell ref="EP656:EP659"/>
    <mergeCell ref="EQ656:EQ659"/>
    <mergeCell ref="ER656:ER659"/>
    <mergeCell ref="ES656:ES659"/>
    <mergeCell ref="ET656:ET659"/>
    <mergeCell ref="EI656:EI659"/>
    <mergeCell ref="EJ656:EJ659"/>
    <mergeCell ref="EK656:EK659"/>
    <mergeCell ref="EL656:EL659"/>
    <mergeCell ref="EM656:EM659"/>
    <mergeCell ref="EN656:EN659"/>
    <mergeCell ref="EC656:EC659"/>
    <mergeCell ref="ED656:ED659"/>
    <mergeCell ref="EE656:EE659"/>
    <mergeCell ref="EF656:EF659"/>
    <mergeCell ref="EG656:EG659"/>
    <mergeCell ref="EH656:EH659"/>
    <mergeCell ref="DW656:DW657"/>
    <mergeCell ref="DX656:DX657"/>
    <mergeCell ref="DY656:DY657"/>
    <mergeCell ref="DZ656:DZ659"/>
    <mergeCell ref="EA656:EA659"/>
    <mergeCell ref="EB656:EB659"/>
    <mergeCell ref="DX658:DX659"/>
    <mergeCell ref="DY658:DY659"/>
    <mergeCell ref="DO656:DO659"/>
    <mergeCell ref="DP656:DP659"/>
    <mergeCell ref="DQ656:DQ659"/>
    <mergeCell ref="DR656:DR659"/>
    <mergeCell ref="DU656:DU659"/>
    <mergeCell ref="DV656:DV657"/>
    <mergeCell ref="DI656:DI659"/>
    <mergeCell ref="CE656:CE659"/>
    <mergeCell ref="CF656:CF659"/>
    <mergeCell ref="CG656:CG659"/>
    <mergeCell ref="CH656:CH659"/>
    <mergeCell ref="CS660:CS663"/>
    <mergeCell ref="CT660:CT663"/>
    <mergeCell ref="CU660:CU663"/>
    <mergeCell ref="CK656:CK659"/>
    <mergeCell ref="BX656:BX657"/>
    <mergeCell ref="BY656:BY657"/>
    <mergeCell ref="CA656:CA659"/>
    <mergeCell ref="CB656:CB659"/>
    <mergeCell ref="CC656:CC659"/>
    <mergeCell ref="CD656:CD659"/>
    <mergeCell ref="CA648:CA651"/>
    <mergeCell ref="EU652:EU655"/>
    <mergeCell ref="EV652:EV655"/>
    <mergeCell ref="E654:E655"/>
    <mergeCell ref="BX654:BX655"/>
    <mergeCell ref="BY654:BY655"/>
    <mergeCell ref="CJ654:CJ655"/>
    <mergeCell ref="DV654:DV655"/>
    <mergeCell ref="DW654:DW655"/>
    <mergeCell ref="EM652:EM655"/>
    <mergeCell ref="EN652:EN655"/>
    <mergeCell ref="EO652:EO655"/>
    <mergeCell ref="EP652:EP655"/>
    <mergeCell ref="EQ652:EQ655"/>
    <mergeCell ref="ER652:ER655"/>
    <mergeCell ref="EG652:EG655"/>
    <mergeCell ref="EH652:EH655"/>
    <mergeCell ref="EI652:EI655"/>
    <mergeCell ref="EJ652:EJ655"/>
    <mergeCell ref="EK652:EK655"/>
    <mergeCell ref="EL652:EL655"/>
    <mergeCell ref="EA652:EA655"/>
    <mergeCell ref="EB652:EB655"/>
    <mergeCell ref="EC652:EC655"/>
    <mergeCell ref="ED652:ED655"/>
    <mergeCell ref="EE652:EE655"/>
    <mergeCell ref="EF652:EF655"/>
    <mergeCell ref="DU652:DU655"/>
    <mergeCell ref="DV652:DV653"/>
    <mergeCell ref="DW652:DW653"/>
    <mergeCell ref="DX652:DX653"/>
    <mergeCell ref="DY652:DY653"/>
    <mergeCell ref="DZ652:DZ655"/>
    <mergeCell ref="DX654:DX655"/>
    <mergeCell ref="DY654:DY655"/>
    <mergeCell ref="DI652:DI655"/>
    <mergeCell ref="DJ652:DJ655"/>
    <mergeCell ref="DK652:DK655"/>
    <mergeCell ref="DL652:DL655"/>
    <mergeCell ref="DM652:DM655"/>
    <mergeCell ref="DN652:DN655"/>
    <mergeCell ref="CV652:CV655"/>
    <mergeCell ref="CW652:CW655"/>
    <mergeCell ref="CX652:CX655"/>
    <mergeCell ref="CE652:CE655"/>
    <mergeCell ref="CF652:CF655"/>
    <mergeCell ref="CG652:CG655"/>
    <mergeCell ref="CH652:CH655"/>
    <mergeCell ref="CL652:CL655"/>
    <mergeCell ref="CM652:CM655"/>
    <mergeCell ref="CN652:CN655"/>
    <mergeCell ref="CO652:CO655"/>
    <mergeCell ref="BX652:BX653"/>
    <mergeCell ref="BY652:BY653"/>
    <mergeCell ref="CA652:CA655"/>
    <mergeCell ref="CB652:CB655"/>
    <mergeCell ref="CC652:CC655"/>
    <mergeCell ref="CD652:CD655"/>
    <mergeCell ref="ET648:ET651"/>
    <mergeCell ref="EU648:EU651"/>
    <mergeCell ref="EV648:EV651"/>
    <mergeCell ref="E650:E651"/>
    <mergeCell ref="CJ650:CJ651"/>
    <mergeCell ref="DV650:DV651"/>
    <mergeCell ref="EN648:EN651"/>
    <mergeCell ref="EO648:EO651"/>
    <mergeCell ref="EP648:EP651"/>
    <mergeCell ref="EQ648:EQ651"/>
    <mergeCell ref="ER648:ER651"/>
    <mergeCell ref="ES648:ES651"/>
    <mergeCell ref="EH648:EH651"/>
    <mergeCell ref="EI648:EI651"/>
    <mergeCell ref="EJ648:EJ651"/>
    <mergeCell ref="EK648:EK651"/>
    <mergeCell ref="EL648:EL651"/>
    <mergeCell ref="EM648:EM651"/>
    <mergeCell ref="EB648:EB651"/>
    <mergeCell ref="EC648:EC651"/>
    <mergeCell ref="ED648:ED651"/>
    <mergeCell ref="EE648:EE651"/>
    <mergeCell ref="EF648:EF651"/>
    <mergeCell ref="EG648:EG651"/>
    <mergeCell ref="DV648:DV649"/>
    <mergeCell ref="DW648:DW649"/>
    <mergeCell ref="DX648:DX649"/>
    <mergeCell ref="DY648:DY649"/>
    <mergeCell ref="DZ648:DZ651"/>
    <mergeCell ref="EA648:EA651"/>
    <mergeCell ref="DW650:DW651"/>
    <mergeCell ref="DX650:DX651"/>
    <mergeCell ref="DY650:DY651"/>
    <mergeCell ref="DO648:DO651"/>
    <mergeCell ref="DP648:DP651"/>
    <mergeCell ref="DQ648:DQ651"/>
    <mergeCell ref="DR648:DR651"/>
    <mergeCell ref="DU648:DU651"/>
    <mergeCell ref="DI648:DI651"/>
    <mergeCell ref="DJ648:DJ651"/>
    <mergeCell ref="DK648:DK651"/>
    <mergeCell ref="DL648:DL651"/>
    <mergeCell ref="DM648:DM651"/>
    <mergeCell ref="DN648:DN651"/>
    <mergeCell ref="CQ648:CQ651"/>
    <mergeCell ref="CR648:CR651"/>
    <mergeCell ref="CS648:CS651"/>
    <mergeCell ref="CT648:CT651"/>
    <mergeCell ref="CU648:CU651"/>
    <mergeCell ref="CV648:CV651"/>
    <mergeCell ref="CK648:CK651"/>
    <mergeCell ref="CL648:CL651"/>
    <mergeCell ref="CM648:CM651"/>
    <mergeCell ref="CN648:CN651"/>
    <mergeCell ref="CO648:CO651"/>
    <mergeCell ref="CP648:CP651"/>
    <mergeCell ref="CJ648:CJ649"/>
    <mergeCell ref="D648:D651"/>
    <mergeCell ref="E648:E649"/>
    <mergeCell ref="D652:D655"/>
    <mergeCell ref="E652:E653"/>
    <mergeCell ref="D656:D659"/>
    <mergeCell ref="E656:E657"/>
    <mergeCell ref="EQ644:EQ647"/>
    <mergeCell ref="ER644:ER647"/>
    <mergeCell ref="ES644:ES647"/>
    <mergeCell ref="ET644:ET647"/>
    <mergeCell ref="EU644:EU647"/>
    <mergeCell ref="EV644:EV647"/>
    <mergeCell ref="EK644:EK647"/>
    <mergeCell ref="EL644:EL647"/>
    <mergeCell ref="EM644:EM647"/>
    <mergeCell ref="EN644:EN647"/>
    <mergeCell ref="EO644:EO647"/>
    <mergeCell ref="EP644:EP647"/>
    <mergeCell ref="EE644:EE647"/>
    <mergeCell ref="EF644:EF647"/>
    <mergeCell ref="EG644:EG647"/>
    <mergeCell ref="EH644:EH647"/>
    <mergeCell ref="EI644:EI647"/>
    <mergeCell ref="EJ644:EJ647"/>
    <mergeCell ref="DY644:DY645"/>
    <mergeCell ref="DZ644:DZ647"/>
    <mergeCell ref="EA644:EA647"/>
    <mergeCell ref="EB644:EB647"/>
    <mergeCell ref="EC644:EC647"/>
    <mergeCell ref="ED644:ED647"/>
    <mergeCell ref="DY646:DY647"/>
    <mergeCell ref="DQ644:DQ647"/>
    <mergeCell ref="DR644:DR647"/>
    <mergeCell ref="DU644:DU647"/>
    <mergeCell ref="DV644:DV645"/>
    <mergeCell ref="DW644:DW645"/>
    <mergeCell ref="DX644:DX645"/>
    <mergeCell ref="DV646:DV647"/>
    <mergeCell ref="DW646:DW647"/>
    <mergeCell ref="DX646:DX647"/>
    <mergeCell ref="DK644:DK647"/>
    <mergeCell ref="DL644:DL647"/>
    <mergeCell ref="DM644:DM647"/>
    <mergeCell ref="DN644:DN647"/>
    <mergeCell ref="DO644:DO647"/>
    <mergeCell ref="DP644:DP647"/>
    <mergeCell ref="CX644:CX647"/>
    <mergeCell ref="CY644:CY647"/>
    <mergeCell ref="DG644:DG645"/>
    <mergeCell ref="CW648:CW651"/>
    <mergeCell ref="CJ656:CJ657"/>
    <mergeCell ref="ES652:ES655"/>
    <mergeCell ref="ET652:ET655"/>
    <mergeCell ref="CX648:CX651"/>
    <mergeCell ref="CY648:CY651"/>
    <mergeCell ref="DG648:DG649"/>
    <mergeCell ref="DH648:DH649"/>
    <mergeCell ref="DH644:DH645"/>
    <mergeCell ref="DI644:DI647"/>
    <mergeCell ref="DJ644:DJ647"/>
    <mergeCell ref="CR644:CR647"/>
    <mergeCell ref="CS644:CS647"/>
    <mergeCell ref="CT644:CT647"/>
    <mergeCell ref="CU644:CU647"/>
    <mergeCell ref="CV644:CV647"/>
    <mergeCell ref="CW644:CW647"/>
    <mergeCell ref="CL644:CL647"/>
    <mergeCell ref="CM644:CM647"/>
    <mergeCell ref="CN644:CN647"/>
    <mergeCell ref="CO644:CO647"/>
    <mergeCell ref="CP644:CP647"/>
    <mergeCell ref="CQ644:CQ647"/>
    <mergeCell ref="D644:D647"/>
    <mergeCell ref="E644:E645"/>
    <mergeCell ref="BX644:BX647"/>
    <mergeCell ref="CA644:CA647"/>
    <mergeCell ref="CJ644:CJ645"/>
    <mergeCell ref="CK644:CK647"/>
    <mergeCell ref="E646:E647"/>
    <mergeCell ref="CJ646:CJ647"/>
    <mergeCell ref="EV640:EV643"/>
    <mergeCell ref="E642:E643"/>
    <mergeCell ref="CJ642:CJ643"/>
    <mergeCell ref="DV642:DV643"/>
    <mergeCell ref="DW642:DW643"/>
    <mergeCell ref="DX642:DX643"/>
    <mergeCell ref="DY642:DY643"/>
    <mergeCell ref="EP640:EP643"/>
    <mergeCell ref="EQ640:EQ643"/>
    <mergeCell ref="ER640:ER643"/>
    <mergeCell ref="ES640:ES643"/>
    <mergeCell ref="ET640:ET643"/>
    <mergeCell ref="EU640:EU643"/>
    <mergeCell ref="EJ640:EJ643"/>
    <mergeCell ref="EK640:EK643"/>
    <mergeCell ref="EL640:EL643"/>
    <mergeCell ref="EM640:EM643"/>
    <mergeCell ref="EN640:EN643"/>
    <mergeCell ref="EO640:EO643"/>
    <mergeCell ref="ED640:ED643"/>
    <mergeCell ref="EE640:EE643"/>
    <mergeCell ref="EF640:EF643"/>
    <mergeCell ref="EG640:EG643"/>
    <mergeCell ref="EH640:EH643"/>
    <mergeCell ref="EI640:EI643"/>
    <mergeCell ref="DX640:DX641"/>
    <mergeCell ref="DY640:DY641"/>
    <mergeCell ref="DZ640:DZ643"/>
    <mergeCell ref="EA640:EA643"/>
    <mergeCell ref="EB640:EB643"/>
    <mergeCell ref="EC640:EC643"/>
    <mergeCell ref="DQ640:DQ643"/>
    <mergeCell ref="DR640:DR643"/>
    <mergeCell ref="DU640:DU643"/>
    <mergeCell ref="DV640:DV641"/>
    <mergeCell ref="DW640:DW641"/>
    <mergeCell ref="DK640:DK643"/>
    <mergeCell ref="DL640:DL643"/>
    <mergeCell ref="DM640:DM643"/>
    <mergeCell ref="CR640:CR643"/>
    <mergeCell ref="CS640:CS643"/>
    <mergeCell ref="CT640:CT643"/>
    <mergeCell ref="CU640:CU643"/>
    <mergeCell ref="CV640:CV643"/>
    <mergeCell ref="CW640:CW643"/>
    <mergeCell ref="CL640:CL643"/>
    <mergeCell ref="CM640:CM643"/>
    <mergeCell ref="CN640:CN643"/>
    <mergeCell ref="CO640:CO643"/>
    <mergeCell ref="CP640:CP643"/>
    <mergeCell ref="CQ640:CQ643"/>
    <mergeCell ref="D640:D643"/>
    <mergeCell ref="E640:E641"/>
    <mergeCell ref="BX640:BX643"/>
    <mergeCell ref="CA640:CA643"/>
    <mergeCell ref="CJ640:CJ641"/>
    <mergeCell ref="CK640:CK643"/>
    <mergeCell ref="E638:E639"/>
    <mergeCell ref="CJ638:CJ639"/>
    <mergeCell ref="DV638:DV639"/>
    <mergeCell ref="DW638:DW639"/>
    <mergeCell ref="DX638:DX639"/>
    <mergeCell ref="DY638:DY639"/>
    <mergeCell ref="EQ636:EQ639"/>
    <mergeCell ref="ER636:ER639"/>
    <mergeCell ref="ES636:ES639"/>
    <mergeCell ref="ET636:ET639"/>
    <mergeCell ref="EU636:EU639"/>
    <mergeCell ref="DN640:DN643"/>
    <mergeCell ref="DO640:DO643"/>
    <mergeCell ref="DP640:DP643"/>
    <mergeCell ref="CX640:CX643"/>
    <mergeCell ref="CY640:CY643"/>
    <mergeCell ref="DG640:DG641"/>
    <mergeCell ref="DH640:DH641"/>
    <mergeCell ref="DI640:DI643"/>
    <mergeCell ref="DJ640:DJ643"/>
    <mergeCell ref="DK636:DK639"/>
    <mergeCell ref="DL636:DL639"/>
    <mergeCell ref="DM636:DM639"/>
    <mergeCell ref="DN636:DN639"/>
    <mergeCell ref="DO636:DO639"/>
    <mergeCell ref="DP636:DP639"/>
    <mergeCell ref="CX636:CX639"/>
    <mergeCell ref="CY636:CY639"/>
    <mergeCell ref="DG636:DG637"/>
    <mergeCell ref="DH636:DH637"/>
    <mergeCell ref="DI636:DI639"/>
    <mergeCell ref="DJ636:DJ639"/>
    <mergeCell ref="CR636:CR639"/>
    <mergeCell ref="CS636:CS639"/>
    <mergeCell ref="CT636:CT639"/>
    <mergeCell ref="CU636:CU639"/>
    <mergeCell ref="CV636:CV639"/>
    <mergeCell ref="CW636:CW639"/>
    <mergeCell ref="CL636:CL639"/>
    <mergeCell ref="CM636:CM639"/>
    <mergeCell ref="CN636:CN639"/>
    <mergeCell ref="CO636:CO639"/>
    <mergeCell ref="EV636:EV639"/>
    <mergeCell ref="EK636:EK639"/>
    <mergeCell ref="EL636:EL639"/>
    <mergeCell ref="EM636:EM639"/>
    <mergeCell ref="EN636:EN639"/>
    <mergeCell ref="EO636:EO639"/>
    <mergeCell ref="EP636:EP639"/>
    <mergeCell ref="EE636:EE639"/>
    <mergeCell ref="EF636:EF639"/>
    <mergeCell ref="EG636:EG639"/>
    <mergeCell ref="EH636:EH639"/>
    <mergeCell ref="EI636:EI639"/>
    <mergeCell ref="EJ636:EJ639"/>
    <mergeCell ref="DY636:DY637"/>
    <mergeCell ref="DZ636:DZ639"/>
    <mergeCell ref="EA636:EA639"/>
    <mergeCell ref="EB636:EB639"/>
    <mergeCell ref="EC636:EC639"/>
    <mergeCell ref="ED636:ED639"/>
    <mergeCell ref="DQ636:DQ639"/>
    <mergeCell ref="DR636:DR639"/>
    <mergeCell ref="DU636:DU639"/>
    <mergeCell ref="DV636:DV637"/>
    <mergeCell ref="DW636:DW637"/>
    <mergeCell ref="DY634:DY635"/>
    <mergeCell ref="EQ632:EQ635"/>
    <mergeCell ref="ER632:ER635"/>
    <mergeCell ref="ES632:ES635"/>
    <mergeCell ref="ET632:ET635"/>
    <mergeCell ref="EU632:EU635"/>
    <mergeCell ref="EV632:EV635"/>
    <mergeCell ref="EK632:EK635"/>
    <mergeCell ref="EL632:EL635"/>
    <mergeCell ref="EM632:EM635"/>
    <mergeCell ref="EN632:EN635"/>
    <mergeCell ref="EO632:EO635"/>
    <mergeCell ref="EP632:EP635"/>
    <mergeCell ref="EE632:EE635"/>
    <mergeCell ref="EF632:EF635"/>
    <mergeCell ref="EG632:EG635"/>
    <mergeCell ref="EH632:EH635"/>
    <mergeCell ref="EI632:EI635"/>
    <mergeCell ref="EJ632:EJ635"/>
    <mergeCell ref="DY632:DY633"/>
    <mergeCell ref="DZ632:DZ635"/>
    <mergeCell ref="EA632:EA635"/>
    <mergeCell ref="EB632:EB635"/>
    <mergeCell ref="EC632:EC635"/>
    <mergeCell ref="ED632:ED635"/>
    <mergeCell ref="DQ632:DQ635"/>
    <mergeCell ref="DR632:DR635"/>
    <mergeCell ref="DX636:DX637"/>
    <mergeCell ref="CP636:CP639"/>
    <mergeCell ref="CQ636:CQ639"/>
    <mergeCell ref="D636:D639"/>
    <mergeCell ref="E636:E637"/>
    <mergeCell ref="BX636:BX639"/>
    <mergeCell ref="CA636:CA639"/>
    <mergeCell ref="CJ636:CJ637"/>
    <mergeCell ref="CK636:CK639"/>
    <mergeCell ref="E634:E635"/>
    <mergeCell ref="CJ634:CJ635"/>
    <mergeCell ref="DV634:DV635"/>
    <mergeCell ref="DW634:DW635"/>
    <mergeCell ref="DX634:DX635"/>
    <mergeCell ref="DU632:DU635"/>
    <mergeCell ref="DV632:DV633"/>
    <mergeCell ref="DW632:DW633"/>
    <mergeCell ref="DX632:DX633"/>
    <mergeCell ref="DK632:DK635"/>
    <mergeCell ref="DL632:DL635"/>
    <mergeCell ref="DM632:DM635"/>
    <mergeCell ref="DN632:DN635"/>
    <mergeCell ref="DO632:DO635"/>
    <mergeCell ref="DP632:DP635"/>
    <mergeCell ref="CX632:CX635"/>
    <mergeCell ref="CY632:CY635"/>
    <mergeCell ref="DG632:DG633"/>
    <mergeCell ref="DH632:DH633"/>
    <mergeCell ref="DI632:DI635"/>
    <mergeCell ref="DJ632:DJ635"/>
    <mergeCell ref="CR632:CR635"/>
    <mergeCell ref="CS632:CS635"/>
    <mergeCell ref="CT632:CT635"/>
    <mergeCell ref="CU632:CU635"/>
    <mergeCell ref="CV632:CV635"/>
    <mergeCell ref="CW632:CW635"/>
    <mergeCell ref="CL632:CL635"/>
    <mergeCell ref="CM632:CM635"/>
    <mergeCell ref="CN632:CN635"/>
    <mergeCell ref="CO632:CO635"/>
    <mergeCell ref="CP632:CP635"/>
    <mergeCell ref="CQ632:CQ635"/>
    <mergeCell ref="DV630:DV631"/>
    <mergeCell ref="DW630:DW631"/>
    <mergeCell ref="DX630:DX631"/>
    <mergeCell ref="D632:D635"/>
    <mergeCell ref="E632:E633"/>
    <mergeCell ref="BX632:BX635"/>
    <mergeCell ref="CA632:CA635"/>
    <mergeCell ref="CJ632:CJ633"/>
    <mergeCell ref="CK632:CK635"/>
    <mergeCell ref="DY630:DY631"/>
    <mergeCell ref="EQ628:EQ631"/>
    <mergeCell ref="ER628:ER631"/>
    <mergeCell ref="ES628:ES631"/>
    <mergeCell ref="ET628:ET631"/>
    <mergeCell ref="EU628:EU631"/>
    <mergeCell ref="EV628:EV631"/>
    <mergeCell ref="EK628:EK631"/>
    <mergeCell ref="EL628:EL631"/>
    <mergeCell ref="EM628:EM631"/>
    <mergeCell ref="EN628:EN631"/>
    <mergeCell ref="EO628:EO631"/>
    <mergeCell ref="EP628:EP631"/>
    <mergeCell ref="EE628:EE631"/>
    <mergeCell ref="EF628:EF631"/>
    <mergeCell ref="EG628:EG631"/>
    <mergeCell ref="EH628:EH631"/>
    <mergeCell ref="EI628:EI631"/>
    <mergeCell ref="EJ628:EJ631"/>
    <mergeCell ref="DY628:DY629"/>
    <mergeCell ref="DZ628:DZ631"/>
    <mergeCell ref="EA628:EA631"/>
    <mergeCell ref="EB628:EB631"/>
    <mergeCell ref="EC628:EC631"/>
    <mergeCell ref="ED628:ED631"/>
    <mergeCell ref="DQ628:DQ631"/>
    <mergeCell ref="DR628:DR631"/>
    <mergeCell ref="DU628:DU631"/>
    <mergeCell ref="DV628:DV629"/>
    <mergeCell ref="DW628:DW629"/>
    <mergeCell ref="DX628:DX629"/>
    <mergeCell ref="D628:D631"/>
    <mergeCell ref="E628:E629"/>
    <mergeCell ref="BX628:BX631"/>
    <mergeCell ref="CA628:CA631"/>
    <mergeCell ref="CJ628:CJ629"/>
    <mergeCell ref="CK628:CK631"/>
    <mergeCell ref="E630:E631"/>
    <mergeCell ref="CJ630:CJ631"/>
    <mergeCell ref="DK628:DK631"/>
    <mergeCell ref="DL628:DL631"/>
    <mergeCell ref="DM628:DM631"/>
    <mergeCell ref="DN628:DN631"/>
    <mergeCell ref="DO628:DO631"/>
    <mergeCell ref="DP628:DP631"/>
    <mergeCell ref="CX628:CX631"/>
    <mergeCell ref="CY628:CY631"/>
    <mergeCell ref="DG628:DG629"/>
    <mergeCell ref="DH628:DH629"/>
    <mergeCell ref="DI628:DI631"/>
    <mergeCell ref="DJ628:DJ631"/>
    <mergeCell ref="CR628:CR631"/>
    <mergeCell ref="CS628:CS631"/>
    <mergeCell ref="CT628:CT631"/>
    <mergeCell ref="CU628:CU631"/>
    <mergeCell ref="CV628:CV631"/>
    <mergeCell ref="CW628:CW631"/>
    <mergeCell ref="CL628:CL631"/>
    <mergeCell ref="CM628:CM631"/>
    <mergeCell ref="CN628:CN631"/>
    <mergeCell ref="CO628:CO631"/>
    <mergeCell ref="CP628:CP631"/>
    <mergeCell ref="CQ628:CQ631"/>
    <mergeCell ref="E626:E627"/>
    <mergeCell ref="CJ626:CJ627"/>
    <mergeCell ref="DV626:DV627"/>
    <mergeCell ref="DW626:DW627"/>
    <mergeCell ref="DX626:DX627"/>
    <mergeCell ref="DY626:DY627"/>
    <mergeCell ref="EQ624:EQ627"/>
    <mergeCell ref="ER624:ER627"/>
    <mergeCell ref="ES624:ES627"/>
    <mergeCell ref="ET624:ET627"/>
    <mergeCell ref="EU624:EU627"/>
    <mergeCell ref="EV624:EV627"/>
    <mergeCell ref="EK624:EK627"/>
    <mergeCell ref="EL624:EL627"/>
    <mergeCell ref="EM624:EM627"/>
    <mergeCell ref="EN624:EN627"/>
    <mergeCell ref="EO624:EO627"/>
    <mergeCell ref="EP624:EP627"/>
    <mergeCell ref="EE624:EE627"/>
    <mergeCell ref="EF624:EF627"/>
    <mergeCell ref="EG624:EG627"/>
    <mergeCell ref="EH624:EH627"/>
    <mergeCell ref="EI624:EI627"/>
    <mergeCell ref="EJ624:EJ627"/>
    <mergeCell ref="DY624:DY625"/>
    <mergeCell ref="DZ624:DZ627"/>
    <mergeCell ref="EA624:EA627"/>
    <mergeCell ref="EB624:EB627"/>
    <mergeCell ref="EC624:EC627"/>
    <mergeCell ref="ED624:ED627"/>
    <mergeCell ref="DQ624:DQ627"/>
    <mergeCell ref="DR624:DR627"/>
    <mergeCell ref="DU624:DU627"/>
    <mergeCell ref="DV624:DV625"/>
    <mergeCell ref="DW624:DW625"/>
    <mergeCell ref="DX624:DX625"/>
    <mergeCell ref="DK624:DK627"/>
    <mergeCell ref="DL624:DL627"/>
    <mergeCell ref="DM624:DM627"/>
    <mergeCell ref="DN624:DN627"/>
    <mergeCell ref="DO624:DO627"/>
    <mergeCell ref="DP624:DP627"/>
    <mergeCell ref="CX624:CX627"/>
    <mergeCell ref="CY624:CY627"/>
    <mergeCell ref="DG624:DG625"/>
    <mergeCell ref="DH624:DH625"/>
    <mergeCell ref="DI624:DI627"/>
    <mergeCell ref="DJ624:DJ627"/>
    <mergeCell ref="CR624:CR627"/>
    <mergeCell ref="CS624:CS627"/>
    <mergeCell ref="CT624:CT627"/>
    <mergeCell ref="CU624:CU627"/>
    <mergeCell ref="CV624:CV627"/>
    <mergeCell ref="CW624:CW627"/>
    <mergeCell ref="CL624:CL627"/>
    <mergeCell ref="CM624:CM627"/>
    <mergeCell ref="CN624:CN627"/>
    <mergeCell ref="CO624:CO627"/>
    <mergeCell ref="CP624:CP627"/>
    <mergeCell ref="CQ624:CQ627"/>
    <mergeCell ref="D624:D627"/>
    <mergeCell ref="E624:E625"/>
    <mergeCell ref="BX624:BX627"/>
    <mergeCell ref="CA624:CA627"/>
    <mergeCell ref="CJ624:CJ625"/>
    <mergeCell ref="CK624:CK627"/>
    <mergeCell ref="E622:E623"/>
    <mergeCell ref="CJ622:CJ623"/>
    <mergeCell ref="DV622:DV623"/>
    <mergeCell ref="DW622:DW623"/>
    <mergeCell ref="DX622:DX623"/>
    <mergeCell ref="DY622:DY623"/>
    <mergeCell ref="EQ620:EQ623"/>
    <mergeCell ref="ER620:ER623"/>
    <mergeCell ref="ES620:ES623"/>
    <mergeCell ref="ET620:ET623"/>
    <mergeCell ref="EU620:EU623"/>
    <mergeCell ref="EV620:EV623"/>
    <mergeCell ref="EK620:EK623"/>
    <mergeCell ref="EL620:EL623"/>
    <mergeCell ref="EM620:EM623"/>
    <mergeCell ref="EN620:EN623"/>
    <mergeCell ref="EO620:EO623"/>
    <mergeCell ref="EP620:EP623"/>
    <mergeCell ref="EE620:EE623"/>
    <mergeCell ref="EF620:EF623"/>
    <mergeCell ref="EG620:EG623"/>
    <mergeCell ref="EH620:EH623"/>
    <mergeCell ref="EI620:EI623"/>
    <mergeCell ref="EJ620:EJ623"/>
    <mergeCell ref="DY620:DY621"/>
    <mergeCell ref="DZ620:DZ623"/>
    <mergeCell ref="EA620:EA623"/>
    <mergeCell ref="EB620:EB623"/>
    <mergeCell ref="EC620:EC623"/>
    <mergeCell ref="ED620:ED623"/>
    <mergeCell ref="DQ620:DQ623"/>
    <mergeCell ref="DR620:DR623"/>
    <mergeCell ref="DU620:DU623"/>
    <mergeCell ref="DV620:DV621"/>
    <mergeCell ref="DW620:DW621"/>
    <mergeCell ref="DX620:DX621"/>
    <mergeCell ref="DK620:DK623"/>
    <mergeCell ref="DL620:DL623"/>
    <mergeCell ref="DM620:DM623"/>
    <mergeCell ref="DN620:DN623"/>
    <mergeCell ref="DO620:DO623"/>
    <mergeCell ref="DP620:DP623"/>
    <mergeCell ref="CX620:CX623"/>
    <mergeCell ref="CY620:CY623"/>
    <mergeCell ref="DG620:DG621"/>
    <mergeCell ref="DH620:DH621"/>
    <mergeCell ref="DI620:DI623"/>
    <mergeCell ref="DJ620:DJ623"/>
    <mergeCell ref="CR620:CR623"/>
    <mergeCell ref="CS620:CS623"/>
    <mergeCell ref="CT620:CT623"/>
    <mergeCell ref="CU620:CU623"/>
    <mergeCell ref="CV620:CV623"/>
    <mergeCell ref="CW620:CW623"/>
    <mergeCell ref="CL620:CL623"/>
    <mergeCell ref="CM620:CM623"/>
    <mergeCell ref="CN620:CN623"/>
    <mergeCell ref="CO620:CO623"/>
    <mergeCell ref="CP620:CP623"/>
    <mergeCell ref="CQ620:CQ623"/>
    <mergeCell ref="D620:D623"/>
    <mergeCell ref="E620:E621"/>
    <mergeCell ref="BX620:BX623"/>
    <mergeCell ref="CA620:CA623"/>
    <mergeCell ref="CJ620:CJ621"/>
    <mergeCell ref="CK620:CK623"/>
    <mergeCell ref="EV616:EV619"/>
    <mergeCell ref="E618:E619"/>
    <mergeCell ref="CJ618:CJ619"/>
    <mergeCell ref="DV618:DV619"/>
    <mergeCell ref="DW618:DW619"/>
    <mergeCell ref="DX618:DX619"/>
    <mergeCell ref="DY618:DY619"/>
    <mergeCell ref="EP616:EP619"/>
    <mergeCell ref="EQ616:EQ619"/>
    <mergeCell ref="ER616:ER619"/>
    <mergeCell ref="ES616:ES619"/>
    <mergeCell ref="ET616:ET619"/>
    <mergeCell ref="EU616:EU619"/>
    <mergeCell ref="EJ616:EJ619"/>
    <mergeCell ref="EK616:EK619"/>
    <mergeCell ref="EL616:EL619"/>
    <mergeCell ref="EM616:EM619"/>
    <mergeCell ref="EN616:EN619"/>
    <mergeCell ref="EO616:EO619"/>
    <mergeCell ref="ED616:ED619"/>
    <mergeCell ref="EE616:EE619"/>
    <mergeCell ref="EF616:EF619"/>
    <mergeCell ref="EG616:EG619"/>
    <mergeCell ref="EH616:EH619"/>
    <mergeCell ref="EI616:EI619"/>
    <mergeCell ref="DX616:DX617"/>
    <mergeCell ref="DY616:DY617"/>
    <mergeCell ref="DZ616:DZ619"/>
    <mergeCell ref="EA616:EA619"/>
    <mergeCell ref="EB616:EB619"/>
    <mergeCell ref="EC616:EC619"/>
    <mergeCell ref="DP616:DP619"/>
    <mergeCell ref="DQ616:DQ619"/>
    <mergeCell ref="DR616:DR619"/>
    <mergeCell ref="DU616:DU619"/>
    <mergeCell ref="DV616:DV617"/>
    <mergeCell ref="DW616:DW617"/>
    <mergeCell ref="DJ616:DJ619"/>
    <mergeCell ref="DK616:DK619"/>
    <mergeCell ref="DL616:DL619"/>
    <mergeCell ref="DM616:DM619"/>
    <mergeCell ref="DN616:DN619"/>
    <mergeCell ref="DO616:DO619"/>
    <mergeCell ref="CW616:CW619"/>
    <mergeCell ref="CX616:CX619"/>
    <mergeCell ref="CY616:CY619"/>
    <mergeCell ref="DG616:DG617"/>
    <mergeCell ref="DH616:DH617"/>
    <mergeCell ref="DI616:DI619"/>
    <mergeCell ref="CQ616:CQ619"/>
    <mergeCell ref="CR616:CR619"/>
    <mergeCell ref="CS616:CS619"/>
    <mergeCell ref="CT616:CT619"/>
    <mergeCell ref="CU616:CU619"/>
    <mergeCell ref="CV616:CV619"/>
    <mergeCell ref="CK616:CK619"/>
    <mergeCell ref="CL616:CL619"/>
    <mergeCell ref="CM616:CM619"/>
    <mergeCell ref="CN616:CN619"/>
    <mergeCell ref="CO616:CO619"/>
    <mergeCell ref="CP616:CP619"/>
    <mergeCell ref="D616:D619"/>
    <mergeCell ref="E616:E617"/>
    <mergeCell ref="BX616:BX619"/>
    <mergeCell ref="CA616:CA619"/>
    <mergeCell ref="CJ616:CJ617"/>
    <mergeCell ref="E614:E615"/>
    <mergeCell ref="CJ614:CJ615"/>
    <mergeCell ref="DV614:DV615"/>
    <mergeCell ref="DW614:DW615"/>
    <mergeCell ref="DX614:DX615"/>
    <mergeCell ref="DY614:DY615"/>
    <mergeCell ref="EQ612:EQ615"/>
    <mergeCell ref="ER612:ER615"/>
    <mergeCell ref="ES612:ES615"/>
    <mergeCell ref="ET612:ET615"/>
    <mergeCell ref="EU612:EU615"/>
    <mergeCell ref="EV612:EV615"/>
    <mergeCell ref="EK612:EK615"/>
    <mergeCell ref="EL612:EL615"/>
    <mergeCell ref="EM612:EM615"/>
    <mergeCell ref="EN612:EN615"/>
    <mergeCell ref="EO612:EO615"/>
    <mergeCell ref="EP612:EP615"/>
    <mergeCell ref="EE612:EE615"/>
    <mergeCell ref="EF612:EF615"/>
    <mergeCell ref="EG612:EG615"/>
    <mergeCell ref="EH612:EH615"/>
    <mergeCell ref="EI612:EI615"/>
    <mergeCell ref="EJ612:EJ615"/>
    <mergeCell ref="DY612:DY613"/>
    <mergeCell ref="DZ612:DZ615"/>
    <mergeCell ref="EA612:EA615"/>
    <mergeCell ref="EB612:EB615"/>
    <mergeCell ref="EC612:EC615"/>
    <mergeCell ref="ED612:ED615"/>
    <mergeCell ref="DQ612:DQ615"/>
    <mergeCell ref="DR612:DR615"/>
    <mergeCell ref="DU612:DU615"/>
    <mergeCell ref="DV612:DV613"/>
    <mergeCell ref="DW612:DW613"/>
    <mergeCell ref="DX612:DX613"/>
    <mergeCell ref="DK612:DK615"/>
    <mergeCell ref="DL612:DL615"/>
    <mergeCell ref="DM612:DM615"/>
    <mergeCell ref="DN612:DN615"/>
    <mergeCell ref="DO612:DO615"/>
    <mergeCell ref="DP612:DP615"/>
    <mergeCell ref="CX612:CX615"/>
    <mergeCell ref="D608:D611"/>
    <mergeCell ref="E608:E609"/>
    <mergeCell ref="BX608:BX609"/>
    <mergeCell ref="BY608:BY609"/>
    <mergeCell ref="CA608:CA611"/>
    <mergeCell ref="CB608:CB611"/>
    <mergeCell ref="CY612:CY615"/>
    <mergeCell ref="DG612:DG613"/>
    <mergeCell ref="DH612:DH613"/>
    <mergeCell ref="DI612:DI615"/>
    <mergeCell ref="DJ612:DJ615"/>
    <mergeCell ref="CR612:CR615"/>
    <mergeCell ref="CS612:CS615"/>
    <mergeCell ref="CT612:CT615"/>
    <mergeCell ref="CU612:CU615"/>
    <mergeCell ref="CV612:CV615"/>
    <mergeCell ref="CW612:CW615"/>
    <mergeCell ref="CL612:CL615"/>
    <mergeCell ref="CM612:CM615"/>
    <mergeCell ref="CN612:CN615"/>
    <mergeCell ref="CO612:CO615"/>
    <mergeCell ref="CP612:CP615"/>
    <mergeCell ref="CQ612:CQ615"/>
    <mergeCell ref="D612:D615"/>
    <mergeCell ref="E612:E613"/>
    <mergeCell ref="CA612:CA615"/>
    <mergeCell ref="CJ612:CJ613"/>
    <mergeCell ref="CK612:CK615"/>
    <mergeCell ref="EU608:EU611"/>
    <mergeCell ref="EV608:EV611"/>
    <mergeCell ref="E610:E611"/>
    <mergeCell ref="BX610:BX611"/>
    <mergeCell ref="BY610:BY611"/>
    <mergeCell ref="CJ610:CJ611"/>
    <mergeCell ref="DV610:DV611"/>
    <mergeCell ref="DW610:DW611"/>
    <mergeCell ref="EO608:EO611"/>
    <mergeCell ref="EP608:EP611"/>
    <mergeCell ref="EQ608:EQ611"/>
    <mergeCell ref="ER608:ER611"/>
    <mergeCell ref="ES608:ES611"/>
    <mergeCell ref="ET608:ET611"/>
    <mergeCell ref="EI608:EI611"/>
    <mergeCell ref="EJ608:EJ611"/>
    <mergeCell ref="EK608:EK611"/>
    <mergeCell ref="EL608:EL611"/>
    <mergeCell ref="EM608:EM611"/>
    <mergeCell ref="EN608:EN611"/>
    <mergeCell ref="EC608:EC611"/>
    <mergeCell ref="ED608:ED611"/>
    <mergeCell ref="EE608:EE611"/>
    <mergeCell ref="EF608:EF611"/>
    <mergeCell ref="EG608:EG611"/>
    <mergeCell ref="EH608:EH611"/>
    <mergeCell ref="DW608:DW609"/>
    <mergeCell ref="DX608:DX609"/>
    <mergeCell ref="DY608:DY609"/>
    <mergeCell ref="DZ608:DZ611"/>
    <mergeCell ref="EA608:EA611"/>
    <mergeCell ref="EB608:EB611"/>
    <mergeCell ref="DX610:DX611"/>
    <mergeCell ref="DY610:DY611"/>
    <mergeCell ref="DO608:DO611"/>
    <mergeCell ref="DP608:DP611"/>
    <mergeCell ref="CH604:CH607"/>
    <mergeCell ref="CJ604:CJ605"/>
    <mergeCell ref="CK604:CK607"/>
    <mergeCell ref="CL604:CL607"/>
    <mergeCell ref="DV608:DV609"/>
    <mergeCell ref="DI608:DI611"/>
    <mergeCell ref="DJ608:DJ611"/>
    <mergeCell ref="DK608:DK611"/>
    <mergeCell ref="DL608:DL611"/>
    <mergeCell ref="DM608:DM611"/>
    <mergeCell ref="DN608:DN611"/>
    <mergeCell ref="CV608:CV611"/>
    <mergeCell ref="CW608:CW611"/>
    <mergeCell ref="CX608:CX611"/>
    <mergeCell ref="CY608:CY611"/>
    <mergeCell ref="DG608:DG609"/>
    <mergeCell ref="DH608:DH609"/>
    <mergeCell ref="CP608:CP611"/>
    <mergeCell ref="CQ608:CQ611"/>
    <mergeCell ref="CR608:CR611"/>
    <mergeCell ref="CS608:CS611"/>
    <mergeCell ref="CT608:CT611"/>
    <mergeCell ref="CU608:CU611"/>
    <mergeCell ref="CJ608:CJ609"/>
    <mergeCell ref="CK608:CK611"/>
    <mergeCell ref="CL608:CL611"/>
    <mergeCell ref="CM608:CM611"/>
    <mergeCell ref="CN608:CN611"/>
    <mergeCell ref="CO608:CO611"/>
    <mergeCell ref="CC608:CC611"/>
    <mergeCell ref="CD608:CD611"/>
    <mergeCell ref="CE608:CE611"/>
    <mergeCell ref="CF608:CF611"/>
    <mergeCell ref="CG608:CG611"/>
    <mergeCell ref="CH608:CH611"/>
    <mergeCell ref="DQ608:DQ611"/>
    <mergeCell ref="DR608:DR611"/>
    <mergeCell ref="DU608:DU611"/>
    <mergeCell ref="CJ606:CJ607"/>
    <mergeCell ref="DV606:DV607"/>
    <mergeCell ref="DH604:DH605"/>
    <mergeCell ref="DI604:DI607"/>
    <mergeCell ref="DJ604:DJ607"/>
    <mergeCell ref="DK604:DK607"/>
    <mergeCell ref="DL604:DL607"/>
    <mergeCell ref="DM604:DM607"/>
    <mergeCell ref="CU604:CU607"/>
    <mergeCell ref="CV604:CV607"/>
    <mergeCell ref="CW604:CW607"/>
    <mergeCell ref="CX604:CX607"/>
    <mergeCell ref="CY604:CY607"/>
    <mergeCell ref="DG604:DG605"/>
    <mergeCell ref="CO604:CO607"/>
    <mergeCell ref="CP604:CP607"/>
    <mergeCell ref="CQ604:CQ607"/>
    <mergeCell ref="CR604:CR607"/>
    <mergeCell ref="CS604:CS607"/>
    <mergeCell ref="CT604:CT607"/>
    <mergeCell ref="CM604:CM607"/>
    <mergeCell ref="CN604:CN607"/>
    <mergeCell ref="DW606:DW607"/>
    <mergeCell ref="EN604:EN607"/>
    <mergeCell ref="EO604:EO607"/>
    <mergeCell ref="EP604:EP607"/>
    <mergeCell ref="EQ604:EQ607"/>
    <mergeCell ref="ER604:ER607"/>
    <mergeCell ref="ES604:ES607"/>
    <mergeCell ref="EH604:EH607"/>
    <mergeCell ref="EI604:EI607"/>
    <mergeCell ref="EJ604:EJ607"/>
    <mergeCell ref="EK604:EK607"/>
    <mergeCell ref="EL604:EL607"/>
    <mergeCell ref="EM604:EM607"/>
    <mergeCell ref="EB604:EB607"/>
    <mergeCell ref="EC604:EC607"/>
    <mergeCell ref="ED604:ED607"/>
    <mergeCell ref="EE604:EE607"/>
    <mergeCell ref="EF604:EF607"/>
    <mergeCell ref="EG604:EG607"/>
    <mergeCell ref="DV604:DV605"/>
    <mergeCell ref="DW604:DW605"/>
    <mergeCell ref="DX604:DX605"/>
    <mergeCell ref="DY604:DY605"/>
    <mergeCell ref="DZ604:DZ607"/>
    <mergeCell ref="EA604:EA607"/>
    <mergeCell ref="DX606:DX607"/>
    <mergeCell ref="DY606:DY607"/>
    <mergeCell ref="DN604:DN607"/>
    <mergeCell ref="DO604:DO607"/>
    <mergeCell ref="DP604:DP607"/>
    <mergeCell ref="DQ604:DQ607"/>
    <mergeCell ref="DR604:DR607"/>
    <mergeCell ref="DU604:DU607"/>
    <mergeCell ref="CB604:CB607"/>
    <mergeCell ref="CC604:CC607"/>
    <mergeCell ref="CD604:CD607"/>
    <mergeCell ref="CE604:CE607"/>
    <mergeCell ref="CF604:CF607"/>
    <mergeCell ref="CG604:CG607"/>
    <mergeCell ref="D604:D607"/>
    <mergeCell ref="E604:E605"/>
    <mergeCell ref="BX604:BX605"/>
    <mergeCell ref="BY604:BY605"/>
    <mergeCell ref="CA604:CA607"/>
    <mergeCell ref="ET600:ET603"/>
    <mergeCell ref="EU600:EU603"/>
    <mergeCell ref="EV600:EV603"/>
    <mergeCell ref="E602:E603"/>
    <mergeCell ref="BX602:BX603"/>
    <mergeCell ref="BY602:BY603"/>
    <mergeCell ref="CJ602:CJ603"/>
    <mergeCell ref="EN600:EN603"/>
    <mergeCell ref="EO600:EO603"/>
    <mergeCell ref="EP600:EP603"/>
    <mergeCell ref="EQ600:EQ603"/>
    <mergeCell ref="ER600:ER603"/>
    <mergeCell ref="ES600:ES603"/>
    <mergeCell ref="EH600:EH603"/>
    <mergeCell ref="EI600:EI603"/>
    <mergeCell ref="EJ600:EJ603"/>
    <mergeCell ref="EK600:EK603"/>
    <mergeCell ref="EL600:EL603"/>
    <mergeCell ref="EM600:EM603"/>
    <mergeCell ref="EB600:EB603"/>
    <mergeCell ref="EC600:EC603"/>
    <mergeCell ref="ED600:ED603"/>
    <mergeCell ref="EE600:EE603"/>
    <mergeCell ref="EF600:EF603"/>
    <mergeCell ref="EG600:EG603"/>
    <mergeCell ref="DV600:DV601"/>
    <mergeCell ref="DW600:DW601"/>
    <mergeCell ref="DX600:DX601"/>
    <mergeCell ref="DY600:DY601"/>
    <mergeCell ref="DZ600:DZ603"/>
    <mergeCell ref="EA600:EA603"/>
    <mergeCell ref="DV602:DV603"/>
    <mergeCell ref="DW602:DW603"/>
    <mergeCell ref="DX602:DX603"/>
    <mergeCell ref="DY602:DY603"/>
    <mergeCell ref="DO600:DO603"/>
    <mergeCell ref="DP600:DP603"/>
    <mergeCell ref="DQ600:DQ603"/>
    <mergeCell ref="DR600:DR603"/>
    <mergeCell ref="DU600:DU603"/>
    <mergeCell ref="DI600:DI603"/>
    <mergeCell ref="DJ600:DJ603"/>
    <mergeCell ref="DK600:DK603"/>
    <mergeCell ref="DL600:DL603"/>
    <mergeCell ref="DM600:DM603"/>
    <mergeCell ref="ET604:ET607"/>
    <mergeCell ref="EU604:EU607"/>
    <mergeCell ref="EV604:EV607"/>
    <mergeCell ref="E606:E607"/>
    <mergeCell ref="BX606:BX607"/>
    <mergeCell ref="BY606:BY607"/>
    <mergeCell ref="DN600:DN603"/>
    <mergeCell ref="CV600:CV603"/>
    <mergeCell ref="CW600:CW603"/>
    <mergeCell ref="CX600:CX603"/>
    <mergeCell ref="CY600:CY603"/>
    <mergeCell ref="DG600:DG601"/>
    <mergeCell ref="DH600:DH601"/>
    <mergeCell ref="CP600:CP603"/>
    <mergeCell ref="CQ600:CQ603"/>
    <mergeCell ref="CR600:CR603"/>
    <mergeCell ref="CS600:CS603"/>
    <mergeCell ref="CT600:CT603"/>
    <mergeCell ref="CU600:CU603"/>
    <mergeCell ref="CJ600:CJ601"/>
    <mergeCell ref="CK600:CK603"/>
    <mergeCell ref="CL600:CL603"/>
    <mergeCell ref="CM600:CM603"/>
    <mergeCell ref="CN600:CN603"/>
    <mergeCell ref="CO600:CO603"/>
    <mergeCell ref="CC600:CC603"/>
    <mergeCell ref="CD600:CD603"/>
    <mergeCell ref="CE600:CE603"/>
    <mergeCell ref="CF600:CF603"/>
    <mergeCell ref="CG600:CG603"/>
    <mergeCell ref="CH600:CH603"/>
    <mergeCell ref="D600:D603"/>
    <mergeCell ref="E600:E601"/>
    <mergeCell ref="BX600:BX601"/>
    <mergeCell ref="BY600:BY601"/>
    <mergeCell ref="CA600:CA603"/>
    <mergeCell ref="CB600:CB603"/>
    <mergeCell ref="EU596:EU599"/>
    <mergeCell ref="EV596:EV599"/>
    <mergeCell ref="CC596:CC599"/>
    <mergeCell ref="CD596:CD599"/>
    <mergeCell ref="CE596:CE599"/>
    <mergeCell ref="CF596:CF599"/>
    <mergeCell ref="CG596:CG599"/>
    <mergeCell ref="CH596:CH599"/>
    <mergeCell ref="D596:D599"/>
    <mergeCell ref="E596:E597"/>
    <mergeCell ref="BX596:BX597"/>
    <mergeCell ref="BY596:BY597"/>
    <mergeCell ref="CA596:CA599"/>
    <mergeCell ref="CB596:CB599"/>
    <mergeCell ref="E598:E599"/>
    <mergeCell ref="BX598:BX599"/>
    <mergeCell ref="BY598:BY599"/>
    <mergeCell ref="CJ598:CJ599"/>
    <mergeCell ref="DV598:DV599"/>
    <mergeCell ref="DW598:DW599"/>
    <mergeCell ref="EO596:EO599"/>
    <mergeCell ref="EP596:EP599"/>
    <mergeCell ref="EQ596:EQ599"/>
    <mergeCell ref="ER596:ER599"/>
    <mergeCell ref="ES596:ES599"/>
    <mergeCell ref="ET596:ET599"/>
    <mergeCell ref="EI596:EI599"/>
    <mergeCell ref="EJ596:EJ599"/>
    <mergeCell ref="EK596:EK599"/>
    <mergeCell ref="EL596:EL599"/>
    <mergeCell ref="EM596:EM599"/>
    <mergeCell ref="EN596:EN599"/>
    <mergeCell ref="EC596:EC599"/>
    <mergeCell ref="ED596:ED599"/>
    <mergeCell ref="EE596:EE599"/>
    <mergeCell ref="EF596:EF599"/>
    <mergeCell ref="EG596:EG599"/>
    <mergeCell ref="EH596:EH599"/>
    <mergeCell ref="DW596:DW597"/>
    <mergeCell ref="DX596:DX597"/>
    <mergeCell ref="DY596:DY597"/>
    <mergeCell ref="DZ596:DZ599"/>
    <mergeCell ref="EA596:EA599"/>
    <mergeCell ref="EB596:EB599"/>
    <mergeCell ref="DX598:DX599"/>
    <mergeCell ref="DY598:DY599"/>
    <mergeCell ref="DO596:DO599"/>
    <mergeCell ref="DP596:DP599"/>
    <mergeCell ref="DQ596:DQ599"/>
    <mergeCell ref="DR596:DR599"/>
    <mergeCell ref="DU596:DU599"/>
    <mergeCell ref="DV596:DV597"/>
    <mergeCell ref="DI596:DI599"/>
    <mergeCell ref="DJ596:DJ599"/>
    <mergeCell ref="DK596:DK599"/>
    <mergeCell ref="DL596:DL599"/>
    <mergeCell ref="DM596:DM599"/>
    <mergeCell ref="DN596:DN599"/>
    <mergeCell ref="CV596:CV599"/>
    <mergeCell ref="CW596:CW599"/>
    <mergeCell ref="CX596:CX599"/>
    <mergeCell ref="CY596:CY599"/>
    <mergeCell ref="DG596:DG597"/>
    <mergeCell ref="DH596:DH597"/>
    <mergeCell ref="CP596:CP599"/>
    <mergeCell ref="CQ596:CQ599"/>
    <mergeCell ref="CR596:CR599"/>
    <mergeCell ref="CS596:CS599"/>
    <mergeCell ref="CT596:CT599"/>
    <mergeCell ref="CU596:CU599"/>
    <mergeCell ref="CJ596:CJ597"/>
    <mergeCell ref="CK596:CK599"/>
    <mergeCell ref="CL596:CL599"/>
    <mergeCell ref="CM596:CM599"/>
    <mergeCell ref="CN596:CN599"/>
    <mergeCell ref="CO596:CO599"/>
    <mergeCell ref="ET592:ET595"/>
    <mergeCell ref="EU592:EU595"/>
    <mergeCell ref="EV592:EV595"/>
    <mergeCell ref="E594:E595"/>
    <mergeCell ref="BX594:BX595"/>
    <mergeCell ref="BY594:BY595"/>
    <mergeCell ref="CJ594:CJ595"/>
    <mergeCell ref="DV594:DV595"/>
    <mergeCell ref="DW594:DW595"/>
    <mergeCell ref="DX594:DX595"/>
    <mergeCell ref="EN592:EN595"/>
    <mergeCell ref="EO592:EO595"/>
    <mergeCell ref="EP592:EP595"/>
    <mergeCell ref="EQ592:EQ595"/>
    <mergeCell ref="ER592:ER595"/>
    <mergeCell ref="ES592:ES595"/>
    <mergeCell ref="EH592:EH595"/>
    <mergeCell ref="EI592:EI595"/>
    <mergeCell ref="EJ592:EJ595"/>
    <mergeCell ref="EK592:EK595"/>
    <mergeCell ref="EL592:EL595"/>
    <mergeCell ref="EM592:EM595"/>
    <mergeCell ref="EB592:EB595"/>
    <mergeCell ref="EC592:EC595"/>
    <mergeCell ref="ED592:ED595"/>
    <mergeCell ref="EE592:EE595"/>
    <mergeCell ref="EF592:EF595"/>
    <mergeCell ref="EG592:EG595"/>
    <mergeCell ref="DV592:DV593"/>
    <mergeCell ref="DW592:DW593"/>
    <mergeCell ref="DX592:DX593"/>
    <mergeCell ref="DY592:DY593"/>
    <mergeCell ref="DZ592:DZ595"/>
    <mergeCell ref="EA592:EA595"/>
    <mergeCell ref="DY594:DY595"/>
    <mergeCell ref="DN592:DN595"/>
    <mergeCell ref="DO592:DO595"/>
    <mergeCell ref="DP592:DP595"/>
    <mergeCell ref="DQ592:DQ595"/>
    <mergeCell ref="DR592:DR595"/>
    <mergeCell ref="DU592:DU595"/>
    <mergeCell ref="DH592:DH593"/>
    <mergeCell ref="DI592:DI595"/>
    <mergeCell ref="DJ592:DJ595"/>
    <mergeCell ref="DK592:DK595"/>
    <mergeCell ref="DL592:DL595"/>
    <mergeCell ref="DM592:DM595"/>
    <mergeCell ref="CU592:CU595"/>
    <mergeCell ref="CV592:CV595"/>
    <mergeCell ref="CW592:CW595"/>
    <mergeCell ref="CX592:CX595"/>
    <mergeCell ref="CY592:CY595"/>
    <mergeCell ref="DG592:DG593"/>
    <mergeCell ref="CO592:CO595"/>
    <mergeCell ref="CP592:CP595"/>
    <mergeCell ref="CQ592:CQ595"/>
    <mergeCell ref="CR592:CR595"/>
    <mergeCell ref="CS592:CS595"/>
    <mergeCell ref="CT592:CT595"/>
    <mergeCell ref="CH592:CH595"/>
    <mergeCell ref="CJ592:CJ593"/>
    <mergeCell ref="CK592:CK595"/>
    <mergeCell ref="CL592:CL595"/>
    <mergeCell ref="CM592:CM595"/>
    <mergeCell ref="EU588:EU591"/>
    <mergeCell ref="EV588:EV591"/>
    <mergeCell ref="E590:E591"/>
    <mergeCell ref="BX590:BX591"/>
    <mergeCell ref="BY590:BY591"/>
    <mergeCell ref="CJ590:CJ591"/>
    <mergeCell ref="DV590:DV591"/>
    <mergeCell ref="DW590:DW591"/>
    <mergeCell ref="EO588:EO591"/>
    <mergeCell ref="EP588:EP591"/>
    <mergeCell ref="EQ588:EQ591"/>
    <mergeCell ref="ER588:ER591"/>
    <mergeCell ref="ES588:ES591"/>
    <mergeCell ref="ET588:ET591"/>
    <mergeCell ref="EI588:EI591"/>
    <mergeCell ref="EJ588:EJ591"/>
    <mergeCell ref="EK588:EK591"/>
    <mergeCell ref="EL588:EL591"/>
    <mergeCell ref="EM588:EM591"/>
    <mergeCell ref="EN588:EN591"/>
    <mergeCell ref="EC588:EC591"/>
    <mergeCell ref="ED588:ED591"/>
    <mergeCell ref="EE588:EE591"/>
    <mergeCell ref="EF588:EF591"/>
    <mergeCell ref="EG588:EG591"/>
    <mergeCell ref="EH588:EH591"/>
    <mergeCell ref="DW588:DW589"/>
    <mergeCell ref="DX588:DX589"/>
    <mergeCell ref="DY588:DY589"/>
    <mergeCell ref="DZ588:DZ591"/>
    <mergeCell ref="EA588:EA591"/>
    <mergeCell ref="EB588:EB591"/>
    <mergeCell ref="DX590:DX591"/>
    <mergeCell ref="DY590:DY591"/>
    <mergeCell ref="DO588:DO591"/>
    <mergeCell ref="DP588:DP591"/>
    <mergeCell ref="DQ588:DQ591"/>
    <mergeCell ref="DR588:DR591"/>
    <mergeCell ref="DU588:DU591"/>
    <mergeCell ref="DV588:DV589"/>
    <mergeCell ref="DI588:DI591"/>
    <mergeCell ref="DJ588:DJ591"/>
    <mergeCell ref="DK588:DK591"/>
    <mergeCell ref="DL588:DL591"/>
    <mergeCell ref="DM588:DM591"/>
    <mergeCell ref="DN588:DN591"/>
    <mergeCell ref="CV588:CV591"/>
    <mergeCell ref="CW588:CW591"/>
    <mergeCell ref="CX588:CX591"/>
    <mergeCell ref="CY588:CY591"/>
    <mergeCell ref="DG588:DG589"/>
    <mergeCell ref="DH588:DH589"/>
    <mergeCell ref="CP588:CP591"/>
    <mergeCell ref="CQ588:CQ591"/>
    <mergeCell ref="CR588:CR591"/>
    <mergeCell ref="CS588:CS591"/>
    <mergeCell ref="CT588:CT591"/>
    <mergeCell ref="CU588:CU591"/>
    <mergeCell ref="CJ588:CJ589"/>
    <mergeCell ref="CK588:CK591"/>
    <mergeCell ref="CL588:CL591"/>
    <mergeCell ref="CM588:CM591"/>
    <mergeCell ref="CN588:CN591"/>
    <mergeCell ref="CO588:CO591"/>
    <mergeCell ref="CC588:CC591"/>
    <mergeCell ref="CD588:CD591"/>
    <mergeCell ref="CE588:CE591"/>
    <mergeCell ref="CF588:CF591"/>
    <mergeCell ref="CG588:CG591"/>
    <mergeCell ref="CH588:CH591"/>
    <mergeCell ref="D588:D591"/>
    <mergeCell ref="E588:E589"/>
    <mergeCell ref="BX588:BX589"/>
    <mergeCell ref="BY588:BY589"/>
    <mergeCell ref="CA588:CA591"/>
    <mergeCell ref="CB588:CB591"/>
    <mergeCell ref="E586:E587"/>
    <mergeCell ref="BX586:BX587"/>
    <mergeCell ref="BY586:BY587"/>
    <mergeCell ref="CJ586:CJ587"/>
    <mergeCell ref="CN592:CN595"/>
    <mergeCell ref="CB592:CB595"/>
    <mergeCell ref="CC592:CC595"/>
    <mergeCell ref="CD592:CD595"/>
    <mergeCell ref="CE592:CE595"/>
    <mergeCell ref="CF592:CF595"/>
    <mergeCell ref="CG592:CG595"/>
    <mergeCell ref="D592:D595"/>
    <mergeCell ref="E592:E593"/>
    <mergeCell ref="BX592:BX593"/>
    <mergeCell ref="BY592:BY593"/>
    <mergeCell ref="CA592:CA595"/>
    <mergeCell ref="DV586:DV587"/>
    <mergeCell ref="EQ584:EQ587"/>
    <mergeCell ref="ER584:ER587"/>
    <mergeCell ref="ES584:ES587"/>
    <mergeCell ref="ET584:ET587"/>
    <mergeCell ref="EU584:EU587"/>
    <mergeCell ref="EV584:EV587"/>
    <mergeCell ref="EK584:EK587"/>
    <mergeCell ref="EL584:EL587"/>
    <mergeCell ref="EM584:EM587"/>
    <mergeCell ref="EN584:EN587"/>
    <mergeCell ref="EO584:EO587"/>
    <mergeCell ref="EP584:EP587"/>
    <mergeCell ref="EE584:EE587"/>
    <mergeCell ref="EF584:EF587"/>
    <mergeCell ref="EG584:EG587"/>
    <mergeCell ref="EH584:EH587"/>
    <mergeCell ref="EI584:EI587"/>
    <mergeCell ref="EJ584:EJ587"/>
    <mergeCell ref="DY584:DY585"/>
    <mergeCell ref="DZ584:DZ587"/>
    <mergeCell ref="EA584:EA587"/>
    <mergeCell ref="EB584:EB587"/>
    <mergeCell ref="EC584:EC587"/>
    <mergeCell ref="ED584:ED587"/>
    <mergeCell ref="DY586:DY587"/>
    <mergeCell ref="DQ584:DQ587"/>
    <mergeCell ref="DR584:DR587"/>
    <mergeCell ref="DU584:DU587"/>
    <mergeCell ref="DV584:DV585"/>
    <mergeCell ref="DW584:DW585"/>
    <mergeCell ref="DX584:DX585"/>
    <mergeCell ref="DW586:DW587"/>
    <mergeCell ref="DX586:DX587"/>
    <mergeCell ref="DK584:DK587"/>
    <mergeCell ref="DL584:DL587"/>
    <mergeCell ref="DM584:DM587"/>
    <mergeCell ref="DN584:DN587"/>
    <mergeCell ref="CY584:CY587"/>
    <mergeCell ref="DG584:DG585"/>
    <mergeCell ref="DH584:DH585"/>
    <mergeCell ref="DI584:DI587"/>
    <mergeCell ref="DJ584:DJ587"/>
    <mergeCell ref="CR584:CR587"/>
    <mergeCell ref="CS584:CS587"/>
    <mergeCell ref="CT584:CT587"/>
    <mergeCell ref="CU584:CU587"/>
    <mergeCell ref="CV584:CV587"/>
    <mergeCell ref="CW584:CW587"/>
    <mergeCell ref="CL584:CL587"/>
    <mergeCell ref="CM584:CM587"/>
    <mergeCell ref="CN584:CN587"/>
    <mergeCell ref="CO584:CO587"/>
    <mergeCell ref="CP584:CP587"/>
    <mergeCell ref="CQ584:CQ587"/>
    <mergeCell ref="CE584:CE587"/>
    <mergeCell ref="CF584:CF587"/>
    <mergeCell ref="CG584:CG587"/>
    <mergeCell ref="CH584:CH587"/>
    <mergeCell ref="CJ584:CJ585"/>
    <mergeCell ref="CK584:CK587"/>
    <mergeCell ref="BX584:BX585"/>
    <mergeCell ref="BY584:BY585"/>
    <mergeCell ref="CA584:CA587"/>
    <mergeCell ref="CB584:CB587"/>
    <mergeCell ref="CC584:CC587"/>
    <mergeCell ref="CD584:CD587"/>
    <mergeCell ref="CD580:CD583"/>
    <mergeCell ref="CE580:CE583"/>
    <mergeCell ref="CF580:CF583"/>
    <mergeCell ref="CG580:CG583"/>
    <mergeCell ref="CH580:CH583"/>
    <mergeCell ref="EV580:EV583"/>
    <mergeCell ref="E582:E583"/>
    <mergeCell ref="BX582:BX583"/>
    <mergeCell ref="BY582:BY583"/>
    <mergeCell ref="CJ582:CJ583"/>
    <mergeCell ref="DV582:DV583"/>
    <mergeCell ref="DW582:DW583"/>
    <mergeCell ref="DX582:DX583"/>
    <mergeCell ref="EO580:EO583"/>
    <mergeCell ref="EP580:EP583"/>
    <mergeCell ref="EQ580:EQ583"/>
    <mergeCell ref="ER580:ER583"/>
    <mergeCell ref="ES580:ES583"/>
    <mergeCell ref="ET580:ET583"/>
    <mergeCell ref="EI580:EI583"/>
    <mergeCell ref="EJ580:EJ583"/>
    <mergeCell ref="EK580:EK583"/>
    <mergeCell ref="EL580:EL583"/>
    <mergeCell ref="EM580:EM583"/>
    <mergeCell ref="EN580:EN583"/>
    <mergeCell ref="EC580:EC583"/>
    <mergeCell ref="ED580:ED583"/>
    <mergeCell ref="EE580:EE583"/>
    <mergeCell ref="EF580:EF583"/>
    <mergeCell ref="EG580:EG583"/>
    <mergeCell ref="EH580:EH583"/>
    <mergeCell ref="DW580:DW581"/>
    <mergeCell ref="DX580:DX581"/>
    <mergeCell ref="DY580:DY581"/>
    <mergeCell ref="DZ580:DZ583"/>
    <mergeCell ref="EA580:EA583"/>
    <mergeCell ref="EB580:EB583"/>
    <mergeCell ref="DY582:DY583"/>
    <mergeCell ref="DO580:DO583"/>
    <mergeCell ref="DP580:DP583"/>
    <mergeCell ref="DQ580:DQ583"/>
    <mergeCell ref="DR580:DR583"/>
    <mergeCell ref="DU580:DU583"/>
    <mergeCell ref="DV580:DV581"/>
    <mergeCell ref="DI580:DI583"/>
    <mergeCell ref="DJ580:DJ583"/>
    <mergeCell ref="DK580:DK583"/>
    <mergeCell ref="DL580:DL583"/>
    <mergeCell ref="DM580:DM583"/>
    <mergeCell ref="DN580:DN583"/>
    <mergeCell ref="CV580:CV583"/>
    <mergeCell ref="CW580:CW583"/>
    <mergeCell ref="CX580:CX583"/>
    <mergeCell ref="CY580:CY583"/>
    <mergeCell ref="DG580:DG581"/>
    <mergeCell ref="DH580:DH581"/>
    <mergeCell ref="CP580:CP583"/>
    <mergeCell ref="CQ580:CQ583"/>
    <mergeCell ref="CR580:CR583"/>
    <mergeCell ref="CS580:CS583"/>
    <mergeCell ref="CT580:CT583"/>
    <mergeCell ref="CU580:CU583"/>
    <mergeCell ref="CJ580:CJ581"/>
    <mergeCell ref="CK580:CK583"/>
    <mergeCell ref="CL580:CL583"/>
    <mergeCell ref="CM580:CM583"/>
    <mergeCell ref="CN580:CN583"/>
    <mergeCell ref="CO580:CO583"/>
    <mergeCell ref="D580:D583"/>
    <mergeCell ref="E580:E581"/>
    <mergeCell ref="BX580:BX581"/>
    <mergeCell ref="BY580:BY581"/>
    <mergeCell ref="CA580:CA583"/>
    <mergeCell ref="CB580:CB583"/>
    <mergeCell ref="D584:D587"/>
    <mergeCell ref="E584:E585"/>
    <mergeCell ref="EU576:EU579"/>
    <mergeCell ref="EV576:EV579"/>
    <mergeCell ref="E578:E579"/>
    <mergeCell ref="BX578:BX579"/>
    <mergeCell ref="BY578:BY579"/>
    <mergeCell ref="CJ578:CJ579"/>
    <mergeCell ref="DV578:DV579"/>
    <mergeCell ref="DW578:DW579"/>
    <mergeCell ref="DX578:DX579"/>
    <mergeCell ref="DY578:DY579"/>
    <mergeCell ref="EO576:EO579"/>
    <mergeCell ref="EP576:EP579"/>
    <mergeCell ref="EQ576:EQ579"/>
    <mergeCell ref="ER576:ER579"/>
    <mergeCell ref="ES576:ES579"/>
    <mergeCell ref="ET576:ET579"/>
    <mergeCell ref="EI576:EI579"/>
    <mergeCell ref="EJ576:EJ579"/>
    <mergeCell ref="EK576:EK579"/>
    <mergeCell ref="EL576:EL579"/>
    <mergeCell ref="EM576:EM579"/>
    <mergeCell ref="EN576:EN579"/>
    <mergeCell ref="EC576:EC579"/>
    <mergeCell ref="ED576:ED579"/>
    <mergeCell ref="EE576:EE579"/>
    <mergeCell ref="EF576:EF579"/>
    <mergeCell ref="EG576:EG579"/>
    <mergeCell ref="EH576:EH579"/>
    <mergeCell ref="DW576:DW577"/>
    <mergeCell ref="DX576:DX577"/>
    <mergeCell ref="DY576:DY577"/>
    <mergeCell ref="DZ576:DZ579"/>
    <mergeCell ref="EA576:EA579"/>
    <mergeCell ref="EB576:EB579"/>
    <mergeCell ref="DO576:DO579"/>
    <mergeCell ref="DP576:DP579"/>
    <mergeCell ref="DQ576:DQ579"/>
    <mergeCell ref="DR576:DR579"/>
    <mergeCell ref="DU576:DU579"/>
    <mergeCell ref="DV576:DV577"/>
    <mergeCell ref="DI576:DI579"/>
    <mergeCell ref="DJ576:DJ579"/>
    <mergeCell ref="DK576:DK579"/>
    <mergeCell ref="DL576:DL579"/>
    <mergeCell ref="DM576:DM579"/>
    <mergeCell ref="DN576:DN579"/>
    <mergeCell ref="CV576:CV579"/>
    <mergeCell ref="EU580:EU583"/>
    <mergeCell ref="CC580:CC583"/>
    <mergeCell ref="DG576:DG577"/>
    <mergeCell ref="DH576:DH577"/>
    <mergeCell ref="CP576:CP579"/>
    <mergeCell ref="CQ576:CQ579"/>
    <mergeCell ref="EU572:EU575"/>
    <mergeCell ref="EV572:EV575"/>
    <mergeCell ref="E574:E575"/>
    <mergeCell ref="BX574:BX575"/>
    <mergeCell ref="BY574:BY575"/>
    <mergeCell ref="CJ574:CJ575"/>
    <mergeCell ref="DV574:DV575"/>
    <mergeCell ref="DW574:DW575"/>
    <mergeCell ref="EO572:EO575"/>
    <mergeCell ref="EP572:EP575"/>
    <mergeCell ref="EQ572:EQ575"/>
    <mergeCell ref="ER572:ER575"/>
    <mergeCell ref="ES572:ES575"/>
    <mergeCell ref="ET572:ET575"/>
    <mergeCell ref="EI572:EI575"/>
    <mergeCell ref="EJ572:EJ575"/>
    <mergeCell ref="EK572:EK575"/>
    <mergeCell ref="EL572:EL575"/>
    <mergeCell ref="EM572:EM575"/>
    <mergeCell ref="EN572:EN575"/>
    <mergeCell ref="EC572:EC575"/>
    <mergeCell ref="ED572:ED575"/>
    <mergeCell ref="EE572:EE575"/>
    <mergeCell ref="EF572:EF575"/>
    <mergeCell ref="EG572:EG575"/>
    <mergeCell ref="EH572:EH575"/>
    <mergeCell ref="DW572:DW573"/>
    <mergeCell ref="DX572:DX573"/>
    <mergeCell ref="DY572:DY573"/>
    <mergeCell ref="DZ572:DZ575"/>
    <mergeCell ref="EA572:EA575"/>
    <mergeCell ref="EB572:EB575"/>
    <mergeCell ref="DX574:DX575"/>
    <mergeCell ref="DY574:DY575"/>
    <mergeCell ref="DO572:DO575"/>
    <mergeCell ref="DP572:DP575"/>
    <mergeCell ref="DQ572:DQ575"/>
    <mergeCell ref="DR572:DR575"/>
    <mergeCell ref="DU572:DU575"/>
    <mergeCell ref="DV572:DV573"/>
    <mergeCell ref="CJ572:CJ573"/>
    <mergeCell ref="CK572:CK575"/>
    <mergeCell ref="CL572:CL575"/>
    <mergeCell ref="CM572:CM575"/>
    <mergeCell ref="CN572:CN575"/>
    <mergeCell ref="CO572:CO575"/>
    <mergeCell ref="CC572:CC575"/>
    <mergeCell ref="CD572:CD575"/>
    <mergeCell ref="CE572:CE575"/>
    <mergeCell ref="CF572:CF575"/>
    <mergeCell ref="CG572:CG575"/>
    <mergeCell ref="CH572:CH575"/>
    <mergeCell ref="DK572:DK575"/>
    <mergeCell ref="DL572:DL575"/>
    <mergeCell ref="DM572:DM575"/>
    <mergeCell ref="D572:D575"/>
    <mergeCell ref="E572:E573"/>
    <mergeCell ref="BX572:BX573"/>
    <mergeCell ref="BY572:BY573"/>
    <mergeCell ref="CA572:CA575"/>
    <mergeCell ref="CB572:CB575"/>
    <mergeCell ref="CR576:CR579"/>
    <mergeCell ref="CS576:CS579"/>
    <mergeCell ref="CT576:CT579"/>
    <mergeCell ref="CU576:CU579"/>
    <mergeCell ref="CJ576:CJ577"/>
    <mergeCell ref="CK576:CK579"/>
    <mergeCell ref="CL576:CL579"/>
    <mergeCell ref="CM576:CM579"/>
    <mergeCell ref="CN576:CN579"/>
    <mergeCell ref="CO576:CO579"/>
    <mergeCell ref="CC576:CC579"/>
    <mergeCell ref="CD576:CD579"/>
    <mergeCell ref="CE576:CE579"/>
    <mergeCell ref="CF576:CF579"/>
    <mergeCell ref="CG576:CG579"/>
    <mergeCell ref="CH576:CH579"/>
    <mergeCell ref="D576:D579"/>
    <mergeCell ref="E576:E577"/>
    <mergeCell ref="BX576:BX577"/>
    <mergeCell ref="BY576:BY577"/>
    <mergeCell ref="CA576:CA579"/>
    <mergeCell ref="CB576:CB579"/>
    <mergeCell ref="EU568:EU571"/>
    <mergeCell ref="EV568:EV571"/>
    <mergeCell ref="E570:E571"/>
    <mergeCell ref="BX570:BX571"/>
    <mergeCell ref="BY570:BY571"/>
    <mergeCell ref="CJ570:CJ571"/>
    <mergeCell ref="DV570:DV571"/>
    <mergeCell ref="DW570:DW571"/>
    <mergeCell ref="DX570:DX571"/>
    <mergeCell ref="DY570:DY571"/>
    <mergeCell ref="EO568:EO571"/>
    <mergeCell ref="EP568:EP571"/>
    <mergeCell ref="EQ568:EQ571"/>
    <mergeCell ref="ER568:ER571"/>
    <mergeCell ref="ES568:ES571"/>
    <mergeCell ref="ET568:ET571"/>
    <mergeCell ref="EI568:EI571"/>
    <mergeCell ref="EJ568:EJ571"/>
    <mergeCell ref="EK568:EK571"/>
    <mergeCell ref="EL568:EL571"/>
    <mergeCell ref="EM568:EM571"/>
    <mergeCell ref="EN568:EN571"/>
    <mergeCell ref="EC568:EC571"/>
    <mergeCell ref="ED568:ED571"/>
    <mergeCell ref="EE568:EE571"/>
    <mergeCell ref="EF568:EF571"/>
    <mergeCell ref="EG568:EG571"/>
    <mergeCell ref="EH568:EH571"/>
    <mergeCell ref="DW568:DW569"/>
    <mergeCell ref="DX568:DX569"/>
    <mergeCell ref="DY568:DY569"/>
    <mergeCell ref="DZ568:DZ571"/>
    <mergeCell ref="EA568:EA571"/>
    <mergeCell ref="EB568:EB571"/>
    <mergeCell ref="DO568:DO571"/>
    <mergeCell ref="DP568:DP571"/>
    <mergeCell ref="EU564:EU567"/>
    <mergeCell ref="EV564:EV567"/>
    <mergeCell ref="E566:E567"/>
    <mergeCell ref="BX566:BX567"/>
    <mergeCell ref="BY566:BY567"/>
    <mergeCell ref="CJ566:CJ567"/>
    <mergeCell ref="DV566:DV567"/>
    <mergeCell ref="DW566:DW567"/>
    <mergeCell ref="EO564:EO567"/>
    <mergeCell ref="EP564:EP567"/>
    <mergeCell ref="EQ564:EQ567"/>
    <mergeCell ref="ER564:ER567"/>
    <mergeCell ref="ES564:ES567"/>
    <mergeCell ref="ET564:ET567"/>
    <mergeCell ref="EI564:EI567"/>
    <mergeCell ref="EJ564:EJ567"/>
    <mergeCell ref="EK564:EK567"/>
    <mergeCell ref="EL564:EL567"/>
    <mergeCell ref="EM564:EM567"/>
    <mergeCell ref="EN564:EN567"/>
    <mergeCell ref="EC564:EC567"/>
    <mergeCell ref="ED564:ED567"/>
    <mergeCell ref="EE564:EE567"/>
    <mergeCell ref="EF564:EF567"/>
    <mergeCell ref="EG564:EG567"/>
    <mergeCell ref="EH564:EH567"/>
    <mergeCell ref="DW564:DW565"/>
    <mergeCell ref="DX564:DX565"/>
    <mergeCell ref="DY564:DY565"/>
    <mergeCell ref="DZ564:DZ567"/>
    <mergeCell ref="EA564:EA567"/>
    <mergeCell ref="EB564:EB567"/>
    <mergeCell ref="DX566:DX567"/>
    <mergeCell ref="DY566:DY567"/>
    <mergeCell ref="DO564:DO567"/>
    <mergeCell ref="DP564:DP567"/>
    <mergeCell ref="DQ564:DQ567"/>
    <mergeCell ref="DR564:DR567"/>
    <mergeCell ref="DU564:DU567"/>
    <mergeCell ref="DV564:DV565"/>
    <mergeCell ref="DI564:DI567"/>
    <mergeCell ref="DJ564:DJ567"/>
    <mergeCell ref="DK564:DK567"/>
    <mergeCell ref="DL564:DL567"/>
    <mergeCell ref="DM564:DM567"/>
    <mergeCell ref="DN564:DN567"/>
    <mergeCell ref="CR564:CR567"/>
    <mergeCell ref="CS564:CS567"/>
    <mergeCell ref="CT564:CT567"/>
    <mergeCell ref="CU564:CU567"/>
    <mergeCell ref="CG564:CG567"/>
    <mergeCell ref="CH564:CH567"/>
    <mergeCell ref="CJ564:CJ565"/>
    <mergeCell ref="CK564:CK567"/>
    <mergeCell ref="BX564:BX565"/>
    <mergeCell ref="BY564:BY565"/>
    <mergeCell ref="DN556:DN559"/>
    <mergeCell ref="CW556:CW559"/>
    <mergeCell ref="ES560:ES563"/>
    <mergeCell ref="ET560:ET563"/>
    <mergeCell ref="EU560:EU563"/>
    <mergeCell ref="EV560:EV563"/>
    <mergeCell ref="E562:E563"/>
    <mergeCell ref="BX562:BX563"/>
    <mergeCell ref="BY562:BY563"/>
    <mergeCell ref="CJ562:CJ563"/>
    <mergeCell ref="DV562:DV563"/>
    <mergeCell ref="DW562:DW563"/>
    <mergeCell ref="EM560:EM563"/>
    <mergeCell ref="EN560:EN563"/>
    <mergeCell ref="EO560:EO563"/>
    <mergeCell ref="EP560:EP563"/>
    <mergeCell ref="EQ560:EQ563"/>
    <mergeCell ref="ER560:ER563"/>
    <mergeCell ref="EG560:EG563"/>
    <mergeCell ref="EH560:EH563"/>
    <mergeCell ref="EI560:EI563"/>
    <mergeCell ref="EJ560:EJ563"/>
    <mergeCell ref="EK560:EK563"/>
    <mergeCell ref="EL560:EL563"/>
    <mergeCell ref="EA560:EA563"/>
    <mergeCell ref="EB560:EB563"/>
    <mergeCell ref="EC560:EC563"/>
    <mergeCell ref="ED560:ED563"/>
    <mergeCell ref="EE560:EE563"/>
    <mergeCell ref="EF560:EF563"/>
    <mergeCell ref="DU560:DU563"/>
    <mergeCell ref="DV560:DV561"/>
    <mergeCell ref="DW560:DW561"/>
    <mergeCell ref="DX560:DX561"/>
    <mergeCell ref="DY560:DY561"/>
    <mergeCell ref="DZ560:DZ563"/>
    <mergeCell ref="DX562:DX563"/>
    <mergeCell ref="DY562:DY563"/>
    <mergeCell ref="DI560:DI563"/>
    <mergeCell ref="DJ560:DJ563"/>
    <mergeCell ref="DK560:DK563"/>
    <mergeCell ref="DL560:DL563"/>
    <mergeCell ref="DM560:DM563"/>
    <mergeCell ref="DN560:DN563"/>
    <mergeCell ref="CV560:CV563"/>
    <mergeCell ref="CW560:CW563"/>
    <mergeCell ref="CJ560:CJ561"/>
    <mergeCell ref="CK560:CK563"/>
    <mergeCell ref="CL560:CL563"/>
    <mergeCell ref="CM560:CM563"/>
    <mergeCell ref="CN560:CN563"/>
    <mergeCell ref="CO560:CO563"/>
    <mergeCell ref="BX560:BX561"/>
    <mergeCell ref="BY560:BY561"/>
    <mergeCell ref="CA560:CA563"/>
    <mergeCell ref="CB560:CB563"/>
    <mergeCell ref="CC560:CC563"/>
    <mergeCell ref="CD560:CD563"/>
    <mergeCell ref="D568:D571"/>
    <mergeCell ref="E568:E569"/>
    <mergeCell ref="BX568:BX569"/>
    <mergeCell ref="BY568:BY569"/>
    <mergeCell ref="CA568:CA571"/>
    <mergeCell ref="CB568:CB571"/>
    <mergeCell ref="CV568:CV571"/>
    <mergeCell ref="CW568:CW571"/>
    <mergeCell ref="CX568:CX571"/>
    <mergeCell ref="CY568:CY571"/>
    <mergeCell ref="DG568:DG569"/>
    <mergeCell ref="DH568:DH569"/>
    <mergeCell ref="CP568:CP571"/>
    <mergeCell ref="CQ568:CQ571"/>
    <mergeCell ref="CR568:CR571"/>
    <mergeCell ref="CS568:CS571"/>
    <mergeCell ref="CT568:CT571"/>
    <mergeCell ref="CU568:CU571"/>
    <mergeCell ref="CJ568:CJ569"/>
    <mergeCell ref="ET556:ET559"/>
    <mergeCell ref="EU556:EU559"/>
    <mergeCell ref="EV556:EV559"/>
    <mergeCell ref="E558:E559"/>
    <mergeCell ref="CJ558:CJ559"/>
    <mergeCell ref="DV558:DV559"/>
    <mergeCell ref="EN556:EN559"/>
    <mergeCell ref="EO556:EO559"/>
    <mergeCell ref="EP556:EP559"/>
    <mergeCell ref="EQ556:EQ559"/>
    <mergeCell ref="ER556:ER559"/>
    <mergeCell ref="ES556:ES559"/>
    <mergeCell ref="EH556:EH559"/>
    <mergeCell ref="EI556:EI559"/>
    <mergeCell ref="EJ556:EJ559"/>
    <mergeCell ref="EK556:EK559"/>
    <mergeCell ref="EL556:EL559"/>
    <mergeCell ref="EM556:EM559"/>
    <mergeCell ref="EB556:EB559"/>
    <mergeCell ref="EC556:EC559"/>
    <mergeCell ref="ED556:ED559"/>
    <mergeCell ref="EE556:EE559"/>
    <mergeCell ref="EF556:EF559"/>
    <mergeCell ref="EG556:EG559"/>
    <mergeCell ref="DV556:DV557"/>
    <mergeCell ref="DW556:DW557"/>
    <mergeCell ref="DX556:DX557"/>
    <mergeCell ref="DY556:DY557"/>
    <mergeCell ref="DZ556:DZ559"/>
    <mergeCell ref="EA556:EA559"/>
    <mergeCell ref="DW558:DW559"/>
    <mergeCell ref="DX558:DX559"/>
    <mergeCell ref="DY558:DY559"/>
    <mergeCell ref="DO556:DO559"/>
    <mergeCell ref="DP556:DP559"/>
    <mergeCell ref="DQ556:DQ559"/>
    <mergeCell ref="DR556:DR559"/>
    <mergeCell ref="CV564:CV567"/>
    <mergeCell ref="CW564:CW567"/>
    <mergeCell ref="CL564:CL567"/>
    <mergeCell ref="CM564:CM567"/>
    <mergeCell ref="CN564:CN567"/>
    <mergeCell ref="CO564:CO567"/>
    <mergeCell ref="CP564:CP567"/>
    <mergeCell ref="CQ564:CQ567"/>
    <mergeCell ref="D556:D559"/>
    <mergeCell ref="E556:E557"/>
    <mergeCell ref="D560:D563"/>
    <mergeCell ref="E560:E561"/>
    <mergeCell ref="D564:D567"/>
    <mergeCell ref="E564:E565"/>
    <mergeCell ref="CX556:CX559"/>
    <mergeCell ref="CY556:CY559"/>
    <mergeCell ref="DG556:DG557"/>
    <mergeCell ref="DH556:DH557"/>
    <mergeCell ref="CX564:CX567"/>
    <mergeCell ref="CY564:CY567"/>
    <mergeCell ref="DG564:DG565"/>
    <mergeCell ref="DH564:DH565"/>
    <mergeCell ref="CQ556:CQ559"/>
    <mergeCell ref="CR556:CR559"/>
    <mergeCell ref="CS556:CS559"/>
    <mergeCell ref="CT556:CT559"/>
    <mergeCell ref="CU556:CU559"/>
    <mergeCell ref="CV556:CV559"/>
    <mergeCell ref="CK556:CK559"/>
    <mergeCell ref="CL556:CL559"/>
    <mergeCell ref="CM556:CM559"/>
    <mergeCell ref="CN556:CN559"/>
    <mergeCell ref="CO556:CO559"/>
    <mergeCell ref="CP556:CP559"/>
    <mergeCell ref="CX560:CX563"/>
    <mergeCell ref="CY560:CY563"/>
    <mergeCell ref="DG560:DG561"/>
    <mergeCell ref="DH560:DH561"/>
    <mergeCell ref="CP560:CP563"/>
    <mergeCell ref="CQ560:CQ563"/>
    <mergeCell ref="CR560:CR563"/>
    <mergeCell ref="CS560:CS563"/>
    <mergeCell ref="CT560:CT563"/>
    <mergeCell ref="CU560:CU563"/>
    <mergeCell ref="CA564:CA567"/>
    <mergeCell ref="CB564:CB567"/>
    <mergeCell ref="CC564:CC567"/>
    <mergeCell ref="CD564:CD567"/>
    <mergeCell ref="CE564:CE567"/>
    <mergeCell ref="CF564:CF567"/>
    <mergeCell ref="DV552:DV553"/>
    <mergeCell ref="DW552:DW553"/>
    <mergeCell ref="DX552:DX553"/>
    <mergeCell ref="DV554:DV555"/>
    <mergeCell ref="DW554:DW555"/>
    <mergeCell ref="DX554:DX555"/>
    <mergeCell ref="DN572:DN575"/>
    <mergeCell ref="CV572:CV575"/>
    <mergeCell ref="CW572:CW575"/>
    <mergeCell ref="CX572:CX575"/>
    <mergeCell ref="CY572:CY575"/>
    <mergeCell ref="DG572:DG573"/>
    <mergeCell ref="DH572:DH573"/>
    <mergeCell ref="CP572:CP575"/>
    <mergeCell ref="CQ572:CQ575"/>
    <mergeCell ref="CR572:CR575"/>
    <mergeCell ref="CS572:CS575"/>
    <mergeCell ref="CT572:CT575"/>
    <mergeCell ref="CU572:CU575"/>
    <mergeCell ref="DO584:DO587"/>
    <mergeCell ref="DP584:DP587"/>
    <mergeCell ref="CX584:CX587"/>
    <mergeCell ref="CJ556:CJ557"/>
    <mergeCell ref="CE560:CE563"/>
    <mergeCell ref="CF560:CF563"/>
    <mergeCell ref="CG560:CG563"/>
    <mergeCell ref="CH560:CH563"/>
    <mergeCell ref="CA556:CA559"/>
    <mergeCell ref="DI572:DI575"/>
    <mergeCell ref="DJ572:DJ575"/>
    <mergeCell ref="DQ568:DQ571"/>
    <mergeCell ref="DR568:DR571"/>
    <mergeCell ref="DU568:DU571"/>
    <mergeCell ref="DV568:DV569"/>
    <mergeCell ref="DI568:DI571"/>
    <mergeCell ref="DJ568:DJ571"/>
    <mergeCell ref="DK568:DK571"/>
    <mergeCell ref="DL568:DL571"/>
    <mergeCell ref="DM568:DM571"/>
    <mergeCell ref="DN568:DN571"/>
    <mergeCell ref="CK568:CK571"/>
    <mergeCell ref="CL568:CL571"/>
    <mergeCell ref="CM568:CM571"/>
    <mergeCell ref="CN568:CN571"/>
    <mergeCell ref="CO568:CO571"/>
    <mergeCell ref="CC568:CC571"/>
    <mergeCell ref="CD568:CD571"/>
    <mergeCell ref="CE568:CE571"/>
    <mergeCell ref="CF568:CF571"/>
    <mergeCell ref="CG568:CG571"/>
    <mergeCell ref="CH568:CH571"/>
    <mergeCell ref="CW576:CW579"/>
    <mergeCell ref="CX576:CX579"/>
    <mergeCell ref="CY576:CY579"/>
    <mergeCell ref="DU556:DU559"/>
    <mergeCell ref="DO560:DO563"/>
    <mergeCell ref="DP560:DP563"/>
    <mergeCell ref="DQ560:DQ563"/>
    <mergeCell ref="DR560:DR563"/>
    <mergeCell ref="DI556:DI559"/>
    <mergeCell ref="DJ556:DJ559"/>
    <mergeCell ref="DK556:DK559"/>
    <mergeCell ref="DL556:DL559"/>
    <mergeCell ref="DM556:DM559"/>
    <mergeCell ref="DK552:DK555"/>
    <mergeCell ref="DL552:DL555"/>
    <mergeCell ref="DM552:DM555"/>
    <mergeCell ref="DN552:DN555"/>
    <mergeCell ref="DO552:DO555"/>
    <mergeCell ref="DP552:DP555"/>
    <mergeCell ref="CX552:CX555"/>
    <mergeCell ref="CY552:CY555"/>
    <mergeCell ref="DG552:DG553"/>
    <mergeCell ref="DH552:DH553"/>
    <mergeCell ref="DI552:DI555"/>
    <mergeCell ref="DJ552:DJ555"/>
    <mergeCell ref="CR552:CR555"/>
    <mergeCell ref="CS552:CS555"/>
    <mergeCell ref="CT552:CT555"/>
    <mergeCell ref="CU552:CU555"/>
    <mergeCell ref="CV552:CV555"/>
    <mergeCell ref="CW552:CW555"/>
    <mergeCell ref="CL552:CL555"/>
    <mergeCell ref="CM552:CM555"/>
    <mergeCell ref="CN552:CN555"/>
    <mergeCell ref="CO552:CO555"/>
    <mergeCell ref="CP552:CP555"/>
    <mergeCell ref="CQ552:CQ555"/>
    <mergeCell ref="D552:D555"/>
    <mergeCell ref="E552:E553"/>
    <mergeCell ref="BX552:BX555"/>
    <mergeCell ref="CA552:CA555"/>
    <mergeCell ref="CJ552:CJ553"/>
    <mergeCell ref="CK552:CK555"/>
    <mergeCell ref="E554:E555"/>
    <mergeCell ref="CJ554:CJ555"/>
    <mergeCell ref="EV548:EV551"/>
    <mergeCell ref="D548:D551"/>
    <mergeCell ref="CJ548:CJ549"/>
    <mergeCell ref="CK548:CK551"/>
    <mergeCell ref="EQ552:EQ555"/>
    <mergeCell ref="ER552:ER555"/>
    <mergeCell ref="ES552:ES555"/>
    <mergeCell ref="ET552:ET555"/>
    <mergeCell ref="EU552:EU555"/>
    <mergeCell ref="EV552:EV555"/>
    <mergeCell ref="EK552:EK555"/>
    <mergeCell ref="EL552:EL555"/>
    <mergeCell ref="EM552:EM555"/>
    <mergeCell ref="EN552:EN555"/>
    <mergeCell ref="EO552:EO555"/>
    <mergeCell ref="EP552:EP555"/>
    <mergeCell ref="EE552:EE555"/>
    <mergeCell ref="EF552:EF555"/>
    <mergeCell ref="EG552:EG555"/>
    <mergeCell ref="EH552:EH555"/>
    <mergeCell ref="EI552:EI555"/>
    <mergeCell ref="EJ552:EJ555"/>
    <mergeCell ref="DY552:DY553"/>
    <mergeCell ref="DZ552:DZ555"/>
    <mergeCell ref="EA552:EA555"/>
    <mergeCell ref="EB552:EB555"/>
    <mergeCell ref="EC552:EC555"/>
    <mergeCell ref="ED552:ED555"/>
    <mergeCell ref="DY554:DY555"/>
    <mergeCell ref="DQ552:DQ555"/>
    <mergeCell ref="DR552:DR555"/>
    <mergeCell ref="DU552:DU555"/>
    <mergeCell ref="E550:E551"/>
    <mergeCell ref="CJ550:CJ551"/>
    <mergeCell ref="DV550:DV551"/>
    <mergeCell ref="DW550:DW551"/>
    <mergeCell ref="DX550:DX551"/>
    <mergeCell ref="DY550:DY551"/>
    <mergeCell ref="EP548:EP551"/>
    <mergeCell ref="EQ548:EQ551"/>
    <mergeCell ref="ER548:ER551"/>
    <mergeCell ref="ES548:ES551"/>
    <mergeCell ref="ET548:ET551"/>
    <mergeCell ref="EU548:EU551"/>
    <mergeCell ref="EJ548:EJ551"/>
    <mergeCell ref="EK548:EK551"/>
    <mergeCell ref="EL548:EL551"/>
    <mergeCell ref="EM548:EM551"/>
    <mergeCell ref="EN548:EN551"/>
    <mergeCell ref="EO548:EO551"/>
    <mergeCell ref="ED548:ED551"/>
    <mergeCell ref="EE548:EE551"/>
    <mergeCell ref="EF548:EF551"/>
    <mergeCell ref="EG548:EG551"/>
    <mergeCell ref="EH548:EH551"/>
    <mergeCell ref="EI548:EI551"/>
    <mergeCell ref="DX548:DX549"/>
    <mergeCell ref="DY548:DY549"/>
    <mergeCell ref="DZ548:DZ551"/>
    <mergeCell ref="EA548:EA551"/>
    <mergeCell ref="EB548:EB551"/>
    <mergeCell ref="EC548:EC551"/>
    <mergeCell ref="DQ548:DQ551"/>
    <mergeCell ref="DR548:DR551"/>
    <mergeCell ref="DU548:DU551"/>
    <mergeCell ref="DV548:DV549"/>
    <mergeCell ref="DW548:DW549"/>
    <mergeCell ref="DK548:DK551"/>
    <mergeCell ref="DL548:DL551"/>
    <mergeCell ref="DM548:DM551"/>
    <mergeCell ref="DN548:DN551"/>
    <mergeCell ref="DO548:DO551"/>
    <mergeCell ref="DP548:DP551"/>
    <mergeCell ref="CX548:CX551"/>
    <mergeCell ref="CY548:CY551"/>
    <mergeCell ref="DG548:DG549"/>
    <mergeCell ref="DH548:DH549"/>
    <mergeCell ref="DI548:DI551"/>
    <mergeCell ref="DJ548:DJ551"/>
    <mergeCell ref="CR548:CR551"/>
    <mergeCell ref="CS548:CS551"/>
    <mergeCell ref="CT548:CT551"/>
    <mergeCell ref="CU548:CU551"/>
    <mergeCell ref="CV548:CV551"/>
    <mergeCell ref="CW548:CW551"/>
    <mergeCell ref="CL548:CL551"/>
    <mergeCell ref="CM548:CM551"/>
    <mergeCell ref="CN548:CN551"/>
    <mergeCell ref="CO548:CO551"/>
    <mergeCell ref="CP548:CP551"/>
    <mergeCell ref="CQ548:CQ551"/>
    <mergeCell ref="E548:E549"/>
    <mergeCell ref="BX548:BX551"/>
    <mergeCell ref="CA548:CA551"/>
    <mergeCell ref="CJ546:CJ547"/>
    <mergeCell ref="DV546:DV547"/>
    <mergeCell ref="DW546:DW547"/>
    <mergeCell ref="DX546:DX547"/>
    <mergeCell ref="DY546:DY547"/>
    <mergeCell ref="EQ544:EQ547"/>
    <mergeCell ref="ER544:ER547"/>
    <mergeCell ref="ES544:ES547"/>
    <mergeCell ref="ET544:ET547"/>
    <mergeCell ref="EU544:EU547"/>
    <mergeCell ref="EV544:EV547"/>
    <mergeCell ref="EK544:EK547"/>
    <mergeCell ref="EL544:EL547"/>
    <mergeCell ref="EM544:EM547"/>
    <mergeCell ref="EN544:EN547"/>
    <mergeCell ref="EO544:EO547"/>
    <mergeCell ref="EP544:EP547"/>
    <mergeCell ref="EE544:EE547"/>
    <mergeCell ref="EF544:EF547"/>
    <mergeCell ref="EG544:EG547"/>
    <mergeCell ref="EH544:EH547"/>
    <mergeCell ref="EI544:EI547"/>
    <mergeCell ref="EJ544:EJ547"/>
    <mergeCell ref="DY544:DY545"/>
    <mergeCell ref="DZ544:DZ547"/>
    <mergeCell ref="EA544:EA547"/>
    <mergeCell ref="EB544:EB547"/>
    <mergeCell ref="EC544:EC547"/>
    <mergeCell ref="ED544:ED547"/>
    <mergeCell ref="DQ544:DQ547"/>
    <mergeCell ref="DR544:DR547"/>
    <mergeCell ref="DU544:DU547"/>
    <mergeCell ref="DV544:DV545"/>
    <mergeCell ref="DW544:DW545"/>
    <mergeCell ref="DX544:DX545"/>
    <mergeCell ref="DK544:DK547"/>
    <mergeCell ref="DL544:DL547"/>
    <mergeCell ref="DM544:DM547"/>
    <mergeCell ref="DN544:DN547"/>
    <mergeCell ref="DO544:DO547"/>
    <mergeCell ref="DP544:DP547"/>
    <mergeCell ref="CX544:CX547"/>
    <mergeCell ref="CY544:CY547"/>
    <mergeCell ref="DG544:DG545"/>
    <mergeCell ref="DH544:DH545"/>
    <mergeCell ref="DI544:DI547"/>
    <mergeCell ref="DJ544:DJ547"/>
    <mergeCell ref="CR544:CR547"/>
    <mergeCell ref="CS544:CS547"/>
    <mergeCell ref="CT544:CT547"/>
    <mergeCell ref="CU544:CU547"/>
    <mergeCell ref="CV544:CV547"/>
    <mergeCell ref="CW544:CW547"/>
    <mergeCell ref="CL544:CL547"/>
    <mergeCell ref="CM544:CM547"/>
    <mergeCell ref="CN544:CN547"/>
    <mergeCell ref="CO544:CO547"/>
    <mergeCell ref="CP544:CP547"/>
    <mergeCell ref="CQ544:CQ547"/>
    <mergeCell ref="D544:D547"/>
    <mergeCell ref="E544:E545"/>
    <mergeCell ref="BX544:BX547"/>
    <mergeCell ref="CA544:CA547"/>
    <mergeCell ref="CJ544:CJ545"/>
    <mergeCell ref="CK544:CK547"/>
    <mergeCell ref="E542:E543"/>
    <mergeCell ref="CJ542:CJ543"/>
    <mergeCell ref="DV542:DV543"/>
    <mergeCell ref="DW542:DW543"/>
    <mergeCell ref="DX542:DX543"/>
    <mergeCell ref="DY542:DY543"/>
    <mergeCell ref="EQ540:EQ543"/>
    <mergeCell ref="ER540:ER543"/>
    <mergeCell ref="ES540:ES543"/>
    <mergeCell ref="ET540:ET543"/>
    <mergeCell ref="EU540:EU543"/>
    <mergeCell ref="EV540:EV543"/>
    <mergeCell ref="EK540:EK543"/>
    <mergeCell ref="EL540:EL543"/>
    <mergeCell ref="EM540:EM543"/>
    <mergeCell ref="EN540:EN543"/>
    <mergeCell ref="EO540:EO543"/>
    <mergeCell ref="EP540:EP543"/>
    <mergeCell ref="EE540:EE543"/>
    <mergeCell ref="EF540:EF543"/>
    <mergeCell ref="EG540:EG543"/>
    <mergeCell ref="EH540:EH543"/>
    <mergeCell ref="EI540:EI543"/>
    <mergeCell ref="EJ540:EJ543"/>
    <mergeCell ref="DY540:DY541"/>
    <mergeCell ref="DZ540:DZ543"/>
    <mergeCell ref="EA540:EA543"/>
    <mergeCell ref="EB540:EB543"/>
    <mergeCell ref="EC540:EC543"/>
    <mergeCell ref="ED540:ED543"/>
    <mergeCell ref="DQ540:DQ543"/>
    <mergeCell ref="DR540:DR543"/>
    <mergeCell ref="DU540:DU543"/>
    <mergeCell ref="DV540:DV541"/>
    <mergeCell ref="DW540:DW541"/>
    <mergeCell ref="DX540:DX541"/>
    <mergeCell ref="DK540:DK543"/>
    <mergeCell ref="DL540:DL543"/>
    <mergeCell ref="DM540:DM543"/>
    <mergeCell ref="DN540:DN543"/>
    <mergeCell ref="DO540:DO543"/>
    <mergeCell ref="DP540:DP543"/>
    <mergeCell ref="CX540:CX543"/>
    <mergeCell ref="CY540:CY543"/>
    <mergeCell ref="DG540:DG541"/>
    <mergeCell ref="DH540:DH541"/>
    <mergeCell ref="DI540:DI543"/>
    <mergeCell ref="DJ540:DJ543"/>
    <mergeCell ref="CR540:CR543"/>
    <mergeCell ref="CS540:CS543"/>
    <mergeCell ref="CT540:CT543"/>
    <mergeCell ref="CU540:CU543"/>
    <mergeCell ref="CV540:CV543"/>
    <mergeCell ref="CW540:CW543"/>
    <mergeCell ref="CL540:CL543"/>
    <mergeCell ref="CM540:CM543"/>
    <mergeCell ref="CN540:CN543"/>
    <mergeCell ref="E546:E547"/>
    <mergeCell ref="CO540:CO543"/>
    <mergeCell ref="CP540:CP543"/>
    <mergeCell ref="CQ540:CQ543"/>
    <mergeCell ref="D540:D543"/>
    <mergeCell ref="E540:E541"/>
    <mergeCell ref="BX540:BX543"/>
    <mergeCell ref="CA540:CA543"/>
    <mergeCell ref="CJ540:CJ541"/>
    <mergeCell ref="CK540:CK543"/>
    <mergeCell ref="E538:E539"/>
    <mergeCell ref="CJ538:CJ539"/>
    <mergeCell ref="DV538:DV539"/>
    <mergeCell ref="DW538:DW539"/>
    <mergeCell ref="DX538:DX539"/>
    <mergeCell ref="DY538:DY539"/>
    <mergeCell ref="EQ536:EQ539"/>
    <mergeCell ref="ER536:ER539"/>
    <mergeCell ref="ES536:ES539"/>
    <mergeCell ref="ET536:ET539"/>
    <mergeCell ref="EU536:EU539"/>
    <mergeCell ref="EV536:EV539"/>
    <mergeCell ref="EK536:EK539"/>
    <mergeCell ref="EL536:EL539"/>
    <mergeCell ref="EM536:EM539"/>
    <mergeCell ref="EN536:EN539"/>
    <mergeCell ref="EO536:EO539"/>
    <mergeCell ref="EP536:EP539"/>
    <mergeCell ref="EE536:EE539"/>
    <mergeCell ref="EF536:EF539"/>
    <mergeCell ref="EG536:EG539"/>
    <mergeCell ref="EH536:EH539"/>
    <mergeCell ref="EI536:EI539"/>
    <mergeCell ref="EJ536:EJ539"/>
    <mergeCell ref="DY536:DY537"/>
    <mergeCell ref="DZ536:DZ539"/>
    <mergeCell ref="EA536:EA539"/>
    <mergeCell ref="EB536:EB539"/>
    <mergeCell ref="EC536:EC539"/>
    <mergeCell ref="ED536:ED539"/>
    <mergeCell ref="DQ536:DQ539"/>
    <mergeCell ref="DR536:DR539"/>
    <mergeCell ref="DU536:DU539"/>
    <mergeCell ref="DV536:DV537"/>
    <mergeCell ref="DW536:DW537"/>
    <mergeCell ref="DX536:DX537"/>
    <mergeCell ref="DK536:DK539"/>
    <mergeCell ref="DL536:DL539"/>
    <mergeCell ref="DM536:DM539"/>
    <mergeCell ref="DN536:DN539"/>
    <mergeCell ref="DO536:DO539"/>
    <mergeCell ref="DP536:DP539"/>
    <mergeCell ref="CX536:CX539"/>
    <mergeCell ref="CY536:CY539"/>
    <mergeCell ref="DG536:DG537"/>
    <mergeCell ref="DH536:DH537"/>
    <mergeCell ref="DI536:DI539"/>
    <mergeCell ref="DJ536:DJ539"/>
    <mergeCell ref="CR536:CR539"/>
    <mergeCell ref="CS536:CS539"/>
    <mergeCell ref="CT536:CT539"/>
    <mergeCell ref="CU536:CU539"/>
    <mergeCell ref="CV536:CV539"/>
    <mergeCell ref="CW536:CW539"/>
    <mergeCell ref="CL536:CL539"/>
    <mergeCell ref="CM536:CM539"/>
    <mergeCell ref="CN536:CN539"/>
    <mergeCell ref="CO536:CO539"/>
    <mergeCell ref="CP536:CP539"/>
    <mergeCell ref="CQ536:CQ539"/>
    <mergeCell ref="D536:D539"/>
    <mergeCell ref="E536:E537"/>
    <mergeCell ref="BX536:BX539"/>
    <mergeCell ref="CA536:CA539"/>
    <mergeCell ref="CJ536:CJ537"/>
    <mergeCell ref="CK536:CK539"/>
    <mergeCell ref="E534:E535"/>
    <mergeCell ref="CJ534:CJ535"/>
    <mergeCell ref="DV534:DV535"/>
    <mergeCell ref="DW534:DW535"/>
    <mergeCell ref="DX534:DX535"/>
    <mergeCell ref="DY534:DY535"/>
    <mergeCell ref="EQ532:EQ535"/>
    <mergeCell ref="ER532:ER535"/>
    <mergeCell ref="ES532:ES535"/>
    <mergeCell ref="ET532:ET535"/>
    <mergeCell ref="EU532:EU535"/>
    <mergeCell ref="EV532:EV535"/>
    <mergeCell ref="EK532:EK535"/>
    <mergeCell ref="EL532:EL535"/>
    <mergeCell ref="EM532:EM535"/>
    <mergeCell ref="EN532:EN535"/>
    <mergeCell ref="EO532:EO535"/>
    <mergeCell ref="EP532:EP535"/>
    <mergeCell ref="EE532:EE535"/>
    <mergeCell ref="EF532:EF535"/>
    <mergeCell ref="EG532:EG535"/>
    <mergeCell ref="EH532:EH535"/>
    <mergeCell ref="EI532:EI535"/>
    <mergeCell ref="EJ532:EJ535"/>
    <mergeCell ref="DY532:DY533"/>
    <mergeCell ref="DZ532:DZ535"/>
    <mergeCell ref="EA532:EA535"/>
    <mergeCell ref="EB532:EB535"/>
    <mergeCell ref="EC532:EC535"/>
    <mergeCell ref="ED532:ED535"/>
    <mergeCell ref="DQ532:DQ535"/>
    <mergeCell ref="DR532:DR535"/>
    <mergeCell ref="DU532:DU535"/>
    <mergeCell ref="DV532:DV533"/>
    <mergeCell ref="DW532:DW533"/>
    <mergeCell ref="DX532:DX533"/>
    <mergeCell ref="DK532:DK535"/>
    <mergeCell ref="DL532:DL535"/>
    <mergeCell ref="DM532:DM535"/>
    <mergeCell ref="DN532:DN535"/>
    <mergeCell ref="DO532:DO535"/>
    <mergeCell ref="DP532:DP535"/>
    <mergeCell ref="CX532:CX535"/>
    <mergeCell ref="CY532:CY535"/>
    <mergeCell ref="DG532:DG533"/>
    <mergeCell ref="DH532:DH533"/>
    <mergeCell ref="DI532:DI535"/>
    <mergeCell ref="DJ532:DJ535"/>
    <mergeCell ref="CR532:CR535"/>
    <mergeCell ref="CS532:CS535"/>
    <mergeCell ref="CT532:CT535"/>
    <mergeCell ref="CU532:CU535"/>
    <mergeCell ref="CV532:CV535"/>
    <mergeCell ref="CW532:CW535"/>
    <mergeCell ref="CL532:CL535"/>
    <mergeCell ref="CM532:CM535"/>
    <mergeCell ref="CN532:CN535"/>
    <mergeCell ref="CO532:CO535"/>
    <mergeCell ref="CP532:CP535"/>
    <mergeCell ref="CQ532:CQ535"/>
    <mergeCell ref="D532:D535"/>
    <mergeCell ref="E532:E533"/>
    <mergeCell ref="BX532:BX535"/>
    <mergeCell ref="CA532:CA535"/>
    <mergeCell ref="CJ532:CJ533"/>
    <mergeCell ref="CK532:CK535"/>
    <mergeCell ref="E530:E531"/>
    <mergeCell ref="CJ530:CJ531"/>
    <mergeCell ref="DV530:DV531"/>
    <mergeCell ref="DW530:DW531"/>
    <mergeCell ref="DX530:DX531"/>
    <mergeCell ref="DY530:DY531"/>
    <mergeCell ref="EQ528:EQ531"/>
    <mergeCell ref="ER528:ER531"/>
    <mergeCell ref="ES528:ES531"/>
    <mergeCell ref="ET528:ET531"/>
    <mergeCell ref="EU528:EU531"/>
    <mergeCell ref="EV528:EV531"/>
    <mergeCell ref="EK528:EK531"/>
    <mergeCell ref="EL528:EL531"/>
    <mergeCell ref="EM528:EM531"/>
    <mergeCell ref="EN528:EN531"/>
    <mergeCell ref="EO528:EO531"/>
    <mergeCell ref="EP528:EP531"/>
    <mergeCell ref="EE528:EE531"/>
    <mergeCell ref="EF528:EF531"/>
    <mergeCell ref="EG528:EG531"/>
    <mergeCell ref="EH528:EH531"/>
    <mergeCell ref="EI528:EI531"/>
    <mergeCell ref="EJ528:EJ531"/>
    <mergeCell ref="DY528:DY529"/>
    <mergeCell ref="DZ528:DZ531"/>
    <mergeCell ref="EA528:EA531"/>
    <mergeCell ref="EB528:EB531"/>
    <mergeCell ref="EC528:EC531"/>
    <mergeCell ref="ED528:ED531"/>
    <mergeCell ref="DQ528:DQ531"/>
    <mergeCell ref="DR528:DR531"/>
    <mergeCell ref="DU528:DU531"/>
    <mergeCell ref="DV528:DV529"/>
    <mergeCell ref="DW528:DW529"/>
    <mergeCell ref="DX528:DX529"/>
    <mergeCell ref="DK528:DK531"/>
    <mergeCell ref="DL528:DL531"/>
    <mergeCell ref="DM528:DM531"/>
    <mergeCell ref="DN528:DN531"/>
    <mergeCell ref="DO528:DO531"/>
    <mergeCell ref="DP528:DP531"/>
    <mergeCell ref="CX528:CX531"/>
    <mergeCell ref="CY528:CY531"/>
    <mergeCell ref="DG528:DG529"/>
    <mergeCell ref="DH528:DH529"/>
    <mergeCell ref="DI528:DI531"/>
    <mergeCell ref="DJ528:DJ531"/>
    <mergeCell ref="CR528:CR531"/>
    <mergeCell ref="CS528:CS531"/>
    <mergeCell ref="CT528:CT531"/>
    <mergeCell ref="CU528:CU531"/>
    <mergeCell ref="CV528:CV531"/>
    <mergeCell ref="CW528:CW531"/>
    <mergeCell ref="CL528:CL531"/>
    <mergeCell ref="CM528:CM531"/>
    <mergeCell ref="CN528:CN531"/>
    <mergeCell ref="CO528:CO531"/>
    <mergeCell ref="CP528:CP531"/>
    <mergeCell ref="CQ528:CQ531"/>
    <mergeCell ref="D528:D531"/>
    <mergeCell ref="E528:E529"/>
    <mergeCell ref="BX528:BX531"/>
    <mergeCell ref="CA528:CA531"/>
    <mergeCell ref="CJ528:CJ529"/>
    <mergeCell ref="CK528:CK531"/>
    <mergeCell ref="EV524:EV527"/>
    <mergeCell ref="E526:E527"/>
    <mergeCell ref="CJ526:CJ527"/>
    <mergeCell ref="DV526:DV527"/>
    <mergeCell ref="DW526:DW527"/>
    <mergeCell ref="DX526:DX527"/>
    <mergeCell ref="DY526:DY527"/>
    <mergeCell ref="EP524:EP527"/>
    <mergeCell ref="EQ524:EQ527"/>
    <mergeCell ref="ER524:ER527"/>
    <mergeCell ref="ES524:ES527"/>
    <mergeCell ref="ET524:ET527"/>
    <mergeCell ref="EU524:EU527"/>
    <mergeCell ref="EJ524:EJ527"/>
    <mergeCell ref="EK524:EK527"/>
    <mergeCell ref="EL524:EL527"/>
    <mergeCell ref="EM524:EM527"/>
    <mergeCell ref="EN524:EN527"/>
    <mergeCell ref="EO524:EO527"/>
    <mergeCell ref="ED524:ED527"/>
    <mergeCell ref="EE524:EE527"/>
    <mergeCell ref="EF524:EF527"/>
    <mergeCell ref="EG524:EG527"/>
    <mergeCell ref="EH524:EH527"/>
    <mergeCell ref="EI524:EI527"/>
    <mergeCell ref="DX524:DX525"/>
    <mergeCell ref="DY524:DY525"/>
    <mergeCell ref="DZ524:DZ527"/>
    <mergeCell ref="EA524:EA527"/>
    <mergeCell ref="EB524:EB527"/>
    <mergeCell ref="EC524:EC527"/>
    <mergeCell ref="DP524:DP527"/>
    <mergeCell ref="DQ524:DQ527"/>
    <mergeCell ref="DR524:DR527"/>
    <mergeCell ref="DU524:DU527"/>
    <mergeCell ref="DV524:DV525"/>
    <mergeCell ref="DW524:DW525"/>
    <mergeCell ref="DJ524:DJ527"/>
    <mergeCell ref="DK524:DK527"/>
    <mergeCell ref="DL524:DL527"/>
    <mergeCell ref="DM524:DM527"/>
    <mergeCell ref="DN524:DN527"/>
    <mergeCell ref="DO524:DO527"/>
    <mergeCell ref="CW524:CW527"/>
    <mergeCell ref="CX524:CX527"/>
    <mergeCell ref="CY524:CY527"/>
    <mergeCell ref="DG524:DG525"/>
    <mergeCell ref="DH524:DH525"/>
    <mergeCell ref="DI524:DI527"/>
    <mergeCell ref="CQ524:CQ527"/>
    <mergeCell ref="CR524:CR527"/>
    <mergeCell ref="CS524:CS527"/>
    <mergeCell ref="CT524:CT527"/>
    <mergeCell ref="CU524:CU527"/>
    <mergeCell ref="CV524:CV527"/>
    <mergeCell ref="CK524:CK527"/>
    <mergeCell ref="CL524:CL527"/>
    <mergeCell ref="CM524:CM527"/>
    <mergeCell ref="CN524:CN527"/>
    <mergeCell ref="CO524:CO527"/>
    <mergeCell ref="CP524:CP527"/>
    <mergeCell ref="D524:D527"/>
    <mergeCell ref="E524:E525"/>
    <mergeCell ref="BX524:BX527"/>
    <mergeCell ref="CA524:CA527"/>
    <mergeCell ref="CJ524:CJ525"/>
    <mergeCell ref="E522:E523"/>
    <mergeCell ref="CJ522:CJ523"/>
    <mergeCell ref="DV522:DV523"/>
    <mergeCell ref="DW522:DW523"/>
    <mergeCell ref="DX522:DX523"/>
    <mergeCell ref="DY522:DY523"/>
    <mergeCell ref="EQ520:EQ523"/>
    <mergeCell ref="ER520:ER523"/>
    <mergeCell ref="ES520:ES523"/>
    <mergeCell ref="EK520:EK523"/>
    <mergeCell ref="EL520:EL523"/>
    <mergeCell ref="EM520:EM523"/>
    <mergeCell ref="EN520:EN523"/>
    <mergeCell ref="EO520:EO523"/>
    <mergeCell ref="EP520:EP523"/>
    <mergeCell ref="EE520:EE523"/>
    <mergeCell ref="EF520:EF523"/>
    <mergeCell ref="EG520:EG523"/>
    <mergeCell ref="EH520:EH523"/>
    <mergeCell ref="EI520:EI523"/>
    <mergeCell ref="EJ520:EJ523"/>
    <mergeCell ref="DY520:DY521"/>
    <mergeCell ref="DZ520:DZ523"/>
    <mergeCell ref="EA520:EA523"/>
    <mergeCell ref="EB520:EB523"/>
    <mergeCell ref="EC520:EC523"/>
    <mergeCell ref="ED520:ED523"/>
    <mergeCell ref="DQ520:DQ523"/>
    <mergeCell ref="DR520:DR523"/>
    <mergeCell ref="DU520:DU523"/>
    <mergeCell ref="DV520:DV521"/>
    <mergeCell ref="DW520:DW521"/>
    <mergeCell ref="DX520:DX521"/>
    <mergeCell ref="DK520:DK523"/>
    <mergeCell ref="DL520:DL523"/>
    <mergeCell ref="DM520:DM523"/>
    <mergeCell ref="DN520:DN523"/>
    <mergeCell ref="DO520:DO523"/>
    <mergeCell ref="DP520:DP523"/>
    <mergeCell ref="CX520:CX523"/>
    <mergeCell ref="CY520:CY523"/>
    <mergeCell ref="DG520:DG521"/>
    <mergeCell ref="DH520:DH521"/>
    <mergeCell ref="DI520:DI523"/>
    <mergeCell ref="DJ520:DJ523"/>
    <mergeCell ref="CR520:CR523"/>
    <mergeCell ref="CS520:CS523"/>
    <mergeCell ref="CT520:CT523"/>
    <mergeCell ref="CU520:CU523"/>
    <mergeCell ref="CV520:CV523"/>
    <mergeCell ref="CW520:CW523"/>
    <mergeCell ref="CL520:CL523"/>
    <mergeCell ref="CM520:CM523"/>
    <mergeCell ref="CN520:CN523"/>
    <mergeCell ref="CO520:CO523"/>
    <mergeCell ref="CP520:CP523"/>
    <mergeCell ref="CQ520:CQ523"/>
    <mergeCell ref="D520:D523"/>
    <mergeCell ref="E520:E521"/>
    <mergeCell ref="CA520:CA523"/>
    <mergeCell ref="CJ520:CJ521"/>
    <mergeCell ref="CK520:CK523"/>
    <mergeCell ref="EU516:EU519"/>
    <mergeCell ref="EV516:EV519"/>
    <mergeCell ref="E518:E519"/>
    <mergeCell ref="BX518:BX519"/>
    <mergeCell ref="BY518:BY519"/>
    <mergeCell ref="CJ518:CJ519"/>
    <mergeCell ref="DV518:DV519"/>
    <mergeCell ref="DW518:DW519"/>
    <mergeCell ref="EO516:EO519"/>
    <mergeCell ref="EP516:EP519"/>
    <mergeCell ref="EQ516:EQ519"/>
    <mergeCell ref="ER516:ER519"/>
    <mergeCell ref="ES516:ES519"/>
    <mergeCell ref="ET516:ET519"/>
    <mergeCell ref="EI516:EI519"/>
    <mergeCell ref="EJ516:EJ519"/>
    <mergeCell ref="EK516:EK519"/>
    <mergeCell ref="EL516:EL519"/>
    <mergeCell ref="EM516:EM519"/>
    <mergeCell ref="EN516:EN519"/>
    <mergeCell ref="EC516:EC519"/>
    <mergeCell ref="ED516:ED519"/>
    <mergeCell ref="EE516:EE519"/>
    <mergeCell ref="EF516:EF519"/>
    <mergeCell ref="EG516:EG519"/>
    <mergeCell ref="EH516:EH519"/>
    <mergeCell ref="DW516:DW517"/>
    <mergeCell ref="DX516:DX517"/>
    <mergeCell ref="DY516:DY517"/>
    <mergeCell ref="DZ516:DZ519"/>
    <mergeCell ref="EA516:EA519"/>
    <mergeCell ref="EB516:EB519"/>
    <mergeCell ref="DX518:DX519"/>
    <mergeCell ref="ET520:ET523"/>
    <mergeCell ref="EU520:EU523"/>
    <mergeCell ref="EV520:EV523"/>
    <mergeCell ref="DO516:DO519"/>
    <mergeCell ref="DP516:DP519"/>
    <mergeCell ref="DQ516:DQ519"/>
    <mergeCell ref="DR516:DR519"/>
    <mergeCell ref="DU516:DU519"/>
    <mergeCell ref="DV516:DV517"/>
    <mergeCell ref="DI516:DI519"/>
    <mergeCell ref="DJ516:DJ519"/>
    <mergeCell ref="DK516:DK519"/>
    <mergeCell ref="DL516:DL519"/>
    <mergeCell ref="DM516:DM519"/>
    <mergeCell ref="DN516:DN519"/>
    <mergeCell ref="CV516:CV519"/>
    <mergeCell ref="D516:D519"/>
    <mergeCell ref="E516:E517"/>
    <mergeCell ref="BX516:BX517"/>
    <mergeCell ref="BY516:BY517"/>
    <mergeCell ref="CA516:CA519"/>
    <mergeCell ref="CB516:CB519"/>
    <mergeCell ref="ET512:ET515"/>
    <mergeCell ref="EU512:EU515"/>
    <mergeCell ref="EV512:EV515"/>
    <mergeCell ref="E514:E515"/>
    <mergeCell ref="BX514:BX515"/>
    <mergeCell ref="BY514:BY515"/>
    <mergeCell ref="CJ514:CJ515"/>
    <mergeCell ref="DV514:DV515"/>
    <mergeCell ref="DW514:DW515"/>
    <mergeCell ref="EN512:EN515"/>
    <mergeCell ref="EO512:EO515"/>
    <mergeCell ref="EP512:EP515"/>
    <mergeCell ref="EQ512:EQ515"/>
    <mergeCell ref="ER512:ER515"/>
    <mergeCell ref="ES512:ES515"/>
    <mergeCell ref="EH512:EH515"/>
    <mergeCell ref="EI512:EI515"/>
    <mergeCell ref="EJ512:EJ515"/>
    <mergeCell ref="EK512:EK515"/>
    <mergeCell ref="EL512:EL515"/>
    <mergeCell ref="EM512:EM515"/>
    <mergeCell ref="EB512:EB515"/>
    <mergeCell ref="EC512:EC515"/>
    <mergeCell ref="ED512:ED515"/>
    <mergeCell ref="EE512:EE515"/>
    <mergeCell ref="EF512:EF515"/>
    <mergeCell ref="EG512:EG515"/>
    <mergeCell ref="DV512:DV513"/>
    <mergeCell ref="DW512:DW513"/>
    <mergeCell ref="DX512:DX513"/>
    <mergeCell ref="DY512:DY513"/>
    <mergeCell ref="DZ512:DZ515"/>
    <mergeCell ref="EA512:EA515"/>
    <mergeCell ref="DX514:DX515"/>
    <mergeCell ref="DY514:DY515"/>
    <mergeCell ref="DN512:DN515"/>
    <mergeCell ref="DO512:DO515"/>
    <mergeCell ref="DP512:DP515"/>
    <mergeCell ref="DQ512:DQ515"/>
    <mergeCell ref="DR512:DR515"/>
    <mergeCell ref="DU512:DU515"/>
    <mergeCell ref="DH512:DH513"/>
    <mergeCell ref="DI512:DI515"/>
    <mergeCell ref="DJ512:DJ515"/>
    <mergeCell ref="DK512:DK515"/>
    <mergeCell ref="DL512:DL515"/>
    <mergeCell ref="DM512:DM515"/>
    <mergeCell ref="CU512:CU515"/>
    <mergeCell ref="CV512:CV515"/>
    <mergeCell ref="CW512:CW515"/>
    <mergeCell ref="CX512:CX515"/>
    <mergeCell ref="CY512:CY515"/>
    <mergeCell ref="DG512:DG513"/>
    <mergeCell ref="CO512:CO515"/>
    <mergeCell ref="CP512:CP515"/>
    <mergeCell ref="CQ512:CQ515"/>
    <mergeCell ref="CR512:CR515"/>
    <mergeCell ref="DY518:DY519"/>
    <mergeCell ref="CS512:CS515"/>
    <mergeCell ref="CT512:CT515"/>
    <mergeCell ref="CH512:CH515"/>
    <mergeCell ref="CJ512:CJ513"/>
    <mergeCell ref="CK512:CK515"/>
    <mergeCell ref="CL512:CL515"/>
    <mergeCell ref="CM512:CM515"/>
    <mergeCell ref="CN512:CN515"/>
    <mergeCell ref="CB512:CB515"/>
    <mergeCell ref="CC512:CC515"/>
    <mergeCell ref="CD512:CD515"/>
    <mergeCell ref="CE512:CE515"/>
    <mergeCell ref="CF512:CF515"/>
    <mergeCell ref="CG512:CG515"/>
    <mergeCell ref="CW516:CW519"/>
    <mergeCell ref="CX516:CX519"/>
    <mergeCell ref="CY516:CY519"/>
    <mergeCell ref="DG516:DG517"/>
    <mergeCell ref="DH516:DH517"/>
    <mergeCell ref="CP516:CP519"/>
    <mergeCell ref="CQ516:CQ519"/>
    <mergeCell ref="CR516:CR519"/>
    <mergeCell ref="CS516:CS519"/>
    <mergeCell ref="CT516:CT519"/>
    <mergeCell ref="CU516:CU519"/>
    <mergeCell ref="CJ516:CJ517"/>
    <mergeCell ref="CK516:CK519"/>
    <mergeCell ref="CL516:CL519"/>
    <mergeCell ref="CM516:CM519"/>
    <mergeCell ref="CN516:CN519"/>
    <mergeCell ref="CO516:CO519"/>
    <mergeCell ref="CC516:CC519"/>
    <mergeCell ref="CD516:CD519"/>
    <mergeCell ref="CE516:CE519"/>
    <mergeCell ref="CF516:CF519"/>
    <mergeCell ref="CG516:CG519"/>
    <mergeCell ref="CH516:CH519"/>
    <mergeCell ref="D512:D515"/>
    <mergeCell ref="E512:E513"/>
    <mergeCell ref="BX512:BX513"/>
    <mergeCell ref="BY512:BY513"/>
    <mergeCell ref="CA512:CA515"/>
    <mergeCell ref="ET508:ET511"/>
    <mergeCell ref="EU508:EU511"/>
    <mergeCell ref="EV508:EV511"/>
    <mergeCell ref="E510:E511"/>
    <mergeCell ref="BX510:BX511"/>
    <mergeCell ref="BY510:BY511"/>
    <mergeCell ref="CJ510:CJ511"/>
    <mergeCell ref="EN508:EN511"/>
    <mergeCell ref="EO508:EO511"/>
    <mergeCell ref="EP508:EP511"/>
    <mergeCell ref="EQ508:EQ511"/>
    <mergeCell ref="ER508:ER511"/>
    <mergeCell ref="ES508:ES511"/>
    <mergeCell ref="EH508:EH511"/>
    <mergeCell ref="EI508:EI511"/>
    <mergeCell ref="EJ508:EJ511"/>
    <mergeCell ref="EK508:EK511"/>
    <mergeCell ref="EL508:EL511"/>
    <mergeCell ref="EM508:EM511"/>
    <mergeCell ref="EB508:EB511"/>
    <mergeCell ref="EC508:EC511"/>
    <mergeCell ref="ED508:ED511"/>
    <mergeCell ref="EE508:EE511"/>
    <mergeCell ref="EF508:EF511"/>
    <mergeCell ref="EG508:EG511"/>
    <mergeCell ref="DV508:DV509"/>
    <mergeCell ref="DW508:DW509"/>
    <mergeCell ref="DX508:DX509"/>
    <mergeCell ref="DY508:DY509"/>
    <mergeCell ref="DZ508:DZ511"/>
    <mergeCell ref="EA508:EA511"/>
    <mergeCell ref="DV510:DV511"/>
    <mergeCell ref="DW510:DW511"/>
    <mergeCell ref="DX510:DX511"/>
    <mergeCell ref="DY510:DY511"/>
    <mergeCell ref="DO508:DO511"/>
    <mergeCell ref="DP508:DP511"/>
    <mergeCell ref="DQ508:DQ511"/>
    <mergeCell ref="DR508:DR511"/>
    <mergeCell ref="DU508:DU511"/>
    <mergeCell ref="DI508:DI511"/>
    <mergeCell ref="DJ508:DJ511"/>
    <mergeCell ref="DK508:DK511"/>
    <mergeCell ref="DL508:DL511"/>
    <mergeCell ref="DM508:DM511"/>
    <mergeCell ref="DN508:DN511"/>
    <mergeCell ref="CV508:CV511"/>
    <mergeCell ref="CW508:CW511"/>
    <mergeCell ref="CX508:CX511"/>
    <mergeCell ref="CY508:CY511"/>
    <mergeCell ref="DG508:DG509"/>
    <mergeCell ref="DH508:DH509"/>
    <mergeCell ref="CP508:CP511"/>
    <mergeCell ref="CQ508:CQ511"/>
    <mergeCell ref="CR508:CR511"/>
    <mergeCell ref="CS508:CS511"/>
    <mergeCell ref="CT508:CT511"/>
    <mergeCell ref="CU508:CU511"/>
    <mergeCell ref="CJ508:CJ509"/>
    <mergeCell ref="CK508:CK511"/>
    <mergeCell ref="CL508:CL511"/>
    <mergeCell ref="CM508:CM511"/>
    <mergeCell ref="CN508:CN511"/>
    <mergeCell ref="CO508:CO511"/>
    <mergeCell ref="CC508:CC511"/>
    <mergeCell ref="CD508:CD511"/>
    <mergeCell ref="CE508:CE511"/>
    <mergeCell ref="CF508:CF511"/>
    <mergeCell ref="CG508:CG511"/>
    <mergeCell ref="CH508:CH511"/>
    <mergeCell ref="D508:D511"/>
    <mergeCell ref="E508:E509"/>
    <mergeCell ref="BX508:BX509"/>
    <mergeCell ref="BY508:BY509"/>
    <mergeCell ref="CA508:CA511"/>
    <mergeCell ref="CB508:CB511"/>
    <mergeCell ref="EU504:EU507"/>
    <mergeCell ref="EV504:EV507"/>
    <mergeCell ref="E506:E507"/>
    <mergeCell ref="BX506:BX507"/>
    <mergeCell ref="BY506:BY507"/>
    <mergeCell ref="CJ506:CJ507"/>
    <mergeCell ref="DV506:DV507"/>
    <mergeCell ref="DW506:DW507"/>
    <mergeCell ref="EO504:EO507"/>
    <mergeCell ref="EP504:EP507"/>
    <mergeCell ref="EQ504:EQ507"/>
    <mergeCell ref="ER504:ER507"/>
    <mergeCell ref="ES504:ES507"/>
    <mergeCell ref="ET504:ET507"/>
    <mergeCell ref="EI504:EI507"/>
    <mergeCell ref="EJ504:EJ507"/>
    <mergeCell ref="EK504:EK507"/>
    <mergeCell ref="EL504:EL507"/>
    <mergeCell ref="EM504:EM507"/>
    <mergeCell ref="EN504:EN507"/>
    <mergeCell ref="EC504:EC507"/>
    <mergeCell ref="ED504:ED507"/>
    <mergeCell ref="EE504:EE507"/>
    <mergeCell ref="EF504:EF507"/>
    <mergeCell ref="EG504:EG507"/>
    <mergeCell ref="EH504:EH507"/>
    <mergeCell ref="DW504:DW505"/>
    <mergeCell ref="DX504:DX505"/>
    <mergeCell ref="DY504:DY505"/>
    <mergeCell ref="DZ504:DZ507"/>
    <mergeCell ref="EA504:EA507"/>
    <mergeCell ref="EB504:EB507"/>
    <mergeCell ref="DX506:DX507"/>
    <mergeCell ref="DY506:DY507"/>
    <mergeCell ref="DO504:DO507"/>
    <mergeCell ref="DP504:DP507"/>
    <mergeCell ref="DQ504:DQ507"/>
    <mergeCell ref="DR504:DR507"/>
    <mergeCell ref="DU504:DU507"/>
    <mergeCell ref="DV504:DV505"/>
    <mergeCell ref="DI504:DI507"/>
    <mergeCell ref="DJ504:DJ507"/>
    <mergeCell ref="DK504:DK507"/>
    <mergeCell ref="DL504:DL507"/>
    <mergeCell ref="DM504:DM507"/>
    <mergeCell ref="DN504:DN507"/>
    <mergeCell ref="CV504:CV507"/>
    <mergeCell ref="CW504:CW507"/>
    <mergeCell ref="CX504:CX507"/>
    <mergeCell ref="CY504:CY507"/>
    <mergeCell ref="DG504:DG505"/>
    <mergeCell ref="DH504:DH505"/>
    <mergeCell ref="CP504:CP507"/>
    <mergeCell ref="CQ504:CQ507"/>
    <mergeCell ref="CR504:CR507"/>
    <mergeCell ref="CS504:CS507"/>
    <mergeCell ref="CT504:CT507"/>
    <mergeCell ref="CU504:CU507"/>
    <mergeCell ref="CJ504:CJ505"/>
    <mergeCell ref="CK504:CK507"/>
    <mergeCell ref="CL504:CL507"/>
    <mergeCell ref="CM504:CM507"/>
    <mergeCell ref="CN504:CN507"/>
    <mergeCell ref="CO504:CO507"/>
    <mergeCell ref="CC504:CC507"/>
    <mergeCell ref="CD504:CD507"/>
    <mergeCell ref="CE504:CE507"/>
    <mergeCell ref="CF504:CF507"/>
    <mergeCell ref="CG504:CG507"/>
    <mergeCell ref="CH504:CH507"/>
    <mergeCell ref="D504:D507"/>
    <mergeCell ref="E504:E505"/>
    <mergeCell ref="BX504:BX505"/>
    <mergeCell ref="BY504:BY505"/>
    <mergeCell ref="CA504:CA507"/>
    <mergeCell ref="CB504:CB507"/>
    <mergeCell ref="ET500:ET503"/>
    <mergeCell ref="EU500:EU503"/>
    <mergeCell ref="EV500:EV503"/>
    <mergeCell ref="E502:E503"/>
    <mergeCell ref="BX502:BX503"/>
    <mergeCell ref="BY502:BY503"/>
    <mergeCell ref="CJ502:CJ503"/>
    <mergeCell ref="DV502:DV503"/>
    <mergeCell ref="DW502:DW503"/>
    <mergeCell ref="DX502:DX503"/>
    <mergeCell ref="EN500:EN503"/>
    <mergeCell ref="EO500:EO503"/>
    <mergeCell ref="EP500:EP503"/>
    <mergeCell ref="EQ500:EQ503"/>
    <mergeCell ref="ER500:ER503"/>
    <mergeCell ref="ES500:ES503"/>
    <mergeCell ref="EH500:EH503"/>
    <mergeCell ref="EI500:EI503"/>
    <mergeCell ref="EJ500:EJ503"/>
    <mergeCell ref="EK500:EK503"/>
    <mergeCell ref="EL500:EL503"/>
    <mergeCell ref="EM500:EM503"/>
    <mergeCell ref="EB500:EB503"/>
    <mergeCell ref="EC500:EC503"/>
    <mergeCell ref="ED500:ED503"/>
    <mergeCell ref="EE500:EE503"/>
    <mergeCell ref="EF500:EF503"/>
    <mergeCell ref="EG500:EG503"/>
    <mergeCell ref="DV500:DV501"/>
    <mergeCell ref="DW500:DW501"/>
    <mergeCell ref="DX500:DX501"/>
    <mergeCell ref="DY500:DY501"/>
    <mergeCell ref="DZ500:DZ503"/>
    <mergeCell ref="EA500:EA503"/>
    <mergeCell ref="DY502:DY503"/>
    <mergeCell ref="DN500:DN503"/>
    <mergeCell ref="DO500:DO503"/>
    <mergeCell ref="DP500:DP503"/>
    <mergeCell ref="DQ500:DQ503"/>
    <mergeCell ref="DR500:DR503"/>
    <mergeCell ref="DU500:DU503"/>
    <mergeCell ref="DH500:DH501"/>
    <mergeCell ref="DI500:DI503"/>
    <mergeCell ref="DJ500:DJ503"/>
    <mergeCell ref="DK500:DK503"/>
    <mergeCell ref="DL500:DL503"/>
    <mergeCell ref="DM500:DM503"/>
    <mergeCell ref="CU500:CU503"/>
    <mergeCell ref="CV500:CV503"/>
    <mergeCell ref="CW500:CW503"/>
    <mergeCell ref="CX500:CX503"/>
    <mergeCell ref="CY500:CY503"/>
    <mergeCell ref="DG500:DG501"/>
    <mergeCell ref="CO500:CO503"/>
    <mergeCell ref="CP500:CP503"/>
    <mergeCell ref="CQ500:CQ503"/>
    <mergeCell ref="CR500:CR503"/>
    <mergeCell ref="CS500:CS503"/>
    <mergeCell ref="CT500:CT503"/>
    <mergeCell ref="CH500:CH503"/>
    <mergeCell ref="CJ500:CJ501"/>
    <mergeCell ref="CK500:CK503"/>
    <mergeCell ref="CL500:CL503"/>
    <mergeCell ref="CM500:CM503"/>
    <mergeCell ref="CN500:CN503"/>
    <mergeCell ref="CB500:CB503"/>
    <mergeCell ref="CC500:CC503"/>
    <mergeCell ref="CD500:CD503"/>
    <mergeCell ref="CE500:CE503"/>
    <mergeCell ref="CF500:CF503"/>
    <mergeCell ref="CG500:CG503"/>
    <mergeCell ref="D500:D503"/>
    <mergeCell ref="E500:E501"/>
    <mergeCell ref="BX500:BX501"/>
    <mergeCell ref="BY500:BY501"/>
    <mergeCell ref="CA500:CA503"/>
    <mergeCell ref="EU496:EU499"/>
    <mergeCell ref="EV496:EV499"/>
    <mergeCell ref="E498:E499"/>
    <mergeCell ref="BX498:BX499"/>
    <mergeCell ref="BY498:BY499"/>
    <mergeCell ref="CJ498:CJ499"/>
    <mergeCell ref="DV498:DV499"/>
    <mergeCell ref="DW498:DW499"/>
    <mergeCell ref="EO496:EO499"/>
    <mergeCell ref="EP496:EP499"/>
    <mergeCell ref="EQ496:EQ499"/>
    <mergeCell ref="ER496:ER499"/>
    <mergeCell ref="ES496:ES499"/>
    <mergeCell ref="ET496:ET499"/>
    <mergeCell ref="EI496:EI499"/>
    <mergeCell ref="EJ496:EJ499"/>
    <mergeCell ref="EK496:EK499"/>
    <mergeCell ref="EL496:EL499"/>
    <mergeCell ref="EM496:EM499"/>
    <mergeCell ref="EN496:EN499"/>
    <mergeCell ref="EC496:EC499"/>
    <mergeCell ref="ED496:ED499"/>
    <mergeCell ref="EE496:EE499"/>
    <mergeCell ref="EF496:EF499"/>
    <mergeCell ref="EG496:EG499"/>
    <mergeCell ref="EH496:EH499"/>
    <mergeCell ref="DW496:DW497"/>
    <mergeCell ref="DX496:DX497"/>
    <mergeCell ref="DY496:DY497"/>
    <mergeCell ref="DZ496:DZ499"/>
    <mergeCell ref="EA496:EA499"/>
    <mergeCell ref="EB496:EB499"/>
    <mergeCell ref="DX498:DX499"/>
    <mergeCell ref="DY498:DY499"/>
    <mergeCell ref="DP496:DP499"/>
    <mergeCell ref="DQ496:DQ499"/>
    <mergeCell ref="DR496:DR499"/>
    <mergeCell ref="DU496:DU499"/>
    <mergeCell ref="DV496:DV497"/>
    <mergeCell ref="DI496:DI499"/>
    <mergeCell ref="DJ496:DJ499"/>
    <mergeCell ref="DK496:DK499"/>
    <mergeCell ref="DL496:DL499"/>
    <mergeCell ref="DM496:DM499"/>
    <mergeCell ref="DN496:DN499"/>
    <mergeCell ref="CV496:CV499"/>
    <mergeCell ref="CW496:CW499"/>
    <mergeCell ref="CX496:CX499"/>
    <mergeCell ref="CY496:CY499"/>
    <mergeCell ref="DG496:DG497"/>
    <mergeCell ref="DH496:DH497"/>
    <mergeCell ref="CP496:CP499"/>
    <mergeCell ref="CQ496:CQ499"/>
    <mergeCell ref="CR496:CR499"/>
    <mergeCell ref="CS496:CS499"/>
    <mergeCell ref="CT496:CT499"/>
    <mergeCell ref="CU496:CU499"/>
    <mergeCell ref="CJ496:CJ497"/>
    <mergeCell ref="CK496:CK499"/>
    <mergeCell ref="CL496:CL499"/>
    <mergeCell ref="CM496:CM499"/>
    <mergeCell ref="CN496:CN499"/>
    <mergeCell ref="CO496:CO499"/>
    <mergeCell ref="CC496:CC499"/>
    <mergeCell ref="CD496:CD499"/>
    <mergeCell ref="CE496:CE499"/>
    <mergeCell ref="CF496:CF499"/>
    <mergeCell ref="CG496:CG499"/>
    <mergeCell ref="CH496:CH499"/>
    <mergeCell ref="D496:D499"/>
    <mergeCell ref="E496:E497"/>
    <mergeCell ref="BX496:BX497"/>
    <mergeCell ref="BY496:BY497"/>
    <mergeCell ref="CA496:CA499"/>
    <mergeCell ref="CB496:CB499"/>
    <mergeCell ref="E494:E495"/>
    <mergeCell ref="BX494:BX495"/>
    <mergeCell ref="BY494:BY495"/>
    <mergeCell ref="CJ494:CJ495"/>
    <mergeCell ref="DV494:DV495"/>
    <mergeCell ref="EQ492:EQ495"/>
    <mergeCell ref="ER492:ER495"/>
    <mergeCell ref="ES492:ES495"/>
    <mergeCell ref="ET492:ET495"/>
    <mergeCell ref="EU492:EU495"/>
    <mergeCell ref="EV492:EV495"/>
    <mergeCell ref="EK492:EK495"/>
    <mergeCell ref="EL492:EL495"/>
    <mergeCell ref="EM492:EM495"/>
    <mergeCell ref="EN492:EN495"/>
    <mergeCell ref="EO492:EO495"/>
    <mergeCell ref="EP492:EP495"/>
    <mergeCell ref="EE492:EE495"/>
    <mergeCell ref="EF492:EF495"/>
    <mergeCell ref="EG492:EG495"/>
    <mergeCell ref="EH492:EH495"/>
    <mergeCell ref="EI492:EI495"/>
    <mergeCell ref="EJ492:EJ495"/>
    <mergeCell ref="DY492:DY493"/>
    <mergeCell ref="DZ492:DZ495"/>
    <mergeCell ref="EA492:EA495"/>
    <mergeCell ref="EB492:EB495"/>
    <mergeCell ref="EC492:EC495"/>
    <mergeCell ref="ED492:ED495"/>
    <mergeCell ref="DY494:DY495"/>
    <mergeCell ref="DQ492:DQ495"/>
    <mergeCell ref="DR492:DR495"/>
    <mergeCell ref="DU492:DU495"/>
    <mergeCell ref="DV492:DV493"/>
    <mergeCell ref="DW492:DW493"/>
    <mergeCell ref="DX492:DX493"/>
    <mergeCell ref="DW494:DW495"/>
    <mergeCell ref="DX494:DX495"/>
    <mergeCell ref="DK492:DK495"/>
    <mergeCell ref="DL492:DL495"/>
    <mergeCell ref="DM492:DM495"/>
    <mergeCell ref="DN492:DN495"/>
    <mergeCell ref="DO492:DO495"/>
    <mergeCell ref="DP492:DP495"/>
    <mergeCell ref="CX492:CX495"/>
    <mergeCell ref="CY492:CY495"/>
    <mergeCell ref="DG492:DG493"/>
    <mergeCell ref="DH492:DH493"/>
    <mergeCell ref="DI492:DI495"/>
    <mergeCell ref="DJ492:DJ495"/>
    <mergeCell ref="CR492:CR495"/>
    <mergeCell ref="CS492:CS495"/>
    <mergeCell ref="CT492:CT495"/>
    <mergeCell ref="CU492:CU495"/>
    <mergeCell ref="CV492:CV495"/>
    <mergeCell ref="CW492:CW495"/>
    <mergeCell ref="CL492:CL495"/>
    <mergeCell ref="DO496:DO499"/>
    <mergeCell ref="EV488:EV491"/>
    <mergeCell ref="E490:E491"/>
    <mergeCell ref="BX490:BX491"/>
    <mergeCell ref="BY490:BY491"/>
    <mergeCell ref="CJ490:CJ491"/>
    <mergeCell ref="DV490:DV491"/>
    <mergeCell ref="DW490:DW491"/>
    <mergeCell ref="DX490:DX491"/>
    <mergeCell ref="EO488:EO491"/>
    <mergeCell ref="EP488:EP491"/>
    <mergeCell ref="EQ488:EQ491"/>
    <mergeCell ref="ER488:ER491"/>
    <mergeCell ref="ES488:ES491"/>
    <mergeCell ref="ET488:ET491"/>
    <mergeCell ref="EI488:EI491"/>
    <mergeCell ref="EJ488:EJ491"/>
    <mergeCell ref="EK488:EK491"/>
    <mergeCell ref="EL488:EL491"/>
    <mergeCell ref="EM488:EM491"/>
    <mergeCell ref="EN488:EN491"/>
    <mergeCell ref="EC488:EC491"/>
    <mergeCell ref="ED488:ED491"/>
    <mergeCell ref="EE488:EE491"/>
    <mergeCell ref="EF488:EF491"/>
    <mergeCell ref="EG488:EG491"/>
    <mergeCell ref="EH488:EH491"/>
    <mergeCell ref="DW488:DW489"/>
    <mergeCell ref="DX488:DX489"/>
    <mergeCell ref="DY488:DY489"/>
    <mergeCell ref="DZ488:DZ491"/>
    <mergeCell ref="EA488:EA491"/>
    <mergeCell ref="EB488:EB491"/>
    <mergeCell ref="DY490:DY491"/>
    <mergeCell ref="DO488:DO491"/>
    <mergeCell ref="DP488:DP491"/>
    <mergeCell ref="DQ488:DQ491"/>
    <mergeCell ref="DR488:DR491"/>
    <mergeCell ref="DU488:DU491"/>
    <mergeCell ref="DV488:DV489"/>
    <mergeCell ref="DI488:DI491"/>
    <mergeCell ref="DJ488:DJ491"/>
    <mergeCell ref="DK488:DK491"/>
    <mergeCell ref="DL488:DL491"/>
    <mergeCell ref="DM488:DM491"/>
    <mergeCell ref="DN488:DN491"/>
    <mergeCell ref="CV488:CV491"/>
    <mergeCell ref="CW488:CW491"/>
    <mergeCell ref="CX488:CX491"/>
    <mergeCell ref="CY488:CY491"/>
    <mergeCell ref="DG488:DG489"/>
    <mergeCell ref="DH488:DH489"/>
    <mergeCell ref="CP488:CP491"/>
    <mergeCell ref="CQ488:CQ491"/>
    <mergeCell ref="CR488:CR491"/>
    <mergeCell ref="CS488:CS491"/>
    <mergeCell ref="CT488:CT491"/>
    <mergeCell ref="CU488:CU491"/>
    <mergeCell ref="CJ488:CJ489"/>
    <mergeCell ref="CK488:CK491"/>
    <mergeCell ref="CL488:CL491"/>
    <mergeCell ref="CM488:CM491"/>
    <mergeCell ref="CN488:CN491"/>
    <mergeCell ref="CO488:CO491"/>
    <mergeCell ref="CC488:CC491"/>
    <mergeCell ref="CD488:CD491"/>
    <mergeCell ref="CE488:CE491"/>
    <mergeCell ref="CF488:CF491"/>
    <mergeCell ref="CG488:CG491"/>
    <mergeCell ref="CH488:CH491"/>
    <mergeCell ref="D488:D491"/>
    <mergeCell ref="E488:E489"/>
    <mergeCell ref="BX488:BX489"/>
    <mergeCell ref="BY488:BY489"/>
    <mergeCell ref="CA488:CA491"/>
    <mergeCell ref="CB488:CB491"/>
    <mergeCell ref="D492:D495"/>
    <mergeCell ref="E492:E493"/>
    <mergeCell ref="CM492:CM495"/>
    <mergeCell ref="CN492:CN495"/>
    <mergeCell ref="CO492:CO495"/>
    <mergeCell ref="CP492:CP495"/>
    <mergeCell ref="CQ492:CQ495"/>
    <mergeCell ref="CE492:CE495"/>
    <mergeCell ref="CF492:CF495"/>
    <mergeCell ref="CG492:CG495"/>
    <mergeCell ref="CH492:CH495"/>
    <mergeCell ref="CJ492:CJ493"/>
    <mergeCell ref="CK492:CK495"/>
    <mergeCell ref="BX492:BX493"/>
    <mergeCell ref="BY492:BY493"/>
    <mergeCell ref="CA492:CA495"/>
    <mergeCell ref="CB492:CB495"/>
    <mergeCell ref="CC492:CC495"/>
    <mergeCell ref="CD492:CD495"/>
    <mergeCell ref="EU488:EU491"/>
    <mergeCell ref="E486:E487"/>
    <mergeCell ref="BX486:BX487"/>
    <mergeCell ref="BY486:BY487"/>
    <mergeCell ref="CJ486:CJ487"/>
    <mergeCell ref="DV486:DV487"/>
    <mergeCell ref="DW486:DW487"/>
    <mergeCell ref="DX486:DX487"/>
    <mergeCell ref="DY486:DY487"/>
    <mergeCell ref="EO484:EO487"/>
    <mergeCell ref="EP484:EP487"/>
    <mergeCell ref="EQ484:EQ487"/>
    <mergeCell ref="ER484:ER487"/>
    <mergeCell ref="ES484:ES487"/>
    <mergeCell ref="ET484:ET487"/>
    <mergeCell ref="EI484:EI487"/>
    <mergeCell ref="EJ484:EJ487"/>
    <mergeCell ref="EK484:EK487"/>
    <mergeCell ref="EL484:EL487"/>
    <mergeCell ref="EM484:EM487"/>
    <mergeCell ref="EN484:EN487"/>
    <mergeCell ref="EC484:EC487"/>
    <mergeCell ref="ED484:ED487"/>
    <mergeCell ref="EE484:EE487"/>
    <mergeCell ref="EF484:EF487"/>
    <mergeCell ref="EG484:EG487"/>
    <mergeCell ref="EH484:EH487"/>
    <mergeCell ref="DW484:DW485"/>
    <mergeCell ref="DX484:DX485"/>
    <mergeCell ref="DY484:DY485"/>
    <mergeCell ref="DZ484:DZ487"/>
    <mergeCell ref="EA484:EA487"/>
    <mergeCell ref="EB484:EB487"/>
    <mergeCell ref="DO484:DO487"/>
    <mergeCell ref="DP484:DP487"/>
    <mergeCell ref="DQ484:DQ487"/>
    <mergeCell ref="DR484:DR487"/>
    <mergeCell ref="DU484:DU487"/>
    <mergeCell ref="DV484:DV485"/>
    <mergeCell ref="DI484:DI487"/>
    <mergeCell ref="DJ484:DJ487"/>
    <mergeCell ref="DK484:DK487"/>
    <mergeCell ref="DL484:DL487"/>
    <mergeCell ref="DM484:DM487"/>
    <mergeCell ref="DN484:DN487"/>
    <mergeCell ref="CV484:CV487"/>
    <mergeCell ref="CW484:CW487"/>
    <mergeCell ref="CX484:CX487"/>
    <mergeCell ref="CY484:CY487"/>
    <mergeCell ref="DG484:DG485"/>
    <mergeCell ref="DH484:DH485"/>
    <mergeCell ref="CP484:CP487"/>
    <mergeCell ref="CQ484:CQ487"/>
    <mergeCell ref="CR484:CR487"/>
    <mergeCell ref="CS484:CS487"/>
    <mergeCell ref="CT484:CT487"/>
    <mergeCell ref="CU484:CU487"/>
    <mergeCell ref="CJ484:CJ485"/>
    <mergeCell ref="CK484:CK487"/>
    <mergeCell ref="CL484:CL487"/>
    <mergeCell ref="CM484:CM487"/>
    <mergeCell ref="CN484:CN487"/>
    <mergeCell ref="CO484:CO487"/>
    <mergeCell ref="CC484:CC487"/>
    <mergeCell ref="CD484:CD487"/>
    <mergeCell ref="CE484:CE487"/>
    <mergeCell ref="CF484:CF487"/>
    <mergeCell ref="CG484:CG487"/>
    <mergeCell ref="CH484:CH487"/>
    <mergeCell ref="D484:D487"/>
    <mergeCell ref="E484:E485"/>
    <mergeCell ref="BX484:BX485"/>
    <mergeCell ref="BY484:BY485"/>
    <mergeCell ref="CA484:CA487"/>
    <mergeCell ref="CB484:CB487"/>
    <mergeCell ref="EU480:EU483"/>
    <mergeCell ref="EV480:EV483"/>
    <mergeCell ref="E482:E483"/>
    <mergeCell ref="BX482:BX483"/>
    <mergeCell ref="BY482:BY483"/>
    <mergeCell ref="CJ482:CJ483"/>
    <mergeCell ref="DV482:DV483"/>
    <mergeCell ref="DW482:DW483"/>
    <mergeCell ref="EO480:EO483"/>
    <mergeCell ref="EP480:EP483"/>
    <mergeCell ref="EQ480:EQ483"/>
    <mergeCell ref="ER480:ER483"/>
    <mergeCell ref="ES480:ES483"/>
    <mergeCell ref="ET480:ET483"/>
    <mergeCell ref="EI480:EI483"/>
    <mergeCell ref="EJ480:EJ483"/>
    <mergeCell ref="EK480:EK483"/>
    <mergeCell ref="EL480:EL483"/>
    <mergeCell ref="EM480:EM483"/>
    <mergeCell ref="EN480:EN483"/>
    <mergeCell ref="EC480:EC483"/>
    <mergeCell ref="ED480:ED483"/>
    <mergeCell ref="EE480:EE483"/>
    <mergeCell ref="EF480:EF483"/>
    <mergeCell ref="EG480:EG483"/>
    <mergeCell ref="EH480:EH483"/>
    <mergeCell ref="DW480:DW481"/>
    <mergeCell ref="DX480:DX481"/>
    <mergeCell ref="DY480:DY481"/>
    <mergeCell ref="DZ480:DZ483"/>
    <mergeCell ref="EA480:EA483"/>
    <mergeCell ref="EB480:EB483"/>
    <mergeCell ref="DX482:DX483"/>
    <mergeCell ref="DY482:DY483"/>
    <mergeCell ref="DO480:DO483"/>
    <mergeCell ref="DP480:DP483"/>
    <mergeCell ref="DQ480:DQ483"/>
    <mergeCell ref="DR480:DR483"/>
    <mergeCell ref="DU480:DU483"/>
    <mergeCell ref="DV480:DV481"/>
    <mergeCell ref="DI480:DI483"/>
    <mergeCell ref="DJ480:DJ483"/>
    <mergeCell ref="DK480:DK483"/>
    <mergeCell ref="DL480:DL483"/>
    <mergeCell ref="DM480:DM483"/>
    <mergeCell ref="DN480:DN483"/>
    <mergeCell ref="CV480:CV483"/>
    <mergeCell ref="CW480:CW483"/>
    <mergeCell ref="CX480:CX483"/>
    <mergeCell ref="CY480:CY483"/>
    <mergeCell ref="EU484:EU487"/>
    <mergeCell ref="EV484:EV487"/>
    <mergeCell ref="CF480:CF483"/>
    <mergeCell ref="CG480:CG483"/>
    <mergeCell ref="CH480:CH483"/>
    <mergeCell ref="D480:D483"/>
    <mergeCell ref="E480:E481"/>
    <mergeCell ref="BX480:BX481"/>
    <mergeCell ref="BY480:BY481"/>
    <mergeCell ref="CA480:CA483"/>
    <mergeCell ref="CB480:CB483"/>
    <mergeCell ref="EU476:EU479"/>
    <mergeCell ref="EV476:EV479"/>
    <mergeCell ref="E478:E479"/>
    <mergeCell ref="BX478:BX479"/>
    <mergeCell ref="BY478:BY479"/>
    <mergeCell ref="CJ478:CJ479"/>
    <mergeCell ref="DV478:DV479"/>
    <mergeCell ref="DW478:DW479"/>
    <mergeCell ref="DX478:DX479"/>
    <mergeCell ref="DY478:DY479"/>
    <mergeCell ref="EO476:EO479"/>
    <mergeCell ref="EP476:EP479"/>
    <mergeCell ref="EQ476:EQ479"/>
    <mergeCell ref="ER476:ER479"/>
    <mergeCell ref="ES476:ES479"/>
    <mergeCell ref="ET476:ET479"/>
    <mergeCell ref="EI476:EI479"/>
    <mergeCell ref="EJ476:EJ479"/>
    <mergeCell ref="EK476:EK479"/>
    <mergeCell ref="EL476:EL479"/>
    <mergeCell ref="EM476:EM479"/>
    <mergeCell ref="EN476:EN479"/>
    <mergeCell ref="EC476:EC479"/>
    <mergeCell ref="ED476:ED479"/>
    <mergeCell ref="EE476:EE479"/>
    <mergeCell ref="EF476:EF479"/>
    <mergeCell ref="EG476:EG479"/>
    <mergeCell ref="EH476:EH479"/>
    <mergeCell ref="DW476:DW477"/>
    <mergeCell ref="DX476:DX477"/>
    <mergeCell ref="DY476:DY477"/>
    <mergeCell ref="DZ476:DZ479"/>
    <mergeCell ref="EA476:EA479"/>
    <mergeCell ref="EB476:EB479"/>
    <mergeCell ref="DO476:DO479"/>
    <mergeCell ref="DP476:DP479"/>
    <mergeCell ref="DQ476:DQ479"/>
    <mergeCell ref="DR476:DR479"/>
    <mergeCell ref="DU476:DU479"/>
    <mergeCell ref="DV476:DV477"/>
    <mergeCell ref="DI476:DI479"/>
    <mergeCell ref="DJ476:DJ479"/>
    <mergeCell ref="DK476:DK479"/>
    <mergeCell ref="DL476:DL479"/>
    <mergeCell ref="DM476:DM479"/>
    <mergeCell ref="DN476:DN479"/>
    <mergeCell ref="CV476:CV479"/>
    <mergeCell ref="CW476:CW479"/>
    <mergeCell ref="CX476:CX479"/>
    <mergeCell ref="CY476:CY479"/>
    <mergeCell ref="DG476:DG477"/>
    <mergeCell ref="DH476:DH477"/>
    <mergeCell ref="CP476:CP479"/>
    <mergeCell ref="CQ476:CQ479"/>
    <mergeCell ref="CR476:CR479"/>
    <mergeCell ref="CS476:CS479"/>
    <mergeCell ref="CT476:CT479"/>
    <mergeCell ref="CU476:CU479"/>
    <mergeCell ref="CJ476:CJ477"/>
    <mergeCell ref="CK476:CK479"/>
    <mergeCell ref="CL476:CL479"/>
    <mergeCell ref="CM476:CM479"/>
    <mergeCell ref="CN476:CN479"/>
    <mergeCell ref="CO476:CO479"/>
    <mergeCell ref="CC476:CC479"/>
    <mergeCell ref="CD476:CD479"/>
    <mergeCell ref="CE476:CE479"/>
    <mergeCell ref="CF476:CF479"/>
    <mergeCell ref="CG476:CG479"/>
    <mergeCell ref="CH476:CH479"/>
    <mergeCell ref="D476:D479"/>
    <mergeCell ref="E476:E477"/>
    <mergeCell ref="BX476:BX477"/>
    <mergeCell ref="BY476:BY477"/>
    <mergeCell ref="CA476:CA479"/>
    <mergeCell ref="CB476:CB479"/>
    <mergeCell ref="EU472:EU475"/>
    <mergeCell ref="EV472:EV475"/>
    <mergeCell ref="E474:E475"/>
    <mergeCell ref="BX474:BX475"/>
    <mergeCell ref="BY474:BY475"/>
    <mergeCell ref="CJ474:CJ475"/>
    <mergeCell ref="DV474:DV475"/>
    <mergeCell ref="DW474:DW475"/>
    <mergeCell ref="EO472:EO475"/>
    <mergeCell ref="EP472:EP475"/>
    <mergeCell ref="EQ472:EQ475"/>
    <mergeCell ref="ER472:ER475"/>
    <mergeCell ref="ES472:ES475"/>
    <mergeCell ref="ET472:ET475"/>
    <mergeCell ref="EI472:EI475"/>
    <mergeCell ref="EJ472:EJ475"/>
    <mergeCell ref="EK472:EK475"/>
    <mergeCell ref="EL472:EL475"/>
    <mergeCell ref="EM472:EM475"/>
    <mergeCell ref="EN472:EN475"/>
    <mergeCell ref="EC472:EC475"/>
    <mergeCell ref="ED472:ED475"/>
    <mergeCell ref="EE472:EE475"/>
    <mergeCell ref="EF472:EF475"/>
    <mergeCell ref="EG472:EG475"/>
    <mergeCell ref="EH472:EH475"/>
    <mergeCell ref="DW472:DW473"/>
    <mergeCell ref="DX472:DX473"/>
    <mergeCell ref="DY472:DY473"/>
    <mergeCell ref="DZ472:DZ475"/>
    <mergeCell ref="EA472:EA475"/>
    <mergeCell ref="EB472:EB475"/>
    <mergeCell ref="DX474:DX475"/>
    <mergeCell ref="DY474:DY475"/>
    <mergeCell ref="DO472:DO475"/>
    <mergeCell ref="DP472:DP475"/>
    <mergeCell ref="DQ472:DQ475"/>
    <mergeCell ref="DR472:DR475"/>
    <mergeCell ref="DU472:DU475"/>
    <mergeCell ref="DV472:DV473"/>
    <mergeCell ref="DI472:DI475"/>
    <mergeCell ref="DN464:DN467"/>
    <mergeCell ref="DJ472:DJ475"/>
    <mergeCell ref="DK472:DK475"/>
    <mergeCell ref="DL472:DL475"/>
    <mergeCell ref="DM472:DM475"/>
    <mergeCell ref="DN472:DN475"/>
    <mergeCell ref="CR472:CR475"/>
    <mergeCell ref="CS472:CS475"/>
    <mergeCell ref="CT472:CT475"/>
    <mergeCell ref="CU472:CU475"/>
    <mergeCell ref="CV472:CV475"/>
    <mergeCell ref="CW472:CW475"/>
    <mergeCell ref="CL472:CL475"/>
    <mergeCell ref="CM472:CM475"/>
    <mergeCell ref="CN472:CN475"/>
    <mergeCell ref="CO472:CO475"/>
    <mergeCell ref="CP472:CP475"/>
    <mergeCell ref="CQ472:CQ475"/>
    <mergeCell ref="CE472:CE475"/>
    <mergeCell ref="CF472:CF475"/>
    <mergeCell ref="CG472:CG475"/>
    <mergeCell ref="CH472:CH475"/>
    <mergeCell ref="EU468:EU471"/>
    <mergeCell ref="EV468:EV471"/>
    <mergeCell ref="E470:E471"/>
    <mergeCell ref="BX470:BX471"/>
    <mergeCell ref="BY470:BY471"/>
    <mergeCell ref="CJ470:CJ471"/>
    <mergeCell ref="DV470:DV471"/>
    <mergeCell ref="DW470:DW471"/>
    <mergeCell ref="EM468:EM471"/>
    <mergeCell ref="EN468:EN471"/>
    <mergeCell ref="EO468:EO471"/>
    <mergeCell ref="EP468:EP471"/>
    <mergeCell ref="EQ468:EQ471"/>
    <mergeCell ref="ER468:ER471"/>
    <mergeCell ref="EG468:EG471"/>
    <mergeCell ref="EH468:EH471"/>
    <mergeCell ref="EI468:EI471"/>
    <mergeCell ref="EJ468:EJ471"/>
    <mergeCell ref="EK468:EK471"/>
    <mergeCell ref="EL468:EL471"/>
    <mergeCell ref="EA468:EA471"/>
    <mergeCell ref="EB468:EB471"/>
    <mergeCell ref="EC468:EC471"/>
    <mergeCell ref="ED468:ED471"/>
    <mergeCell ref="EE468:EE471"/>
    <mergeCell ref="EF468:EF471"/>
    <mergeCell ref="DU468:DU471"/>
    <mergeCell ref="DV468:DV469"/>
    <mergeCell ref="DW468:DW469"/>
    <mergeCell ref="DX468:DX469"/>
    <mergeCell ref="DY468:DY469"/>
    <mergeCell ref="DZ468:DZ471"/>
    <mergeCell ref="DX470:DX471"/>
    <mergeCell ref="DY470:DY471"/>
    <mergeCell ref="DI468:DI471"/>
    <mergeCell ref="DJ468:DJ471"/>
    <mergeCell ref="DK468:DK471"/>
    <mergeCell ref="DL468:DL471"/>
    <mergeCell ref="DM468:DM471"/>
    <mergeCell ref="DN468:DN471"/>
    <mergeCell ref="CV468:CV471"/>
    <mergeCell ref="CW468:CW471"/>
    <mergeCell ref="DG480:DG481"/>
    <mergeCell ref="DH480:DH481"/>
    <mergeCell ref="CP480:CP483"/>
    <mergeCell ref="CQ480:CQ483"/>
    <mergeCell ref="CR480:CR483"/>
    <mergeCell ref="CS480:CS483"/>
    <mergeCell ref="CY468:CY471"/>
    <mergeCell ref="DG468:DG469"/>
    <mergeCell ref="DH468:DH469"/>
    <mergeCell ref="CP468:CP471"/>
    <mergeCell ref="CQ468:CQ471"/>
    <mergeCell ref="CR468:CR471"/>
    <mergeCell ref="CS468:CS471"/>
    <mergeCell ref="CT468:CT471"/>
    <mergeCell ref="CU468:CU471"/>
    <mergeCell ref="CJ468:CJ469"/>
    <mergeCell ref="CK468:CK471"/>
    <mergeCell ref="ET464:ET467"/>
    <mergeCell ref="EU464:EU467"/>
    <mergeCell ref="EV464:EV467"/>
    <mergeCell ref="E466:E467"/>
    <mergeCell ref="CJ466:CJ467"/>
    <mergeCell ref="DV466:DV467"/>
    <mergeCell ref="EN464:EN467"/>
    <mergeCell ref="EO464:EO467"/>
    <mergeCell ref="EP464:EP467"/>
    <mergeCell ref="EQ464:EQ467"/>
    <mergeCell ref="ER464:ER467"/>
    <mergeCell ref="ES464:ES467"/>
    <mergeCell ref="EH464:EH467"/>
    <mergeCell ref="EI464:EI467"/>
    <mergeCell ref="EJ464:EJ467"/>
    <mergeCell ref="EK464:EK467"/>
    <mergeCell ref="EL464:EL467"/>
    <mergeCell ref="EM464:EM467"/>
    <mergeCell ref="EB464:EB467"/>
    <mergeCell ref="EC464:EC467"/>
    <mergeCell ref="ED464:ED467"/>
    <mergeCell ref="EE464:EE467"/>
    <mergeCell ref="EF464:EF467"/>
    <mergeCell ref="EG464:EG467"/>
    <mergeCell ref="DV464:DV465"/>
    <mergeCell ref="DW464:DW465"/>
    <mergeCell ref="DX464:DX465"/>
    <mergeCell ref="DY464:DY465"/>
    <mergeCell ref="DZ464:DZ467"/>
    <mergeCell ref="EA464:EA467"/>
    <mergeCell ref="DW466:DW467"/>
    <mergeCell ref="DX466:DX467"/>
    <mergeCell ref="DY466:DY467"/>
    <mergeCell ref="DO464:DO467"/>
    <mergeCell ref="DP464:DP467"/>
    <mergeCell ref="DQ464:DQ467"/>
    <mergeCell ref="DR464:DR467"/>
    <mergeCell ref="DU464:DU467"/>
    <mergeCell ref="DO468:DO471"/>
    <mergeCell ref="DP468:DP471"/>
    <mergeCell ref="DQ468:DQ471"/>
    <mergeCell ref="DR468:DR471"/>
    <mergeCell ref="DI464:DI467"/>
    <mergeCell ref="DJ464:DJ467"/>
    <mergeCell ref="DK464:DK467"/>
    <mergeCell ref="DL464:DL467"/>
    <mergeCell ref="DM464:DM467"/>
    <mergeCell ref="DH464:DH465"/>
    <mergeCell ref="CX472:CX475"/>
    <mergeCell ref="CY472:CY475"/>
    <mergeCell ref="DG472:DG473"/>
    <mergeCell ref="DH472:DH473"/>
    <mergeCell ref="CQ464:CQ467"/>
    <mergeCell ref="CR464:CR467"/>
    <mergeCell ref="CS464:CS467"/>
    <mergeCell ref="CT464:CT467"/>
    <mergeCell ref="CU464:CU467"/>
    <mergeCell ref="CV464:CV467"/>
    <mergeCell ref="CK464:CK467"/>
    <mergeCell ref="CL464:CL467"/>
    <mergeCell ref="CM464:CM467"/>
    <mergeCell ref="CN464:CN467"/>
    <mergeCell ref="CO464:CO467"/>
    <mergeCell ref="CP464:CP467"/>
    <mergeCell ref="CJ464:CJ465"/>
    <mergeCell ref="CE468:CE471"/>
    <mergeCell ref="CF468:CF471"/>
    <mergeCell ref="CG468:CG471"/>
    <mergeCell ref="CH468:CH471"/>
    <mergeCell ref="CA464:CA467"/>
    <mergeCell ref="CL468:CL471"/>
    <mergeCell ref="CM468:CM471"/>
    <mergeCell ref="CN468:CN471"/>
    <mergeCell ref="CO468:CO471"/>
    <mergeCell ref="BX468:BX469"/>
    <mergeCell ref="BY468:BY469"/>
    <mergeCell ref="CA468:CA471"/>
    <mergeCell ref="CB468:CB471"/>
    <mergeCell ref="CC468:CC471"/>
    <mergeCell ref="CD468:CD471"/>
    <mergeCell ref="CX468:CX471"/>
    <mergeCell ref="CE480:CE483"/>
    <mergeCell ref="D464:D467"/>
    <mergeCell ref="E464:E465"/>
    <mergeCell ref="D468:D471"/>
    <mergeCell ref="E468:E469"/>
    <mergeCell ref="D472:D475"/>
    <mergeCell ref="E472:E473"/>
    <mergeCell ref="EQ460:EQ463"/>
    <mergeCell ref="ER460:ER463"/>
    <mergeCell ref="ES460:ES463"/>
    <mergeCell ref="ET460:ET463"/>
    <mergeCell ref="EU460:EU463"/>
    <mergeCell ref="EV460:EV463"/>
    <mergeCell ref="EK460:EK463"/>
    <mergeCell ref="EL460:EL463"/>
    <mergeCell ref="EM460:EM463"/>
    <mergeCell ref="EN460:EN463"/>
    <mergeCell ref="EO460:EO463"/>
    <mergeCell ref="EP460:EP463"/>
    <mergeCell ref="EE460:EE463"/>
    <mergeCell ref="EF460:EF463"/>
    <mergeCell ref="EG460:EG463"/>
    <mergeCell ref="EH460:EH463"/>
    <mergeCell ref="EI460:EI463"/>
    <mergeCell ref="EJ460:EJ463"/>
    <mergeCell ref="DY460:DY461"/>
    <mergeCell ref="DZ460:DZ463"/>
    <mergeCell ref="EA460:EA463"/>
    <mergeCell ref="EB460:EB463"/>
    <mergeCell ref="EC460:EC463"/>
    <mergeCell ref="ED460:ED463"/>
    <mergeCell ref="DY462:DY463"/>
    <mergeCell ref="DQ460:DQ463"/>
    <mergeCell ref="DR460:DR463"/>
    <mergeCell ref="DU460:DU463"/>
    <mergeCell ref="DV460:DV461"/>
    <mergeCell ref="DW460:DW461"/>
    <mergeCell ref="DX460:DX461"/>
    <mergeCell ref="DV462:DV463"/>
    <mergeCell ref="DW462:DW463"/>
    <mergeCell ref="DX462:DX463"/>
    <mergeCell ref="DK460:DK463"/>
    <mergeCell ref="DL460:DL463"/>
    <mergeCell ref="DM460:DM463"/>
    <mergeCell ref="DN460:DN463"/>
    <mergeCell ref="DO460:DO463"/>
    <mergeCell ref="DP460:DP463"/>
    <mergeCell ref="CX460:CX463"/>
    <mergeCell ref="CY460:CY463"/>
    <mergeCell ref="DG460:DG461"/>
    <mergeCell ref="CW464:CW467"/>
    <mergeCell ref="CJ472:CJ473"/>
    <mergeCell ref="CK472:CK475"/>
    <mergeCell ref="BX472:BX473"/>
    <mergeCell ref="BY472:BY473"/>
    <mergeCell ref="CA472:CA475"/>
    <mergeCell ref="CB472:CB475"/>
    <mergeCell ref="CC472:CC475"/>
    <mergeCell ref="CD472:CD475"/>
    <mergeCell ref="ES468:ES471"/>
    <mergeCell ref="ET468:ET471"/>
    <mergeCell ref="CX464:CX467"/>
    <mergeCell ref="CY464:CY467"/>
    <mergeCell ref="DG464:DG465"/>
    <mergeCell ref="DH460:DH461"/>
    <mergeCell ref="DI460:DI463"/>
    <mergeCell ref="DJ460:DJ463"/>
    <mergeCell ref="CR460:CR463"/>
    <mergeCell ref="CS460:CS463"/>
    <mergeCell ref="CT460:CT463"/>
    <mergeCell ref="CU460:CU463"/>
    <mergeCell ref="CV460:CV463"/>
    <mergeCell ref="CW460:CW463"/>
    <mergeCell ref="CL460:CL463"/>
    <mergeCell ref="CM460:CM463"/>
    <mergeCell ref="CN460:CN463"/>
    <mergeCell ref="CO460:CO463"/>
    <mergeCell ref="CP460:CP463"/>
    <mergeCell ref="CQ460:CQ463"/>
    <mergeCell ref="D460:D463"/>
    <mergeCell ref="E460:E461"/>
    <mergeCell ref="BX460:BX463"/>
    <mergeCell ref="CA460:CA463"/>
    <mergeCell ref="CJ460:CJ461"/>
    <mergeCell ref="CK460:CK463"/>
    <mergeCell ref="E462:E463"/>
    <mergeCell ref="CJ462:CJ463"/>
    <mergeCell ref="EV456:EV459"/>
    <mergeCell ref="E458:E459"/>
    <mergeCell ref="CJ458:CJ459"/>
    <mergeCell ref="DV458:DV459"/>
    <mergeCell ref="DW458:DW459"/>
    <mergeCell ref="DX458:DX459"/>
    <mergeCell ref="DY458:DY459"/>
    <mergeCell ref="EP456:EP459"/>
    <mergeCell ref="EQ456:EQ459"/>
    <mergeCell ref="ER456:ER459"/>
    <mergeCell ref="ES456:ES459"/>
    <mergeCell ref="ET456:ET459"/>
    <mergeCell ref="EU456:EU459"/>
    <mergeCell ref="EJ456:EJ459"/>
    <mergeCell ref="EK456:EK459"/>
    <mergeCell ref="EL456:EL459"/>
    <mergeCell ref="EM456:EM459"/>
    <mergeCell ref="EN456:EN459"/>
    <mergeCell ref="EO456:EO459"/>
    <mergeCell ref="ED456:ED459"/>
    <mergeCell ref="EE456:EE459"/>
    <mergeCell ref="EF456:EF459"/>
    <mergeCell ref="EG456:EG459"/>
    <mergeCell ref="EH456:EH459"/>
    <mergeCell ref="EI456:EI459"/>
    <mergeCell ref="DX456:DX457"/>
    <mergeCell ref="DY456:DY457"/>
    <mergeCell ref="DZ456:DZ459"/>
    <mergeCell ref="EA456:EA459"/>
    <mergeCell ref="EB456:EB459"/>
    <mergeCell ref="EC456:EC459"/>
    <mergeCell ref="DQ456:DQ459"/>
    <mergeCell ref="DR456:DR459"/>
    <mergeCell ref="DU456:DU459"/>
    <mergeCell ref="DV456:DV457"/>
    <mergeCell ref="DW456:DW457"/>
    <mergeCell ref="DK456:DK459"/>
    <mergeCell ref="DL456:DL459"/>
    <mergeCell ref="DM456:DM459"/>
    <mergeCell ref="CR456:CR459"/>
    <mergeCell ref="CS456:CS459"/>
    <mergeCell ref="CT456:CT459"/>
    <mergeCell ref="CU456:CU459"/>
    <mergeCell ref="CV456:CV459"/>
    <mergeCell ref="CW456:CW459"/>
    <mergeCell ref="CL456:CL459"/>
    <mergeCell ref="CM456:CM459"/>
    <mergeCell ref="CN456:CN459"/>
    <mergeCell ref="CO456:CO459"/>
    <mergeCell ref="CP456:CP459"/>
    <mergeCell ref="CQ456:CQ459"/>
    <mergeCell ref="D456:D459"/>
    <mergeCell ref="E456:E457"/>
    <mergeCell ref="BX456:BX459"/>
    <mergeCell ref="CA456:CA459"/>
    <mergeCell ref="CJ456:CJ457"/>
    <mergeCell ref="CK456:CK459"/>
    <mergeCell ref="E454:E455"/>
    <mergeCell ref="CJ454:CJ455"/>
    <mergeCell ref="DV454:DV455"/>
    <mergeCell ref="DW454:DW455"/>
    <mergeCell ref="DX454:DX455"/>
    <mergeCell ref="DY454:DY455"/>
    <mergeCell ref="EQ452:EQ455"/>
    <mergeCell ref="ER452:ER455"/>
    <mergeCell ref="ES452:ES455"/>
    <mergeCell ref="ET452:ET455"/>
    <mergeCell ref="EU452:EU455"/>
    <mergeCell ref="EV452:EV455"/>
    <mergeCell ref="EK452:EK455"/>
    <mergeCell ref="EL452:EL455"/>
    <mergeCell ref="EM452:EM455"/>
    <mergeCell ref="EN452:EN455"/>
    <mergeCell ref="EO452:EO455"/>
    <mergeCell ref="EP452:EP455"/>
    <mergeCell ref="EE452:EE455"/>
    <mergeCell ref="EF452:EF455"/>
    <mergeCell ref="EG452:EG455"/>
    <mergeCell ref="EH452:EH455"/>
    <mergeCell ref="EI452:EI455"/>
    <mergeCell ref="EJ452:EJ455"/>
    <mergeCell ref="DY452:DY453"/>
    <mergeCell ref="DZ452:DZ455"/>
    <mergeCell ref="EA452:EA455"/>
    <mergeCell ref="EB452:EB455"/>
    <mergeCell ref="EC452:EC455"/>
    <mergeCell ref="ED452:ED455"/>
    <mergeCell ref="DQ452:DQ455"/>
    <mergeCell ref="DR452:DR455"/>
    <mergeCell ref="DU452:DU455"/>
    <mergeCell ref="DV452:DV453"/>
    <mergeCell ref="DW452:DW453"/>
    <mergeCell ref="CR452:CR455"/>
    <mergeCell ref="CS452:CS455"/>
    <mergeCell ref="CT452:CT455"/>
    <mergeCell ref="CU452:CU455"/>
    <mergeCell ref="CV452:CV455"/>
    <mergeCell ref="CW452:CW455"/>
    <mergeCell ref="CL452:CL455"/>
    <mergeCell ref="CM452:CM455"/>
    <mergeCell ref="CN452:CN455"/>
    <mergeCell ref="CO452:CO455"/>
    <mergeCell ref="CP452:CP455"/>
    <mergeCell ref="CQ452:CQ455"/>
    <mergeCell ref="D452:D455"/>
    <mergeCell ref="DY450:DY451"/>
    <mergeCell ref="EQ448:EQ451"/>
    <mergeCell ref="ER448:ER451"/>
    <mergeCell ref="ES448:ES451"/>
    <mergeCell ref="ET448:ET451"/>
    <mergeCell ref="EU448:EU451"/>
    <mergeCell ref="EV448:EV451"/>
    <mergeCell ref="EK448:EK451"/>
    <mergeCell ref="EL448:EL451"/>
    <mergeCell ref="EM448:EM451"/>
    <mergeCell ref="EN448:EN451"/>
    <mergeCell ref="EO448:EO451"/>
    <mergeCell ref="EP448:EP451"/>
    <mergeCell ref="EE448:EE451"/>
    <mergeCell ref="EF448:EF451"/>
    <mergeCell ref="EG448:EG451"/>
    <mergeCell ref="EH448:EH451"/>
    <mergeCell ref="EI448:EI451"/>
    <mergeCell ref="EJ448:EJ451"/>
    <mergeCell ref="DY448:DY449"/>
    <mergeCell ref="DZ448:DZ451"/>
    <mergeCell ref="EA448:EA451"/>
    <mergeCell ref="EB448:EB451"/>
    <mergeCell ref="EC448:EC451"/>
    <mergeCell ref="ED448:ED451"/>
    <mergeCell ref="DQ448:DQ451"/>
    <mergeCell ref="DR448:DR451"/>
    <mergeCell ref="DN456:DN459"/>
    <mergeCell ref="DO456:DO459"/>
    <mergeCell ref="DP456:DP459"/>
    <mergeCell ref="CX456:CX459"/>
    <mergeCell ref="CY456:CY459"/>
    <mergeCell ref="DG456:DG457"/>
    <mergeCell ref="DH456:DH457"/>
    <mergeCell ref="DI456:DI459"/>
    <mergeCell ref="DJ456:DJ459"/>
    <mergeCell ref="DX452:DX453"/>
    <mergeCell ref="DK452:DK455"/>
    <mergeCell ref="DL452:DL455"/>
    <mergeCell ref="DM452:DM455"/>
    <mergeCell ref="DN452:DN455"/>
    <mergeCell ref="DO452:DO455"/>
    <mergeCell ref="DP452:DP455"/>
    <mergeCell ref="CX452:CX455"/>
    <mergeCell ref="CY452:CY455"/>
    <mergeCell ref="DG452:DG453"/>
    <mergeCell ref="DH452:DH453"/>
    <mergeCell ref="DI452:DI455"/>
    <mergeCell ref="DJ452:DJ455"/>
    <mergeCell ref="E452:E453"/>
    <mergeCell ref="BX452:BX455"/>
    <mergeCell ref="CA452:CA455"/>
    <mergeCell ref="CJ452:CJ453"/>
    <mergeCell ref="CK452:CK455"/>
    <mergeCell ref="E450:E451"/>
    <mergeCell ref="CJ450:CJ451"/>
    <mergeCell ref="DV450:DV451"/>
    <mergeCell ref="DW450:DW451"/>
    <mergeCell ref="DX450:DX451"/>
    <mergeCell ref="DU448:DU451"/>
    <mergeCell ref="DV448:DV449"/>
    <mergeCell ref="DW448:DW449"/>
    <mergeCell ref="DX448:DX449"/>
    <mergeCell ref="DK448:DK451"/>
    <mergeCell ref="DL448:DL451"/>
    <mergeCell ref="DM448:DM451"/>
    <mergeCell ref="DN448:DN451"/>
    <mergeCell ref="DO448:DO451"/>
    <mergeCell ref="DP448:DP451"/>
    <mergeCell ref="CX448:CX451"/>
    <mergeCell ref="CY448:CY451"/>
    <mergeCell ref="DG448:DG449"/>
    <mergeCell ref="DH448:DH449"/>
    <mergeCell ref="DI448:DI451"/>
    <mergeCell ref="DJ448:DJ451"/>
    <mergeCell ref="CR448:CR451"/>
    <mergeCell ref="CS448:CS451"/>
    <mergeCell ref="CT448:CT451"/>
    <mergeCell ref="CU448:CU451"/>
    <mergeCell ref="CV448:CV451"/>
    <mergeCell ref="CW448:CW451"/>
    <mergeCell ref="CL448:CL451"/>
    <mergeCell ref="CM448:CM451"/>
    <mergeCell ref="CN448:CN451"/>
    <mergeCell ref="CO448:CO451"/>
    <mergeCell ref="CP448:CP451"/>
    <mergeCell ref="CQ448:CQ451"/>
    <mergeCell ref="DV446:DV447"/>
    <mergeCell ref="DW446:DW447"/>
    <mergeCell ref="DX446:DX447"/>
    <mergeCell ref="D448:D451"/>
    <mergeCell ref="E448:E449"/>
    <mergeCell ref="BX448:BX451"/>
    <mergeCell ref="CA448:CA451"/>
    <mergeCell ref="CJ448:CJ449"/>
    <mergeCell ref="CK448:CK451"/>
    <mergeCell ref="DY446:DY447"/>
    <mergeCell ref="EQ444:EQ447"/>
    <mergeCell ref="ER444:ER447"/>
    <mergeCell ref="ES444:ES447"/>
    <mergeCell ref="ET444:ET447"/>
    <mergeCell ref="EU444:EU447"/>
    <mergeCell ref="EV444:EV447"/>
    <mergeCell ref="EK444:EK447"/>
    <mergeCell ref="EL444:EL447"/>
    <mergeCell ref="EM444:EM447"/>
    <mergeCell ref="EN444:EN447"/>
    <mergeCell ref="EO444:EO447"/>
    <mergeCell ref="EP444:EP447"/>
    <mergeCell ref="EE444:EE447"/>
    <mergeCell ref="EF444:EF447"/>
    <mergeCell ref="EG444:EG447"/>
    <mergeCell ref="EH444:EH447"/>
    <mergeCell ref="EI444:EI447"/>
    <mergeCell ref="EJ444:EJ447"/>
    <mergeCell ref="DY444:DY445"/>
    <mergeCell ref="DZ444:DZ447"/>
    <mergeCell ref="EA444:EA447"/>
    <mergeCell ref="EB444:EB447"/>
    <mergeCell ref="EC444:EC447"/>
    <mergeCell ref="ED444:ED447"/>
    <mergeCell ref="DQ444:DQ447"/>
    <mergeCell ref="DR444:DR447"/>
    <mergeCell ref="DU444:DU447"/>
    <mergeCell ref="DV444:DV445"/>
    <mergeCell ref="DW444:DW445"/>
    <mergeCell ref="DX444:DX445"/>
    <mergeCell ref="D444:D447"/>
    <mergeCell ref="E444:E445"/>
    <mergeCell ref="BX444:BX447"/>
    <mergeCell ref="CA444:CA447"/>
    <mergeCell ref="CJ444:CJ445"/>
    <mergeCell ref="CK444:CK447"/>
    <mergeCell ref="E446:E447"/>
    <mergeCell ref="CJ446:CJ447"/>
    <mergeCell ref="DK444:DK447"/>
    <mergeCell ref="DL444:DL447"/>
    <mergeCell ref="DM444:DM447"/>
    <mergeCell ref="DN444:DN447"/>
    <mergeCell ref="DO444:DO447"/>
    <mergeCell ref="DP444:DP447"/>
    <mergeCell ref="CX444:CX447"/>
    <mergeCell ref="CY444:CY447"/>
    <mergeCell ref="DG444:DG445"/>
    <mergeCell ref="DH444:DH445"/>
    <mergeCell ref="DI444:DI447"/>
    <mergeCell ref="DJ444:DJ447"/>
    <mergeCell ref="CR444:CR447"/>
    <mergeCell ref="CS444:CS447"/>
    <mergeCell ref="CT444:CT447"/>
    <mergeCell ref="CU444:CU447"/>
    <mergeCell ref="CV444:CV447"/>
    <mergeCell ref="CW444:CW447"/>
    <mergeCell ref="CL444:CL447"/>
    <mergeCell ref="CM444:CM447"/>
    <mergeCell ref="CN444:CN447"/>
    <mergeCell ref="CO444:CO447"/>
    <mergeCell ref="CP444:CP447"/>
    <mergeCell ref="CQ444:CQ447"/>
    <mergeCell ref="E442:E443"/>
    <mergeCell ref="CJ442:CJ443"/>
    <mergeCell ref="DV442:DV443"/>
    <mergeCell ref="DW442:DW443"/>
    <mergeCell ref="DX442:DX443"/>
    <mergeCell ref="DY442:DY443"/>
    <mergeCell ref="EQ440:EQ443"/>
    <mergeCell ref="ER440:ER443"/>
    <mergeCell ref="ES440:ES443"/>
    <mergeCell ref="ET440:ET443"/>
    <mergeCell ref="EU440:EU443"/>
    <mergeCell ref="EV440:EV443"/>
    <mergeCell ref="EK440:EK443"/>
    <mergeCell ref="EL440:EL443"/>
    <mergeCell ref="EM440:EM443"/>
    <mergeCell ref="EN440:EN443"/>
    <mergeCell ref="EO440:EO443"/>
    <mergeCell ref="EP440:EP443"/>
    <mergeCell ref="EE440:EE443"/>
    <mergeCell ref="EF440:EF443"/>
    <mergeCell ref="EG440:EG443"/>
    <mergeCell ref="EH440:EH443"/>
    <mergeCell ref="EI440:EI443"/>
    <mergeCell ref="EJ440:EJ443"/>
    <mergeCell ref="DY440:DY441"/>
    <mergeCell ref="DZ440:DZ443"/>
    <mergeCell ref="EA440:EA443"/>
    <mergeCell ref="EB440:EB443"/>
    <mergeCell ref="EC440:EC443"/>
    <mergeCell ref="ED440:ED443"/>
    <mergeCell ref="DQ440:DQ443"/>
    <mergeCell ref="DR440:DR443"/>
    <mergeCell ref="DU440:DU443"/>
    <mergeCell ref="DV440:DV441"/>
    <mergeCell ref="DW440:DW441"/>
    <mergeCell ref="DX440:DX441"/>
    <mergeCell ref="DK440:DK443"/>
    <mergeCell ref="DL440:DL443"/>
    <mergeCell ref="DM440:DM443"/>
    <mergeCell ref="DN440:DN443"/>
    <mergeCell ref="DO440:DO443"/>
    <mergeCell ref="DP440:DP443"/>
    <mergeCell ref="CX440:CX443"/>
    <mergeCell ref="CY440:CY443"/>
    <mergeCell ref="DG440:DG441"/>
    <mergeCell ref="DH440:DH441"/>
    <mergeCell ref="DI440:DI443"/>
    <mergeCell ref="DJ440:DJ443"/>
    <mergeCell ref="CR440:CR443"/>
    <mergeCell ref="CS440:CS443"/>
    <mergeCell ref="CT440:CT443"/>
    <mergeCell ref="CU440:CU443"/>
    <mergeCell ref="CV440:CV443"/>
    <mergeCell ref="CW440:CW443"/>
    <mergeCell ref="CL440:CL443"/>
    <mergeCell ref="CM440:CM443"/>
    <mergeCell ref="CN440:CN443"/>
    <mergeCell ref="CO440:CO443"/>
    <mergeCell ref="CP440:CP443"/>
    <mergeCell ref="CQ440:CQ443"/>
    <mergeCell ref="D440:D443"/>
    <mergeCell ref="E440:E441"/>
    <mergeCell ref="BX440:BX443"/>
    <mergeCell ref="CA440:CA443"/>
    <mergeCell ref="CJ440:CJ441"/>
    <mergeCell ref="CK440:CK443"/>
    <mergeCell ref="E438:E439"/>
    <mergeCell ref="CJ438:CJ439"/>
    <mergeCell ref="DV438:DV439"/>
    <mergeCell ref="DW438:DW439"/>
    <mergeCell ref="DX438:DX439"/>
    <mergeCell ref="DY438:DY439"/>
    <mergeCell ref="EQ436:EQ439"/>
    <mergeCell ref="ER436:ER439"/>
    <mergeCell ref="ES436:ES439"/>
    <mergeCell ref="ET436:ET439"/>
    <mergeCell ref="EU436:EU439"/>
    <mergeCell ref="EV436:EV439"/>
    <mergeCell ref="EK436:EK439"/>
    <mergeCell ref="EL436:EL439"/>
    <mergeCell ref="EM436:EM439"/>
    <mergeCell ref="EN436:EN439"/>
    <mergeCell ref="EO436:EO439"/>
    <mergeCell ref="EP436:EP439"/>
    <mergeCell ref="EE436:EE439"/>
    <mergeCell ref="EF436:EF439"/>
    <mergeCell ref="EG436:EG439"/>
    <mergeCell ref="EH436:EH439"/>
    <mergeCell ref="EI436:EI439"/>
    <mergeCell ref="EJ436:EJ439"/>
    <mergeCell ref="DY436:DY437"/>
    <mergeCell ref="DZ436:DZ439"/>
    <mergeCell ref="EA436:EA439"/>
    <mergeCell ref="EB436:EB439"/>
    <mergeCell ref="EC436:EC439"/>
    <mergeCell ref="ED436:ED439"/>
    <mergeCell ref="DQ436:DQ439"/>
    <mergeCell ref="DR436:DR439"/>
    <mergeCell ref="DU436:DU439"/>
    <mergeCell ref="DV436:DV437"/>
    <mergeCell ref="DW436:DW437"/>
    <mergeCell ref="DX436:DX437"/>
    <mergeCell ref="DK436:DK439"/>
    <mergeCell ref="DL436:DL439"/>
    <mergeCell ref="DM436:DM439"/>
    <mergeCell ref="DN436:DN439"/>
    <mergeCell ref="DO436:DO439"/>
    <mergeCell ref="DP436:DP439"/>
    <mergeCell ref="CX436:CX439"/>
    <mergeCell ref="CY436:CY439"/>
    <mergeCell ref="DG436:DG437"/>
    <mergeCell ref="DH436:DH437"/>
    <mergeCell ref="DI436:DI439"/>
    <mergeCell ref="DJ436:DJ439"/>
    <mergeCell ref="CR436:CR439"/>
    <mergeCell ref="CS436:CS439"/>
    <mergeCell ref="CT436:CT439"/>
    <mergeCell ref="CU436:CU439"/>
    <mergeCell ref="CV436:CV439"/>
    <mergeCell ref="CW436:CW439"/>
    <mergeCell ref="CL436:CL439"/>
    <mergeCell ref="CM436:CM439"/>
    <mergeCell ref="CN436:CN439"/>
    <mergeCell ref="CO436:CO439"/>
    <mergeCell ref="CP436:CP439"/>
    <mergeCell ref="CQ436:CQ439"/>
    <mergeCell ref="D436:D439"/>
    <mergeCell ref="E436:E437"/>
    <mergeCell ref="BX436:BX439"/>
    <mergeCell ref="CA436:CA439"/>
    <mergeCell ref="CJ436:CJ437"/>
    <mergeCell ref="CK436:CK439"/>
    <mergeCell ref="EV432:EV435"/>
    <mergeCell ref="E434:E435"/>
    <mergeCell ref="CJ434:CJ435"/>
    <mergeCell ref="DV434:DV435"/>
    <mergeCell ref="DW434:DW435"/>
    <mergeCell ref="DX434:DX435"/>
    <mergeCell ref="DY434:DY435"/>
    <mergeCell ref="EP432:EP435"/>
    <mergeCell ref="EQ432:EQ435"/>
    <mergeCell ref="ER432:ER435"/>
    <mergeCell ref="ES432:ES435"/>
    <mergeCell ref="ET432:ET435"/>
    <mergeCell ref="EU432:EU435"/>
    <mergeCell ref="EJ432:EJ435"/>
    <mergeCell ref="EK432:EK435"/>
    <mergeCell ref="EL432:EL435"/>
    <mergeCell ref="EM432:EM435"/>
    <mergeCell ref="EN432:EN435"/>
    <mergeCell ref="EO432:EO435"/>
    <mergeCell ref="ED432:ED435"/>
    <mergeCell ref="EE432:EE435"/>
    <mergeCell ref="EF432:EF435"/>
    <mergeCell ref="EG432:EG435"/>
    <mergeCell ref="EH432:EH435"/>
    <mergeCell ref="EI432:EI435"/>
    <mergeCell ref="DX432:DX433"/>
    <mergeCell ref="DY432:DY433"/>
    <mergeCell ref="DZ432:DZ435"/>
    <mergeCell ref="EA432:EA435"/>
    <mergeCell ref="EB432:EB435"/>
    <mergeCell ref="EC432:EC435"/>
    <mergeCell ref="DP432:DP435"/>
    <mergeCell ref="DQ432:DQ435"/>
    <mergeCell ref="DR432:DR435"/>
    <mergeCell ref="DU432:DU435"/>
    <mergeCell ref="DV432:DV433"/>
    <mergeCell ref="DW432:DW433"/>
    <mergeCell ref="DJ432:DJ435"/>
    <mergeCell ref="DK432:DK435"/>
    <mergeCell ref="DL432:DL435"/>
    <mergeCell ref="DM432:DM435"/>
    <mergeCell ref="DN432:DN435"/>
    <mergeCell ref="DO432:DO435"/>
    <mergeCell ref="CW432:CW435"/>
    <mergeCell ref="CX432:CX435"/>
    <mergeCell ref="CY432:CY435"/>
    <mergeCell ref="DG432:DG433"/>
    <mergeCell ref="DH432:DH433"/>
    <mergeCell ref="DI432:DI435"/>
    <mergeCell ref="CQ432:CQ435"/>
    <mergeCell ref="CR432:CR435"/>
    <mergeCell ref="CS432:CS435"/>
    <mergeCell ref="CT432:CT435"/>
    <mergeCell ref="CU432:CU435"/>
    <mergeCell ref="CV432:CV435"/>
    <mergeCell ref="CK432:CK435"/>
    <mergeCell ref="CL432:CL435"/>
    <mergeCell ref="CM432:CM435"/>
    <mergeCell ref="CN432:CN435"/>
    <mergeCell ref="CO432:CO435"/>
    <mergeCell ref="CP432:CP435"/>
    <mergeCell ref="D432:D435"/>
    <mergeCell ref="E432:E433"/>
    <mergeCell ref="BX432:BX435"/>
    <mergeCell ref="CA432:CA435"/>
    <mergeCell ref="CJ432:CJ433"/>
    <mergeCell ref="E430:E431"/>
    <mergeCell ref="CJ430:CJ431"/>
    <mergeCell ref="DV430:DV431"/>
    <mergeCell ref="DW430:DW431"/>
    <mergeCell ref="DX430:DX431"/>
    <mergeCell ref="DY430:DY431"/>
    <mergeCell ref="EQ428:EQ431"/>
    <mergeCell ref="ER428:ER431"/>
    <mergeCell ref="ES428:ES431"/>
    <mergeCell ref="ET428:ET431"/>
    <mergeCell ref="EU428:EU431"/>
    <mergeCell ref="EV428:EV431"/>
    <mergeCell ref="EK428:EK431"/>
    <mergeCell ref="EL428:EL431"/>
    <mergeCell ref="EM428:EM431"/>
    <mergeCell ref="EN428:EN431"/>
    <mergeCell ref="EO428:EO431"/>
    <mergeCell ref="EP428:EP431"/>
    <mergeCell ref="EE428:EE431"/>
    <mergeCell ref="EF428:EF431"/>
    <mergeCell ref="EG428:EG431"/>
    <mergeCell ref="EH428:EH431"/>
    <mergeCell ref="EI428:EI431"/>
    <mergeCell ref="EJ428:EJ431"/>
    <mergeCell ref="DY428:DY429"/>
    <mergeCell ref="DZ428:DZ431"/>
    <mergeCell ref="EA428:EA431"/>
    <mergeCell ref="EB428:EB431"/>
    <mergeCell ref="EC428:EC431"/>
    <mergeCell ref="ED428:ED431"/>
    <mergeCell ref="DQ428:DQ431"/>
    <mergeCell ref="DR428:DR431"/>
    <mergeCell ref="DU428:DU431"/>
    <mergeCell ref="DV428:DV429"/>
    <mergeCell ref="DW428:DW429"/>
    <mergeCell ref="DX428:DX429"/>
    <mergeCell ref="DK428:DK431"/>
    <mergeCell ref="DL428:DL431"/>
    <mergeCell ref="DM428:DM431"/>
    <mergeCell ref="DN428:DN431"/>
    <mergeCell ref="DO428:DO431"/>
    <mergeCell ref="DP428:DP431"/>
    <mergeCell ref="CX428:CX431"/>
    <mergeCell ref="D424:D427"/>
    <mergeCell ref="E424:E425"/>
    <mergeCell ref="BX424:BX425"/>
    <mergeCell ref="BY424:BY425"/>
    <mergeCell ref="CA424:CA427"/>
    <mergeCell ref="CB424:CB427"/>
    <mergeCell ref="CY428:CY431"/>
    <mergeCell ref="DG428:DG429"/>
    <mergeCell ref="DH428:DH429"/>
    <mergeCell ref="DI428:DI431"/>
    <mergeCell ref="DJ428:DJ431"/>
    <mergeCell ref="CR428:CR431"/>
    <mergeCell ref="CS428:CS431"/>
    <mergeCell ref="CT428:CT431"/>
    <mergeCell ref="CU428:CU431"/>
    <mergeCell ref="CV428:CV431"/>
    <mergeCell ref="CW428:CW431"/>
    <mergeCell ref="CL428:CL431"/>
    <mergeCell ref="CM428:CM431"/>
    <mergeCell ref="CN428:CN431"/>
    <mergeCell ref="CO428:CO431"/>
    <mergeCell ref="CP428:CP431"/>
    <mergeCell ref="CQ428:CQ431"/>
    <mergeCell ref="D428:D431"/>
    <mergeCell ref="E428:E429"/>
    <mergeCell ref="CA428:CA431"/>
    <mergeCell ref="CJ428:CJ429"/>
    <mergeCell ref="CK428:CK431"/>
    <mergeCell ref="EU424:EU427"/>
    <mergeCell ref="EV424:EV427"/>
    <mergeCell ref="E426:E427"/>
    <mergeCell ref="BX426:BX427"/>
    <mergeCell ref="BY426:BY427"/>
    <mergeCell ref="CJ426:CJ427"/>
    <mergeCell ref="DV426:DV427"/>
    <mergeCell ref="DW426:DW427"/>
    <mergeCell ref="EO424:EO427"/>
    <mergeCell ref="EP424:EP427"/>
    <mergeCell ref="EQ424:EQ427"/>
    <mergeCell ref="ER424:ER427"/>
    <mergeCell ref="ES424:ES427"/>
    <mergeCell ref="ET424:ET427"/>
    <mergeCell ref="EI424:EI427"/>
    <mergeCell ref="EJ424:EJ427"/>
    <mergeCell ref="EK424:EK427"/>
    <mergeCell ref="EL424:EL427"/>
    <mergeCell ref="EM424:EM427"/>
    <mergeCell ref="EN424:EN427"/>
    <mergeCell ref="EC424:EC427"/>
    <mergeCell ref="ED424:ED427"/>
    <mergeCell ref="EE424:EE427"/>
    <mergeCell ref="EF424:EF427"/>
    <mergeCell ref="EG424:EG427"/>
    <mergeCell ref="EH424:EH427"/>
    <mergeCell ref="DW424:DW425"/>
    <mergeCell ref="DX424:DX425"/>
    <mergeCell ref="DY424:DY425"/>
    <mergeCell ref="DZ424:DZ427"/>
    <mergeCell ref="EA424:EA427"/>
    <mergeCell ref="EB424:EB427"/>
    <mergeCell ref="DX426:DX427"/>
    <mergeCell ref="DY426:DY427"/>
    <mergeCell ref="DO424:DO427"/>
    <mergeCell ref="DP424:DP427"/>
    <mergeCell ref="CH420:CH423"/>
    <mergeCell ref="CJ420:CJ421"/>
    <mergeCell ref="CK420:CK423"/>
    <mergeCell ref="CL420:CL423"/>
    <mergeCell ref="DV424:DV425"/>
    <mergeCell ref="DI424:DI427"/>
    <mergeCell ref="DJ424:DJ427"/>
    <mergeCell ref="DK424:DK427"/>
    <mergeCell ref="DL424:DL427"/>
    <mergeCell ref="DM424:DM427"/>
    <mergeCell ref="DN424:DN427"/>
    <mergeCell ref="CV424:CV427"/>
    <mergeCell ref="CW424:CW427"/>
    <mergeCell ref="CX424:CX427"/>
    <mergeCell ref="CY424:CY427"/>
    <mergeCell ref="DG424:DG425"/>
    <mergeCell ref="DH424:DH425"/>
    <mergeCell ref="CP424:CP427"/>
    <mergeCell ref="CQ424:CQ427"/>
    <mergeCell ref="CR424:CR427"/>
    <mergeCell ref="CS424:CS427"/>
    <mergeCell ref="CT424:CT427"/>
    <mergeCell ref="CU424:CU427"/>
    <mergeCell ref="CJ424:CJ425"/>
    <mergeCell ref="CK424:CK427"/>
    <mergeCell ref="CL424:CL427"/>
    <mergeCell ref="CM424:CM427"/>
    <mergeCell ref="CN424:CN427"/>
    <mergeCell ref="CO424:CO427"/>
    <mergeCell ref="CC424:CC427"/>
    <mergeCell ref="CD424:CD427"/>
    <mergeCell ref="CE424:CE427"/>
    <mergeCell ref="CF424:CF427"/>
    <mergeCell ref="CG424:CG427"/>
    <mergeCell ref="CH424:CH427"/>
    <mergeCell ref="DQ424:DQ427"/>
    <mergeCell ref="DR424:DR427"/>
    <mergeCell ref="DU424:DU427"/>
    <mergeCell ref="CJ422:CJ423"/>
    <mergeCell ref="DV422:DV423"/>
    <mergeCell ref="DH420:DH421"/>
    <mergeCell ref="DI420:DI423"/>
    <mergeCell ref="DJ420:DJ423"/>
    <mergeCell ref="DK420:DK423"/>
    <mergeCell ref="DL420:DL423"/>
    <mergeCell ref="DM420:DM423"/>
    <mergeCell ref="CU420:CU423"/>
    <mergeCell ref="CV420:CV423"/>
    <mergeCell ref="CW420:CW423"/>
    <mergeCell ref="CX420:CX423"/>
    <mergeCell ref="CY420:CY423"/>
    <mergeCell ref="DG420:DG421"/>
    <mergeCell ref="CO420:CO423"/>
    <mergeCell ref="CP420:CP423"/>
    <mergeCell ref="CQ420:CQ423"/>
    <mergeCell ref="CR420:CR423"/>
    <mergeCell ref="CS420:CS423"/>
    <mergeCell ref="CT420:CT423"/>
    <mergeCell ref="CM420:CM423"/>
    <mergeCell ref="CN420:CN423"/>
    <mergeCell ref="DW422:DW423"/>
    <mergeCell ref="EN420:EN423"/>
    <mergeCell ref="EO420:EO423"/>
    <mergeCell ref="EP420:EP423"/>
    <mergeCell ref="EQ420:EQ423"/>
    <mergeCell ref="ER420:ER423"/>
    <mergeCell ref="ES420:ES423"/>
    <mergeCell ref="EH420:EH423"/>
    <mergeCell ref="EI420:EI423"/>
    <mergeCell ref="EJ420:EJ423"/>
    <mergeCell ref="EK420:EK423"/>
    <mergeCell ref="EL420:EL423"/>
    <mergeCell ref="EM420:EM423"/>
    <mergeCell ref="EB420:EB423"/>
    <mergeCell ref="EC420:EC423"/>
    <mergeCell ref="ED420:ED423"/>
    <mergeCell ref="EE420:EE423"/>
    <mergeCell ref="EF420:EF423"/>
    <mergeCell ref="EG420:EG423"/>
    <mergeCell ref="DV420:DV421"/>
    <mergeCell ref="DW420:DW421"/>
    <mergeCell ref="DX420:DX421"/>
    <mergeCell ref="DY420:DY421"/>
    <mergeCell ref="DZ420:DZ423"/>
    <mergeCell ref="EA420:EA423"/>
    <mergeCell ref="DX422:DX423"/>
    <mergeCell ref="DY422:DY423"/>
    <mergeCell ref="DN420:DN423"/>
    <mergeCell ref="DO420:DO423"/>
    <mergeCell ref="DP420:DP423"/>
    <mergeCell ref="DQ420:DQ423"/>
    <mergeCell ref="DR420:DR423"/>
    <mergeCell ref="DU420:DU423"/>
    <mergeCell ref="CB420:CB423"/>
    <mergeCell ref="CC420:CC423"/>
    <mergeCell ref="CD420:CD423"/>
    <mergeCell ref="CE420:CE423"/>
    <mergeCell ref="CF420:CF423"/>
    <mergeCell ref="CG420:CG423"/>
    <mergeCell ref="D420:D423"/>
    <mergeCell ref="E420:E421"/>
    <mergeCell ref="BX420:BX421"/>
    <mergeCell ref="BY420:BY421"/>
    <mergeCell ref="CA420:CA423"/>
    <mergeCell ref="ET416:ET419"/>
    <mergeCell ref="EU416:EU419"/>
    <mergeCell ref="EV416:EV419"/>
    <mergeCell ref="E418:E419"/>
    <mergeCell ref="BX418:BX419"/>
    <mergeCell ref="BY418:BY419"/>
    <mergeCell ref="CJ418:CJ419"/>
    <mergeCell ref="EN416:EN419"/>
    <mergeCell ref="EO416:EO419"/>
    <mergeCell ref="EP416:EP419"/>
    <mergeCell ref="EQ416:EQ419"/>
    <mergeCell ref="ER416:ER419"/>
    <mergeCell ref="ES416:ES419"/>
    <mergeCell ref="EH416:EH419"/>
    <mergeCell ref="EI416:EI419"/>
    <mergeCell ref="EJ416:EJ419"/>
    <mergeCell ref="EK416:EK419"/>
    <mergeCell ref="EL416:EL419"/>
    <mergeCell ref="EM416:EM419"/>
    <mergeCell ref="EB416:EB419"/>
    <mergeCell ref="EC416:EC419"/>
    <mergeCell ref="ED416:ED419"/>
    <mergeCell ref="EE416:EE419"/>
    <mergeCell ref="EF416:EF419"/>
    <mergeCell ref="EG416:EG419"/>
    <mergeCell ref="DV416:DV417"/>
    <mergeCell ref="DW416:DW417"/>
    <mergeCell ref="DX416:DX417"/>
    <mergeCell ref="DY416:DY417"/>
    <mergeCell ref="DZ416:DZ419"/>
    <mergeCell ref="EA416:EA419"/>
    <mergeCell ref="DV418:DV419"/>
    <mergeCell ref="DW418:DW419"/>
    <mergeCell ref="DX418:DX419"/>
    <mergeCell ref="DY418:DY419"/>
    <mergeCell ref="DO416:DO419"/>
    <mergeCell ref="DP416:DP419"/>
    <mergeCell ref="DQ416:DQ419"/>
    <mergeCell ref="DR416:DR419"/>
    <mergeCell ref="DU416:DU419"/>
    <mergeCell ref="DI416:DI419"/>
    <mergeCell ref="DJ416:DJ419"/>
    <mergeCell ref="DK416:DK419"/>
    <mergeCell ref="DL416:DL419"/>
    <mergeCell ref="DM416:DM419"/>
    <mergeCell ref="ET420:ET423"/>
    <mergeCell ref="EU420:EU423"/>
    <mergeCell ref="EV420:EV423"/>
    <mergeCell ref="E422:E423"/>
    <mergeCell ref="BX422:BX423"/>
    <mergeCell ref="BY422:BY423"/>
    <mergeCell ref="DN416:DN419"/>
    <mergeCell ref="CV416:CV419"/>
    <mergeCell ref="CW416:CW419"/>
    <mergeCell ref="CX416:CX419"/>
    <mergeCell ref="CY416:CY419"/>
    <mergeCell ref="DG416:DG417"/>
    <mergeCell ref="DH416:DH417"/>
    <mergeCell ref="CP416:CP419"/>
    <mergeCell ref="CQ416:CQ419"/>
    <mergeCell ref="CR416:CR419"/>
    <mergeCell ref="CS416:CS419"/>
    <mergeCell ref="CT416:CT419"/>
    <mergeCell ref="CU416:CU419"/>
    <mergeCell ref="CJ416:CJ417"/>
    <mergeCell ref="CK416:CK419"/>
    <mergeCell ref="CL416:CL419"/>
    <mergeCell ref="CM416:CM419"/>
    <mergeCell ref="CN416:CN419"/>
    <mergeCell ref="CO416:CO419"/>
    <mergeCell ref="CC416:CC419"/>
    <mergeCell ref="CD416:CD419"/>
    <mergeCell ref="CE416:CE419"/>
    <mergeCell ref="CF416:CF419"/>
    <mergeCell ref="CG416:CG419"/>
    <mergeCell ref="CH416:CH419"/>
    <mergeCell ref="D416:D419"/>
    <mergeCell ref="E416:E417"/>
    <mergeCell ref="BX416:BX417"/>
    <mergeCell ref="BY416:BY417"/>
    <mergeCell ref="CA416:CA419"/>
    <mergeCell ref="CB416:CB419"/>
    <mergeCell ref="EU412:EU415"/>
    <mergeCell ref="EV412:EV415"/>
    <mergeCell ref="CC412:CC415"/>
    <mergeCell ref="CD412:CD415"/>
    <mergeCell ref="CE412:CE415"/>
    <mergeCell ref="CF412:CF415"/>
    <mergeCell ref="CG412:CG415"/>
    <mergeCell ref="CH412:CH415"/>
    <mergeCell ref="D412:D415"/>
    <mergeCell ref="E412:E413"/>
    <mergeCell ref="BX412:BX413"/>
    <mergeCell ref="BY412:BY413"/>
    <mergeCell ref="CA412:CA415"/>
    <mergeCell ref="CB412:CB415"/>
    <mergeCell ref="E414:E415"/>
    <mergeCell ref="BX414:BX415"/>
    <mergeCell ref="BY414:BY415"/>
    <mergeCell ref="CJ414:CJ415"/>
    <mergeCell ref="DV414:DV415"/>
    <mergeCell ref="DW414:DW415"/>
    <mergeCell ref="EO412:EO415"/>
    <mergeCell ref="EP412:EP415"/>
    <mergeCell ref="EQ412:EQ415"/>
    <mergeCell ref="ER412:ER415"/>
    <mergeCell ref="ES412:ES415"/>
    <mergeCell ref="ET412:ET415"/>
    <mergeCell ref="EI412:EI415"/>
    <mergeCell ref="EJ412:EJ415"/>
    <mergeCell ref="EK412:EK415"/>
    <mergeCell ref="EL412:EL415"/>
    <mergeCell ref="EM412:EM415"/>
    <mergeCell ref="EN412:EN415"/>
    <mergeCell ref="EC412:EC415"/>
    <mergeCell ref="ED412:ED415"/>
    <mergeCell ref="EE412:EE415"/>
    <mergeCell ref="EF412:EF415"/>
    <mergeCell ref="EG412:EG415"/>
    <mergeCell ref="EH412:EH415"/>
    <mergeCell ref="DW412:DW413"/>
    <mergeCell ref="DX412:DX413"/>
    <mergeCell ref="DY412:DY413"/>
    <mergeCell ref="DZ412:DZ415"/>
    <mergeCell ref="EA412:EA415"/>
    <mergeCell ref="EB412:EB415"/>
    <mergeCell ref="DX414:DX415"/>
    <mergeCell ref="DY414:DY415"/>
    <mergeCell ref="DO412:DO415"/>
    <mergeCell ref="DP412:DP415"/>
    <mergeCell ref="DQ412:DQ415"/>
    <mergeCell ref="DR412:DR415"/>
    <mergeCell ref="DU412:DU415"/>
    <mergeCell ref="DV412:DV413"/>
    <mergeCell ref="DI412:DI415"/>
    <mergeCell ref="DJ412:DJ415"/>
    <mergeCell ref="DK412:DK415"/>
    <mergeCell ref="DL412:DL415"/>
    <mergeCell ref="DM412:DM415"/>
    <mergeCell ref="DN412:DN415"/>
    <mergeCell ref="CV412:CV415"/>
    <mergeCell ref="CW412:CW415"/>
    <mergeCell ref="CX412:CX415"/>
    <mergeCell ref="CY412:CY415"/>
    <mergeCell ref="DG412:DG413"/>
    <mergeCell ref="DH412:DH413"/>
    <mergeCell ref="CP412:CP415"/>
    <mergeCell ref="CQ412:CQ415"/>
    <mergeCell ref="CR412:CR415"/>
    <mergeCell ref="CS412:CS415"/>
    <mergeCell ref="CT412:CT415"/>
    <mergeCell ref="CU412:CU415"/>
    <mergeCell ref="CJ412:CJ413"/>
    <mergeCell ref="CK412:CK415"/>
    <mergeCell ref="CL412:CL415"/>
    <mergeCell ref="CM412:CM415"/>
    <mergeCell ref="CN412:CN415"/>
    <mergeCell ref="CO412:CO415"/>
    <mergeCell ref="ET408:ET411"/>
    <mergeCell ref="EU408:EU411"/>
    <mergeCell ref="EV408:EV411"/>
    <mergeCell ref="E410:E411"/>
    <mergeCell ref="BX410:BX411"/>
    <mergeCell ref="BY410:BY411"/>
    <mergeCell ref="CJ410:CJ411"/>
    <mergeCell ref="DV410:DV411"/>
    <mergeCell ref="DW410:DW411"/>
    <mergeCell ref="DX410:DX411"/>
    <mergeCell ref="EN408:EN411"/>
    <mergeCell ref="EO408:EO411"/>
    <mergeCell ref="EP408:EP411"/>
    <mergeCell ref="EQ408:EQ411"/>
    <mergeCell ref="ER408:ER411"/>
    <mergeCell ref="ES408:ES411"/>
    <mergeCell ref="EH408:EH411"/>
    <mergeCell ref="EI408:EI411"/>
    <mergeCell ref="EJ408:EJ411"/>
    <mergeCell ref="EK408:EK411"/>
    <mergeCell ref="EL408:EL411"/>
    <mergeCell ref="EM408:EM411"/>
    <mergeCell ref="EB408:EB411"/>
    <mergeCell ref="EC408:EC411"/>
    <mergeCell ref="ED408:ED411"/>
    <mergeCell ref="EE408:EE411"/>
    <mergeCell ref="EF408:EF411"/>
    <mergeCell ref="EG408:EG411"/>
    <mergeCell ref="DV408:DV409"/>
    <mergeCell ref="DW408:DW409"/>
    <mergeCell ref="DX408:DX409"/>
    <mergeCell ref="DY408:DY409"/>
    <mergeCell ref="DZ408:DZ411"/>
    <mergeCell ref="EA408:EA411"/>
    <mergeCell ref="DY410:DY411"/>
    <mergeCell ref="DN408:DN411"/>
    <mergeCell ref="DO408:DO411"/>
    <mergeCell ref="DP408:DP411"/>
    <mergeCell ref="DQ408:DQ411"/>
    <mergeCell ref="DR408:DR411"/>
    <mergeCell ref="DU408:DU411"/>
    <mergeCell ref="DH408:DH409"/>
    <mergeCell ref="DI408:DI411"/>
    <mergeCell ref="DJ408:DJ411"/>
    <mergeCell ref="DK408:DK411"/>
    <mergeCell ref="DL408:DL411"/>
    <mergeCell ref="DM408:DM411"/>
    <mergeCell ref="CU408:CU411"/>
    <mergeCell ref="CV408:CV411"/>
    <mergeCell ref="CW408:CW411"/>
    <mergeCell ref="CX408:CX411"/>
    <mergeCell ref="CY408:CY411"/>
    <mergeCell ref="DG408:DG409"/>
    <mergeCell ref="CO408:CO411"/>
    <mergeCell ref="CP408:CP411"/>
    <mergeCell ref="CQ408:CQ411"/>
    <mergeCell ref="CR408:CR411"/>
    <mergeCell ref="CS408:CS411"/>
    <mergeCell ref="CT408:CT411"/>
    <mergeCell ref="CH408:CH411"/>
    <mergeCell ref="CJ408:CJ409"/>
    <mergeCell ref="CK408:CK411"/>
    <mergeCell ref="CL408:CL411"/>
    <mergeCell ref="CM408:CM411"/>
    <mergeCell ref="EU404:EU407"/>
    <mergeCell ref="EV404:EV407"/>
    <mergeCell ref="E406:E407"/>
    <mergeCell ref="BX406:BX407"/>
    <mergeCell ref="BY406:BY407"/>
    <mergeCell ref="CJ406:CJ407"/>
    <mergeCell ref="DV406:DV407"/>
    <mergeCell ref="DW406:DW407"/>
    <mergeCell ref="EO404:EO407"/>
    <mergeCell ref="EP404:EP407"/>
    <mergeCell ref="EQ404:EQ407"/>
    <mergeCell ref="ER404:ER407"/>
    <mergeCell ref="ES404:ES407"/>
    <mergeCell ref="ET404:ET407"/>
    <mergeCell ref="EI404:EI407"/>
    <mergeCell ref="EJ404:EJ407"/>
    <mergeCell ref="EK404:EK407"/>
    <mergeCell ref="EL404:EL407"/>
    <mergeCell ref="EM404:EM407"/>
    <mergeCell ref="EN404:EN407"/>
    <mergeCell ref="EC404:EC407"/>
    <mergeCell ref="ED404:ED407"/>
    <mergeCell ref="EE404:EE407"/>
    <mergeCell ref="EF404:EF407"/>
    <mergeCell ref="EG404:EG407"/>
    <mergeCell ref="EH404:EH407"/>
    <mergeCell ref="DW404:DW405"/>
    <mergeCell ref="DX404:DX405"/>
    <mergeCell ref="DY404:DY405"/>
    <mergeCell ref="DZ404:DZ407"/>
    <mergeCell ref="EA404:EA407"/>
    <mergeCell ref="EB404:EB407"/>
    <mergeCell ref="DX406:DX407"/>
    <mergeCell ref="DY406:DY407"/>
    <mergeCell ref="DO404:DO407"/>
    <mergeCell ref="DP404:DP407"/>
    <mergeCell ref="DQ404:DQ407"/>
    <mergeCell ref="DR404:DR407"/>
    <mergeCell ref="DU404:DU407"/>
    <mergeCell ref="DV404:DV405"/>
    <mergeCell ref="DI404:DI407"/>
    <mergeCell ref="DJ404:DJ407"/>
    <mergeCell ref="DK404:DK407"/>
    <mergeCell ref="DL404:DL407"/>
    <mergeCell ref="DM404:DM407"/>
    <mergeCell ref="DN404:DN407"/>
    <mergeCell ref="CV404:CV407"/>
    <mergeCell ref="CW404:CW407"/>
    <mergeCell ref="CX404:CX407"/>
    <mergeCell ref="CY404:CY407"/>
    <mergeCell ref="DG404:DG405"/>
    <mergeCell ref="DH404:DH405"/>
    <mergeCell ref="CP404:CP407"/>
    <mergeCell ref="CQ404:CQ407"/>
    <mergeCell ref="CR404:CR407"/>
    <mergeCell ref="CS404:CS407"/>
    <mergeCell ref="CT404:CT407"/>
    <mergeCell ref="CU404:CU407"/>
    <mergeCell ref="CJ404:CJ405"/>
    <mergeCell ref="CK404:CK407"/>
    <mergeCell ref="CL404:CL407"/>
    <mergeCell ref="CM404:CM407"/>
    <mergeCell ref="CN404:CN407"/>
    <mergeCell ref="CO404:CO407"/>
    <mergeCell ref="CC404:CC407"/>
    <mergeCell ref="CD404:CD407"/>
    <mergeCell ref="CE404:CE407"/>
    <mergeCell ref="CF404:CF407"/>
    <mergeCell ref="CG404:CG407"/>
    <mergeCell ref="CH404:CH407"/>
    <mergeCell ref="D404:D407"/>
    <mergeCell ref="E404:E405"/>
    <mergeCell ref="BX404:BX405"/>
    <mergeCell ref="BY404:BY405"/>
    <mergeCell ref="CA404:CA407"/>
    <mergeCell ref="CB404:CB407"/>
    <mergeCell ref="E402:E403"/>
    <mergeCell ref="BX402:BX403"/>
    <mergeCell ref="BY402:BY403"/>
    <mergeCell ref="CJ402:CJ403"/>
    <mergeCell ref="CN408:CN411"/>
    <mergeCell ref="CB408:CB411"/>
    <mergeCell ref="CC408:CC411"/>
    <mergeCell ref="CD408:CD411"/>
    <mergeCell ref="CE408:CE411"/>
    <mergeCell ref="CF408:CF411"/>
    <mergeCell ref="CG408:CG411"/>
    <mergeCell ref="D408:D411"/>
    <mergeCell ref="E408:E409"/>
    <mergeCell ref="BX408:BX409"/>
    <mergeCell ref="BY408:BY409"/>
    <mergeCell ref="CA408:CA411"/>
    <mergeCell ref="DV402:DV403"/>
    <mergeCell ref="EQ400:EQ403"/>
    <mergeCell ref="ER400:ER403"/>
    <mergeCell ref="ES400:ES403"/>
    <mergeCell ref="ET400:ET403"/>
    <mergeCell ref="EU400:EU403"/>
    <mergeCell ref="EV400:EV403"/>
    <mergeCell ref="EK400:EK403"/>
    <mergeCell ref="EL400:EL403"/>
    <mergeCell ref="EM400:EM403"/>
    <mergeCell ref="EN400:EN403"/>
    <mergeCell ref="EO400:EO403"/>
    <mergeCell ref="EP400:EP403"/>
    <mergeCell ref="EE400:EE403"/>
    <mergeCell ref="EF400:EF403"/>
    <mergeCell ref="EG400:EG403"/>
    <mergeCell ref="EH400:EH403"/>
    <mergeCell ref="EI400:EI403"/>
    <mergeCell ref="EJ400:EJ403"/>
    <mergeCell ref="DY400:DY401"/>
    <mergeCell ref="DZ400:DZ403"/>
    <mergeCell ref="EA400:EA403"/>
    <mergeCell ref="EB400:EB403"/>
    <mergeCell ref="EC400:EC403"/>
    <mergeCell ref="ED400:ED403"/>
    <mergeCell ref="DY402:DY403"/>
    <mergeCell ref="DQ400:DQ403"/>
    <mergeCell ref="DR400:DR403"/>
    <mergeCell ref="DU400:DU403"/>
    <mergeCell ref="DV400:DV401"/>
    <mergeCell ref="DW400:DW401"/>
    <mergeCell ref="DX400:DX401"/>
    <mergeCell ref="DW402:DW403"/>
    <mergeCell ref="DX402:DX403"/>
    <mergeCell ref="DK400:DK403"/>
    <mergeCell ref="DL400:DL403"/>
    <mergeCell ref="DM400:DM403"/>
    <mergeCell ref="DN400:DN403"/>
    <mergeCell ref="CY400:CY403"/>
    <mergeCell ref="DG400:DG401"/>
    <mergeCell ref="DH400:DH401"/>
    <mergeCell ref="DI400:DI403"/>
    <mergeCell ref="DJ400:DJ403"/>
    <mergeCell ref="CR400:CR403"/>
    <mergeCell ref="CS400:CS403"/>
    <mergeCell ref="CT400:CT403"/>
    <mergeCell ref="CU400:CU403"/>
    <mergeCell ref="CV400:CV403"/>
    <mergeCell ref="CW400:CW403"/>
    <mergeCell ref="CL400:CL403"/>
    <mergeCell ref="CM400:CM403"/>
    <mergeCell ref="CN400:CN403"/>
    <mergeCell ref="CO400:CO403"/>
    <mergeCell ref="CP400:CP403"/>
    <mergeCell ref="CQ400:CQ403"/>
    <mergeCell ref="CE400:CE403"/>
    <mergeCell ref="CF400:CF403"/>
    <mergeCell ref="CG400:CG403"/>
    <mergeCell ref="CH400:CH403"/>
    <mergeCell ref="CJ400:CJ401"/>
    <mergeCell ref="CK400:CK403"/>
    <mergeCell ref="BX400:BX401"/>
    <mergeCell ref="BY400:BY401"/>
    <mergeCell ref="CA400:CA403"/>
    <mergeCell ref="CB400:CB403"/>
    <mergeCell ref="CC400:CC403"/>
    <mergeCell ref="CD400:CD403"/>
    <mergeCell ref="CD396:CD399"/>
    <mergeCell ref="CE396:CE399"/>
    <mergeCell ref="CF396:CF399"/>
    <mergeCell ref="CG396:CG399"/>
    <mergeCell ref="CH396:CH399"/>
    <mergeCell ref="EV396:EV399"/>
    <mergeCell ref="E398:E399"/>
    <mergeCell ref="BX398:BX399"/>
    <mergeCell ref="BY398:BY399"/>
    <mergeCell ref="CJ398:CJ399"/>
    <mergeCell ref="DV398:DV399"/>
    <mergeCell ref="DW398:DW399"/>
    <mergeCell ref="DX398:DX399"/>
    <mergeCell ref="EO396:EO399"/>
    <mergeCell ref="EP396:EP399"/>
    <mergeCell ref="EQ396:EQ399"/>
    <mergeCell ref="ER396:ER399"/>
    <mergeCell ref="ES396:ES399"/>
    <mergeCell ref="ET396:ET399"/>
    <mergeCell ref="EI396:EI399"/>
    <mergeCell ref="EJ396:EJ399"/>
    <mergeCell ref="EK396:EK399"/>
    <mergeCell ref="EL396:EL399"/>
    <mergeCell ref="EM396:EM399"/>
    <mergeCell ref="EN396:EN399"/>
    <mergeCell ref="EC396:EC399"/>
    <mergeCell ref="ED396:ED399"/>
    <mergeCell ref="EE396:EE399"/>
    <mergeCell ref="EF396:EF399"/>
    <mergeCell ref="EG396:EG399"/>
    <mergeCell ref="EH396:EH399"/>
    <mergeCell ref="DW396:DW397"/>
    <mergeCell ref="DX396:DX397"/>
    <mergeCell ref="DY396:DY397"/>
    <mergeCell ref="DZ396:DZ399"/>
    <mergeCell ref="EA396:EA399"/>
    <mergeCell ref="EB396:EB399"/>
    <mergeCell ref="DY398:DY399"/>
    <mergeCell ref="DO396:DO399"/>
    <mergeCell ref="DP396:DP399"/>
    <mergeCell ref="DQ396:DQ399"/>
    <mergeCell ref="DR396:DR399"/>
    <mergeCell ref="DU396:DU399"/>
    <mergeCell ref="DV396:DV397"/>
    <mergeCell ref="DI396:DI399"/>
    <mergeCell ref="DJ396:DJ399"/>
    <mergeCell ref="DK396:DK399"/>
    <mergeCell ref="DL396:DL399"/>
    <mergeCell ref="DM396:DM399"/>
    <mergeCell ref="DN396:DN399"/>
    <mergeCell ref="CV396:CV399"/>
    <mergeCell ref="CW396:CW399"/>
    <mergeCell ref="CX396:CX399"/>
    <mergeCell ref="CY396:CY399"/>
    <mergeCell ref="DG396:DG397"/>
    <mergeCell ref="DH396:DH397"/>
    <mergeCell ref="CP396:CP399"/>
    <mergeCell ref="CQ396:CQ399"/>
    <mergeCell ref="CR396:CR399"/>
    <mergeCell ref="CS396:CS399"/>
    <mergeCell ref="CT396:CT399"/>
    <mergeCell ref="CU396:CU399"/>
    <mergeCell ref="CJ396:CJ397"/>
    <mergeCell ref="CK396:CK399"/>
    <mergeCell ref="CL396:CL399"/>
    <mergeCell ref="CM396:CM399"/>
    <mergeCell ref="CN396:CN399"/>
    <mergeCell ref="CO396:CO399"/>
    <mergeCell ref="D396:D399"/>
    <mergeCell ref="E396:E397"/>
    <mergeCell ref="BX396:BX397"/>
    <mergeCell ref="BY396:BY397"/>
    <mergeCell ref="CA396:CA399"/>
    <mergeCell ref="CB396:CB399"/>
    <mergeCell ref="D400:D403"/>
    <mergeCell ref="E400:E401"/>
    <mergeCell ref="EU392:EU395"/>
    <mergeCell ref="EV392:EV395"/>
    <mergeCell ref="E394:E395"/>
    <mergeCell ref="BX394:BX395"/>
    <mergeCell ref="BY394:BY395"/>
    <mergeCell ref="CJ394:CJ395"/>
    <mergeCell ref="DV394:DV395"/>
    <mergeCell ref="DW394:DW395"/>
    <mergeCell ref="DX394:DX395"/>
    <mergeCell ref="DY394:DY395"/>
    <mergeCell ref="EO392:EO395"/>
    <mergeCell ref="EP392:EP395"/>
    <mergeCell ref="EQ392:EQ395"/>
    <mergeCell ref="ER392:ER395"/>
    <mergeCell ref="ES392:ES395"/>
    <mergeCell ref="ET392:ET395"/>
    <mergeCell ref="EI392:EI395"/>
    <mergeCell ref="EJ392:EJ395"/>
    <mergeCell ref="EK392:EK395"/>
    <mergeCell ref="EL392:EL395"/>
    <mergeCell ref="EM392:EM395"/>
    <mergeCell ref="EN392:EN395"/>
    <mergeCell ref="EC392:EC395"/>
    <mergeCell ref="ED392:ED395"/>
    <mergeCell ref="EE392:EE395"/>
    <mergeCell ref="EF392:EF395"/>
    <mergeCell ref="EG392:EG395"/>
    <mergeCell ref="EH392:EH395"/>
    <mergeCell ref="DW392:DW393"/>
    <mergeCell ref="DX392:DX393"/>
    <mergeCell ref="DY392:DY393"/>
    <mergeCell ref="DZ392:DZ395"/>
    <mergeCell ref="EA392:EA395"/>
    <mergeCell ref="EB392:EB395"/>
    <mergeCell ref="DO392:DO395"/>
    <mergeCell ref="DP392:DP395"/>
    <mergeCell ref="DQ392:DQ395"/>
    <mergeCell ref="DR392:DR395"/>
    <mergeCell ref="DU392:DU395"/>
    <mergeCell ref="DV392:DV393"/>
    <mergeCell ref="DI392:DI395"/>
    <mergeCell ref="DJ392:DJ395"/>
    <mergeCell ref="DK392:DK395"/>
    <mergeCell ref="DL392:DL395"/>
    <mergeCell ref="DM392:DM395"/>
    <mergeCell ref="DN392:DN395"/>
    <mergeCell ref="CV392:CV395"/>
    <mergeCell ref="EU396:EU399"/>
    <mergeCell ref="CC396:CC399"/>
    <mergeCell ref="DG392:DG393"/>
    <mergeCell ref="DH392:DH393"/>
    <mergeCell ref="CP392:CP395"/>
    <mergeCell ref="CQ392:CQ395"/>
    <mergeCell ref="EU388:EU391"/>
    <mergeCell ref="EV388:EV391"/>
    <mergeCell ref="E390:E391"/>
    <mergeCell ref="BX390:BX391"/>
    <mergeCell ref="BY390:BY391"/>
    <mergeCell ref="CJ390:CJ391"/>
    <mergeCell ref="DV390:DV391"/>
    <mergeCell ref="DW390:DW391"/>
    <mergeCell ref="EO388:EO391"/>
    <mergeCell ref="EP388:EP391"/>
    <mergeCell ref="EQ388:EQ391"/>
    <mergeCell ref="ER388:ER391"/>
    <mergeCell ref="ES388:ES391"/>
    <mergeCell ref="ET388:ET391"/>
    <mergeCell ref="EI388:EI391"/>
    <mergeCell ref="EJ388:EJ391"/>
    <mergeCell ref="EK388:EK391"/>
    <mergeCell ref="EL388:EL391"/>
    <mergeCell ref="EM388:EM391"/>
    <mergeCell ref="EN388:EN391"/>
    <mergeCell ref="EC388:EC391"/>
    <mergeCell ref="ED388:ED391"/>
    <mergeCell ref="EE388:EE391"/>
    <mergeCell ref="EF388:EF391"/>
    <mergeCell ref="EG388:EG391"/>
    <mergeCell ref="EH388:EH391"/>
    <mergeCell ref="DW388:DW389"/>
    <mergeCell ref="DX388:DX389"/>
    <mergeCell ref="DY388:DY389"/>
    <mergeCell ref="DZ388:DZ391"/>
    <mergeCell ref="EA388:EA391"/>
    <mergeCell ref="EB388:EB391"/>
    <mergeCell ref="DX390:DX391"/>
    <mergeCell ref="DY390:DY391"/>
    <mergeCell ref="DO388:DO391"/>
    <mergeCell ref="DP388:DP391"/>
    <mergeCell ref="DQ388:DQ391"/>
    <mergeCell ref="DR388:DR391"/>
    <mergeCell ref="DU388:DU391"/>
    <mergeCell ref="DV388:DV389"/>
    <mergeCell ref="CJ388:CJ389"/>
    <mergeCell ref="CK388:CK391"/>
    <mergeCell ref="CL388:CL391"/>
    <mergeCell ref="CM388:CM391"/>
    <mergeCell ref="CN388:CN391"/>
    <mergeCell ref="CO388:CO391"/>
    <mergeCell ref="CC388:CC391"/>
    <mergeCell ref="CD388:CD391"/>
    <mergeCell ref="CE388:CE391"/>
    <mergeCell ref="CF388:CF391"/>
    <mergeCell ref="CG388:CG391"/>
    <mergeCell ref="CH388:CH391"/>
    <mergeCell ref="DK388:DK391"/>
    <mergeCell ref="DL388:DL391"/>
    <mergeCell ref="DM388:DM391"/>
    <mergeCell ref="D388:D391"/>
    <mergeCell ref="E388:E389"/>
    <mergeCell ref="BX388:BX389"/>
    <mergeCell ref="BY388:BY389"/>
    <mergeCell ref="CA388:CA391"/>
    <mergeCell ref="CB388:CB391"/>
    <mergeCell ref="CR392:CR395"/>
    <mergeCell ref="CS392:CS395"/>
    <mergeCell ref="CT392:CT395"/>
    <mergeCell ref="CU392:CU395"/>
    <mergeCell ref="CJ392:CJ393"/>
    <mergeCell ref="CK392:CK395"/>
    <mergeCell ref="CL392:CL395"/>
    <mergeCell ref="CM392:CM395"/>
    <mergeCell ref="CN392:CN395"/>
    <mergeCell ref="CO392:CO395"/>
    <mergeCell ref="CC392:CC395"/>
    <mergeCell ref="CD392:CD395"/>
    <mergeCell ref="CE392:CE395"/>
    <mergeCell ref="CF392:CF395"/>
    <mergeCell ref="CG392:CG395"/>
    <mergeCell ref="CH392:CH395"/>
    <mergeCell ref="D392:D395"/>
    <mergeCell ref="E392:E393"/>
    <mergeCell ref="BX392:BX393"/>
    <mergeCell ref="BY392:BY393"/>
    <mergeCell ref="CA392:CA395"/>
    <mergeCell ref="CB392:CB395"/>
    <mergeCell ref="EU384:EU387"/>
    <mergeCell ref="EV384:EV387"/>
    <mergeCell ref="E386:E387"/>
    <mergeCell ref="BX386:BX387"/>
    <mergeCell ref="BY386:BY387"/>
    <mergeCell ref="CJ386:CJ387"/>
    <mergeCell ref="DV386:DV387"/>
    <mergeCell ref="DW386:DW387"/>
    <mergeCell ref="DX386:DX387"/>
    <mergeCell ref="DY386:DY387"/>
    <mergeCell ref="EO384:EO387"/>
    <mergeCell ref="EP384:EP387"/>
    <mergeCell ref="EQ384:EQ387"/>
    <mergeCell ref="ER384:ER387"/>
    <mergeCell ref="ES384:ES387"/>
    <mergeCell ref="ET384:ET387"/>
    <mergeCell ref="EI384:EI387"/>
    <mergeCell ref="EJ384:EJ387"/>
    <mergeCell ref="EK384:EK387"/>
    <mergeCell ref="EL384:EL387"/>
    <mergeCell ref="EM384:EM387"/>
    <mergeCell ref="EN384:EN387"/>
    <mergeCell ref="EC384:EC387"/>
    <mergeCell ref="ED384:ED387"/>
    <mergeCell ref="EE384:EE387"/>
    <mergeCell ref="EF384:EF387"/>
    <mergeCell ref="EG384:EG387"/>
    <mergeCell ref="EH384:EH387"/>
    <mergeCell ref="DW384:DW385"/>
    <mergeCell ref="DX384:DX385"/>
    <mergeCell ref="DY384:DY385"/>
    <mergeCell ref="DZ384:DZ387"/>
    <mergeCell ref="EA384:EA387"/>
    <mergeCell ref="EB384:EB387"/>
    <mergeCell ref="DO384:DO387"/>
    <mergeCell ref="DP384:DP387"/>
    <mergeCell ref="EU380:EU383"/>
    <mergeCell ref="EV380:EV383"/>
    <mergeCell ref="E382:E383"/>
    <mergeCell ref="BX382:BX383"/>
    <mergeCell ref="BY382:BY383"/>
    <mergeCell ref="CJ382:CJ383"/>
    <mergeCell ref="DV382:DV383"/>
    <mergeCell ref="DW382:DW383"/>
    <mergeCell ref="EO380:EO383"/>
    <mergeCell ref="EP380:EP383"/>
    <mergeCell ref="EQ380:EQ383"/>
    <mergeCell ref="ER380:ER383"/>
    <mergeCell ref="ES380:ES383"/>
    <mergeCell ref="ET380:ET383"/>
    <mergeCell ref="EI380:EI383"/>
    <mergeCell ref="EJ380:EJ383"/>
    <mergeCell ref="EK380:EK383"/>
    <mergeCell ref="EL380:EL383"/>
    <mergeCell ref="EM380:EM383"/>
    <mergeCell ref="EN380:EN383"/>
    <mergeCell ref="EC380:EC383"/>
    <mergeCell ref="ED380:ED383"/>
    <mergeCell ref="EE380:EE383"/>
    <mergeCell ref="EF380:EF383"/>
    <mergeCell ref="EG380:EG383"/>
    <mergeCell ref="EH380:EH383"/>
    <mergeCell ref="DW380:DW381"/>
    <mergeCell ref="DX380:DX381"/>
    <mergeCell ref="DY380:DY381"/>
    <mergeCell ref="DZ380:DZ383"/>
    <mergeCell ref="EA380:EA383"/>
    <mergeCell ref="EB380:EB383"/>
    <mergeCell ref="DX382:DX383"/>
    <mergeCell ref="DY382:DY383"/>
    <mergeCell ref="DO380:DO383"/>
    <mergeCell ref="DP380:DP383"/>
    <mergeCell ref="DQ380:DQ383"/>
    <mergeCell ref="DR380:DR383"/>
    <mergeCell ref="DU380:DU383"/>
    <mergeCell ref="DV380:DV381"/>
    <mergeCell ref="DI380:DI383"/>
    <mergeCell ref="DJ380:DJ383"/>
    <mergeCell ref="DK380:DK383"/>
    <mergeCell ref="DL380:DL383"/>
    <mergeCell ref="DM380:DM383"/>
    <mergeCell ref="DN380:DN383"/>
    <mergeCell ref="CR380:CR383"/>
    <mergeCell ref="CS380:CS383"/>
    <mergeCell ref="CT380:CT383"/>
    <mergeCell ref="CU380:CU383"/>
    <mergeCell ref="CG380:CG383"/>
    <mergeCell ref="CH380:CH383"/>
    <mergeCell ref="CJ380:CJ381"/>
    <mergeCell ref="CK380:CK383"/>
    <mergeCell ref="BX380:BX381"/>
    <mergeCell ref="BY380:BY381"/>
    <mergeCell ref="DN372:DN375"/>
    <mergeCell ref="CW372:CW375"/>
    <mergeCell ref="ES376:ES379"/>
    <mergeCell ref="ET376:ET379"/>
    <mergeCell ref="EU376:EU379"/>
    <mergeCell ref="EV376:EV379"/>
    <mergeCell ref="E378:E379"/>
    <mergeCell ref="BX378:BX379"/>
    <mergeCell ref="BY378:BY379"/>
    <mergeCell ref="CJ378:CJ379"/>
    <mergeCell ref="DV378:DV379"/>
    <mergeCell ref="DW378:DW379"/>
    <mergeCell ref="EM376:EM379"/>
    <mergeCell ref="EN376:EN379"/>
    <mergeCell ref="EO376:EO379"/>
    <mergeCell ref="EP376:EP379"/>
    <mergeCell ref="EQ376:EQ379"/>
    <mergeCell ref="ER376:ER379"/>
    <mergeCell ref="EG376:EG379"/>
    <mergeCell ref="EH376:EH379"/>
    <mergeCell ref="EI376:EI379"/>
    <mergeCell ref="EJ376:EJ379"/>
    <mergeCell ref="EK376:EK379"/>
    <mergeCell ref="EL376:EL379"/>
    <mergeCell ref="EA376:EA379"/>
    <mergeCell ref="EB376:EB379"/>
    <mergeCell ref="EC376:EC379"/>
    <mergeCell ref="ED376:ED379"/>
    <mergeCell ref="EE376:EE379"/>
    <mergeCell ref="EF376:EF379"/>
    <mergeCell ref="DU376:DU379"/>
    <mergeCell ref="DV376:DV377"/>
    <mergeCell ref="DW376:DW377"/>
    <mergeCell ref="DX376:DX377"/>
    <mergeCell ref="DY376:DY377"/>
    <mergeCell ref="DZ376:DZ379"/>
    <mergeCell ref="DX378:DX379"/>
    <mergeCell ref="DY378:DY379"/>
    <mergeCell ref="DI376:DI379"/>
    <mergeCell ref="DJ376:DJ379"/>
    <mergeCell ref="DK376:DK379"/>
    <mergeCell ref="DL376:DL379"/>
    <mergeCell ref="DM376:DM379"/>
    <mergeCell ref="DN376:DN379"/>
    <mergeCell ref="CV376:CV379"/>
    <mergeCell ref="CW376:CW379"/>
    <mergeCell ref="CJ376:CJ377"/>
    <mergeCell ref="CK376:CK379"/>
    <mergeCell ref="CL376:CL379"/>
    <mergeCell ref="CM376:CM379"/>
    <mergeCell ref="CN376:CN379"/>
    <mergeCell ref="CO376:CO379"/>
    <mergeCell ref="BX376:BX377"/>
    <mergeCell ref="BY376:BY377"/>
    <mergeCell ref="CA376:CA379"/>
    <mergeCell ref="CB376:CB379"/>
    <mergeCell ref="CC376:CC379"/>
    <mergeCell ref="CD376:CD379"/>
    <mergeCell ref="D384:D387"/>
    <mergeCell ref="E384:E385"/>
    <mergeCell ref="BX384:BX385"/>
    <mergeCell ref="BY384:BY385"/>
    <mergeCell ref="CA384:CA387"/>
    <mergeCell ref="CB384:CB387"/>
    <mergeCell ref="CV384:CV387"/>
    <mergeCell ref="CW384:CW387"/>
    <mergeCell ref="CX384:CX387"/>
    <mergeCell ref="CY384:CY387"/>
    <mergeCell ref="DG384:DG385"/>
    <mergeCell ref="DH384:DH385"/>
    <mergeCell ref="CP384:CP387"/>
    <mergeCell ref="CQ384:CQ387"/>
    <mergeCell ref="CR384:CR387"/>
    <mergeCell ref="CS384:CS387"/>
    <mergeCell ref="CT384:CT387"/>
    <mergeCell ref="CU384:CU387"/>
    <mergeCell ref="CJ384:CJ385"/>
    <mergeCell ref="ET372:ET375"/>
    <mergeCell ref="EU372:EU375"/>
    <mergeCell ref="EV372:EV375"/>
    <mergeCell ref="E374:E375"/>
    <mergeCell ref="CJ374:CJ375"/>
    <mergeCell ref="DV374:DV375"/>
    <mergeCell ref="EN372:EN375"/>
    <mergeCell ref="EO372:EO375"/>
    <mergeCell ref="EP372:EP375"/>
    <mergeCell ref="EQ372:EQ375"/>
    <mergeCell ref="ER372:ER375"/>
    <mergeCell ref="ES372:ES375"/>
    <mergeCell ref="EH372:EH375"/>
    <mergeCell ref="EI372:EI375"/>
    <mergeCell ref="EJ372:EJ375"/>
    <mergeCell ref="EK372:EK375"/>
    <mergeCell ref="EL372:EL375"/>
    <mergeCell ref="EM372:EM375"/>
    <mergeCell ref="EB372:EB375"/>
    <mergeCell ref="EC372:EC375"/>
    <mergeCell ref="ED372:ED375"/>
    <mergeCell ref="EE372:EE375"/>
    <mergeCell ref="EF372:EF375"/>
    <mergeCell ref="EG372:EG375"/>
    <mergeCell ref="DV372:DV373"/>
    <mergeCell ref="DW372:DW373"/>
    <mergeCell ref="DX372:DX373"/>
    <mergeCell ref="DY372:DY373"/>
    <mergeCell ref="DZ372:DZ375"/>
    <mergeCell ref="EA372:EA375"/>
    <mergeCell ref="DW374:DW375"/>
    <mergeCell ref="DX374:DX375"/>
    <mergeCell ref="DY374:DY375"/>
    <mergeCell ref="DO372:DO375"/>
    <mergeCell ref="DP372:DP375"/>
    <mergeCell ref="DQ372:DQ375"/>
    <mergeCell ref="DR372:DR375"/>
    <mergeCell ref="CV380:CV383"/>
    <mergeCell ref="CW380:CW383"/>
    <mergeCell ref="CL380:CL383"/>
    <mergeCell ref="CM380:CM383"/>
    <mergeCell ref="CN380:CN383"/>
    <mergeCell ref="CO380:CO383"/>
    <mergeCell ref="CP380:CP383"/>
    <mergeCell ref="CQ380:CQ383"/>
    <mergeCell ref="D372:D375"/>
    <mergeCell ref="E372:E373"/>
    <mergeCell ref="D376:D379"/>
    <mergeCell ref="E376:E377"/>
    <mergeCell ref="D380:D383"/>
    <mergeCell ref="E380:E381"/>
    <mergeCell ref="CX372:CX375"/>
    <mergeCell ref="CY372:CY375"/>
    <mergeCell ref="DG372:DG373"/>
    <mergeCell ref="DH372:DH373"/>
    <mergeCell ref="CX380:CX383"/>
    <mergeCell ref="CY380:CY383"/>
    <mergeCell ref="DG380:DG381"/>
    <mergeCell ref="DH380:DH381"/>
    <mergeCell ref="CQ372:CQ375"/>
    <mergeCell ref="CR372:CR375"/>
    <mergeCell ref="CS372:CS375"/>
    <mergeCell ref="CT372:CT375"/>
    <mergeCell ref="CU372:CU375"/>
    <mergeCell ref="CV372:CV375"/>
    <mergeCell ref="CK372:CK375"/>
    <mergeCell ref="CL372:CL375"/>
    <mergeCell ref="CM372:CM375"/>
    <mergeCell ref="CN372:CN375"/>
    <mergeCell ref="CO372:CO375"/>
    <mergeCell ref="CP372:CP375"/>
    <mergeCell ref="CX376:CX379"/>
    <mergeCell ref="CY376:CY379"/>
    <mergeCell ref="DG376:DG377"/>
    <mergeCell ref="DH376:DH377"/>
    <mergeCell ref="CP376:CP379"/>
    <mergeCell ref="CQ376:CQ379"/>
    <mergeCell ref="CR376:CR379"/>
    <mergeCell ref="CS376:CS379"/>
    <mergeCell ref="CT376:CT379"/>
    <mergeCell ref="CU376:CU379"/>
    <mergeCell ref="CA380:CA383"/>
    <mergeCell ref="CB380:CB383"/>
    <mergeCell ref="CC380:CC383"/>
    <mergeCell ref="CD380:CD383"/>
    <mergeCell ref="CE380:CE383"/>
    <mergeCell ref="CF380:CF383"/>
    <mergeCell ref="DV368:DV369"/>
    <mergeCell ref="DW368:DW369"/>
    <mergeCell ref="DX368:DX369"/>
    <mergeCell ref="DV370:DV371"/>
    <mergeCell ref="DW370:DW371"/>
    <mergeCell ref="DX370:DX371"/>
    <mergeCell ref="DN388:DN391"/>
    <mergeCell ref="CV388:CV391"/>
    <mergeCell ref="CW388:CW391"/>
    <mergeCell ref="CX388:CX391"/>
    <mergeCell ref="CY388:CY391"/>
    <mergeCell ref="DG388:DG389"/>
    <mergeCell ref="DH388:DH389"/>
    <mergeCell ref="CP388:CP391"/>
    <mergeCell ref="CQ388:CQ391"/>
    <mergeCell ref="CR388:CR391"/>
    <mergeCell ref="CS388:CS391"/>
    <mergeCell ref="CT388:CT391"/>
    <mergeCell ref="CU388:CU391"/>
    <mergeCell ref="DO400:DO403"/>
    <mergeCell ref="DP400:DP403"/>
    <mergeCell ref="CX400:CX403"/>
    <mergeCell ref="CJ372:CJ373"/>
    <mergeCell ref="CE376:CE379"/>
    <mergeCell ref="CF376:CF379"/>
    <mergeCell ref="CG376:CG379"/>
    <mergeCell ref="CH376:CH379"/>
    <mergeCell ref="CA372:CA375"/>
    <mergeCell ref="DI388:DI391"/>
    <mergeCell ref="DJ388:DJ391"/>
    <mergeCell ref="DQ384:DQ387"/>
    <mergeCell ref="DR384:DR387"/>
    <mergeCell ref="DU384:DU387"/>
    <mergeCell ref="DV384:DV385"/>
    <mergeCell ref="DI384:DI387"/>
    <mergeCell ref="DJ384:DJ387"/>
    <mergeCell ref="DK384:DK387"/>
    <mergeCell ref="DL384:DL387"/>
    <mergeCell ref="DM384:DM387"/>
    <mergeCell ref="DN384:DN387"/>
    <mergeCell ref="CK384:CK387"/>
    <mergeCell ref="CL384:CL387"/>
    <mergeCell ref="CM384:CM387"/>
    <mergeCell ref="CN384:CN387"/>
    <mergeCell ref="CO384:CO387"/>
    <mergeCell ref="CC384:CC387"/>
    <mergeCell ref="CD384:CD387"/>
    <mergeCell ref="CE384:CE387"/>
    <mergeCell ref="CF384:CF387"/>
    <mergeCell ref="CG384:CG387"/>
    <mergeCell ref="CH384:CH387"/>
    <mergeCell ref="CW392:CW395"/>
    <mergeCell ref="CX392:CX395"/>
    <mergeCell ref="CY392:CY395"/>
    <mergeCell ref="DU372:DU375"/>
    <mergeCell ref="DO376:DO379"/>
    <mergeCell ref="DP376:DP379"/>
    <mergeCell ref="DQ376:DQ379"/>
    <mergeCell ref="DR376:DR379"/>
    <mergeCell ref="DI372:DI375"/>
    <mergeCell ref="DJ372:DJ375"/>
    <mergeCell ref="DK372:DK375"/>
    <mergeCell ref="DL372:DL375"/>
    <mergeCell ref="DM372:DM375"/>
    <mergeCell ref="DK368:DK371"/>
    <mergeCell ref="DL368:DL371"/>
    <mergeCell ref="DM368:DM371"/>
    <mergeCell ref="DN368:DN371"/>
    <mergeCell ref="DO368:DO371"/>
    <mergeCell ref="DP368:DP371"/>
    <mergeCell ref="CX368:CX371"/>
    <mergeCell ref="CY368:CY371"/>
    <mergeCell ref="DG368:DG369"/>
    <mergeCell ref="DH368:DH369"/>
    <mergeCell ref="DI368:DI371"/>
    <mergeCell ref="DJ368:DJ371"/>
    <mergeCell ref="CR368:CR371"/>
    <mergeCell ref="CS368:CS371"/>
    <mergeCell ref="CT368:CT371"/>
    <mergeCell ref="CU368:CU371"/>
    <mergeCell ref="CV368:CV371"/>
    <mergeCell ref="CW368:CW371"/>
    <mergeCell ref="CL368:CL371"/>
    <mergeCell ref="CM368:CM371"/>
    <mergeCell ref="CN368:CN371"/>
    <mergeCell ref="CO368:CO371"/>
    <mergeCell ref="CP368:CP371"/>
    <mergeCell ref="CQ368:CQ371"/>
    <mergeCell ref="D368:D371"/>
    <mergeCell ref="E368:E369"/>
    <mergeCell ref="BX368:BX371"/>
    <mergeCell ref="CA368:CA371"/>
    <mergeCell ref="CJ368:CJ369"/>
    <mergeCell ref="CK368:CK371"/>
    <mergeCell ref="E370:E371"/>
    <mergeCell ref="CJ370:CJ371"/>
    <mergeCell ref="EV364:EV367"/>
    <mergeCell ref="D364:D367"/>
    <mergeCell ref="CJ364:CJ365"/>
    <mergeCell ref="CK364:CK367"/>
    <mergeCell ref="EQ368:EQ371"/>
    <mergeCell ref="ER368:ER371"/>
    <mergeCell ref="ES368:ES371"/>
    <mergeCell ref="ET368:ET371"/>
    <mergeCell ref="EU368:EU371"/>
    <mergeCell ref="EV368:EV371"/>
    <mergeCell ref="EK368:EK371"/>
    <mergeCell ref="EL368:EL371"/>
    <mergeCell ref="EM368:EM371"/>
    <mergeCell ref="EN368:EN371"/>
    <mergeCell ref="EO368:EO371"/>
    <mergeCell ref="EP368:EP371"/>
    <mergeCell ref="EE368:EE371"/>
    <mergeCell ref="EF368:EF371"/>
    <mergeCell ref="EG368:EG371"/>
    <mergeCell ref="EH368:EH371"/>
    <mergeCell ref="EI368:EI371"/>
    <mergeCell ref="EJ368:EJ371"/>
    <mergeCell ref="DY368:DY369"/>
    <mergeCell ref="DZ368:DZ371"/>
    <mergeCell ref="EA368:EA371"/>
    <mergeCell ref="EB368:EB371"/>
    <mergeCell ref="EC368:EC371"/>
    <mergeCell ref="ED368:ED371"/>
    <mergeCell ref="DY370:DY371"/>
    <mergeCell ref="DQ368:DQ371"/>
    <mergeCell ref="DR368:DR371"/>
    <mergeCell ref="DU368:DU371"/>
    <mergeCell ref="E366:E367"/>
    <mergeCell ref="CJ366:CJ367"/>
    <mergeCell ref="DV366:DV367"/>
    <mergeCell ref="DW366:DW367"/>
    <mergeCell ref="DX366:DX367"/>
    <mergeCell ref="DY366:DY367"/>
    <mergeCell ref="EP364:EP367"/>
    <mergeCell ref="EQ364:EQ367"/>
    <mergeCell ref="ER364:ER367"/>
    <mergeCell ref="ES364:ES367"/>
    <mergeCell ref="ET364:ET367"/>
    <mergeCell ref="EU364:EU367"/>
    <mergeCell ref="EJ364:EJ367"/>
    <mergeCell ref="EK364:EK367"/>
    <mergeCell ref="EL364:EL367"/>
    <mergeCell ref="EM364:EM367"/>
    <mergeCell ref="EN364:EN367"/>
    <mergeCell ref="EO364:EO367"/>
    <mergeCell ref="ED364:ED367"/>
    <mergeCell ref="EE364:EE367"/>
    <mergeCell ref="EF364:EF367"/>
    <mergeCell ref="EG364:EG367"/>
    <mergeCell ref="EH364:EH367"/>
    <mergeCell ref="EI364:EI367"/>
    <mergeCell ref="DX364:DX365"/>
    <mergeCell ref="DY364:DY365"/>
    <mergeCell ref="DZ364:DZ367"/>
    <mergeCell ref="EA364:EA367"/>
    <mergeCell ref="EB364:EB367"/>
    <mergeCell ref="EC364:EC367"/>
    <mergeCell ref="DQ364:DQ367"/>
    <mergeCell ref="DR364:DR367"/>
    <mergeCell ref="DU364:DU367"/>
    <mergeCell ref="DV364:DV365"/>
    <mergeCell ref="DW364:DW365"/>
    <mergeCell ref="DK364:DK367"/>
    <mergeCell ref="DL364:DL367"/>
    <mergeCell ref="DM364:DM367"/>
    <mergeCell ref="DN364:DN367"/>
    <mergeCell ref="DO364:DO367"/>
    <mergeCell ref="DP364:DP367"/>
    <mergeCell ref="CX364:CX367"/>
    <mergeCell ref="CY364:CY367"/>
    <mergeCell ref="DG364:DG365"/>
    <mergeCell ref="DH364:DH365"/>
    <mergeCell ref="DI364:DI367"/>
    <mergeCell ref="DJ364:DJ367"/>
    <mergeCell ref="CR364:CR367"/>
    <mergeCell ref="CS364:CS367"/>
    <mergeCell ref="CT364:CT367"/>
    <mergeCell ref="CU364:CU367"/>
    <mergeCell ref="CV364:CV367"/>
    <mergeCell ref="CW364:CW367"/>
    <mergeCell ref="CL364:CL367"/>
    <mergeCell ref="CM364:CM367"/>
    <mergeCell ref="CN364:CN367"/>
    <mergeCell ref="CO364:CO367"/>
    <mergeCell ref="CP364:CP367"/>
    <mergeCell ref="CQ364:CQ367"/>
    <mergeCell ref="E364:E365"/>
    <mergeCell ref="BX364:BX367"/>
    <mergeCell ref="CA364:CA367"/>
    <mergeCell ref="CJ362:CJ363"/>
    <mergeCell ref="DV362:DV363"/>
    <mergeCell ref="DW362:DW363"/>
    <mergeCell ref="DX362:DX363"/>
    <mergeCell ref="DY362:DY363"/>
    <mergeCell ref="EQ360:EQ363"/>
    <mergeCell ref="ER360:ER363"/>
    <mergeCell ref="ES360:ES363"/>
    <mergeCell ref="ET360:ET363"/>
    <mergeCell ref="EU360:EU363"/>
    <mergeCell ref="EV360:EV363"/>
    <mergeCell ref="EK360:EK363"/>
    <mergeCell ref="EL360:EL363"/>
    <mergeCell ref="EM360:EM363"/>
    <mergeCell ref="EN360:EN363"/>
    <mergeCell ref="EO360:EO363"/>
    <mergeCell ref="EP360:EP363"/>
    <mergeCell ref="EE360:EE363"/>
    <mergeCell ref="EF360:EF363"/>
    <mergeCell ref="EG360:EG363"/>
    <mergeCell ref="EH360:EH363"/>
    <mergeCell ref="EI360:EI363"/>
    <mergeCell ref="EJ360:EJ363"/>
    <mergeCell ref="DY360:DY361"/>
    <mergeCell ref="DZ360:DZ363"/>
    <mergeCell ref="EA360:EA363"/>
    <mergeCell ref="EB360:EB363"/>
    <mergeCell ref="EC360:EC363"/>
    <mergeCell ref="ED360:ED363"/>
    <mergeCell ref="DQ360:DQ363"/>
    <mergeCell ref="DR360:DR363"/>
    <mergeCell ref="DU360:DU363"/>
    <mergeCell ref="DV360:DV361"/>
    <mergeCell ref="DW360:DW361"/>
    <mergeCell ref="DX360:DX361"/>
    <mergeCell ref="DK360:DK363"/>
    <mergeCell ref="DL360:DL363"/>
    <mergeCell ref="DM360:DM363"/>
    <mergeCell ref="DN360:DN363"/>
    <mergeCell ref="DO360:DO363"/>
    <mergeCell ref="DP360:DP363"/>
    <mergeCell ref="CX360:CX363"/>
    <mergeCell ref="CY360:CY363"/>
    <mergeCell ref="DG360:DG361"/>
    <mergeCell ref="DH360:DH361"/>
    <mergeCell ref="DI360:DI363"/>
    <mergeCell ref="DJ360:DJ363"/>
    <mergeCell ref="CR360:CR363"/>
    <mergeCell ref="CS360:CS363"/>
    <mergeCell ref="CT360:CT363"/>
    <mergeCell ref="CU360:CU363"/>
    <mergeCell ref="CV360:CV363"/>
    <mergeCell ref="CW360:CW363"/>
    <mergeCell ref="CL360:CL363"/>
    <mergeCell ref="CM360:CM363"/>
    <mergeCell ref="CN360:CN363"/>
    <mergeCell ref="CO360:CO363"/>
    <mergeCell ref="CP360:CP363"/>
    <mergeCell ref="CQ360:CQ363"/>
    <mergeCell ref="D360:D363"/>
    <mergeCell ref="E360:E361"/>
    <mergeCell ref="BX360:BX363"/>
    <mergeCell ref="CA360:CA363"/>
    <mergeCell ref="CJ360:CJ361"/>
    <mergeCell ref="CK360:CK363"/>
    <mergeCell ref="E358:E359"/>
    <mergeCell ref="CJ358:CJ359"/>
    <mergeCell ref="DV358:DV359"/>
    <mergeCell ref="DW358:DW359"/>
    <mergeCell ref="DX358:DX359"/>
    <mergeCell ref="DY358:DY359"/>
    <mergeCell ref="EQ356:EQ359"/>
    <mergeCell ref="ER356:ER359"/>
    <mergeCell ref="ES356:ES359"/>
    <mergeCell ref="ET356:ET359"/>
    <mergeCell ref="EU356:EU359"/>
    <mergeCell ref="EV356:EV359"/>
    <mergeCell ref="EK356:EK359"/>
    <mergeCell ref="EL356:EL359"/>
    <mergeCell ref="EM356:EM359"/>
    <mergeCell ref="EN356:EN359"/>
    <mergeCell ref="EO356:EO359"/>
    <mergeCell ref="EP356:EP359"/>
    <mergeCell ref="EE356:EE359"/>
    <mergeCell ref="EF356:EF359"/>
    <mergeCell ref="EG356:EG359"/>
    <mergeCell ref="EH356:EH359"/>
    <mergeCell ref="EI356:EI359"/>
    <mergeCell ref="EJ356:EJ359"/>
    <mergeCell ref="DY356:DY357"/>
    <mergeCell ref="DZ356:DZ359"/>
    <mergeCell ref="EA356:EA359"/>
    <mergeCell ref="EB356:EB359"/>
    <mergeCell ref="EC356:EC359"/>
    <mergeCell ref="ED356:ED359"/>
    <mergeCell ref="DQ356:DQ359"/>
    <mergeCell ref="DR356:DR359"/>
    <mergeCell ref="DU356:DU359"/>
    <mergeCell ref="DV356:DV357"/>
    <mergeCell ref="DW356:DW357"/>
    <mergeCell ref="DX356:DX357"/>
    <mergeCell ref="DK356:DK359"/>
    <mergeCell ref="DL356:DL359"/>
    <mergeCell ref="DM356:DM359"/>
    <mergeCell ref="DN356:DN359"/>
    <mergeCell ref="DO356:DO359"/>
    <mergeCell ref="DP356:DP359"/>
    <mergeCell ref="CX356:CX359"/>
    <mergeCell ref="CY356:CY359"/>
    <mergeCell ref="DG356:DG357"/>
    <mergeCell ref="DH356:DH357"/>
    <mergeCell ref="DI356:DI359"/>
    <mergeCell ref="DJ356:DJ359"/>
    <mergeCell ref="CR356:CR359"/>
    <mergeCell ref="CS356:CS359"/>
    <mergeCell ref="CT356:CT359"/>
    <mergeCell ref="CU356:CU359"/>
    <mergeCell ref="CV356:CV359"/>
    <mergeCell ref="CW356:CW359"/>
    <mergeCell ref="CL356:CL359"/>
    <mergeCell ref="CM356:CM359"/>
    <mergeCell ref="CN356:CN359"/>
    <mergeCell ref="E362:E363"/>
    <mergeCell ref="CO356:CO359"/>
    <mergeCell ref="CP356:CP359"/>
    <mergeCell ref="CQ356:CQ359"/>
    <mergeCell ref="D356:D359"/>
    <mergeCell ref="E356:E357"/>
    <mergeCell ref="BX356:BX359"/>
    <mergeCell ref="CA356:CA359"/>
    <mergeCell ref="CJ356:CJ357"/>
    <mergeCell ref="CK356:CK359"/>
    <mergeCell ref="E354:E355"/>
    <mergeCell ref="CJ354:CJ355"/>
    <mergeCell ref="DV354:DV355"/>
    <mergeCell ref="DW354:DW355"/>
    <mergeCell ref="DX354:DX355"/>
    <mergeCell ref="DY354:DY355"/>
    <mergeCell ref="EQ352:EQ355"/>
    <mergeCell ref="ER352:ER355"/>
    <mergeCell ref="ES352:ES355"/>
    <mergeCell ref="ET352:ET355"/>
    <mergeCell ref="EU352:EU355"/>
    <mergeCell ref="EV352:EV355"/>
    <mergeCell ref="EK352:EK355"/>
    <mergeCell ref="EL352:EL355"/>
    <mergeCell ref="EM352:EM355"/>
    <mergeCell ref="EN352:EN355"/>
    <mergeCell ref="EO352:EO355"/>
    <mergeCell ref="EP352:EP355"/>
    <mergeCell ref="EE352:EE355"/>
    <mergeCell ref="EF352:EF355"/>
    <mergeCell ref="EG352:EG355"/>
    <mergeCell ref="EH352:EH355"/>
    <mergeCell ref="EI352:EI355"/>
    <mergeCell ref="EJ352:EJ355"/>
    <mergeCell ref="DY352:DY353"/>
    <mergeCell ref="DZ352:DZ355"/>
    <mergeCell ref="EA352:EA355"/>
    <mergeCell ref="EB352:EB355"/>
    <mergeCell ref="EC352:EC355"/>
    <mergeCell ref="ED352:ED355"/>
    <mergeCell ref="DQ352:DQ355"/>
    <mergeCell ref="DR352:DR355"/>
    <mergeCell ref="DU352:DU355"/>
    <mergeCell ref="DV352:DV353"/>
    <mergeCell ref="DW352:DW353"/>
    <mergeCell ref="DX352:DX353"/>
    <mergeCell ref="DK352:DK355"/>
    <mergeCell ref="DL352:DL355"/>
    <mergeCell ref="DM352:DM355"/>
    <mergeCell ref="DN352:DN355"/>
    <mergeCell ref="DO352:DO355"/>
    <mergeCell ref="DP352:DP355"/>
    <mergeCell ref="CX352:CX355"/>
    <mergeCell ref="CY352:CY355"/>
    <mergeCell ref="DG352:DG353"/>
    <mergeCell ref="DH352:DH353"/>
    <mergeCell ref="DI352:DI355"/>
    <mergeCell ref="DJ352:DJ355"/>
    <mergeCell ref="CR352:CR355"/>
    <mergeCell ref="CS352:CS355"/>
    <mergeCell ref="CT352:CT355"/>
    <mergeCell ref="CU352:CU355"/>
    <mergeCell ref="CV352:CV355"/>
    <mergeCell ref="CW352:CW355"/>
    <mergeCell ref="CL352:CL355"/>
    <mergeCell ref="CM352:CM355"/>
    <mergeCell ref="CN352:CN355"/>
    <mergeCell ref="CO352:CO355"/>
    <mergeCell ref="CP352:CP355"/>
    <mergeCell ref="CQ352:CQ355"/>
    <mergeCell ref="D352:D355"/>
    <mergeCell ref="E352:E353"/>
    <mergeCell ref="BX352:BX355"/>
    <mergeCell ref="CA352:CA355"/>
    <mergeCell ref="CJ352:CJ353"/>
    <mergeCell ref="CK352:CK355"/>
    <mergeCell ref="E350:E351"/>
    <mergeCell ref="CJ350:CJ351"/>
    <mergeCell ref="DV350:DV351"/>
    <mergeCell ref="DW350:DW351"/>
    <mergeCell ref="DX350:DX351"/>
    <mergeCell ref="DY350:DY351"/>
    <mergeCell ref="EQ348:EQ351"/>
    <mergeCell ref="ER348:ER351"/>
    <mergeCell ref="ES348:ES351"/>
    <mergeCell ref="ET348:ET351"/>
    <mergeCell ref="EU348:EU351"/>
    <mergeCell ref="EV348:EV351"/>
    <mergeCell ref="EK348:EK351"/>
    <mergeCell ref="EL348:EL351"/>
    <mergeCell ref="EM348:EM351"/>
    <mergeCell ref="EN348:EN351"/>
    <mergeCell ref="EO348:EO351"/>
    <mergeCell ref="EP348:EP351"/>
    <mergeCell ref="EE348:EE351"/>
    <mergeCell ref="EF348:EF351"/>
    <mergeCell ref="EG348:EG351"/>
    <mergeCell ref="EH348:EH351"/>
    <mergeCell ref="EI348:EI351"/>
    <mergeCell ref="EJ348:EJ351"/>
    <mergeCell ref="DY348:DY349"/>
    <mergeCell ref="DZ348:DZ351"/>
    <mergeCell ref="EA348:EA351"/>
    <mergeCell ref="EB348:EB351"/>
    <mergeCell ref="EC348:EC351"/>
    <mergeCell ref="ED348:ED351"/>
    <mergeCell ref="DQ348:DQ351"/>
    <mergeCell ref="DR348:DR351"/>
    <mergeCell ref="DU348:DU351"/>
    <mergeCell ref="DV348:DV349"/>
    <mergeCell ref="DW348:DW349"/>
    <mergeCell ref="DX348:DX349"/>
    <mergeCell ref="DK348:DK351"/>
    <mergeCell ref="DL348:DL351"/>
    <mergeCell ref="DM348:DM351"/>
    <mergeCell ref="DN348:DN351"/>
    <mergeCell ref="DO348:DO351"/>
    <mergeCell ref="DP348:DP351"/>
    <mergeCell ref="CX348:CX351"/>
    <mergeCell ref="CY348:CY351"/>
    <mergeCell ref="DG348:DG349"/>
    <mergeCell ref="DH348:DH349"/>
    <mergeCell ref="DI348:DI351"/>
    <mergeCell ref="DJ348:DJ351"/>
    <mergeCell ref="CR348:CR351"/>
    <mergeCell ref="CS348:CS351"/>
    <mergeCell ref="CT348:CT351"/>
    <mergeCell ref="CU348:CU351"/>
    <mergeCell ref="CV348:CV351"/>
    <mergeCell ref="CW348:CW351"/>
    <mergeCell ref="CL348:CL351"/>
    <mergeCell ref="CM348:CM351"/>
    <mergeCell ref="CN348:CN351"/>
    <mergeCell ref="CO348:CO351"/>
    <mergeCell ref="CP348:CP351"/>
    <mergeCell ref="CQ348:CQ351"/>
    <mergeCell ref="D348:D351"/>
    <mergeCell ref="E348:E349"/>
    <mergeCell ref="BX348:BX351"/>
    <mergeCell ref="CA348:CA351"/>
    <mergeCell ref="CJ348:CJ349"/>
    <mergeCell ref="CK348:CK351"/>
    <mergeCell ref="E346:E347"/>
    <mergeCell ref="CJ346:CJ347"/>
    <mergeCell ref="DV346:DV347"/>
    <mergeCell ref="DW346:DW347"/>
    <mergeCell ref="DX346:DX347"/>
    <mergeCell ref="DY346:DY347"/>
    <mergeCell ref="EQ344:EQ347"/>
    <mergeCell ref="ER344:ER347"/>
    <mergeCell ref="ES344:ES347"/>
    <mergeCell ref="ET344:ET347"/>
    <mergeCell ref="EU344:EU347"/>
    <mergeCell ref="EV344:EV347"/>
    <mergeCell ref="EK344:EK347"/>
    <mergeCell ref="EL344:EL347"/>
    <mergeCell ref="EM344:EM347"/>
    <mergeCell ref="EN344:EN347"/>
    <mergeCell ref="EO344:EO347"/>
    <mergeCell ref="EP344:EP347"/>
    <mergeCell ref="EE344:EE347"/>
    <mergeCell ref="EF344:EF347"/>
    <mergeCell ref="EG344:EG347"/>
    <mergeCell ref="EH344:EH347"/>
    <mergeCell ref="EI344:EI347"/>
    <mergeCell ref="EJ344:EJ347"/>
    <mergeCell ref="DY344:DY345"/>
    <mergeCell ref="DZ344:DZ347"/>
    <mergeCell ref="EA344:EA347"/>
    <mergeCell ref="EB344:EB347"/>
    <mergeCell ref="EC344:EC347"/>
    <mergeCell ref="ED344:ED347"/>
    <mergeCell ref="DQ344:DQ347"/>
    <mergeCell ref="DR344:DR347"/>
    <mergeCell ref="DU344:DU347"/>
    <mergeCell ref="DV344:DV345"/>
    <mergeCell ref="DW344:DW345"/>
    <mergeCell ref="DX344:DX345"/>
    <mergeCell ref="DK344:DK347"/>
    <mergeCell ref="DL344:DL347"/>
    <mergeCell ref="DM344:DM347"/>
    <mergeCell ref="DN344:DN347"/>
    <mergeCell ref="DO344:DO347"/>
    <mergeCell ref="DP344:DP347"/>
    <mergeCell ref="CX344:CX347"/>
    <mergeCell ref="CY344:CY347"/>
    <mergeCell ref="DG344:DG345"/>
    <mergeCell ref="DH344:DH345"/>
    <mergeCell ref="DI344:DI347"/>
    <mergeCell ref="DJ344:DJ347"/>
    <mergeCell ref="CR344:CR347"/>
    <mergeCell ref="CS344:CS347"/>
    <mergeCell ref="CT344:CT347"/>
    <mergeCell ref="CU344:CU347"/>
    <mergeCell ref="CV344:CV347"/>
    <mergeCell ref="CW344:CW347"/>
    <mergeCell ref="CL344:CL347"/>
    <mergeCell ref="CM344:CM347"/>
    <mergeCell ref="CN344:CN347"/>
    <mergeCell ref="CO344:CO347"/>
    <mergeCell ref="CP344:CP347"/>
    <mergeCell ref="CQ344:CQ347"/>
    <mergeCell ref="D344:D347"/>
    <mergeCell ref="E344:E345"/>
    <mergeCell ref="BX344:BX347"/>
    <mergeCell ref="CA344:CA347"/>
    <mergeCell ref="CJ344:CJ345"/>
    <mergeCell ref="CK344:CK347"/>
    <mergeCell ref="EV340:EV343"/>
    <mergeCell ref="E342:E343"/>
    <mergeCell ref="CJ342:CJ343"/>
    <mergeCell ref="DV342:DV343"/>
    <mergeCell ref="DW342:DW343"/>
    <mergeCell ref="DX342:DX343"/>
    <mergeCell ref="DY342:DY343"/>
    <mergeCell ref="EP340:EP343"/>
    <mergeCell ref="EQ340:EQ343"/>
    <mergeCell ref="ER340:ER343"/>
    <mergeCell ref="ES340:ES343"/>
    <mergeCell ref="ET340:ET343"/>
    <mergeCell ref="EU340:EU343"/>
    <mergeCell ref="EJ340:EJ343"/>
    <mergeCell ref="EK340:EK343"/>
    <mergeCell ref="EL340:EL343"/>
    <mergeCell ref="EM340:EM343"/>
    <mergeCell ref="EN340:EN343"/>
    <mergeCell ref="EO340:EO343"/>
    <mergeCell ref="ED340:ED343"/>
    <mergeCell ref="EE340:EE343"/>
    <mergeCell ref="EF340:EF343"/>
    <mergeCell ref="EG340:EG343"/>
    <mergeCell ref="EH340:EH343"/>
    <mergeCell ref="EI340:EI343"/>
    <mergeCell ref="DX340:DX341"/>
    <mergeCell ref="DY340:DY341"/>
    <mergeCell ref="DZ340:DZ343"/>
    <mergeCell ref="EA340:EA343"/>
    <mergeCell ref="EB340:EB343"/>
    <mergeCell ref="EC340:EC343"/>
    <mergeCell ref="DP340:DP343"/>
    <mergeCell ref="DQ340:DQ343"/>
    <mergeCell ref="DR340:DR343"/>
    <mergeCell ref="DU340:DU343"/>
    <mergeCell ref="DV340:DV341"/>
    <mergeCell ref="DW340:DW341"/>
    <mergeCell ref="DJ340:DJ343"/>
    <mergeCell ref="DK340:DK343"/>
    <mergeCell ref="DL340:DL343"/>
    <mergeCell ref="DM340:DM343"/>
    <mergeCell ref="DN340:DN343"/>
    <mergeCell ref="DO340:DO343"/>
    <mergeCell ref="CW340:CW343"/>
    <mergeCell ref="CX340:CX343"/>
    <mergeCell ref="CY340:CY343"/>
    <mergeCell ref="DG340:DG341"/>
    <mergeCell ref="DH340:DH341"/>
    <mergeCell ref="DI340:DI343"/>
    <mergeCell ref="CQ340:CQ343"/>
    <mergeCell ref="CR340:CR343"/>
    <mergeCell ref="CS340:CS343"/>
    <mergeCell ref="CT340:CT343"/>
    <mergeCell ref="CU340:CU343"/>
    <mergeCell ref="CV340:CV343"/>
    <mergeCell ref="CK340:CK343"/>
    <mergeCell ref="CL340:CL343"/>
    <mergeCell ref="CM340:CM343"/>
    <mergeCell ref="CN340:CN343"/>
    <mergeCell ref="CO340:CO343"/>
    <mergeCell ref="CP340:CP343"/>
    <mergeCell ref="D340:D343"/>
    <mergeCell ref="E340:E341"/>
    <mergeCell ref="BX340:BX343"/>
    <mergeCell ref="CA340:CA343"/>
    <mergeCell ref="CJ340:CJ341"/>
    <mergeCell ref="E338:E339"/>
    <mergeCell ref="CJ338:CJ339"/>
    <mergeCell ref="DV338:DV339"/>
    <mergeCell ref="DW338:DW339"/>
    <mergeCell ref="DX338:DX339"/>
    <mergeCell ref="DY338:DY339"/>
    <mergeCell ref="EQ336:EQ339"/>
    <mergeCell ref="ER336:ER339"/>
    <mergeCell ref="ES336:ES339"/>
    <mergeCell ref="EK336:EK339"/>
    <mergeCell ref="EL336:EL339"/>
    <mergeCell ref="EM336:EM339"/>
    <mergeCell ref="EN336:EN339"/>
    <mergeCell ref="EO336:EO339"/>
    <mergeCell ref="EP336:EP339"/>
    <mergeCell ref="EE336:EE339"/>
    <mergeCell ref="EF336:EF339"/>
    <mergeCell ref="EG336:EG339"/>
    <mergeCell ref="EH336:EH339"/>
    <mergeCell ref="EI336:EI339"/>
    <mergeCell ref="EJ336:EJ339"/>
    <mergeCell ref="DY336:DY337"/>
    <mergeCell ref="DZ336:DZ339"/>
    <mergeCell ref="EA336:EA339"/>
    <mergeCell ref="EB336:EB339"/>
    <mergeCell ref="EC336:EC339"/>
    <mergeCell ref="ED336:ED339"/>
    <mergeCell ref="DQ336:DQ339"/>
    <mergeCell ref="DR336:DR339"/>
    <mergeCell ref="DU336:DU339"/>
    <mergeCell ref="DV336:DV337"/>
    <mergeCell ref="DW336:DW337"/>
    <mergeCell ref="DX336:DX337"/>
    <mergeCell ref="DK336:DK339"/>
    <mergeCell ref="DL336:DL339"/>
    <mergeCell ref="DM336:DM339"/>
    <mergeCell ref="DN336:DN339"/>
    <mergeCell ref="DO336:DO339"/>
    <mergeCell ref="DP336:DP339"/>
    <mergeCell ref="CX336:CX339"/>
    <mergeCell ref="CY336:CY339"/>
    <mergeCell ref="DG336:DG337"/>
    <mergeCell ref="DH336:DH337"/>
    <mergeCell ref="DI336:DI339"/>
    <mergeCell ref="DJ336:DJ339"/>
    <mergeCell ref="CR336:CR339"/>
    <mergeCell ref="CS336:CS339"/>
    <mergeCell ref="CT336:CT339"/>
    <mergeCell ref="CU336:CU339"/>
    <mergeCell ref="CV336:CV339"/>
    <mergeCell ref="CW336:CW339"/>
    <mergeCell ref="CL336:CL339"/>
    <mergeCell ref="CM336:CM339"/>
    <mergeCell ref="CN336:CN339"/>
    <mergeCell ref="CO336:CO339"/>
    <mergeCell ref="CP336:CP339"/>
    <mergeCell ref="CQ336:CQ339"/>
    <mergeCell ref="D336:D339"/>
    <mergeCell ref="E336:E337"/>
    <mergeCell ref="CA336:CA339"/>
    <mergeCell ref="CJ336:CJ337"/>
    <mergeCell ref="CK336:CK339"/>
    <mergeCell ref="EU332:EU335"/>
    <mergeCell ref="EV332:EV335"/>
    <mergeCell ref="E334:E335"/>
    <mergeCell ref="BX334:BX335"/>
    <mergeCell ref="BY334:BY335"/>
    <mergeCell ref="CJ334:CJ335"/>
    <mergeCell ref="DV334:DV335"/>
    <mergeCell ref="DW334:DW335"/>
    <mergeCell ref="EO332:EO335"/>
    <mergeCell ref="EP332:EP335"/>
    <mergeCell ref="EQ332:EQ335"/>
    <mergeCell ref="ER332:ER335"/>
    <mergeCell ref="ES332:ES335"/>
    <mergeCell ref="ET332:ET335"/>
    <mergeCell ref="EI332:EI335"/>
    <mergeCell ref="EJ332:EJ335"/>
    <mergeCell ref="EK332:EK335"/>
    <mergeCell ref="EL332:EL335"/>
    <mergeCell ref="EM332:EM335"/>
    <mergeCell ref="EN332:EN335"/>
    <mergeCell ref="EC332:EC335"/>
    <mergeCell ref="ED332:ED335"/>
    <mergeCell ref="EE332:EE335"/>
    <mergeCell ref="EF332:EF335"/>
    <mergeCell ref="EG332:EG335"/>
    <mergeCell ref="EH332:EH335"/>
    <mergeCell ref="DW332:DW333"/>
    <mergeCell ref="DX332:DX333"/>
    <mergeCell ref="DY332:DY333"/>
    <mergeCell ref="DZ332:DZ335"/>
    <mergeCell ref="EA332:EA335"/>
    <mergeCell ref="EB332:EB335"/>
    <mergeCell ref="DX334:DX335"/>
    <mergeCell ref="ET336:ET339"/>
    <mergeCell ref="EU336:EU339"/>
    <mergeCell ref="EV336:EV339"/>
    <mergeCell ref="DO332:DO335"/>
    <mergeCell ref="DP332:DP335"/>
    <mergeCell ref="DQ332:DQ335"/>
    <mergeCell ref="DR332:DR335"/>
    <mergeCell ref="DU332:DU335"/>
    <mergeCell ref="DV332:DV333"/>
    <mergeCell ref="DI332:DI335"/>
    <mergeCell ref="DJ332:DJ335"/>
    <mergeCell ref="DK332:DK335"/>
    <mergeCell ref="DL332:DL335"/>
    <mergeCell ref="DM332:DM335"/>
    <mergeCell ref="DN332:DN335"/>
    <mergeCell ref="CV332:CV335"/>
    <mergeCell ref="D332:D335"/>
    <mergeCell ref="E332:E333"/>
    <mergeCell ref="BX332:BX333"/>
    <mergeCell ref="BY332:BY333"/>
    <mergeCell ref="CA332:CA335"/>
    <mergeCell ref="CB332:CB335"/>
    <mergeCell ref="ET328:ET331"/>
    <mergeCell ref="EU328:EU331"/>
    <mergeCell ref="EV328:EV331"/>
    <mergeCell ref="E330:E331"/>
    <mergeCell ref="BX330:BX331"/>
    <mergeCell ref="BY330:BY331"/>
    <mergeCell ref="CJ330:CJ331"/>
    <mergeCell ref="DV330:DV331"/>
    <mergeCell ref="DW330:DW331"/>
    <mergeCell ref="EN328:EN331"/>
    <mergeCell ref="EO328:EO331"/>
    <mergeCell ref="EP328:EP331"/>
    <mergeCell ref="EQ328:EQ331"/>
    <mergeCell ref="ER328:ER331"/>
    <mergeCell ref="ES328:ES331"/>
    <mergeCell ref="EH328:EH331"/>
    <mergeCell ref="EI328:EI331"/>
    <mergeCell ref="EJ328:EJ331"/>
    <mergeCell ref="EK328:EK331"/>
    <mergeCell ref="EL328:EL331"/>
    <mergeCell ref="EM328:EM331"/>
    <mergeCell ref="EB328:EB331"/>
    <mergeCell ref="EC328:EC331"/>
    <mergeCell ref="ED328:ED331"/>
    <mergeCell ref="EE328:EE331"/>
    <mergeCell ref="EF328:EF331"/>
    <mergeCell ref="EG328:EG331"/>
    <mergeCell ref="DV328:DV329"/>
    <mergeCell ref="DW328:DW329"/>
    <mergeCell ref="DX328:DX329"/>
    <mergeCell ref="DY328:DY329"/>
    <mergeCell ref="DZ328:DZ331"/>
    <mergeCell ref="EA328:EA331"/>
    <mergeCell ref="DX330:DX331"/>
    <mergeCell ref="DY330:DY331"/>
    <mergeCell ref="DN328:DN331"/>
    <mergeCell ref="DO328:DO331"/>
    <mergeCell ref="DP328:DP331"/>
    <mergeCell ref="DQ328:DQ331"/>
    <mergeCell ref="DR328:DR331"/>
    <mergeCell ref="DU328:DU331"/>
    <mergeCell ref="DH328:DH329"/>
    <mergeCell ref="DI328:DI331"/>
    <mergeCell ref="DJ328:DJ331"/>
    <mergeCell ref="DK328:DK331"/>
    <mergeCell ref="DL328:DL331"/>
    <mergeCell ref="DM328:DM331"/>
    <mergeCell ref="CU328:CU331"/>
    <mergeCell ref="CV328:CV331"/>
    <mergeCell ref="CW328:CW331"/>
    <mergeCell ref="CX328:CX331"/>
    <mergeCell ref="CY328:CY331"/>
    <mergeCell ref="DG328:DG329"/>
    <mergeCell ref="CO328:CO331"/>
    <mergeCell ref="CP328:CP331"/>
    <mergeCell ref="CQ328:CQ331"/>
    <mergeCell ref="CR328:CR331"/>
    <mergeCell ref="DY334:DY335"/>
    <mergeCell ref="CS328:CS331"/>
    <mergeCell ref="CT328:CT331"/>
    <mergeCell ref="CH328:CH331"/>
    <mergeCell ref="CJ328:CJ329"/>
    <mergeCell ref="CK328:CK331"/>
    <mergeCell ref="CL328:CL331"/>
    <mergeCell ref="CM328:CM331"/>
    <mergeCell ref="CN328:CN331"/>
    <mergeCell ref="CB328:CB331"/>
    <mergeCell ref="CC328:CC331"/>
    <mergeCell ref="CD328:CD331"/>
    <mergeCell ref="CE328:CE331"/>
    <mergeCell ref="CF328:CF331"/>
    <mergeCell ref="CG328:CG331"/>
    <mergeCell ref="CW332:CW335"/>
    <mergeCell ref="CX332:CX335"/>
    <mergeCell ref="CY332:CY335"/>
    <mergeCell ref="DG332:DG333"/>
    <mergeCell ref="DH332:DH333"/>
    <mergeCell ref="CP332:CP335"/>
    <mergeCell ref="CQ332:CQ335"/>
    <mergeCell ref="CR332:CR335"/>
    <mergeCell ref="CS332:CS335"/>
    <mergeCell ref="CT332:CT335"/>
    <mergeCell ref="CU332:CU335"/>
    <mergeCell ref="CJ332:CJ333"/>
    <mergeCell ref="CK332:CK335"/>
    <mergeCell ref="CL332:CL335"/>
    <mergeCell ref="CM332:CM335"/>
    <mergeCell ref="CN332:CN335"/>
    <mergeCell ref="CO332:CO335"/>
    <mergeCell ref="CC332:CC335"/>
    <mergeCell ref="CD332:CD335"/>
    <mergeCell ref="CE332:CE335"/>
    <mergeCell ref="CF332:CF335"/>
    <mergeCell ref="CG332:CG335"/>
    <mergeCell ref="CH332:CH335"/>
    <mergeCell ref="D328:D331"/>
    <mergeCell ref="E328:E329"/>
    <mergeCell ref="BX328:BX329"/>
    <mergeCell ref="BY328:BY329"/>
    <mergeCell ref="CA328:CA331"/>
    <mergeCell ref="ET324:ET327"/>
    <mergeCell ref="EU324:EU327"/>
    <mergeCell ref="EV324:EV327"/>
    <mergeCell ref="E326:E327"/>
    <mergeCell ref="BX326:BX327"/>
    <mergeCell ref="BY326:BY327"/>
    <mergeCell ref="CJ326:CJ327"/>
    <mergeCell ref="EN324:EN327"/>
    <mergeCell ref="EO324:EO327"/>
    <mergeCell ref="EP324:EP327"/>
    <mergeCell ref="EQ324:EQ327"/>
    <mergeCell ref="ER324:ER327"/>
    <mergeCell ref="ES324:ES327"/>
    <mergeCell ref="EH324:EH327"/>
    <mergeCell ref="EI324:EI327"/>
    <mergeCell ref="EJ324:EJ327"/>
    <mergeCell ref="EK324:EK327"/>
    <mergeCell ref="EL324:EL327"/>
    <mergeCell ref="EM324:EM327"/>
    <mergeCell ref="EB324:EB327"/>
    <mergeCell ref="EC324:EC327"/>
    <mergeCell ref="ED324:ED327"/>
    <mergeCell ref="EE324:EE327"/>
    <mergeCell ref="EF324:EF327"/>
    <mergeCell ref="EG324:EG327"/>
    <mergeCell ref="DV324:DV325"/>
    <mergeCell ref="DW324:DW325"/>
    <mergeCell ref="DX324:DX325"/>
    <mergeCell ref="DY324:DY325"/>
    <mergeCell ref="DZ324:DZ327"/>
    <mergeCell ref="EA324:EA327"/>
    <mergeCell ref="DV326:DV327"/>
    <mergeCell ref="DW326:DW327"/>
    <mergeCell ref="DX326:DX327"/>
    <mergeCell ref="DY326:DY327"/>
    <mergeCell ref="DO324:DO327"/>
    <mergeCell ref="DP324:DP327"/>
    <mergeCell ref="DQ324:DQ327"/>
    <mergeCell ref="DR324:DR327"/>
    <mergeCell ref="DU324:DU327"/>
    <mergeCell ref="DI324:DI327"/>
    <mergeCell ref="DJ324:DJ327"/>
    <mergeCell ref="DK324:DK327"/>
    <mergeCell ref="DL324:DL327"/>
    <mergeCell ref="DM324:DM327"/>
    <mergeCell ref="DN324:DN327"/>
    <mergeCell ref="CV324:CV327"/>
    <mergeCell ref="CW324:CW327"/>
    <mergeCell ref="CX324:CX327"/>
    <mergeCell ref="CY324:CY327"/>
    <mergeCell ref="DG324:DG325"/>
    <mergeCell ref="DH324:DH325"/>
    <mergeCell ref="CP324:CP327"/>
    <mergeCell ref="CQ324:CQ327"/>
    <mergeCell ref="CR324:CR327"/>
    <mergeCell ref="CS324:CS327"/>
    <mergeCell ref="CT324:CT327"/>
    <mergeCell ref="CU324:CU327"/>
    <mergeCell ref="CJ324:CJ325"/>
    <mergeCell ref="CK324:CK327"/>
    <mergeCell ref="CL324:CL327"/>
    <mergeCell ref="CM324:CM327"/>
    <mergeCell ref="CN324:CN327"/>
    <mergeCell ref="CO324:CO327"/>
    <mergeCell ref="CC324:CC327"/>
    <mergeCell ref="CD324:CD327"/>
    <mergeCell ref="CE324:CE327"/>
    <mergeCell ref="CF324:CF327"/>
    <mergeCell ref="CG324:CG327"/>
    <mergeCell ref="CH324:CH327"/>
    <mergeCell ref="D324:D327"/>
    <mergeCell ref="E324:E325"/>
    <mergeCell ref="BX324:BX325"/>
    <mergeCell ref="BY324:BY325"/>
    <mergeCell ref="CA324:CA327"/>
    <mergeCell ref="CB324:CB327"/>
    <mergeCell ref="EU320:EU323"/>
    <mergeCell ref="EV320:EV323"/>
    <mergeCell ref="E322:E323"/>
    <mergeCell ref="BX322:BX323"/>
    <mergeCell ref="BY322:BY323"/>
    <mergeCell ref="CJ322:CJ323"/>
    <mergeCell ref="DV322:DV323"/>
    <mergeCell ref="DW322:DW323"/>
    <mergeCell ref="EO320:EO323"/>
    <mergeCell ref="EP320:EP323"/>
    <mergeCell ref="EQ320:EQ323"/>
    <mergeCell ref="ER320:ER323"/>
    <mergeCell ref="ES320:ES323"/>
    <mergeCell ref="ET320:ET323"/>
    <mergeCell ref="EI320:EI323"/>
    <mergeCell ref="EJ320:EJ323"/>
    <mergeCell ref="EK320:EK323"/>
    <mergeCell ref="EL320:EL323"/>
    <mergeCell ref="EM320:EM323"/>
    <mergeCell ref="EN320:EN323"/>
    <mergeCell ref="EC320:EC323"/>
    <mergeCell ref="ED320:ED323"/>
    <mergeCell ref="EE320:EE323"/>
    <mergeCell ref="EF320:EF323"/>
    <mergeCell ref="EG320:EG323"/>
    <mergeCell ref="EH320:EH323"/>
    <mergeCell ref="DW320:DW321"/>
    <mergeCell ref="DX320:DX321"/>
    <mergeCell ref="DY320:DY321"/>
    <mergeCell ref="DZ320:DZ323"/>
    <mergeCell ref="EA320:EA323"/>
    <mergeCell ref="EB320:EB323"/>
    <mergeCell ref="DX322:DX323"/>
    <mergeCell ref="DY322:DY323"/>
    <mergeCell ref="DO320:DO323"/>
    <mergeCell ref="DP320:DP323"/>
    <mergeCell ref="DQ320:DQ323"/>
    <mergeCell ref="DR320:DR323"/>
    <mergeCell ref="DU320:DU323"/>
    <mergeCell ref="DV320:DV321"/>
    <mergeCell ref="DI320:DI323"/>
    <mergeCell ref="DJ320:DJ323"/>
    <mergeCell ref="DK320:DK323"/>
    <mergeCell ref="DL320:DL323"/>
    <mergeCell ref="DM320:DM323"/>
    <mergeCell ref="DN320:DN323"/>
    <mergeCell ref="CV320:CV323"/>
    <mergeCell ref="CW320:CW323"/>
    <mergeCell ref="CX320:CX323"/>
    <mergeCell ref="CY320:CY323"/>
    <mergeCell ref="DG320:DG321"/>
    <mergeCell ref="DH320:DH321"/>
    <mergeCell ref="CP320:CP323"/>
    <mergeCell ref="CQ320:CQ323"/>
    <mergeCell ref="CR320:CR323"/>
    <mergeCell ref="CS320:CS323"/>
    <mergeCell ref="CT320:CT323"/>
    <mergeCell ref="CU320:CU323"/>
    <mergeCell ref="CJ320:CJ321"/>
    <mergeCell ref="CK320:CK323"/>
    <mergeCell ref="CL320:CL323"/>
    <mergeCell ref="CM320:CM323"/>
    <mergeCell ref="CN320:CN323"/>
    <mergeCell ref="CO320:CO323"/>
    <mergeCell ref="CC320:CC323"/>
    <mergeCell ref="CD320:CD323"/>
    <mergeCell ref="CE320:CE323"/>
    <mergeCell ref="CF320:CF323"/>
    <mergeCell ref="CG320:CG323"/>
    <mergeCell ref="CH320:CH323"/>
    <mergeCell ref="D320:D323"/>
    <mergeCell ref="E320:E321"/>
    <mergeCell ref="BX320:BX321"/>
    <mergeCell ref="BY320:BY321"/>
    <mergeCell ref="CA320:CA323"/>
    <mergeCell ref="CB320:CB323"/>
    <mergeCell ref="ET316:ET319"/>
    <mergeCell ref="EU316:EU319"/>
    <mergeCell ref="EV316:EV319"/>
    <mergeCell ref="E318:E319"/>
    <mergeCell ref="BX318:BX319"/>
    <mergeCell ref="BY318:BY319"/>
    <mergeCell ref="CJ318:CJ319"/>
    <mergeCell ref="DV318:DV319"/>
    <mergeCell ref="DW318:DW319"/>
    <mergeCell ref="DX318:DX319"/>
    <mergeCell ref="EN316:EN319"/>
    <mergeCell ref="EO316:EO319"/>
    <mergeCell ref="EP316:EP319"/>
    <mergeCell ref="EQ316:EQ319"/>
    <mergeCell ref="ER316:ER319"/>
    <mergeCell ref="ES316:ES319"/>
    <mergeCell ref="EH316:EH319"/>
    <mergeCell ref="EI316:EI319"/>
    <mergeCell ref="EJ316:EJ319"/>
    <mergeCell ref="EK316:EK319"/>
    <mergeCell ref="EL316:EL319"/>
    <mergeCell ref="EM316:EM319"/>
    <mergeCell ref="EB316:EB319"/>
    <mergeCell ref="EC316:EC319"/>
    <mergeCell ref="ED316:ED319"/>
    <mergeCell ref="EE316:EE319"/>
    <mergeCell ref="EF316:EF319"/>
    <mergeCell ref="EG316:EG319"/>
    <mergeCell ref="DV316:DV317"/>
    <mergeCell ref="DW316:DW317"/>
    <mergeCell ref="DX316:DX317"/>
    <mergeCell ref="DY316:DY317"/>
    <mergeCell ref="DZ316:DZ319"/>
    <mergeCell ref="EA316:EA319"/>
    <mergeCell ref="DY318:DY319"/>
    <mergeCell ref="DN316:DN319"/>
    <mergeCell ref="DO316:DO319"/>
    <mergeCell ref="DP316:DP319"/>
    <mergeCell ref="DQ316:DQ319"/>
    <mergeCell ref="DR316:DR319"/>
    <mergeCell ref="DU316:DU319"/>
    <mergeCell ref="DH316:DH317"/>
    <mergeCell ref="DI316:DI319"/>
    <mergeCell ref="DJ316:DJ319"/>
    <mergeCell ref="DK316:DK319"/>
    <mergeCell ref="DL316:DL319"/>
    <mergeCell ref="DM316:DM319"/>
    <mergeCell ref="CU316:CU319"/>
    <mergeCell ref="CV316:CV319"/>
    <mergeCell ref="CW316:CW319"/>
    <mergeCell ref="CX316:CX319"/>
    <mergeCell ref="CY316:CY319"/>
    <mergeCell ref="DG316:DG317"/>
    <mergeCell ref="CO316:CO319"/>
    <mergeCell ref="CP316:CP319"/>
    <mergeCell ref="CQ316:CQ319"/>
    <mergeCell ref="CR316:CR319"/>
    <mergeCell ref="CS316:CS319"/>
    <mergeCell ref="CT316:CT319"/>
    <mergeCell ref="CH316:CH319"/>
    <mergeCell ref="CJ316:CJ317"/>
    <mergeCell ref="CK316:CK319"/>
    <mergeCell ref="CL316:CL319"/>
    <mergeCell ref="CM316:CM319"/>
    <mergeCell ref="CN316:CN319"/>
    <mergeCell ref="CB316:CB319"/>
    <mergeCell ref="CC316:CC319"/>
    <mergeCell ref="CD316:CD319"/>
    <mergeCell ref="CE316:CE319"/>
    <mergeCell ref="CF316:CF319"/>
    <mergeCell ref="CG316:CG319"/>
    <mergeCell ref="D316:D319"/>
    <mergeCell ref="E316:E317"/>
    <mergeCell ref="BX316:BX317"/>
    <mergeCell ref="BY316:BY317"/>
    <mergeCell ref="CA316:CA319"/>
    <mergeCell ref="EU312:EU315"/>
    <mergeCell ref="EV312:EV315"/>
    <mergeCell ref="E314:E315"/>
    <mergeCell ref="BX314:BX315"/>
    <mergeCell ref="BY314:BY315"/>
    <mergeCell ref="CJ314:CJ315"/>
    <mergeCell ref="DV314:DV315"/>
    <mergeCell ref="DW314:DW315"/>
    <mergeCell ref="EO312:EO315"/>
    <mergeCell ref="EP312:EP315"/>
    <mergeCell ref="EQ312:EQ315"/>
    <mergeCell ref="ER312:ER315"/>
    <mergeCell ref="ES312:ES315"/>
    <mergeCell ref="ET312:ET315"/>
    <mergeCell ref="EI312:EI315"/>
    <mergeCell ref="EJ312:EJ315"/>
    <mergeCell ref="EK312:EK315"/>
    <mergeCell ref="EL312:EL315"/>
    <mergeCell ref="EM312:EM315"/>
    <mergeCell ref="EN312:EN315"/>
    <mergeCell ref="EC312:EC315"/>
    <mergeCell ref="ED312:ED315"/>
    <mergeCell ref="EE312:EE315"/>
    <mergeCell ref="EF312:EF315"/>
    <mergeCell ref="EG312:EG315"/>
    <mergeCell ref="EH312:EH315"/>
    <mergeCell ref="DW312:DW313"/>
    <mergeCell ref="DX312:DX313"/>
    <mergeCell ref="DY312:DY313"/>
    <mergeCell ref="DZ312:DZ315"/>
    <mergeCell ref="EA312:EA315"/>
    <mergeCell ref="EB312:EB315"/>
    <mergeCell ref="DX314:DX315"/>
    <mergeCell ref="DY314:DY315"/>
    <mergeCell ref="DP312:DP315"/>
    <mergeCell ref="DQ312:DQ315"/>
    <mergeCell ref="DR312:DR315"/>
    <mergeCell ref="DU312:DU315"/>
    <mergeCell ref="DV312:DV313"/>
    <mergeCell ref="DI312:DI315"/>
    <mergeCell ref="DJ312:DJ315"/>
    <mergeCell ref="DK312:DK315"/>
    <mergeCell ref="DL312:DL315"/>
    <mergeCell ref="DM312:DM315"/>
    <mergeCell ref="DN312:DN315"/>
    <mergeCell ref="CV312:CV315"/>
    <mergeCell ref="CW312:CW315"/>
    <mergeCell ref="CX312:CX315"/>
    <mergeCell ref="CY312:CY315"/>
    <mergeCell ref="DG312:DG313"/>
    <mergeCell ref="DH312:DH313"/>
    <mergeCell ref="CP312:CP315"/>
    <mergeCell ref="CQ312:CQ315"/>
    <mergeCell ref="CR312:CR315"/>
    <mergeCell ref="CS312:CS315"/>
    <mergeCell ref="CT312:CT315"/>
    <mergeCell ref="CU312:CU315"/>
    <mergeCell ref="CJ312:CJ313"/>
    <mergeCell ref="CK312:CK315"/>
    <mergeCell ref="CL312:CL315"/>
    <mergeCell ref="CM312:CM315"/>
    <mergeCell ref="CN312:CN315"/>
    <mergeCell ref="CO312:CO315"/>
    <mergeCell ref="CC312:CC315"/>
    <mergeCell ref="CD312:CD315"/>
    <mergeCell ref="CE312:CE315"/>
    <mergeCell ref="CF312:CF315"/>
    <mergeCell ref="CG312:CG315"/>
    <mergeCell ref="CH312:CH315"/>
    <mergeCell ref="D312:D315"/>
    <mergeCell ref="E312:E313"/>
    <mergeCell ref="BX312:BX313"/>
    <mergeCell ref="BY312:BY313"/>
    <mergeCell ref="CA312:CA315"/>
    <mergeCell ref="CB312:CB315"/>
    <mergeCell ref="E310:E311"/>
    <mergeCell ref="BX310:BX311"/>
    <mergeCell ref="BY310:BY311"/>
    <mergeCell ref="CJ310:CJ311"/>
    <mergeCell ref="DV310:DV311"/>
    <mergeCell ref="EQ308:EQ311"/>
    <mergeCell ref="ER308:ER311"/>
    <mergeCell ref="ES308:ES311"/>
    <mergeCell ref="ET308:ET311"/>
    <mergeCell ref="EU308:EU311"/>
    <mergeCell ref="EV308:EV311"/>
    <mergeCell ref="EK308:EK311"/>
    <mergeCell ref="EL308:EL311"/>
    <mergeCell ref="EM308:EM311"/>
    <mergeCell ref="EN308:EN311"/>
    <mergeCell ref="EO308:EO311"/>
    <mergeCell ref="EP308:EP311"/>
    <mergeCell ref="EE308:EE311"/>
    <mergeCell ref="EF308:EF311"/>
    <mergeCell ref="EG308:EG311"/>
    <mergeCell ref="EH308:EH311"/>
    <mergeCell ref="EI308:EI311"/>
    <mergeCell ref="EJ308:EJ311"/>
    <mergeCell ref="DY308:DY309"/>
    <mergeCell ref="DZ308:DZ311"/>
    <mergeCell ref="EA308:EA311"/>
    <mergeCell ref="EB308:EB311"/>
    <mergeCell ref="EC308:EC311"/>
    <mergeCell ref="ED308:ED311"/>
    <mergeCell ref="DY310:DY311"/>
    <mergeCell ref="DQ308:DQ311"/>
    <mergeCell ref="DR308:DR311"/>
    <mergeCell ref="DU308:DU311"/>
    <mergeCell ref="DV308:DV309"/>
    <mergeCell ref="DW308:DW309"/>
    <mergeCell ref="DX308:DX309"/>
    <mergeCell ref="DW310:DW311"/>
    <mergeCell ref="DX310:DX311"/>
    <mergeCell ref="DK308:DK311"/>
    <mergeCell ref="DL308:DL311"/>
    <mergeCell ref="DM308:DM311"/>
    <mergeCell ref="DN308:DN311"/>
    <mergeCell ref="DO308:DO311"/>
    <mergeCell ref="DP308:DP311"/>
    <mergeCell ref="CX308:CX311"/>
    <mergeCell ref="CY308:CY311"/>
    <mergeCell ref="DG308:DG309"/>
    <mergeCell ref="DH308:DH309"/>
    <mergeCell ref="DI308:DI311"/>
    <mergeCell ref="DJ308:DJ311"/>
    <mergeCell ref="CR308:CR311"/>
    <mergeCell ref="CS308:CS311"/>
    <mergeCell ref="CT308:CT311"/>
    <mergeCell ref="CU308:CU311"/>
    <mergeCell ref="CV308:CV311"/>
    <mergeCell ref="CW308:CW311"/>
    <mergeCell ref="CL308:CL311"/>
    <mergeCell ref="DO312:DO315"/>
    <mergeCell ref="EV304:EV307"/>
    <mergeCell ref="E306:E307"/>
    <mergeCell ref="BX306:BX307"/>
    <mergeCell ref="BY306:BY307"/>
    <mergeCell ref="CJ306:CJ307"/>
    <mergeCell ref="DV306:DV307"/>
    <mergeCell ref="DW306:DW307"/>
    <mergeCell ref="DX306:DX307"/>
    <mergeCell ref="EO304:EO307"/>
    <mergeCell ref="EP304:EP307"/>
    <mergeCell ref="EQ304:EQ307"/>
    <mergeCell ref="ER304:ER307"/>
    <mergeCell ref="ES304:ES307"/>
    <mergeCell ref="ET304:ET307"/>
    <mergeCell ref="EI304:EI307"/>
    <mergeCell ref="EJ304:EJ307"/>
    <mergeCell ref="EK304:EK307"/>
    <mergeCell ref="EL304:EL307"/>
    <mergeCell ref="EM304:EM307"/>
    <mergeCell ref="EN304:EN307"/>
    <mergeCell ref="EC304:EC307"/>
    <mergeCell ref="ED304:ED307"/>
    <mergeCell ref="EE304:EE307"/>
    <mergeCell ref="EF304:EF307"/>
    <mergeCell ref="EG304:EG307"/>
    <mergeCell ref="EH304:EH307"/>
    <mergeCell ref="DW304:DW305"/>
    <mergeCell ref="DX304:DX305"/>
    <mergeCell ref="DY304:DY305"/>
    <mergeCell ref="DZ304:DZ307"/>
    <mergeCell ref="EA304:EA307"/>
    <mergeCell ref="EB304:EB307"/>
    <mergeCell ref="DY306:DY307"/>
    <mergeCell ref="DO304:DO307"/>
    <mergeCell ref="DP304:DP307"/>
    <mergeCell ref="DQ304:DQ307"/>
    <mergeCell ref="DR304:DR307"/>
    <mergeCell ref="DU304:DU307"/>
    <mergeCell ref="DV304:DV305"/>
    <mergeCell ref="DI304:DI307"/>
    <mergeCell ref="DJ304:DJ307"/>
    <mergeCell ref="DK304:DK307"/>
    <mergeCell ref="DL304:DL307"/>
    <mergeCell ref="DM304:DM307"/>
    <mergeCell ref="DN304:DN307"/>
    <mergeCell ref="CV304:CV307"/>
    <mergeCell ref="CW304:CW307"/>
    <mergeCell ref="CX304:CX307"/>
    <mergeCell ref="CY304:CY307"/>
    <mergeCell ref="DG304:DG305"/>
    <mergeCell ref="DH304:DH305"/>
    <mergeCell ref="CP304:CP307"/>
    <mergeCell ref="CQ304:CQ307"/>
    <mergeCell ref="CR304:CR307"/>
    <mergeCell ref="CS304:CS307"/>
    <mergeCell ref="CT304:CT307"/>
    <mergeCell ref="CU304:CU307"/>
    <mergeCell ref="CJ304:CJ305"/>
    <mergeCell ref="CK304:CK307"/>
    <mergeCell ref="CL304:CL307"/>
    <mergeCell ref="CM304:CM307"/>
    <mergeCell ref="CN304:CN307"/>
    <mergeCell ref="CO304:CO307"/>
    <mergeCell ref="CC304:CC307"/>
    <mergeCell ref="CD304:CD307"/>
    <mergeCell ref="CE304:CE307"/>
    <mergeCell ref="CF304:CF307"/>
    <mergeCell ref="CG304:CG307"/>
    <mergeCell ref="CH304:CH307"/>
    <mergeCell ref="D304:D307"/>
    <mergeCell ref="E304:E305"/>
    <mergeCell ref="BX304:BX305"/>
    <mergeCell ref="BY304:BY305"/>
    <mergeCell ref="CA304:CA307"/>
    <mergeCell ref="CB304:CB307"/>
    <mergeCell ref="D308:D311"/>
    <mergeCell ref="E308:E309"/>
    <mergeCell ref="CM308:CM311"/>
    <mergeCell ref="CN308:CN311"/>
    <mergeCell ref="CO308:CO311"/>
    <mergeCell ref="CP308:CP311"/>
    <mergeCell ref="CQ308:CQ311"/>
    <mergeCell ref="CE308:CE311"/>
    <mergeCell ref="CF308:CF311"/>
    <mergeCell ref="CG308:CG311"/>
    <mergeCell ref="CH308:CH311"/>
    <mergeCell ref="CJ308:CJ309"/>
    <mergeCell ref="CK308:CK311"/>
    <mergeCell ref="BX308:BX309"/>
    <mergeCell ref="BY308:BY309"/>
    <mergeCell ref="CA308:CA311"/>
    <mergeCell ref="CB308:CB311"/>
    <mergeCell ref="CC308:CC311"/>
    <mergeCell ref="CD308:CD311"/>
    <mergeCell ref="EU304:EU307"/>
    <mergeCell ref="E302:E303"/>
    <mergeCell ref="BX302:BX303"/>
    <mergeCell ref="BY302:BY303"/>
    <mergeCell ref="CJ302:CJ303"/>
    <mergeCell ref="DV302:DV303"/>
    <mergeCell ref="DW302:DW303"/>
    <mergeCell ref="DX302:DX303"/>
    <mergeCell ref="DY302:DY303"/>
    <mergeCell ref="EO300:EO303"/>
    <mergeCell ref="EP300:EP303"/>
    <mergeCell ref="EQ300:EQ303"/>
    <mergeCell ref="ER300:ER303"/>
    <mergeCell ref="ES300:ES303"/>
    <mergeCell ref="ET300:ET303"/>
    <mergeCell ref="EI300:EI303"/>
    <mergeCell ref="EJ300:EJ303"/>
    <mergeCell ref="EK300:EK303"/>
    <mergeCell ref="EL300:EL303"/>
    <mergeCell ref="EM300:EM303"/>
    <mergeCell ref="EN300:EN303"/>
    <mergeCell ref="EC300:EC303"/>
    <mergeCell ref="ED300:ED303"/>
    <mergeCell ref="EE300:EE303"/>
    <mergeCell ref="EF300:EF303"/>
    <mergeCell ref="EG300:EG303"/>
    <mergeCell ref="EH300:EH303"/>
    <mergeCell ref="DW300:DW301"/>
    <mergeCell ref="DX300:DX301"/>
    <mergeCell ref="DY300:DY301"/>
    <mergeCell ref="DZ300:DZ303"/>
    <mergeCell ref="EA300:EA303"/>
    <mergeCell ref="EB300:EB303"/>
    <mergeCell ref="DO300:DO303"/>
    <mergeCell ref="DP300:DP303"/>
    <mergeCell ref="DQ300:DQ303"/>
    <mergeCell ref="DR300:DR303"/>
    <mergeCell ref="DU300:DU303"/>
    <mergeCell ref="DV300:DV301"/>
    <mergeCell ref="DI300:DI303"/>
    <mergeCell ref="DJ300:DJ303"/>
    <mergeCell ref="DK300:DK303"/>
    <mergeCell ref="DL300:DL303"/>
    <mergeCell ref="DM300:DM303"/>
    <mergeCell ref="DN300:DN303"/>
    <mergeCell ref="CV300:CV303"/>
    <mergeCell ref="CW300:CW303"/>
    <mergeCell ref="CX300:CX303"/>
    <mergeCell ref="CY300:CY303"/>
    <mergeCell ref="DG300:DG301"/>
    <mergeCell ref="DH300:DH301"/>
    <mergeCell ref="CP300:CP303"/>
    <mergeCell ref="CQ300:CQ303"/>
    <mergeCell ref="CR300:CR303"/>
    <mergeCell ref="CS300:CS303"/>
    <mergeCell ref="CT300:CT303"/>
    <mergeCell ref="CU300:CU303"/>
    <mergeCell ref="CJ300:CJ301"/>
    <mergeCell ref="CK300:CK303"/>
    <mergeCell ref="CL300:CL303"/>
    <mergeCell ref="CM300:CM303"/>
    <mergeCell ref="CN300:CN303"/>
    <mergeCell ref="CO300:CO303"/>
    <mergeCell ref="CC300:CC303"/>
    <mergeCell ref="CD300:CD303"/>
    <mergeCell ref="CE300:CE303"/>
    <mergeCell ref="CF300:CF303"/>
    <mergeCell ref="CG300:CG303"/>
    <mergeCell ref="CH300:CH303"/>
    <mergeCell ref="D300:D303"/>
    <mergeCell ref="E300:E301"/>
    <mergeCell ref="BX300:BX301"/>
    <mergeCell ref="BY300:BY301"/>
    <mergeCell ref="CA300:CA303"/>
    <mergeCell ref="CB300:CB303"/>
    <mergeCell ref="EU296:EU299"/>
    <mergeCell ref="EV296:EV299"/>
    <mergeCell ref="E298:E299"/>
    <mergeCell ref="BX298:BX299"/>
    <mergeCell ref="BY298:BY299"/>
    <mergeCell ref="CJ298:CJ299"/>
    <mergeCell ref="DV298:DV299"/>
    <mergeCell ref="DW298:DW299"/>
    <mergeCell ref="EO296:EO299"/>
    <mergeCell ref="EP296:EP299"/>
    <mergeCell ref="EQ296:EQ299"/>
    <mergeCell ref="ER296:ER299"/>
    <mergeCell ref="ES296:ES299"/>
    <mergeCell ref="ET296:ET299"/>
    <mergeCell ref="EI296:EI299"/>
    <mergeCell ref="EJ296:EJ299"/>
    <mergeCell ref="EK296:EK299"/>
    <mergeCell ref="EL296:EL299"/>
    <mergeCell ref="EM296:EM299"/>
    <mergeCell ref="EN296:EN299"/>
    <mergeCell ref="EC296:EC299"/>
    <mergeCell ref="ED296:ED299"/>
    <mergeCell ref="EE296:EE299"/>
    <mergeCell ref="EF296:EF299"/>
    <mergeCell ref="EG296:EG299"/>
    <mergeCell ref="EH296:EH299"/>
    <mergeCell ref="DW296:DW297"/>
    <mergeCell ref="DX296:DX297"/>
    <mergeCell ref="DY296:DY297"/>
    <mergeCell ref="DZ296:DZ299"/>
    <mergeCell ref="EA296:EA299"/>
    <mergeCell ref="EB296:EB299"/>
    <mergeCell ref="DX298:DX299"/>
    <mergeCell ref="DY298:DY299"/>
    <mergeCell ref="DO296:DO299"/>
    <mergeCell ref="DP296:DP299"/>
    <mergeCell ref="DQ296:DQ299"/>
    <mergeCell ref="DR296:DR299"/>
    <mergeCell ref="DU296:DU299"/>
    <mergeCell ref="DV296:DV297"/>
    <mergeCell ref="DI296:DI299"/>
    <mergeCell ref="DJ296:DJ299"/>
    <mergeCell ref="DK296:DK299"/>
    <mergeCell ref="DL296:DL299"/>
    <mergeCell ref="DM296:DM299"/>
    <mergeCell ref="DN296:DN299"/>
    <mergeCell ref="CV296:CV299"/>
    <mergeCell ref="CW296:CW299"/>
    <mergeCell ref="CX296:CX299"/>
    <mergeCell ref="CY296:CY299"/>
    <mergeCell ref="EU300:EU303"/>
    <mergeCell ref="EV300:EV303"/>
    <mergeCell ref="CF296:CF299"/>
    <mergeCell ref="CG296:CG299"/>
    <mergeCell ref="CH296:CH299"/>
    <mergeCell ref="D296:D299"/>
    <mergeCell ref="E296:E297"/>
    <mergeCell ref="BX296:BX297"/>
    <mergeCell ref="BY296:BY297"/>
    <mergeCell ref="CA296:CA299"/>
    <mergeCell ref="CB296:CB299"/>
    <mergeCell ref="EU292:EU295"/>
    <mergeCell ref="EV292:EV295"/>
    <mergeCell ref="E294:E295"/>
    <mergeCell ref="BX294:BX295"/>
    <mergeCell ref="BY294:BY295"/>
    <mergeCell ref="CJ294:CJ295"/>
    <mergeCell ref="DV294:DV295"/>
    <mergeCell ref="DW294:DW295"/>
    <mergeCell ref="DX294:DX295"/>
    <mergeCell ref="DY294:DY295"/>
    <mergeCell ref="EO292:EO295"/>
    <mergeCell ref="EP292:EP295"/>
    <mergeCell ref="EQ292:EQ295"/>
    <mergeCell ref="ER292:ER295"/>
    <mergeCell ref="ES292:ES295"/>
    <mergeCell ref="ET292:ET295"/>
    <mergeCell ref="EI292:EI295"/>
    <mergeCell ref="EJ292:EJ295"/>
    <mergeCell ref="EK292:EK295"/>
    <mergeCell ref="EL292:EL295"/>
    <mergeCell ref="EM292:EM295"/>
    <mergeCell ref="EN292:EN295"/>
    <mergeCell ref="EC292:EC295"/>
    <mergeCell ref="ED292:ED295"/>
    <mergeCell ref="EE292:EE295"/>
    <mergeCell ref="EF292:EF295"/>
    <mergeCell ref="EG292:EG295"/>
    <mergeCell ref="EH292:EH295"/>
    <mergeCell ref="DW292:DW293"/>
    <mergeCell ref="DX292:DX293"/>
    <mergeCell ref="DY292:DY293"/>
    <mergeCell ref="DZ292:DZ295"/>
    <mergeCell ref="EA292:EA295"/>
    <mergeCell ref="EB292:EB295"/>
    <mergeCell ref="DO292:DO295"/>
    <mergeCell ref="DP292:DP295"/>
    <mergeCell ref="DQ292:DQ295"/>
    <mergeCell ref="DR292:DR295"/>
    <mergeCell ref="DU292:DU295"/>
    <mergeCell ref="DV292:DV293"/>
    <mergeCell ref="DI292:DI295"/>
    <mergeCell ref="DJ292:DJ295"/>
    <mergeCell ref="DK292:DK295"/>
    <mergeCell ref="DL292:DL295"/>
    <mergeCell ref="DM292:DM295"/>
    <mergeCell ref="DN292:DN295"/>
    <mergeCell ref="CV292:CV295"/>
    <mergeCell ref="CW292:CW295"/>
    <mergeCell ref="CX292:CX295"/>
    <mergeCell ref="CY292:CY295"/>
    <mergeCell ref="DG292:DG293"/>
    <mergeCell ref="DH292:DH293"/>
    <mergeCell ref="CP292:CP295"/>
    <mergeCell ref="CQ292:CQ295"/>
    <mergeCell ref="CR292:CR295"/>
    <mergeCell ref="CS292:CS295"/>
    <mergeCell ref="CT292:CT295"/>
    <mergeCell ref="CU292:CU295"/>
    <mergeCell ref="CJ292:CJ293"/>
    <mergeCell ref="CK292:CK295"/>
    <mergeCell ref="CL292:CL295"/>
    <mergeCell ref="CM292:CM295"/>
    <mergeCell ref="CN292:CN295"/>
    <mergeCell ref="CO292:CO295"/>
    <mergeCell ref="CC292:CC295"/>
    <mergeCell ref="CD292:CD295"/>
    <mergeCell ref="CE292:CE295"/>
    <mergeCell ref="CF292:CF295"/>
    <mergeCell ref="CG292:CG295"/>
    <mergeCell ref="CH292:CH295"/>
    <mergeCell ref="D292:D295"/>
    <mergeCell ref="E292:E293"/>
    <mergeCell ref="BX292:BX293"/>
    <mergeCell ref="BY292:BY293"/>
    <mergeCell ref="CA292:CA295"/>
    <mergeCell ref="CB292:CB295"/>
    <mergeCell ref="EU288:EU291"/>
    <mergeCell ref="EV288:EV291"/>
    <mergeCell ref="E290:E291"/>
    <mergeCell ref="BX290:BX291"/>
    <mergeCell ref="BY290:BY291"/>
    <mergeCell ref="CJ290:CJ291"/>
    <mergeCell ref="DV290:DV291"/>
    <mergeCell ref="DW290:DW291"/>
    <mergeCell ref="EO288:EO291"/>
    <mergeCell ref="EP288:EP291"/>
    <mergeCell ref="EQ288:EQ291"/>
    <mergeCell ref="ER288:ER291"/>
    <mergeCell ref="ES288:ES291"/>
    <mergeCell ref="ET288:ET291"/>
    <mergeCell ref="EI288:EI291"/>
    <mergeCell ref="EJ288:EJ291"/>
    <mergeCell ref="EK288:EK291"/>
    <mergeCell ref="EL288:EL291"/>
    <mergeCell ref="EM288:EM291"/>
    <mergeCell ref="EN288:EN291"/>
    <mergeCell ref="EC288:EC291"/>
    <mergeCell ref="ED288:ED291"/>
    <mergeCell ref="EE288:EE291"/>
    <mergeCell ref="EF288:EF291"/>
    <mergeCell ref="EG288:EG291"/>
    <mergeCell ref="EH288:EH291"/>
    <mergeCell ref="DW288:DW289"/>
    <mergeCell ref="DX288:DX289"/>
    <mergeCell ref="DY288:DY289"/>
    <mergeCell ref="DZ288:DZ291"/>
    <mergeCell ref="EA288:EA291"/>
    <mergeCell ref="EB288:EB291"/>
    <mergeCell ref="DX290:DX291"/>
    <mergeCell ref="DY290:DY291"/>
    <mergeCell ref="DO288:DO291"/>
    <mergeCell ref="DP288:DP291"/>
    <mergeCell ref="DQ288:DQ291"/>
    <mergeCell ref="DR288:DR291"/>
    <mergeCell ref="DU288:DU291"/>
    <mergeCell ref="DV288:DV289"/>
    <mergeCell ref="DI288:DI291"/>
    <mergeCell ref="DN280:DN283"/>
    <mergeCell ref="DJ288:DJ291"/>
    <mergeCell ref="DK288:DK291"/>
    <mergeCell ref="DL288:DL291"/>
    <mergeCell ref="DM288:DM291"/>
    <mergeCell ref="DN288:DN291"/>
    <mergeCell ref="CR288:CR291"/>
    <mergeCell ref="CS288:CS291"/>
    <mergeCell ref="CT288:CT291"/>
    <mergeCell ref="CU288:CU291"/>
    <mergeCell ref="CV288:CV291"/>
    <mergeCell ref="CW288:CW291"/>
    <mergeCell ref="CL288:CL291"/>
    <mergeCell ref="CM288:CM291"/>
    <mergeCell ref="CN288:CN291"/>
    <mergeCell ref="CO288:CO291"/>
    <mergeCell ref="CP288:CP291"/>
    <mergeCell ref="CQ288:CQ291"/>
    <mergeCell ref="CE288:CE291"/>
    <mergeCell ref="CF288:CF291"/>
    <mergeCell ref="CG288:CG291"/>
    <mergeCell ref="CH288:CH291"/>
    <mergeCell ref="EU284:EU287"/>
    <mergeCell ref="EV284:EV287"/>
    <mergeCell ref="E286:E287"/>
    <mergeCell ref="BX286:BX287"/>
    <mergeCell ref="BY286:BY287"/>
    <mergeCell ref="CJ286:CJ287"/>
    <mergeCell ref="DV286:DV287"/>
    <mergeCell ref="DW286:DW287"/>
    <mergeCell ref="EM284:EM287"/>
    <mergeCell ref="EN284:EN287"/>
    <mergeCell ref="EO284:EO287"/>
    <mergeCell ref="EP284:EP287"/>
    <mergeCell ref="EQ284:EQ287"/>
    <mergeCell ref="ER284:ER287"/>
    <mergeCell ref="EG284:EG287"/>
    <mergeCell ref="EH284:EH287"/>
    <mergeCell ref="EI284:EI287"/>
    <mergeCell ref="EJ284:EJ287"/>
    <mergeCell ref="EK284:EK287"/>
    <mergeCell ref="EL284:EL287"/>
    <mergeCell ref="EA284:EA287"/>
    <mergeCell ref="EB284:EB287"/>
    <mergeCell ref="EC284:EC287"/>
    <mergeCell ref="ED284:ED287"/>
    <mergeCell ref="EE284:EE287"/>
    <mergeCell ref="EF284:EF287"/>
    <mergeCell ref="DU284:DU287"/>
    <mergeCell ref="DV284:DV285"/>
    <mergeCell ref="DW284:DW285"/>
    <mergeCell ref="DX284:DX285"/>
    <mergeCell ref="DY284:DY285"/>
    <mergeCell ref="DZ284:DZ287"/>
    <mergeCell ref="DX286:DX287"/>
    <mergeCell ref="DY286:DY287"/>
    <mergeCell ref="DI284:DI287"/>
    <mergeCell ref="DJ284:DJ287"/>
    <mergeCell ref="DK284:DK287"/>
    <mergeCell ref="DL284:DL287"/>
    <mergeCell ref="DM284:DM287"/>
    <mergeCell ref="DN284:DN287"/>
    <mergeCell ref="CV284:CV287"/>
    <mergeCell ref="CW284:CW287"/>
    <mergeCell ref="DG296:DG297"/>
    <mergeCell ref="DH296:DH297"/>
    <mergeCell ref="CP296:CP299"/>
    <mergeCell ref="CQ296:CQ299"/>
    <mergeCell ref="CR296:CR299"/>
    <mergeCell ref="CS296:CS299"/>
    <mergeCell ref="CY284:CY287"/>
    <mergeCell ref="DG284:DG285"/>
    <mergeCell ref="DH284:DH285"/>
    <mergeCell ref="CP284:CP287"/>
    <mergeCell ref="CQ284:CQ287"/>
    <mergeCell ref="CR284:CR287"/>
    <mergeCell ref="CS284:CS287"/>
    <mergeCell ref="CT284:CT287"/>
    <mergeCell ref="CU284:CU287"/>
    <mergeCell ref="CJ284:CJ285"/>
    <mergeCell ref="CK284:CK287"/>
    <mergeCell ref="ET280:ET283"/>
    <mergeCell ref="EU280:EU283"/>
    <mergeCell ref="EV280:EV283"/>
    <mergeCell ref="E282:E283"/>
    <mergeCell ref="CJ282:CJ283"/>
    <mergeCell ref="DV282:DV283"/>
    <mergeCell ref="EN280:EN283"/>
    <mergeCell ref="EO280:EO283"/>
    <mergeCell ref="EP280:EP283"/>
    <mergeCell ref="EQ280:EQ283"/>
    <mergeCell ref="ER280:ER283"/>
    <mergeCell ref="ES280:ES283"/>
    <mergeCell ref="EH280:EH283"/>
    <mergeCell ref="EI280:EI283"/>
    <mergeCell ref="EJ280:EJ283"/>
    <mergeCell ref="EK280:EK283"/>
    <mergeCell ref="EL280:EL283"/>
    <mergeCell ref="EM280:EM283"/>
    <mergeCell ref="EB280:EB283"/>
    <mergeCell ref="EC280:EC283"/>
    <mergeCell ref="ED280:ED283"/>
    <mergeCell ref="EE280:EE283"/>
    <mergeCell ref="EF280:EF283"/>
    <mergeCell ref="EG280:EG283"/>
    <mergeCell ref="DV280:DV281"/>
    <mergeCell ref="DW280:DW281"/>
    <mergeCell ref="DX280:DX281"/>
    <mergeCell ref="DY280:DY281"/>
    <mergeCell ref="DZ280:DZ283"/>
    <mergeCell ref="EA280:EA283"/>
    <mergeCell ref="DW282:DW283"/>
    <mergeCell ref="DX282:DX283"/>
    <mergeCell ref="DY282:DY283"/>
    <mergeCell ref="DO280:DO283"/>
    <mergeCell ref="DP280:DP283"/>
    <mergeCell ref="DQ280:DQ283"/>
    <mergeCell ref="DR280:DR283"/>
    <mergeCell ref="DU280:DU283"/>
    <mergeCell ref="DO284:DO287"/>
    <mergeCell ref="DP284:DP287"/>
    <mergeCell ref="DQ284:DQ287"/>
    <mergeCell ref="DR284:DR287"/>
    <mergeCell ref="DI280:DI283"/>
    <mergeCell ref="DJ280:DJ283"/>
    <mergeCell ref="DK280:DK283"/>
    <mergeCell ref="DL280:DL283"/>
    <mergeCell ref="DM280:DM283"/>
    <mergeCell ref="DH280:DH281"/>
    <mergeCell ref="CX288:CX291"/>
    <mergeCell ref="CY288:CY291"/>
    <mergeCell ref="DG288:DG289"/>
    <mergeCell ref="DH288:DH289"/>
    <mergeCell ref="CQ280:CQ283"/>
    <mergeCell ref="CR280:CR283"/>
    <mergeCell ref="CS280:CS283"/>
    <mergeCell ref="CT280:CT283"/>
    <mergeCell ref="CU280:CU283"/>
    <mergeCell ref="CV280:CV283"/>
    <mergeCell ref="CK280:CK283"/>
    <mergeCell ref="CL280:CL283"/>
    <mergeCell ref="CM280:CM283"/>
    <mergeCell ref="CN280:CN283"/>
    <mergeCell ref="CO280:CO283"/>
    <mergeCell ref="CP280:CP283"/>
    <mergeCell ref="CJ280:CJ281"/>
    <mergeCell ref="CE284:CE287"/>
    <mergeCell ref="CF284:CF287"/>
    <mergeCell ref="CG284:CG287"/>
    <mergeCell ref="CH284:CH287"/>
    <mergeCell ref="CA280:CA283"/>
    <mergeCell ref="CL284:CL287"/>
    <mergeCell ref="CM284:CM287"/>
    <mergeCell ref="CN284:CN287"/>
    <mergeCell ref="CO284:CO287"/>
    <mergeCell ref="BX284:BX285"/>
    <mergeCell ref="BY284:BY285"/>
    <mergeCell ref="CA284:CA287"/>
    <mergeCell ref="CB284:CB287"/>
    <mergeCell ref="CC284:CC287"/>
    <mergeCell ref="CD284:CD287"/>
    <mergeCell ref="CX284:CX287"/>
    <mergeCell ref="CE296:CE299"/>
    <mergeCell ref="D280:D283"/>
    <mergeCell ref="E280:E281"/>
    <mergeCell ref="D284:D287"/>
    <mergeCell ref="E284:E285"/>
    <mergeCell ref="D288:D291"/>
    <mergeCell ref="E288:E289"/>
    <mergeCell ref="EQ276:EQ279"/>
    <mergeCell ref="ER276:ER279"/>
    <mergeCell ref="ES276:ES279"/>
    <mergeCell ref="ET276:ET279"/>
    <mergeCell ref="EU276:EU279"/>
    <mergeCell ref="EV276:EV279"/>
    <mergeCell ref="EK276:EK279"/>
    <mergeCell ref="EL276:EL279"/>
    <mergeCell ref="EM276:EM279"/>
    <mergeCell ref="EN276:EN279"/>
    <mergeCell ref="EO276:EO279"/>
    <mergeCell ref="EP276:EP279"/>
    <mergeCell ref="EE276:EE279"/>
    <mergeCell ref="EF276:EF279"/>
    <mergeCell ref="EG276:EG279"/>
    <mergeCell ref="EH276:EH279"/>
    <mergeCell ref="EI276:EI279"/>
    <mergeCell ref="EJ276:EJ279"/>
    <mergeCell ref="DY276:DY277"/>
    <mergeCell ref="DZ276:DZ279"/>
    <mergeCell ref="EA276:EA279"/>
    <mergeCell ref="EB276:EB279"/>
    <mergeCell ref="EC276:EC279"/>
    <mergeCell ref="ED276:ED279"/>
    <mergeCell ref="DY278:DY279"/>
    <mergeCell ref="DQ276:DQ279"/>
    <mergeCell ref="DR276:DR279"/>
    <mergeCell ref="DU276:DU279"/>
    <mergeCell ref="DV276:DV277"/>
    <mergeCell ref="DW276:DW277"/>
    <mergeCell ref="DX276:DX277"/>
    <mergeCell ref="DV278:DV279"/>
    <mergeCell ref="DW278:DW279"/>
    <mergeCell ref="DX278:DX279"/>
    <mergeCell ref="DK276:DK279"/>
    <mergeCell ref="DL276:DL279"/>
    <mergeCell ref="DM276:DM279"/>
    <mergeCell ref="DN276:DN279"/>
    <mergeCell ref="DO276:DO279"/>
    <mergeCell ref="DP276:DP279"/>
    <mergeCell ref="CX276:CX279"/>
    <mergeCell ref="CY276:CY279"/>
    <mergeCell ref="DG276:DG277"/>
    <mergeCell ref="CW280:CW283"/>
    <mergeCell ref="CJ288:CJ289"/>
    <mergeCell ref="CK288:CK291"/>
    <mergeCell ref="BX288:BX289"/>
    <mergeCell ref="BY288:BY289"/>
    <mergeCell ref="CA288:CA291"/>
    <mergeCell ref="CB288:CB291"/>
    <mergeCell ref="CC288:CC291"/>
    <mergeCell ref="CD288:CD291"/>
    <mergeCell ref="ES284:ES287"/>
    <mergeCell ref="ET284:ET287"/>
    <mergeCell ref="CX280:CX283"/>
    <mergeCell ref="CY280:CY283"/>
    <mergeCell ref="DG280:DG281"/>
    <mergeCell ref="DH276:DH277"/>
    <mergeCell ref="DI276:DI279"/>
    <mergeCell ref="DJ276:DJ279"/>
    <mergeCell ref="CR276:CR279"/>
    <mergeCell ref="CS276:CS279"/>
    <mergeCell ref="CT276:CT279"/>
    <mergeCell ref="CU276:CU279"/>
    <mergeCell ref="CV276:CV279"/>
    <mergeCell ref="CW276:CW279"/>
    <mergeCell ref="CL276:CL279"/>
    <mergeCell ref="CM276:CM279"/>
    <mergeCell ref="CN276:CN279"/>
    <mergeCell ref="CO276:CO279"/>
    <mergeCell ref="CP276:CP279"/>
    <mergeCell ref="CQ276:CQ279"/>
    <mergeCell ref="D276:D279"/>
    <mergeCell ref="E276:E277"/>
    <mergeCell ref="BX276:BX279"/>
    <mergeCell ref="CA276:CA279"/>
    <mergeCell ref="CJ276:CJ277"/>
    <mergeCell ref="CK276:CK279"/>
    <mergeCell ref="E278:E279"/>
    <mergeCell ref="CJ278:CJ279"/>
    <mergeCell ref="EV272:EV275"/>
    <mergeCell ref="E274:E275"/>
    <mergeCell ref="CJ274:CJ275"/>
    <mergeCell ref="DV274:DV275"/>
    <mergeCell ref="DW274:DW275"/>
    <mergeCell ref="DX274:DX275"/>
    <mergeCell ref="DY274:DY275"/>
    <mergeCell ref="EP272:EP275"/>
    <mergeCell ref="EQ272:EQ275"/>
    <mergeCell ref="ER272:ER275"/>
    <mergeCell ref="ES272:ES275"/>
    <mergeCell ref="ET272:ET275"/>
    <mergeCell ref="EU272:EU275"/>
    <mergeCell ref="EJ272:EJ275"/>
    <mergeCell ref="EK272:EK275"/>
    <mergeCell ref="EL272:EL275"/>
    <mergeCell ref="EM272:EM275"/>
    <mergeCell ref="EN272:EN275"/>
    <mergeCell ref="EO272:EO275"/>
    <mergeCell ref="ED272:ED275"/>
    <mergeCell ref="EE272:EE275"/>
    <mergeCell ref="EF272:EF275"/>
    <mergeCell ref="EG272:EG275"/>
    <mergeCell ref="EH272:EH275"/>
    <mergeCell ref="EI272:EI275"/>
    <mergeCell ref="DX272:DX273"/>
    <mergeCell ref="DY272:DY273"/>
    <mergeCell ref="DZ272:DZ275"/>
    <mergeCell ref="EA272:EA275"/>
    <mergeCell ref="EB272:EB275"/>
    <mergeCell ref="EC272:EC275"/>
    <mergeCell ref="DQ272:DQ275"/>
    <mergeCell ref="DR272:DR275"/>
    <mergeCell ref="DU272:DU275"/>
    <mergeCell ref="DV272:DV273"/>
    <mergeCell ref="DW272:DW273"/>
    <mergeCell ref="DK272:DK275"/>
    <mergeCell ref="DL272:DL275"/>
    <mergeCell ref="DM272:DM275"/>
    <mergeCell ref="CR272:CR275"/>
    <mergeCell ref="CS272:CS275"/>
    <mergeCell ref="CT272:CT275"/>
    <mergeCell ref="CU272:CU275"/>
    <mergeCell ref="CV272:CV275"/>
    <mergeCell ref="CW272:CW275"/>
    <mergeCell ref="CL272:CL275"/>
    <mergeCell ref="CM272:CM275"/>
    <mergeCell ref="CN272:CN275"/>
    <mergeCell ref="CO272:CO275"/>
    <mergeCell ref="CP272:CP275"/>
    <mergeCell ref="CQ272:CQ275"/>
    <mergeCell ref="D272:D275"/>
    <mergeCell ref="E272:E273"/>
    <mergeCell ref="BX272:BX275"/>
    <mergeCell ref="CA272:CA275"/>
    <mergeCell ref="CJ272:CJ273"/>
    <mergeCell ref="CK272:CK275"/>
    <mergeCell ref="E270:E271"/>
    <mergeCell ref="CJ270:CJ271"/>
    <mergeCell ref="DV270:DV271"/>
    <mergeCell ref="DW270:DW271"/>
    <mergeCell ref="DX270:DX271"/>
    <mergeCell ref="DY270:DY271"/>
    <mergeCell ref="EQ268:EQ271"/>
    <mergeCell ref="ER268:ER271"/>
    <mergeCell ref="ES268:ES271"/>
    <mergeCell ref="ET268:ET271"/>
    <mergeCell ref="EU268:EU271"/>
    <mergeCell ref="EV268:EV271"/>
    <mergeCell ref="EK268:EK271"/>
    <mergeCell ref="EL268:EL271"/>
    <mergeCell ref="EM268:EM271"/>
    <mergeCell ref="EN268:EN271"/>
    <mergeCell ref="EO268:EO271"/>
    <mergeCell ref="EP268:EP271"/>
    <mergeCell ref="EE268:EE271"/>
    <mergeCell ref="EF268:EF271"/>
    <mergeCell ref="EG268:EG271"/>
    <mergeCell ref="EH268:EH271"/>
    <mergeCell ref="EI268:EI271"/>
    <mergeCell ref="EJ268:EJ271"/>
    <mergeCell ref="DY268:DY269"/>
    <mergeCell ref="DZ268:DZ271"/>
    <mergeCell ref="EA268:EA271"/>
    <mergeCell ref="EB268:EB271"/>
    <mergeCell ref="EC268:EC271"/>
    <mergeCell ref="ED268:ED271"/>
    <mergeCell ref="DQ268:DQ271"/>
    <mergeCell ref="DR268:DR271"/>
    <mergeCell ref="DU268:DU271"/>
    <mergeCell ref="DV268:DV269"/>
    <mergeCell ref="DW268:DW269"/>
    <mergeCell ref="CR268:CR271"/>
    <mergeCell ref="CS268:CS271"/>
    <mergeCell ref="CT268:CT271"/>
    <mergeCell ref="CU268:CU271"/>
    <mergeCell ref="CV268:CV271"/>
    <mergeCell ref="CW268:CW271"/>
    <mergeCell ref="CL268:CL271"/>
    <mergeCell ref="CM268:CM271"/>
    <mergeCell ref="CN268:CN271"/>
    <mergeCell ref="CO268:CO271"/>
    <mergeCell ref="CP268:CP271"/>
    <mergeCell ref="CQ268:CQ271"/>
    <mergeCell ref="D268:D271"/>
    <mergeCell ref="DY266:DY267"/>
    <mergeCell ref="EQ264:EQ267"/>
    <mergeCell ref="ER264:ER267"/>
    <mergeCell ref="ES264:ES267"/>
    <mergeCell ref="ET264:ET267"/>
    <mergeCell ref="EU264:EU267"/>
    <mergeCell ref="EV264:EV267"/>
    <mergeCell ref="EK264:EK267"/>
    <mergeCell ref="EL264:EL267"/>
    <mergeCell ref="EM264:EM267"/>
    <mergeCell ref="EN264:EN267"/>
    <mergeCell ref="EO264:EO267"/>
    <mergeCell ref="EP264:EP267"/>
    <mergeCell ref="EE264:EE267"/>
    <mergeCell ref="EF264:EF267"/>
    <mergeCell ref="EG264:EG267"/>
    <mergeCell ref="EH264:EH267"/>
    <mergeCell ref="EI264:EI267"/>
    <mergeCell ref="EJ264:EJ267"/>
    <mergeCell ref="DY264:DY265"/>
    <mergeCell ref="DZ264:DZ267"/>
    <mergeCell ref="EA264:EA267"/>
    <mergeCell ref="EB264:EB267"/>
    <mergeCell ref="EC264:EC267"/>
    <mergeCell ref="ED264:ED267"/>
    <mergeCell ref="DQ264:DQ267"/>
    <mergeCell ref="DR264:DR267"/>
    <mergeCell ref="DN272:DN275"/>
    <mergeCell ref="DO272:DO275"/>
    <mergeCell ref="DP272:DP275"/>
    <mergeCell ref="CX272:CX275"/>
    <mergeCell ref="CY272:CY275"/>
    <mergeCell ref="DG272:DG273"/>
    <mergeCell ref="DH272:DH273"/>
    <mergeCell ref="DI272:DI275"/>
    <mergeCell ref="DJ272:DJ275"/>
    <mergeCell ref="DX268:DX269"/>
    <mergeCell ref="DK268:DK271"/>
    <mergeCell ref="DL268:DL271"/>
    <mergeCell ref="DM268:DM271"/>
    <mergeCell ref="DN268:DN271"/>
    <mergeCell ref="DO268:DO271"/>
    <mergeCell ref="DP268:DP271"/>
    <mergeCell ref="CX268:CX271"/>
    <mergeCell ref="CY268:CY271"/>
    <mergeCell ref="DG268:DG269"/>
    <mergeCell ref="DH268:DH269"/>
    <mergeCell ref="DI268:DI271"/>
    <mergeCell ref="DJ268:DJ271"/>
    <mergeCell ref="E268:E269"/>
    <mergeCell ref="BX268:BX271"/>
    <mergeCell ref="CA268:CA271"/>
    <mergeCell ref="CJ268:CJ269"/>
    <mergeCell ref="CK268:CK271"/>
    <mergeCell ref="E266:E267"/>
    <mergeCell ref="CJ266:CJ267"/>
    <mergeCell ref="DV266:DV267"/>
    <mergeCell ref="DW266:DW267"/>
    <mergeCell ref="DX266:DX267"/>
    <mergeCell ref="DU264:DU267"/>
    <mergeCell ref="DV264:DV265"/>
    <mergeCell ref="DW264:DW265"/>
    <mergeCell ref="DX264:DX265"/>
    <mergeCell ref="DK264:DK267"/>
    <mergeCell ref="DL264:DL267"/>
    <mergeCell ref="DM264:DM267"/>
    <mergeCell ref="DN264:DN267"/>
    <mergeCell ref="DO264:DO267"/>
    <mergeCell ref="DP264:DP267"/>
    <mergeCell ref="CX264:CX267"/>
    <mergeCell ref="CY264:CY267"/>
    <mergeCell ref="DG264:DG265"/>
    <mergeCell ref="DH264:DH265"/>
    <mergeCell ref="DI264:DI267"/>
    <mergeCell ref="DJ264:DJ267"/>
    <mergeCell ref="CR264:CR267"/>
    <mergeCell ref="CS264:CS267"/>
    <mergeCell ref="CT264:CT267"/>
    <mergeCell ref="CU264:CU267"/>
    <mergeCell ref="CV264:CV267"/>
    <mergeCell ref="CW264:CW267"/>
    <mergeCell ref="CL264:CL267"/>
    <mergeCell ref="CM264:CM267"/>
    <mergeCell ref="CN264:CN267"/>
    <mergeCell ref="CO264:CO267"/>
    <mergeCell ref="CP264:CP267"/>
    <mergeCell ref="CQ264:CQ267"/>
    <mergeCell ref="DV262:DV263"/>
    <mergeCell ref="DW262:DW263"/>
    <mergeCell ref="DX262:DX263"/>
    <mergeCell ref="D264:D267"/>
    <mergeCell ref="E264:E265"/>
    <mergeCell ref="BX264:BX267"/>
    <mergeCell ref="CA264:CA267"/>
    <mergeCell ref="CJ264:CJ265"/>
    <mergeCell ref="CK264:CK267"/>
    <mergeCell ref="DY262:DY263"/>
    <mergeCell ref="EQ260:EQ263"/>
    <mergeCell ref="ER260:ER263"/>
    <mergeCell ref="ES260:ES263"/>
    <mergeCell ref="ET260:ET263"/>
    <mergeCell ref="EU260:EU263"/>
    <mergeCell ref="EV260:EV263"/>
    <mergeCell ref="EK260:EK263"/>
    <mergeCell ref="EL260:EL263"/>
    <mergeCell ref="EM260:EM263"/>
    <mergeCell ref="EN260:EN263"/>
    <mergeCell ref="EO260:EO263"/>
    <mergeCell ref="EP260:EP263"/>
    <mergeCell ref="EE260:EE263"/>
    <mergeCell ref="EF260:EF263"/>
    <mergeCell ref="EG260:EG263"/>
    <mergeCell ref="EH260:EH263"/>
    <mergeCell ref="EI260:EI263"/>
    <mergeCell ref="EJ260:EJ263"/>
    <mergeCell ref="DY260:DY261"/>
    <mergeCell ref="DZ260:DZ263"/>
    <mergeCell ref="EA260:EA263"/>
    <mergeCell ref="EB260:EB263"/>
    <mergeCell ref="EC260:EC263"/>
    <mergeCell ref="ED260:ED263"/>
    <mergeCell ref="DQ260:DQ263"/>
    <mergeCell ref="DR260:DR263"/>
    <mergeCell ref="DU260:DU263"/>
    <mergeCell ref="DV260:DV261"/>
    <mergeCell ref="DW260:DW261"/>
    <mergeCell ref="DX260:DX261"/>
    <mergeCell ref="D260:D263"/>
    <mergeCell ref="E260:E261"/>
    <mergeCell ref="BX260:BX263"/>
    <mergeCell ref="CA260:CA263"/>
    <mergeCell ref="CJ260:CJ261"/>
    <mergeCell ref="CK260:CK263"/>
    <mergeCell ref="E262:E263"/>
    <mergeCell ref="CJ262:CJ263"/>
    <mergeCell ref="DK260:DK263"/>
    <mergeCell ref="DL260:DL263"/>
    <mergeCell ref="DM260:DM263"/>
    <mergeCell ref="DN260:DN263"/>
    <mergeCell ref="DO260:DO263"/>
    <mergeCell ref="DP260:DP263"/>
    <mergeCell ref="CX260:CX263"/>
    <mergeCell ref="CY260:CY263"/>
    <mergeCell ref="DG260:DG261"/>
    <mergeCell ref="DH260:DH261"/>
    <mergeCell ref="DI260:DI263"/>
    <mergeCell ref="DJ260:DJ263"/>
    <mergeCell ref="CR260:CR263"/>
    <mergeCell ref="CS260:CS263"/>
    <mergeCell ref="CT260:CT263"/>
    <mergeCell ref="CU260:CU263"/>
    <mergeCell ref="CV260:CV263"/>
    <mergeCell ref="CW260:CW263"/>
    <mergeCell ref="CL260:CL263"/>
    <mergeCell ref="CM260:CM263"/>
    <mergeCell ref="CN260:CN263"/>
    <mergeCell ref="CO260:CO263"/>
    <mergeCell ref="CP260:CP263"/>
    <mergeCell ref="CQ260:CQ263"/>
    <mergeCell ref="E258:E259"/>
    <mergeCell ref="CJ258:CJ259"/>
    <mergeCell ref="DV258:DV259"/>
    <mergeCell ref="DW258:DW259"/>
    <mergeCell ref="DX258:DX259"/>
    <mergeCell ref="DY258:DY259"/>
    <mergeCell ref="EQ256:EQ259"/>
    <mergeCell ref="ER256:ER259"/>
    <mergeCell ref="ES256:ES259"/>
    <mergeCell ref="ET256:ET259"/>
    <mergeCell ref="EU256:EU259"/>
    <mergeCell ref="EV256:EV259"/>
    <mergeCell ref="EK256:EK259"/>
    <mergeCell ref="EL256:EL259"/>
    <mergeCell ref="EM256:EM259"/>
    <mergeCell ref="EN256:EN259"/>
    <mergeCell ref="EO256:EO259"/>
    <mergeCell ref="EP256:EP259"/>
    <mergeCell ref="EE256:EE259"/>
    <mergeCell ref="EF256:EF259"/>
    <mergeCell ref="EG256:EG259"/>
    <mergeCell ref="EH256:EH259"/>
    <mergeCell ref="EI256:EI259"/>
    <mergeCell ref="EJ256:EJ259"/>
    <mergeCell ref="DY256:DY257"/>
    <mergeCell ref="DZ256:DZ259"/>
    <mergeCell ref="EA256:EA259"/>
    <mergeCell ref="EB256:EB259"/>
    <mergeCell ref="EC256:EC259"/>
    <mergeCell ref="ED256:ED259"/>
    <mergeCell ref="DQ256:DQ259"/>
    <mergeCell ref="DR256:DR259"/>
    <mergeCell ref="DU256:DU259"/>
    <mergeCell ref="DV256:DV257"/>
    <mergeCell ref="DW256:DW257"/>
    <mergeCell ref="DX256:DX257"/>
    <mergeCell ref="DK256:DK259"/>
    <mergeCell ref="DL256:DL259"/>
    <mergeCell ref="DM256:DM259"/>
    <mergeCell ref="DN256:DN259"/>
    <mergeCell ref="DO256:DO259"/>
    <mergeCell ref="DP256:DP259"/>
    <mergeCell ref="CX256:CX259"/>
    <mergeCell ref="CY256:CY259"/>
    <mergeCell ref="DG256:DG257"/>
    <mergeCell ref="DH256:DH257"/>
    <mergeCell ref="DI256:DI259"/>
    <mergeCell ref="DJ256:DJ259"/>
    <mergeCell ref="CR256:CR259"/>
    <mergeCell ref="CS256:CS259"/>
    <mergeCell ref="CT256:CT259"/>
    <mergeCell ref="CU256:CU259"/>
    <mergeCell ref="CV256:CV259"/>
    <mergeCell ref="CW256:CW259"/>
    <mergeCell ref="CL256:CL259"/>
    <mergeCell ref="CM256:CM259"/>
    <mergeCell ref="CN256:CN259"/>
    <mergeCell ref="CO256:CO259"/>
    <mergeCell ref="CP256:CP259"/>
    <mergeCell ref="CQ256:CQ259"/>
    <mergeCell ref="D256:D259"/>
    <mergeCell ref="E256:E257"/>
    <mergeCell ref="BX256:BX259"/>
    <mergeCell ref="CA256:CA259"/>
    <mergeCell ref="CJ256:CJ257"/>
    <mergeCell ref="CK256:CK259"/>
    <mergeCell ref="E254:E255"/>
    <mergeCell ref="CJ254:CJ255"/>
    <mergeCell ref="DV254:DV255"/>
    <mergeCell ref="DW254:DW255"/>
    <mergeCell ref="DX254:DX255"/>
    <mergeCell ref="DY254:DY255"/>
    <mergeCell ref="EQ252:EQ255"/>
    <mergeCell ref="ER252:ER255"/>
    <mergeCell ref="ES252:ES255"/>
    <mergeCell ref="ET252:ET255"/>
    <mergeCell ref="EU252:EU255"/>
    <mergeCell ref="EV252:EV255"/>
    <mergeCell ref="EK252:EK255"/>
    <mergeCell ref="EL252:EL255"/>
    <mergeCell ref="EM252:EM255"/>
    <mergeCell ref="EN252:EN255"/>
    <mergeCell ref="EO252:EO255"/>
    <mergeCell ref="EP252:EP255"/>
    <mergeCell ref="EE252:EE255"/>
    <mergeCell ref="EF252:EF255"/>
    <mergeCell ref="EG252:EG255"/>
    <mergeCell ref="EH252:EH255"/>
    <mergeCell ref="EI252:EI255"/>
    <mergeCell ref="EJ252:EJ255"/>
    <mergeCell ref="DY252:DY253"/>
    <mergeCell ref="DZ252:DZ255"/>
    <mergeCell ref="EA252:EA255"/>
    <mergeCell ref="EB252:EB255"/>
    <mergeCell ref="EC252:EC255"/>
    <mergeCell ref="ED252:ED255"/>
    <mergeCell ref="DQ252:DQ255"/>
    <mergeCell ref="DR252:DR255"/>
    <mergeCell ref="DU252:DU255"/>
    <mergeCell ref="DV252:DV253"/>
    <mergeCell ref="DW252:DW253"/>
    <mergeCell ref="DX252:DX253"/>
    <mergeCell ref="DK252:DK255"/>
    <mergeCell ref="DL252:DL255"/>
    <mergeCell ref="DM252:DM255"/>
    <mergeCell ref="DN252:DN255"/>
    <mergeCell ref="DO252:DO255"/>
    <mergeCell ref="DP252:DP255"/>
    <mergeCell ref="CX252:CX255"/>
    <mergeCell ref="CY252:CY255"/>
    <mergeCell ref="DG252:DG253"/>
    <mergeCell ref="DH252:DH253"/>
    <mergeCell ref="DI252:DI255"/>
    <mergeCell ref="DJ252:DJ255"/>
    <mergeCell ref="CR252:CR255"/>
    <mergeCell ref="CS252:CS255"/>
    <mergeCell ref="CT252:CT255"/>
    <mergeCell ref="CU252:CU255"/>
    <mergeCell ref="CV252:CV255"/>
    <mergeCell ref="CW252:CW255"/>
    <mergeCell ref="CL252:CL255"/>
    <mergeCell ref="CM252:CM255"/>
    <mergeCell ref="CN252:CN255"/>
    <mergeCell ref="CO252:CO255"/>
    <mergeCell ref="CP252:CP255"/>
    <mergeCell ref="CQ252:CQ255"/>
    <mergeCell ref="D252:D255"/>
    <mergeCell ref="E252:E253"/>
    <mergeCell ref="BX252:BX255"/>
    <mergeCell ref="CA252:CA255"/>
    <mergeCell ref="CJ252:CJ253"/>
    <mergeCell ref="CK252:CK255"/>
    <mergeCell ref="EV248:EV251"/>
    <mergeCell ref="E250:E251"/>
    <mergeCell ref="CJ250:CJ251"/>
    <mergeCell ref="DV250:DV251"/>
    <mergeCell ref="DW250:DW251"/>
    <mergeCell ref="DX250:DX251"/>
    <mergeCell ref="DY250:DY251"/>
    <mergeCell ref="EP248:EP251"/>
    <mergeCell ref="EQ248:EQ251"/>
    <mergeCell ref="ER248:ER251"/>
    <mergeCell ref="ES248:ES251"/>
    <mergeCell ref="ET248:ET251"/>
    <mergeCell ref="EU248:EU251"/>
    <mergeCell ref="EJ248:EJ251"/>
    <mergeCell ref="EK248:EK251"/>
    <mergeCell ref="EL248:EL251"/>
    <mergeCell ref="EM248:EM251"/>
    <mergeCell ref="EN248:EN251"/>
    <mergeCell ref="EO248:EO251"/>
    <mergeCell ref="ED248:ED251"/>
    <mergeCell ref="EE248:EE251"/>
    <mergeCell ref="EF248:EF251"/>
    <mergeCell ref="EG248:EG251"/>
    <mergeCell ref="EH248:EH251"/>
    <mergeCell ref="EI248:EI251"/>
    <mergeCell ref="DX248:DX249"/>
    <mergeCell ref="DY248:DY249"/>
    <mergeCell ref="DZ248:DZ251"/>
    <mergeCell ref="EA248:EA251"/>
    <mergeCell ref="EB248:EB251"/>
    <mergeCell ref="EC248:EC251"/>
    <mergeCell ref="DP248:DP251"/>
    <mergeCell ref="DQ248:DQ251"/>
    <mergeCell ref="DR248:DR251"/>
    <mergeCell ref="DU248:DU251"/>
    <mergeCell ref="DV248:DV249"/>
    <mergeCell ref="DW248:DW249"/>
    <mergeCell ref="DJ248:DJ251"/>
    <mergeCell ref="DK248:DK251"/>
    <mergeCell ref="DL248:DL251"/>
    <mergeCell ref="DM248:DM251"/>
    <mergeCell ref="DN248:DN251"/>
    <mergeCell ref="DO248:DO251"/>
    <mergeCell ref="CW248:CW251"/>
    <mergeCell ref="CX248:CX251"/>
    <mergeCell ref="CY248:CY251"/>
    <mergeCell ref="DG248:DG249"/>
    <mergeCell ref="DH248:DH249"/>
    <mergeCell ref="DI248:DI251"/>
    <mergeCell ref="CQ248:CQ251"/>
    <mergeCell ref="CR248:CR251"/>
    <mergeCell ref="CS248:CS251"/>
    <mergeCell ref="CT248:CT251"/>
    <mergeCell ref="CU248:CU251"/>
    <mergeCell ref="CV248:CV251"/>
    <mergeCell ref="CK248:CK251"/>
    <mergeCell ref="CL248:CL251"/>
    <mergeCell ref="CM248:CM251"/>
    <mergeCell ref="CN248:CN251"/>
    <mergeCell ref="CO248:CO251"/>
    <mergeCell ref="CP248:CP251"/>
    <mergeCell ref="D248:D251"/>
    <mergeCell ref="E248:E249"/>
    <mergeCell ref="BX248:BX251"/>
    <mergeCell ref="CA248:CA251"/>
    <mergeCell ref="CJ248:CJ249"/>
    <mergeCell ref="E246:E247"/>
    <mergeCell ref="CJ246:CJ247"/>
    <mergeCell ref="DV246:DV247"/>
    <mergeCell ref="DW246:DW247"/>
    <mergeCell ref="DX246:DX247"/>
    <mergeCell ref="DY246:DY247"/>
    <mergeCell ref="EQ244:EQ247"/>
    <mergeCell ref="ER244:ER247"/>
    <mergeCell ref="ES244:ES247"/>
    <mergeCell ref="ET244:ET247"/>
    <mergeCell ref="EU244:EU247"/>
    <mergeCell ref="EV244:EV247"/>
    <mergeCell ref="EK244:EK247"/>
    <mergeCell ref="EL244:EL247"/>
    <mergeCell ref="EM244:EM247"/>
    <mergeCell ref="EN244:EN247"/>
    <mergeCell ref="EO244:EO247"/>
    <mergeCell ref="EP244:EP247"/>
    <mergeCell ref="EE244:EE247"/>
    <mergeCell ref="EF244:EF247"/>
    <mergeCell ref="EG244:EG247"/>
    <mergeCell ref="EH244:EH247"/>
    <mergeCell ref="EI244:EI247"/>
    <mergeCell ref="EJ244:EJ247"/>
    <mergeCell ref="DY244:DY245"/>
    <mergeCell ref="DZ244:DZ247"/>
    <mergeCell ref="EA244:EA247"/>
    <mergeCell ref="EB244:EB247"/>
    <mergeCell ref="EC244:EC247"/>
    <mergeCell ref="ED244:ED247"/>
    <mergeCell ref="DQ244:DQ247"/>
    <mergeCell ref="DR244:DR247"/>
    <mergeCell ref="DU244:DU247"/>
    <mergeCell ref="DV244:DV245"/>
    <mergeCell ref="DW244:DW245"/>
    <mergeCell ref="DX244:DX245"/>
    <mergeCell ref="DK244:DK247"/>
    <mergeCell ref="DL244:DL247"/>
    <mergeCell ref="DM244:DM247"/>
    <mergeCell ref="DN244:DN247"/>
    <mergeCell ref="DO244:DO247"/>
    <mergeCell ref="DP244:DP247"/>
    <mergeCell ref="CX244:CX247"/>
    <mergeCell ref="D240:D243"/>
    <mergeCell ref="E240:E241"/>
    <mergeCell ref="BX240:BX241"/>
    <mergeCell ref="BY240:BY241"/>
    <mergeCell ref="CA240:CA243"/>
    <mergeCell ref="CB240:CB243"/>
    <mergeCell ref="CY244:CY247"/>
    <mergeCell ref="DG244:DG245"/>
    <mergeCell ref="DH244:DH245"/>
    <mergeCell ref="DI244:DI247"/>
    <mergeCell ref="DJ244:DJ247"/>
    <mergeCell ref="CR244:CR247"/>
    <mergeCell ref="CS244:CS247"/>
    <mergeCell ref="CT244:CT247"/>
    <mergeCell ref="CU244:CU247"/>
    <mergeCell ref="CV244:CV247"/>
    <mergeCell ref="CW244:CW247"/>
    <mergeCell ref="CL244:CL247"/>
    <mergeCell ref="CM244:CM247"/>
    <mergeCell ref="CN244:CN247"/>
    <mergeCell ref="CO244:CO247"/>
    <mergeCell ref="CP244:CP247"/>
    <mergeCell ref="CQ244:CQ247"/>
    <mergeCell ref="D244:D247"/>
    <mergeCell ref="E244:E245"/>
    <mergeCell ref="CA244:CA247"/>
    <mergeCell ref="CJ244:CJ245"/>
    <mergeCell ref="CK244:CK247"/>
    <mergeCell ref="EU240:EU243"/>
    <mergeCell ref="EV240:EV243"/>
    <mergeCell ref="E242:E243"/>
    <mergeCell ref="BX242:BX243"/>
    <mergeCell ref="BY242:BY243"/>
    <mergeCell ref="CJ242:CJ243"/>
    <mergeCell ref="DV242:DV243"/>
    <mergeCell ref="DW242:DW243"/>
    <mergeCell ref="EO240:EO243"/>
    <mergeCell ref="EP240:EP243"/>
    <mergeCell ref="EQ240:EQ243"/>
    <mergeCell ref="ER240:ER243"/>
    <mergeCell ref="ES240:ES243"/>
    <mergeCell ref="ET240:ET243"/>
    <mergeCell ref="EI240:EI243"/>
    <mergeCell ref="EJ240:EJ243"/>
    <mergeCell ref="EK240:EK243"/>
    <mergeCell ref="EL240:EL243"/>
    <mergeCell ref="EM240:EM243"/>
    <mergeCell ref="EN240:EN243"/>
    <mergeCell ref="EC240:EC243"/>
    <mergeCell ref="ED240:ED243"/>
    <mergeCell ref="EE240:EE243"/>
    <mergeCell ref="EF240:EF243"/>
    <mergeCell ref="EG240:EG243"/>
    <mergeCell ref="EH240:EH243"/>
    <mergeCell ref="DW240:DW241"/>
    <mergeCell ref="DX240:DX241"/>
    <mergeCell ref="DY240:DY241"/>
    <mergeCell ref="DZ240:DZ243"/>
    <mergeCell ref="EA240:EA243"/>
    <mergeCell ref="EB240:EB243"/>
    <mergeCell ref="DX242:DX243"/>
    <mergeCell ref="DY242:DY243"/>
    <mergeCell ref="DO240:DO243"/>
    <mergeCell ref="DP240:DP243"/>
    <mergeCell ref="CH236:CH239"/>
    <mergeCell ref="CJ236:CJ237"/>
    <mergeCell ref="CK236:CK239"/>
    <mergeCell ref="CL236:CL239"/>
    <mergeCell ref="DV240:DV241"/>
    <mergeCell ref="DI240:DI243"/>
    <mergeCell ref="DJ240:DJ243"/>
    <mergeCell ref="DK240:DK243"/>
    <mergeCell ref="DL240:DL243"/>
    <mergeCell ref="DM240:DM243"/>
    <mergeCell ref="DN240:DN243"/>
    <mergeCell ref="CV240:CV243"/>
    <mergeCell ref="CW240:CW243"/>
    <mergeCell ref="CX240:CX243"/>
    <mergeCell ref="CY240:CY243"/>
    <mergeCell ref="DG240:DG241"/>
    <mergeCell ref="DH240:DH241"/>
    <mergeCell ref="CP240:CP243"/>
    <mergeCell ref="CQ240:CQ243"/>
    <mergeCell ref="CR240:CR243"/>
    <mergeCell ref="CS240:CS243"/>
    <mergeCell ref="CT240:CT243"/>
    <mergeCell ref="CU240:CU243"/>
    <mergeCell ref="CJ240:CJ241"/>
    <mergeCell ref="CK240:CK243"/>
    <mergeCell ref="CL240:CL243"/>
    <mergeCell ref="CM240:CM243"/>
    <mergeCell ref="CN240:CN243"/>
    <mergeCell ref="CO240:CO243"/>
    <mergeCell ref="CC240:CC243"/>
    <mergeCell ref="CD240:CD243"/>
    <mergeCell ref="CE240:CE243"/>
    <mergeCell ref="CF240:CF243"/>
    <mergeCell ref="CG240:CG243"/>
    <mergeCell ref="CH240:CH243"/>
    <mergeCell ref="DQ240:DQ243"/>
    <mergeCell ref="DR240:DR243"/>
    <mergeCell ref="DU240:DU243"/>
    <mergeCell ref="CJ238:CJ239"/>
    <mergeCell ref="DV238:DV239"/>
    <mergeCell ref="DH236:DH237"/>
    <mergeCell ref="DI236:DI239"/>
    <mergeCell ref="DJ236:DJ239"/>
    <mergeCell ref="DK236:DK239"/>
    <mergeCell ref="DL236:DL239"/>
    <mergeCell ref="DM236:DM239"/>
    <mergeCell ref="CU236:CU239"/>
    <mergeCell ref="CV236:CV239"/>
    <mergeCell ref="CW236:CW239"/>
    <mergeCell ref="CX236:CX239"/>
    <mergeCell ref="CY236:CY239"/>
    <mergeCell ref="DG236:DG237"/>
    <mergeCell ref="CO236:CO239"/>
    <mergeCell ref="CP236:CP239"/>
    <mergeCell ref="CQ236:CQ239"/>
    <mergeCell ref="CR236:CR239"/>
    <mergeCell ref="CS236:CS239"/>
    <mergeCell ref="CT236:CT239"/>
    <mergeCell ref="CM236:CM239"/>
    <mergeCell ref="CN236:CN239"/>
    <mergeCell ref="DW238:DW239"/>
    <mergeCell ref="EN236:EN239"/>
    <mergeCell ref="EO236:EO239"/>
    <mergeCell ref="EP236:EP239"/>
    <mergeCell ref="EQ236:EQ239"/>
    <mergeCell ref="ER236:ER239"/>
    <mergeCell ref="ES236:ES239"/>
    <mergeCell ref="EH236:EH239"/>
    <mergeCell ref="EI236:EI239"/>
    <mergeCell ref="EJ236:EJ239"/>
    <mergeCell ref="EK236:EK239"/>
    <mergeCell ref="EL236:EL239"/>
    <mergeCell ref="EM236:EM239"/>
    <mergeCell ref="EB236:EB239"/>
    <mergeCell ref="EC236:EC239"/>
    <mergeCell ref="ED236:ED239"/>
    <mergeCell ref="EE236:EE239"/>
    <mergeCell ref="EF236:EF239"/>
    <mergeCell ref="EG236:EG239"/>
    <mergeCell ref="DV236:DV237"/>
    <mergeCell ref="DW236:DW237"/>
    <mergeCell ref="DX236:DX237"/>
    <mergeCell ref="DY236:DY237"/>
    <mergeCell ref="DZ236:DZ239"/>
    <mergeCell ref="EA236:EA239"/>
    <mergeCell ref="DX238:DX239"/>
    <mergeCell ref="DY238:DY239"/>
    <mergeCell ref="DN236:DN239"/>
    <mergeCell ref="DO236:DO239"/>
    <mergeCell ref="DP236:DP239"/>
    <mergeCell ref="DQ236:DQ239"/>
    <mergeCell ref="DR236:DR239"/>
    <mergeCell ref="DU236:DU239"/>
    <mergeCell ref="CB236:CB239"/>
    <mergeCell ref="CC236:CC239"/>
    <mergeCell ref="CD236:CD239"/>
    <mergeCell ref="CE236:CE239"/>
    <mergeCell ref="CF236:CF239"/>
    <mergeCell ref="CG236:CG239"/>
    <mergeCell ref="D236:D239"/>
    <mergeCell ref="E236:E237"/>
    <mergeCell ref="BX236:BX237"/>
    <mergeCell ref="BY236:BY237"/>
    <mergeCell ref="CA236:CA239"/>
    <mergeCell ref="ET232:ET235"/>
    <mergeCell ref="EU232:EU235"/>
    <mergeCell ref="EV232:EV235"/>
    <mergeCell ref="E234:E235"/>
    <mergeCell ref="BX234:BX235"/>
    <mergeCell ref="BY234:BY235"/>
    <mergeCell ref="CJ234:CJ235"/>
    <mergeCell ref="EN232:EN235"/>
    <mergeCell ref="EO232:EO235"/>
    <mergeCell ref="EP232:EP235"/>
    <mergeCell ref="EQ232:EQ235"/>
    <mergeCell ref="ER232:ER235"/>
    <mergeCell ref="ES232:ES235"/>
    <mergeCell ref="EH232:EH235"/>
    <mergeCell ref="EI232:EI235"/>
    <mergeCell ref="EJ232:EJ235"/>
    <mergeCell ref="EK232:EK235"/>
    <mergeCell ref="EL232:EL235"/>
    <mergeCell ref="EM232:EM235"/>
    <mergeCell ref="EB232:EB235"/>
    <mergeCell ref="EC232:EC235"/>
    <mergeCell ref="ED232:ED235"/>
    <mergeCell ref="EE232:EE235"/>
    <mergeCell ref="EF232:EF235"/>
    <mergeCell ref="EG232:EG235"/>
    <mergeCell ref="DV232:DV233"/>
    <mergeCell ref="DW232:DW233"/>
    <mergeCell ref="DX232:DX233"/>
    <mergeCell ref="DY232:DY233"/>
    <mergeCell ref="DZ232:DZ235"/>
    <mergeCell ref="EA232:EA235"/>
    <mergeCell ref="DV234:DV235"/>
    <mergeCell ref="DW234:DW235"/>
    <mergeCell ref="DX234:DX235"/>
    <mergeCell ref="DY234:DY235"/>
    <mergeCell ref="DO232:DO235"/>
    <mergeCell ref="DP232:DP235"/>
    <mergeCell ref="DQ232:DQ235"/>
    <mergeCell ref="DR232:DR235"/>
    <mergeCell ref="DU232:DU235"/>
    <mergeCell ref="DI232:DI235"/>
    <mergeCell ref="DJ232:DJ235"/>
    <mergeCell ref="DK232:DK235"/>
    <mergeCell ref="DL232:DL235"/>
    <mergeCell ref="DM232:DM235"/>
    <mergeCell ref="ET236:ET239"/>
    <mergeCell ref="EU236:EU239"/>
    <mergeCell ref="EV236:EV239"/>
    <mergeCell ref="E238:E239"/>
    <mergeCell ref="BX238:BX239"/>
    <mergeCell ref="BY238:BY239"/>
    <mergeCell ref="DN232:DN235"/>
    <mergeCell ref="CV232:CV235"/>
    <mergeCell ref="CW232:CW235"/>
    <mergeCell ref="CX232:CX235"/>
    <mergeCell ref="CY232:CY235"/>
    <mergeCell ref="DG232:DG233"/>
    <mergeCell ref="DH232:DH233"/>
    <mergeCell ref="CP232:CP235"/>
    <mergeCell ref="CQ232:CQ235"/>
    <mergeCell ref="CR232:CR235"/>
    <mergeCell ref="CS232:CS235"/>
    <mergeCell ref="CT232:CT235"/>
    <mergeCell ref="CU232:CU235"/>
    <mergeCell ref="CJ232:CJ233"/>
    <mergeCell ref="CK232:CK235"/>
    <mergeCell ref="CL232:CL235"/>
    <mergeCell ref="CM232:CM235"/>
    <mergeCell ref="CN232:CN235"/>
    <mergeCell ref="CO232:CO235"/>
    <mergeCell ref="CC232:CC235"/>
    <mergeCell ref="CD232:CD235"/>
    <mergeCell ref="CE232:CE235"/>
    <mergeCell ref="CF232:CF235"/>
    <mergeCell ref="CG232:CG235"/>
    <mergeCell ref="CH232:CH235"/>
    <mergeCell ref="D232:D235"/>
    <mergeCell ref="E232:E233"/>
    <mergeCell ref="BX232:BX233"/>
    <mergeCell ref="BY232:BY233"/>
    <mergeCell ref="CA232:CA235"/>
    <mergeCell ref="CB232:CB235"/>
    <mergeCell ref="EU228:EU231"/>
    <mergeCell ref="EV228:EV231"/>
    <mergeCell ref="CC228:CC231"/>
    <mergeCell ref="CD228:CD231"/>
    <mergeCell ref="CE228:CE231"/>
    <mergeCell ref="CF228:CF231"/>
    <mergeCell ref="CG228:CG231"/>
    <mergeCell ref="CH228:CH231"/>
    <mergeCell ref="D228:D231"/>
    <mergeCell ref="E228:E229"/>
    <mergeCell ref="BX228:BX229"/>
    <mergeCell ref="BY228:BY229"/>
    <mergeCell ref="CA228:CA231"/>
    <mergeCell ref="CB228:CB231"/>
    <mergeCell ref="E230:E231"/>
    <mergeCell ref="BX230:BX231"/>
    <mergeCell ref="BY230:BY231"/>
    <mergeCell ref="CJ230:CJ231"/>
    <mergeCell ref="DV230:DV231"/>
    <mergeCell ref="DW230:DW231"/>
    <mergeCell ref="EO228:EO231"/>
    <mergeCell ref="EP228:EP231"/>
    <mergeCell ref="EQ228:EQ231"/>
    <mergeCell ref="ER228:ER231"/>
    <mergeCell ref="ES228:ES231"/>
    <mergeCell ref="ET228:ET231"/>
    <mergeCell ref="EI228:EI231"/>
    <mergeCell ref="EJ228:EJ231"/>
    <mergeCell ref="EK228:EK231"/>
    <mergeCell ref="EL228:EL231"/>
    <mergeCell ref="EM228:EM231"/>
    <mergeCell ref="EN228:EN231"/>
    <mergeCell ref="EC228:EC231"/>
    <mergeCell ref="ED228:ED231"/>
    <mergeCell ref="EE228:EE231"/>
    <mergeCell ref="EF228:EF231"/>
    <mergeCell ref="EG228:EG231"/>
    <mergeCell ref="EH228:EH231"/>
    <mergeCell ref="DW228:DW229"/>
    <mergeCell ref="DX228:DX229"/>
    <mergeCell ref="DY228:DY229"/>
    <mergeCell ref="DZ228:DZ231"/>
    <mergeCell ref="EA228:EA231"/>
    <mergeCell ref="EB228:EB231"/>
    <mergeCell ref="DX230:DX231"/>
    <mergeCell ref="DY230:DY231"/>
    <mergeCell ref="DO228:DO231"/>
    <mergeCell ref="DP228:DP231"/>
    <mergeCell ref="DQ228:DQ231"/>
    <mergeCell ref="DR228:DR231"/>
    <mergeCell ref="DU228:DU231"/>
    <mergeCell ref="DV228:DV229"/>
    <mergeCell ref="DI228:DI231"/>
    <mergeCell ref="DJ228:DJ231"/>
    <mergeCell ref="DK228:DK231"/>
    <mergeCell ref="DL228:DL231"/>
    <mergeCell ref="DM228:DM231"/>
    <mergeCell ref="DN228:DN231"/>
    <mergeCell ref="CV228:CV231"/>
    <mergeCell ref="CW228:CW231"/>
    <mergeCell ref="CX228:CX231"/>
    <mergeCell ref="CY228:CY231"/>
    <mergeCell ref="DG228:DG229"/>
    <mergeCell ref="DH228:DH229"/>
    <mergeCell ref="CP228:CP231"/>
    <mergeCell ref="CQ228:CQ231"/>
    <mergeCell ref="CR228:CR231"/>
    <mergeCell ref="CS228:CS231"/>
    <mergeCell ref="CT228:CT231"/>
    <mergeCell ref="CU228:CU231"/>
    <mergeCell ref="CJ228:CJ229"/>
    <mergeCell ref="CK228:CK231"/>
    <mergeCell ref="CL228:CL231"/>
    <mergeCell ref="CM228:CM231"/>
    <mergeCell ref="CN228:CN231"/>
    <mergeCell ref="CO228:CO231"/>
    <mergeCell ref="ET224:ET227"/>
    <mergeCell ref="EU224:EU227"/>
    <mergeCell ref="EV224:EV227"/>
    <mergeCell ref="E226:E227"/>
    <mergeCell ref="BX226:BX227"/>
    <mergeCell ref="BY226:BY227"/>
    <mergeCell ref="CJ226:CJ227"/>
    <mergeCell ref="DV226:DV227"/>
    <mergeCell ref="DW226:DW227"/>
    <mergeCell ref="DX226:DX227"/>
    <mergeCell ref="EN224:EN227"/>
    <mergeCell ref="EO224:EO227"/>
    <mergeCell ref="EP224:EP227"/>
    <mergeCell ref="EQ224:EQ227"/>
    <mergeCell ref="ER224:ER227"/>
    <mergeCell ref="ES224:ES227"/>
    <mergeCell ref="EH224:EH227"/>
    <mergeCell ref="EI224:EI227"/>
    <mergeCell ref="EJ224:EJ227"/>
    <mergeCell ref="EK224:EK227"/>
    <mergeCell ref="EL224:EL227"/>
    <mergeCell ref="EM224:EM227"/>
    <mergeCell ref="EB224:EB227"/>
    <mergeCell ref="EC224:EC227"/>
    <mergeCell ref="ED224:ED227"/>
    <mergeCell ref="EE224:EE227"/>
    <mergeCell ref="EF224:EF227"/>
    <mergeCell ref="EG224:EG227"/>
    <mergeCell ref="DV224:DV225"/>
    <mergeCell ref="DW224:DW225"/>
    <mergeCell ref="DX224:DX225"/>
    <mergeCell ref="DY224:DY225"/>
    <mergeCell ref="DZ224:DZ227"/>
    <mergeCell ref="EA224:EA227"/>
    <mergeCell ref="DY226:DY227"/>
    <mergeCell ref="DN224:DN227"/>
    <mergeCell ref="DO224:DO227"/>
    <mergeCell ref="DP224:DP227"/>
    <mergeCell ref="DQ224:DQ227"/>
    <mergeCell ref="DR224:DR227"/>
    <mergeCell ref="DU224:DU227"/>
    <mergeCell ref="DH224:DH225"/>
    <mergeCell ref="DI224:DI227"/>
    <mergeCell ref="DJ224:DJ227"/>
    <mergeCell ref="DK224:DK227"/>
    <mergeCell ref="DL224:DL227"/>
    <mergeCell ref="DM224:DM227"/>
    <mergeCell ref="CU224:CU227"/>
    <mergeCell ref="CV224:CV227"/>
    <mergeCell ref="CW224:CW227"/>
    <mergeCell ref="CX224:CX227"/>
    <mergeCell ref="CY224:CY227"/>
    <mergeCell ref="DG224:DG225"/>
    <mergeCell ref="CO224:CO227"/>
    <mergeCell ref="CP224:CP227"/>
    <mergeCell ref="CQ224:CQ227"/>
    <mergeCell ref="CR224:CR227"/>
    <mergeCell ref="CS224:CS227"/>
    <mergeCell ref="CT224:CT227"/>
    <mergeCell ref="CH224:CH227"/>
    <mergeCell ref="CJ224:CJ225"/>
    <mergeCell ref="CK224:CK227"/>
    <mergeCell ref="CL224:CL227"/>
    <mergeCell ref="CM224:CM227"/>
    <mergeCell ref="EU220:EU223"/>
    <mergeCell ref="EV220:EV223"/>
    <mergeCell ref="E222:E223"/>
    <mergeCell ref="BX222:BX223"/>
    <mergeCell ref="BY222:BY223"/>
    <mergeCell ref="CJ222:CJ223"/>
    <mergeCell ref="DV222:DV223"/>
    <mergeCell ref="DW222:DW223"/>
    <mergeCell ref="EO220:EO223"/>
    <mergeCell ref="EP220:EP223"/>
    <mergeCell ref="EQ220:EQ223"/>
    <mergeCell ref="ER220:ER223"/>
    <mergeCell ref="ES220:ES223"/>
    <mergeCell ref="ET220:ET223"/>
    <mergeCell ref="EI220:EI223"/>
    <mergeCell ref="EJ220:EJ223"/>
    <mergeCell ref="EK220:EK223"/>
    <mergeCell ref="EL220:EL223"/>
    <mergeCell ref="EM220:EM223"/>
    <mergeCell ref="EN220:EN223"/>
    <mergeCell ref="EC220:EC223"/>
    <mergeCell ref="ED220:ED223"/>
    <mergeCell ref="EE220:EE223"/>
    <mergeCell ref="EF220:EF223"/>
    <mergeCell ref="EG220:EG223"/>
    <mergeCell ref="EH220:EH223"/>
    <mergeCell ref="DW220:DW221"/>
    <mergeCell ref="DX220:DX221"/>
    <mergeCell ref="DY220:DY221"/>
    <mergeCell ref="DZ220:DZ223"/>
    <mergeCell ref="EA220:EA223"/>
    <mergeCell ref="EB220:EB223"/>
    <mergeCell ref="DX222:DX223"/>
    <mergeCell ref="DY222:DY223"/>
    <mergeCell ref="DO220:DO223"/>
    <mergeCell ref="DP220:DP223"/>
    <mergeCell ref="DQ220:DQ223"/>
    <mergeCell ref="DR220:DR223"/>
    <mergeCell ref="DU220:DU223"/>
    <mergeCell ref="DV220:DV221"/>
    <mergeCell ref="DI220:DI223"/>
    <mergeCell ref="DJ220:DJ223"/>
    <mergeCell ref="DK220:DK223"/>
    <mergeCell ref="DL220:DL223"/>
    <mergeCell ref="DM220:DM223"/>
    <mergeCell ref="DN220:DN223"/>
    <mergeCell ref="CV220:CV223"/>
    <mergeCell ref="CW220:CW223"/>
    <mergeCell ref="CX220:CX223"/>
    <mergeCell ref="CY220:CY223"/>
    <mergeCell ref="DG220:DG221"/>
    <mergeCell ref="DH220:DH221"/>
    <mergeCell ref="CP220:CP223"/>
    <mergeCell ref="CQ220:CQ223"/>
    <mergeCell ref="CR220:CR223"/>
    <mergeCell ref="CS220:CS223"/>
    <mergeCell ref="CT220:CT223"/>
    <mergeCell ref="CU220:CU223"/>
    <mergeCell ref="CJ220:CJ221"/>
    <mergeCell ref="CK220:CK223"/>
    <mergeCell ref="CL220:CL223"/>
    <mergeCell ref="CM220:CM223"/>
    <mergeCell ref="CN220:CN223"/>
    <mergeCell ref="CO220:CO223"/>
    <mergeCell ref="CC220:CC223"/>
    <mergeCell ref="CD220:CD223"/>
    <mergeCell ref="CE220:CE223"/>
    <mergeCell ref="CF220:CF223"/>
    <mergeCell ref="CG220:CG223"/>
    <mergeCell ref="CH220:CH223"/>
    <mergeCell ref="D220:D223"/>
    <mergeCell ref="E220:E221"/>
    <mergeCell ref="BX220:BX221"/>
    <mergeCell ref="BY220:BY221"/>
    <mergeCell ref="CA220:CA223"/>
    <mergeCell ref="CB220:CB223"/>
    <mergeCell ref="E218:E219"/>
    <mergeCell ref="BX218:BX219"/>
    <mergeCell ref="BY218:BY219"/>
    <mergeCell ref="CJ218:CJ219"/>
    <mergeCell ref="CN224:CN227"/>
    <mergeCell ref="CB224:CB227"/>
    <mergeCell ref="CC224:CC227"/>
    <mergeCell ref="CD224:CD227"/>
    <mergeCell ref="CE224:CE227"/>
    <mergeCell ref="CF224:CF227"/>
    <mergeCell ref="CG224:CG227"/>
    <mergeCell ref="D224:D227"/>
    <mergeCell ref="E224:E225"/>
    <mergeCell ref="BX224:BX225"/>
    <mergeCell ref="BY224:BY225"/>
    <mergeCell ref="CA224:CA227"/>
    <mergeCell ref="DV218:DV219"/>
    <mergeCell ref="EQ216:EQ219"/>
    <mergeCell ref="ER216:ER219"/>
    <mergeCell ref="ES216:ES219"/>
    <mergeCell ref="ET216:ET219"/>
    <mergeCell ref="EU216:EU219"/>
    <mergeCell ref="EV216:EV219"/>
    <mergeCell ref="EK216:EK219"/>
    <mergeCell ref="EL216:EL219"/>
    <mergeCell ref="EM216:EM219"/>
    <mergeCell ref="EN216:EN219"/>
    <mergeCell ref="EO216:EO219"/>
    <mergeCell ref="EP216:EP219"/>
    <mergeCell ref="EE216:EE219"/>
    <mergeCell ref="EF216:EF219"/>
    <mergeCell ref="EG216:EG219"/>
    <mergeCell ref="EH216:EH219"/>
    <mergeCell ref="EI216:EI219"/>
    <mergeCell ref="EJ216:EJ219"/>
    <mergeCell ref="DY216:DY217"/>
    <mergeCell ref="DZ216:DZ219"/>
    <mergeCell ref="EA216:EA219"/>
    <mergeCell ref="EB216:EB219"/>
    <mergeCell ref="EC216:EC219"/>
    <mergeCell ref="ED216:ED219"/>
    <mergeCell ref="DY218:DY219"/>
    <mergeCell ref="DQ216:DQ219"/>
    <mergeCell ref="DR216:DR219"/>
    <mergeCell ref="DU216:DU219"/>
    <mergeCell ref="DV216:DV217"/>
    <mergeCell ref="DW216:DW217"/>
    <mergeCell ref="DX216:DX217"/>
    <mergeCell ref="DW218:DW219"/>
    <mergeCell ref="DX218:DX219"/>
    <mergeCell ref="DK216:DK219"/>
    <mergeCell ref="DL216:DL219"/>
    <mergeCell ref="DM216:DM219"/>
    <mergeCell ref="DN216:DN219"/>
    <mergeCell ref="CY216:CY219"/>
    <mergeCell ref="DG216:DG217"/>
    <mergeCell ref="DH216:DH217"/>
    <mergeCell ref="DI216:DI219"/>
    <mergeCell ref="DJ216:DJ219"/>
    <mergeCell ref="CR216:CR219"/>
    <mergeCell ref="CS216:CS219"/>
    <mergeCell ref="CT216:CT219"/>
    <mergeCell ref="CU216:CU219"/>
    <mergeCell ref="CV216:CV219"/>
    <mergeCell ref="CW216:CW219"/>
    <mergeCell ref="CL216:CL219"/>
    <mergeCell ref="CM216:CM219"/>
    <mergeCell ref="CN216:CN219"/>
    <mergeCell ref="CO216:CO219"/>
    <mergeCell ref="CP216:CP219"/>
    <mergeCell ref="CQ216:CQ219"/>
    <mergeCell ref="CE216:CE219"/>
    <mergeCell ref="CF216:CF219"/>
    <mergeCell ref="CG216:CG219"/>
    <mergeCell ref="CH216:CH219"/>
    <mergeCell ref="CJ216:CJ217"/>
    <mergeCell ref="CK216:CK219"/>
    <mergeCell ref="BX216:BX217"/>
    <mergeCell ref="BY216:BY217"/>
    <mergeCell ref="CA216:CA219"/>
    <mergeCell ref="CB216:CB219"/>
    <mergeCell ref="CC216:CC219"/>
    <mergeCell ref="CD216:CD219"/>
    <mergeCell ref="CD212:CD215"/>
    <mergeCell ref="CE212:CE215"/>
    <mergeCell ref="CF212:CF215"/>
    <mergeCell ref="CG212:CG215"/>
    <mergeCell ref="CH212:CH215"/>
    <mergeCell ref="EV212:EV215"/>
    <mergeCell ref="E214:E215"/>
    <mergeCell ref="BX214:BX215"/>
    <mergeCell ref="BY214:BY215"/>
    <mergeCell ref="CJ214:CJ215"/>
    <mergeCell ref="DV214:DV215"/>
    <mergeCell ref="DW214:DW215"/>
    <mergeCell ref="DX214:DX215"/>
    <mergeCell ref="EO212:EO215"/>
    <mergeCell ref="EP212:EP215"/>
    <mergeCell ref="EQ212:EQ215"/>
    <mergeCell ref="ER212:ER215"/>
    <mergeCell ref="ES212:ES215"/>
    <mergeCell ref="ET212:ET215"/>
    <mergeCell ref="EI212:EI215"/>
    <mergeCell ref="EJ212:EJ215"/>
    <mergeCell ref="EK212:EK215"/>
    <mergeCell ref="EL212:EL215"/>
    <mergeCell ref="EM212:EM215"/>
    <mergeCell ref="EN212:EN215"/>
    <mergeCell ref="EC212:EC215"/>
    <mergeCell ref="ED212:ED215"/>
    <mergeCell ref="EE212:EE215"/>
    <mergeCell ref="EF212:EF215"/>
    <mergeCell ref="EG212:EG215"/>
    <mergeCell ref="EH212:EH215"/>
    <mergeCell ref="DW212:DW213"/>
    <mergeCell ref="DX212:DX213"/>
    <mergeCell ref="DY212:DY213"/>
    <mergeCell ref="DZ212:DZ215"/>
    <mergeCell ref="EA212:EA215"/>
    <mergeCell ref="EB212:EB215"/>
    <mergeCell ref="DY214:DY215"/>
    <mergeCell ref="DO212:DO215"/>
    <mergeCell ref="DP212:DP215"/>
    <mergeCell ref="DQ212:DQ215"/>
    <mergeCell ref="DR212:DR215"/>
    <mergeCell ref="DU212:DU215"/>
    <mergeCell ref="DV212:DV213"/>
    <mergeCell ref="DI212:DI215"/>
    <mergeCell ref="DJ212:DJ215"/>
    <mergeCell ref="DK212:DK215"/>
    <mergeCell ref="DL212:DL215"/>
    <mergeCell ref="DM212:DM215"/>
    <mergeCell ref="DN212:DN215"/>
    <mergeCell ref="CV212:CV215"/>
    <mergeCell ref="CW212:CW215"/>
    <mergeCell ref="CX212:CX215"/>
    <mergeCell ref="CY212:CY215"/>
    <mergeCell ref="DG212:DG213"/>
    <mergeCell ref="DH212:DH213"/>
    <mergeCell ref="CP212:CP215"/>
    <mergeCell ref="CQ212:CQ215"/>
    <mergeCell ref="CR212:CR215"/>
    <mergeCell ref="CS212:CS215"/>
    <mergeCell ref="CT212:CT215"/>
    <mergeCell ref="CU212:CU215"/>
    <mergeCell ref="CJ212:CJ213"/>
    <mergeCell ref="CK212:CK215"/>
    <mergeCell ref="CL212:CL215"/>
    <mergeCell ref="CM212:CM215"/>
    <mergeCell ref="CN212:CN215"/>
    <mergeCell ref="CO212:CO215"/>
    <mergeCell ref="D212:D215"/>
    <mergeCell ref="E212:E213"/>
    <mergeCell ref="BX212:BX213"/>
    <mergeCell ref="BY212:BY213"/>
    <mergeCell ref="CA212:CA215"/>
    <mergeCell ref="CB212:CB215"/>
    <mergeCell ref="D216:D219"/>
    <mergeCell ref="E216:E217"/>
    <mergeCell ref="EU208:EU211"/>
    <mergeCell ref="EV208:EV211"/>
    <mergeCell ref="E210:E211"/>
    <mergeCell ref="BX210:BX211"/>
    <mergeCell ref="BY210:BY211"/>
    <mergeCell ref="CJ210:CJ211"/>
    <mergeCell ref="DV210:DV211"/>
    <mergeCell ref="DW210:DW211"/>
    <mergeCell ref="DX210:DX211"/>
    <mergeCell ref="DY210:DY211"/>
    <mergeCell ref="EO208:EO211"/>
    <mergeCell ref="EP208:EP211"/>
    <mergeCell ref="EQ208:EQ211"/>
    <mergeCell ref="ER208:ER211"/>
    <mergeCell ref="ES208:ES211"/>
    <mergeCell ref="ET208:ET211"/>
    <mergeCell ref="EI208:EI211"/>
    <mergeCell ref="EJ208:EJ211"/>
    <mergeCell ref="EK208:EK211"/>
    <mergeCell ref="EL208:EL211"/>
    <mergeCell ref="EM208:EM211"/>
    <mergeCell ref="EN208:EN211"/>
    <mergeCell ref="EC208:EC211"/>
    <mergeCell ref="ED208:ED211"/>
    <mergeCell ref="EE208:EE211"/>
    <mergeCell ref="EF208:EF211"/>
    <mergeCell ref="EG208:EG211"/>
    <mergeCell ref="EH208:EH211"/>
    <mergeCell ref="DW208:DW209"/>
    <mergeCell ref="DX208:DX209"/>
    <mergeCell ref="DY208:DY209"/>
    <mergeCell ref="DZ208:DZ211"/>
    <mergeCell ref="EA208:EA211"/>
    <mergeCell ref="EB208:EB211"/>
    <mergeCell ref="DO208:DO211"/>
    <mergeCell ref="DP208:DP211"/>
    <mergeCell ref="DQ208:DQ211"/>
    <mergeCell ref="DR208:DR211"/>
    <mergeCell ref="DU208:DU211"/>
    <mergeCell ref="DV208:DV209"/>
    <mergeCell ref="DI208:DI211"/>
    <mergeCell ref="DJ208:DJ211"/>
    <mergeCell ref="DK208:DK211"/>
    <mergeCell ref="DL208:DL211"/>
    <mergeCell ref="DM208:DM211"/>
    <mergeCell ref="DN208:DN211"/>
    <mergeCell ref="CV208:CV211"/>
    <mergeCell ref="EU212:EU215"/>
    <mergeCell ref="CC212:CC215"/>
    <mergeCell ref="DG208:DG209"/>
    <mergeCell ref="DH208:DH209"/>
    <mergeCell ref="CP208:CP211"/>
    <mergeCell ref="CQ208:CQ211"/>
    <mergeCell ref="EU204:EU207"/>
    <mergeCell ref="EV204:EV207"/>
    <mergeCell ref="E206:E207"/>
    <mergeCell ref="BX206:BX207"/>
    <mergeCell ref="BY206:BY207"/>
    <mergeCell ref="CJ206:CJ207"/>
    <mergeCell ref="DV206:DV207"/>
    <mergeCell ref="DW206:DW207"/>
    <mergeCell ref="EO204:EO207"/>
    <mergeCell ref="EP204:EP207"/>
    <mergeCell ref="EQ204:EQ207"/>
    <mergeCell ref="ER204:ER207"/>
    <mergeCell ref="ES204:ES207"/>
    <mergeCell ref="ET204:ET207"/>
    <mergeCell ref="EI204:EI207"/>
    <mergeCell ref="EJ204:EJ207"/>
    <mergeCell ref="EK204:EK207"/>
    <mergeCell ref="EL204:EL207"/>
    <mergeCell ref="EM204:EM207"/>
    <mergeCell ref="EN204:EN207"/>
    <mergeCell ref="EC204:EC207"/>
    <mergeCell ref="ED204:ED207"/>
    <mergeCell ref="EE204:EE207"/>
    <mergeCell ref="EF204:EF207"/>
    <mergeCell ref="EG204:EG207"/>
    <mergeCell ref="EH204:EH207"/>
    <mergeCell ref="DW204:DW205"/>
    <mergeCell ref="DX204:DX205"/>
    <mergeCell ref="DY204:DY205"/>
    <mergeCell ref="DZ204:DZ207"/>
    <mergeCell ref="EA204:EA207"/>
    <mergeCell ref="EB204:EB207"/>
    <mergeCell ref="DX206:DX207"/>
    <mergeCell ref="DY206:DY207"/>
    <mergeCell ref="DO204:DO207"/>
    <mergeCell ref="DP204:DP207"/>
    <mergeCell ref="DQ204:DQ207"/>
    <mergeCell ref="DR204:DR207"/>
    <mergeCell ref="DU204:DU207"/>
    <mergeCell ref="DV204:DV205"/>
    <mergeCell ref="CJ204:CJ205"/>
    <mergeCell ref="CK204:CK207"/>
    <mergeCell ref="CL204:CL207"/>
    <mergeCell ref="CM204:CM207"/>
    <mergeCell ref="CN204:CN207"/>
    <mergeCell ref="CO204:CO207"/>
    <mergeCell ref="CC204:CC207"/>
    <mergeCell ref="CD204:CD207"/>
    <mergeCell ref="CE204:CE207"/>
    <mergeCell ref="CF204:CF207"/>
    <mergeCell ref="CG204:CG207"/>
    <mergeCell ref="CH204:CH207"/>
    <mergeCell ref="DK204:DK207"/>
    <mergeCell ref="DL204:DL207"/>
    <mergeCell ref="DM204:DM207"/>
    <mergeCell ref="D204:D207"/>
    <mergeCell ref="E204:E205"/>
    <mergeCell ref="BX204:BX205"/>
    <mergeCell ref="BY204:BY205"/>
    <mergeCell ref="CA204:CA207"/>
    <mergeCell ref="CB204:CB207"/>
    <mergeCell ref="CR208:CR211"/>
    <mergeCell ref="CS208:CS211"/>
    <mergeCell ref="CT208:CT211"/>
    <mergeCell ref="CU208:CU211"/>
    <mergeCell ref="CJ208:CJ209"/>
    <mergeCell ref="CK208:CK211"/>
    <mergeCell ref="CL208:CL211"/>
    <mergeCell ref="CM208:CM211"/>
    <mergeCell ref="CN208:CN211"/>
    <mergeCell ref="CO208:CO211"/>
    <mergeCell ref="CC208:CC211"/>
    <mergeCell ref="CD208:CD211"/>
    <mergeCell ref="CE208:CE211"/>
    <mergeCell ref="CF208:CF211"/>
    <mergeCell ref="CG208:CG211"/>
    <mergeCell ref="CH208:CH211"/>
    <mergeCell ref="D208:D211"/>
    <mergeCell ref="E208:E209"/>
    <mergeCell ref="BX208:BX209"/>
    <mergeCell ref="BY208:BY209"/>
    <mergeCell ref="CA208:CA211"/>
    <mergeCell ref="CB208:CB211"/>
    <mergeCell ref="EU200:EU203"/>
    <mergeCell ref="EV200:EV203"/>
    <mergeCell ref="E202:E203"/>
    <mergeCell ref="BX202:BX203"/>
    <mergeCell ref="BY202:BY203"/>
    <mergeCell ref="CJ202:CJ203"/>
    <mergeCell ref="DV202:DV203"/>
    <mergeCell ref="DW202:DW203"/>
    <mergeCell ref="DX202:DX203"/>
    <mergeCell ref="DY202:DY203"/>
    <mergeCell ref="EO200:EO203"/>
    <mergeCell ref="EP200:EP203"/>
    <mergeCell ref="EQ200:EQ203"/>
    <mergeCell ref="ER200:ER203"/>
    <mergeCell ref="ES200:ES203"/>
    <mergeCell ref="ET200:ET203"/>
    <mergeCell ref="EI200:EI203"/>
    <mergeCell ref="EJ200:EJ203"/>
    <mergeCell ref="EK200:EK203"/>
    <mergeCell ref="EL200:EL203"/>
    <mergeCell ref="EM200:EM203"/>
    <mergeCell ref="EN200:EN203"/>
    <mergeCell ref="EC200:EC203"/>
    <mergeCell ref="ED200:ED203"/>
    <mergeCell ref="EE200:EE203"/>
    <mergeCell ref="EF200:EF203"/>
    <mergeCell ref="EG200:EG203"/>
    <mergeCell ref="EH200:EH203"/>
    <mergeCell ref="DW200:DW201"/>
    <mergeCell ref="DX200:DX201"/>
    <mergeCell ref="DY200:DY201"/>
    <mergeCell ref="DZ200:DZ203"/>
    <mergeCell ref="EA200:EA203"/>
    <mergeCell ref="EB200:EB203"/>
    <mergeCell ref="DO200:DO203"/>
    <mergeCell ref="DP200:DP203"/>
    <mergeCell ref="EU196:EU199"/>
    <mergeCell ref="EV196:EV199"/>
    <mergeCell ref="E198:E199"/>
    <mergeCell ref="BX198:BX199"/>
    <mergeCell ref="BY198:BY199"/>
    <mergeCell ref="CJ198:CJ199"/>
    <mergeCell ref="DV198:DV199"/>
    <mergeCell ref="DW198:DW199"/>
    <mergeCell ref="EO196:EO199"/>
    <mergeCell ref="EP196:EP199"/>
    <mergeCell ref="EQ196:EQ199"/>
    <mergeCell ref="ER196:ER199"/>
    <mergeCell ref="ES196:ES199"/>
    <mergeCell ref="ET196:ET199"/>
    <mergeCell ref="EI196:EI199"/>
    <mergeCell ref="EJ196:EJ199"/>
    <mergeCell ref="EK196:EK199"/>
    <mergeCell ref="EL196:EL199"/>
    <mergeCell ref="EM196:EM199"/>
    <mergeCell ref="EN196:EN199"/>
    <mergeCell ref="EC196:EC199"/>
    <mergeCell ref="ED196:ED199"/>
    <mergeCell ref="EE196:EE199"/>
    <mergeCell ref="EF196:EF199"/>
    <mergeCell ref="EG196:EG199"/>
    <mergeCell ref="EH196:EH199"/>
    <mergeCell ref="DW196:DW197"/>
    <mergeCell ref="DX196:DX197"/>
    <mergeCell ref="DY196:DY197"/>
    <mergeCell ref="DZ196:DZ199"/>
    <mergeCell ref="EA196:EA199"/>
    <mergeCell ref="EB196:EB199"/>
    <mergeCell ref="DX198:DX199"/>
    <mergeCell ref="DY198:DY199"/>
    <mergeCell ref="DO196:DO199"/>
    <mergeCell ref="DP196:DP199"/>
    <mergeCell ref="DQ196:DQ199"/>
    <mergeCell ref="DR196:DR199"/>
    <mergeCell ref="DU196:DU199"/>
    <mergeCell ref="DV196:DV197"/>
    <mergeCell ref="DI196:DI199"/>
    <mergeCell ref="DJ196:DJ199"/>
    <mergeCell ref="DK196:DK199"/>
    <mergeCell ref="DL196:DL199"/>
    <mergeCell ref="DM196:DM199"/>
    <mergeCell ref="DN196:DN199"/>
    <mergeCell ref="CR196:CR199"/>
    <mergeCell ref="CS196:CS199"/>
    <mergeCell ref="CT196:CT199"/>
    <mergeCell ref="CU196:CU199"/>
    <mergeCell ref="CG196:CG199"/>
    <mergeCell ref="CH196:CH199"/>
    <mergeCell ref="CJ196:CJ197"/>
    <mergeCell ref="CK196:CK199"/>
    <mergeCell ref="BX196:BX197"/>
    <mergeCell ref="BY196:BY197"/>
    <mergeCell ref="DN188:DN191"/>
    <mergeCell ref="CW188:CW191"/>
    <mergeCell ref="ES192:ES195"/>
    <mergeCell ref="ET192:ET195"/>
    <mergeCell ref="EU192:EU195"/>
    <mergeCell ref="EV192:EV195"/>
    <mergeCell ref="E194:E195"/>
    <mergeCell ref="BX194:BX195"/>
    <mergeCell ref="BY194:BY195"/>
    <mergeCell ref="CJ194:CJ195"/>
    <mergeCell ref="DV194:DV195"/>
    <mergeCell ref="DW194:DW195"/>
    <mergeCell ref="EM192:EM195"/>
    <mergeCell ref="EN192:EN195"/>
    <mergeCell ref="EO192:EO195"/>
    <mergeCell ref="EP192:EP195"/>
    <mergeCell ref="EQ192:EQ195"/>
    <mergeCell ref="ER192:ER195"/>
    <mergeCell ref="EG192:EG195"/>
    <mergeCell ref="EH192:EH195"/>
    <mergeCell ref="EI192:EI195"/>
    <mergeCell ref="EJ192:EJ195"/>
    <mergeCell ref="EK192:EK195"/>
    <mergeCell ref="EL192:EL195"/>
    <mergeCell ref="EA192:EA195"/>
    <mergeCell ref="EB192:EB195"/>
    <mergeCell ref="EC192:EC195"/>
    <mergeCell ref="ED192:ED195"/>
    <mergeCell ref="EE192:EE195"/>
    <mergeCell ref="EF192:EF195"/>
    <mergeCell ref="DU192:DU195"/>
    <mergeCell ref="DV192:DV193"/>
    <mergeCell ref="DW192:DW193"/>
    <mergeCell ref="DX192:DX193"/>
    <mergeCell ref="DY192:DY193"/>
    <mergeCell ref="DZ192:DZ195"/>
    <mergeCell ref="DX194:DX195"/>
    <mergeCell ref="DY194:DY195"/>
    <mergeCell ref="DI192:DI195"/>
    <mergeCell ref="DJ192:DJ195"/>
    <mergeCell ref="DK192:DK195"/>
    <mergeCell ref="DL192:DL195"/>
    <mergeCell ref="DM192:DM195"/>
    <mergeCell ref="DN192:DN195"/>
    <mergeCell ref="CV192:CV195"/>
    <mergeCell ref="CW192:CW195"/>
    <mergeCell ref="CJ192:CJ193"/>
    <mergeCell ref="CK192:CK195"/>
    <mergeCell ref="CL192:CL195"/>
    <mergeCell ref="CM192:CM195"/>
    <mergeCell ref="CN192:CN195"/>
    <mergeCell ref="CO192:CO195"/>
    <mergeCell ref="BX192:BX193"/>
    <mergeCell ref="BY192:BY193"/>
    <mergeCell ref="CA192:CA195"/>
    <mergeCell ref="CB192:CB195"/>
    <mergeCell ref="CC192:CC195"/>
    <mergeCell ref="CD192:CD195"/>
    <mergeCell ref="D200:D203"/>
    <mergeCell ref="E200:E201"/>
    <mergeCell ref="BX200:BX201"/>
    <mergeCell ref="BY200:BY201"/>
    <mergeCell ref="CA200:CA203"/>
    <mergeCell ref="CB200:CB203"/>
    <mergeCell ref="CV200:CV203"/>
    <mergeCell ref="CW200:CW203"/>
    <mergeCell ref="CX200:CX203"/>
    <mergeCell ref="CY200:CY203"/>
    <mergeCell ref="DG200:DG201"/>
    <mergeCell ref="DH200:DH201"/>
    <mergeCell ref="CP200:CP203"/>
    <mergeCell ref="CQ200:CQ203"/>
    <mergeCell ref="CR200:CR203"/>
    <mergeCell ref="CS200:CS203"/>
    <mergeCell ref="CT200:CT203"/>
    <mergeCell ref="CU200:CU203"/>
    <mergeCell ref="CJ200:CJ201"/>
    <mergeCell ref="ET188:ET191"/>
    <mergeCell ref="EU188:EU191"/>
    <mergeCell ref="EV188:EV191"/>
    <mergeCell ref="E190:E191"/>
    <mergeCell ref="CJ190:CJ191"/>
    <mergeCell ref="DV190:DV191"/>
    <mergeCell ref="EN188:EN191"/>
    <mergeCell ref="EO188:EO191"/>
    <mergeCell ref="EP188:EP191"/>
    <mergeCell ref="EQ188:EQ191"/>
    <mergeCell ref="ER188:ER191"/>
    <mergeCell ref="ES188:ES191"/>
    <mergeCell ref="EH188:EH191"/>
    <mergeCell ref="EI188:EI191"/>
    <mergeCell ref="EJ188:EJ191"/>
    <mergeCell ref="EK188:EK191"/>
    <mergeCell ref="EL188:EL191"/>
    <mergeCell ref="EM188:EM191"/>
    <mergeCell ref="EB188:EB191"/>
    <mergeCell ref="EC188:EC191"/>
    <mergeCell ref="ED188:ED191"/>
    <mergeCell ref="EE188:EE191"/>
    <mergeCell ref="EF188:EF191"/>
    <mergeCell ref="EG188:EG191"/>
    <mergeCell ref="DV188:DV189"/>
    <mergeCell ref="DW188:DW189"/>
    <mergeCell ref="DX188:DX189"/>
    <mergeCell ref="DY188:DY189"/>
    <mergeCell ref="DZ188:DZ191"/>
    <mergeCell ref="EA188:EA191"/>
    <mergeCell ref="DW190:DW191"/>
    <mergeCell ref="DX190:DX191"/>
    <mergeCell ref="DY190:DY191"/>
    <mergeCell ref="DO188:DO191"/>
    <mergeCell ref="DP188:DP191"/>
    <mergeCell ref="DQ188:DQ191"/>
    <mergeCell ref="DR188:DR191"/>
    <mergeCell ref="CV196:CV199"/>
    <mergeCell ref="CW196:CW199"/>
    <mergeCell ref="CL196:CL199"/>
    <mergeCell ref="CM196:CM199"/>
    <mergeCell ref="CN196:CN199"/>
    <mergeCell ref="CO196:CO199"/>
    <mergeCell ref="CP196:CP199"/>
    <mergeCell ref="CQ196:CQ199"/>
    <mergeCell ref="D188:D191"/>
    <mergeCell ref="E188:E189"/>
    <mergeCell ref="D192:D195"/>
    <mergeCell ref="E192:E193"/>
    <mergeCell ref="D196:D199"/>
    <mergeCell ref="E196:E197"/>
    <mergeCell ref="CX188:CX191"/>
    <mergeCell ref="CY188:CY191"/>
    <mergeCell ref="DG188:DG189"/>
    <mergeCell ref="DH188:DH189"/>
    <mergeCell ref="CX196:CX199"/>
    <mergeCell ref="CY196:CY199"/>
    <mergeCell ref="DG196:DG197"/>
    <mergeCell ref="DH196:DH197"/>
    <mergeCell ref="CQ188:CQ191"/>
    <mergeCell ref="CR188:CR191"/>
    <mergeCell ref="CS188:CS191"/>
    <mergeCell ref="CT188:CT191"/>
    <mergeCell ref="CU188:CU191"/>
    <mergeCell ref="CV188:CV191"/>
    <mergeCell ref="CK188:CK191"/>
    <mergeCell ref="CL188:CL191"/>
    <mergeCell ref="CM188:CM191"/>
    <mergeCell ref="CN188:CN191"/>
    <mergeCell ref="CO188:CO191"/>
    <mergeCell ref="CP188:CP191"/>
    <mergeCell ref="CX192:CX195"/>
    <mergeCell ref="CY192:CY195"/>
    <mergeCell ref="DG192:DG193"/>
    <mergeCell ref="DH192:DH193"/>
    <mergeCell ref="CP192:CP195"/>
    <mergeCell ref="CQ192:CQ195"/>
    <mergeCell ref="CR192:CR195"/>
    <mergeCell ref="CS192:CS195"/>
    <mergeCell ref="CT192:CT195"/>
    <mergeCell ref="CU192:CU195"/>
    <mergeCell ref="CA196:CA199"/>
    <mergeCell ref="CB196:CB199"/>
    <mergeCell ref="CC196:CC199"/>
    <mergeCell ref="CD196:CD199"/>
    <mergeCell ref="CE196:CE199"/>
    <mergeCell ref="CF196:CF199"/>
    <mergeCell ref="DV184:DV185"/>
    <mergeCell ref="DW184:DW185"/>
    <mergeCell ref="DX184:DX185"/>
    <mergeCell ref="DV186:DV187"/>
    <mergeCell ref="DW186:DW187"/>
    <mergeCell ref="DX186:DX187"/>
    <mergeCell ref="DN204:DN207"/>
    <mergeCell ref="CV204:CV207"/>
    <mergeCell ref="CW204:CW207"/>
    <mergeCell ref="CX204:CX207"/>
    <mergeCell ref="CY204:CY207"/>
    <mergeCell ref="DG204:DG205"/>
    <mergeCell ref="DH204:DH205"/>
    <mergeCell ref="CP204:CP207"/>
    <mergeCell ref="CQ204:CQ207"/>
    <mergeCell ref="CR204:CR207"/>
    <mergeCell ref="CS204:CS207"/>
    <mergeCell ref="CT204:CT207"/>
    <mergeCell ref="CU204:CU207"/>
    <mergeCell ref="DO216:DO219"/>
    <mergeCell ref="DP216:DP219"/>
    <mergeCell ref="CX216:CX219"/>
    <mergeCell ref="CJ188:CJ189"/>
    <mergeCell ref="CE192:CE195"/>
    <mergeCell ref="CF192:CF195"/>
    <mergeCell ref="CG192:CG195"/>
    <mergeCell ref="CH192:CH195"/>
    <mergeCell ref="CA188:CA191"/>
    <mergeCell ref="DI204:DI207"/>
    <mergeCell ref="DJ204:DJ207"/>
    <mergeCell ref="DQ200:DQ203"/>
    <mergeCell ref="DR200:DR203"/>
    <mergeCell ref="DU200:DU203"/>
    <mergeCell ref="DV200:DV201"/>
    <mergeCell ref="DI200:DI203"/>
    <mergeCell ref="DJ200:DJ203"/>
    <mergeCell ref="DK200:DK203"/>
    <mergeCell ref="DL200:DL203"/>
    <mergeCell ref="DM200:DM203"/>
    <mergeCell ref="DN200:DN203"/>
    <mergeCell ref="CK200:CK203"/>
    <mergeCell ref="CL200:CL203"/>
    <mergeCell ref="CM200:CM203"/>
    <mergeCell ref="CN200:CN203"/>
    <mergeCell ref="CO200:CO203"/>
    <mergeCell ref="CC200:CC203"/>
    <mergeCell ref="CD200:CD203"/>
    <mergeCell ref="CE200:CE203"/>
    <mergeCell ref="CF200:CF203"/>
    <mergeCell ref="CG200:CG203"/>
    <mergeCell ref="CH200:CH203"/>
    <mergeCell ref="CW208:CW211"/>
    <mergeCell ref="CX208:CX211"/>
    <mergeCell ref="CY208:CY211"/>
    <mergeCell ref="DU188:DU191"/>
    <mergeCell ref="DO192:DO195"/>
    <mergeCell ref="DP192:DP195"/>
    <mergeCell ref="DQ192:DQ195"/>
    <mergeCell ref="DR192:DR195"/>
    <mergeCell ref="DI188:DI191"/>
    <mergeCell ref="DJ188:DJ191"/>
    <mergeCell ref="DK188:DK191"/>
    <mergeCell ref="DL188:DL191"/>
    <mergeCell ref="DM188:DM191"/>
    <mergeCell ref="DK184:DK187"/>
    <mergeCell ref="DL184:DL187"/>
    <mergeCell ref="DM184:DM187"/>
    <mergeCell ref="DN184:DN187"/>
    <mergeCell ref="DO184:DO187"/>
    <mergeCell ref="DP184:DP187"/>
    <mergeCell ref="CX184:CX187"/>
    <mergeCell ref="CY184:CY187"/>
    <mergeCell ref="DG184:DG185"/>
    <mergeCell ref="DH184:DH185"/>
    <mergeCell ref="DI184:DI187"/>
    <mergeCell ref="DJ184:DJ187"/>
    <mergeCell ref="CR184:CR187"/>
    <mergeCell ref="CS184:CS187"/>
    <mergeCell ref="CT184:CT187"/>
    <mergeCell ref="CU184:CU187"/>
    <mergeCell ref="CV184:CV187"/>
    <mergeCell ref="CW184:CW187"/>
    <mergeCell ref="CL184:CL187"/>
    <mergeCell ref="CM184:CM187"/>
    <mergeCell ref="CN184:CN187"/>
    <mergeCell ref="CO184:CO187"/>
    <mergeCell ref="CP184:CP187"/>
    <mergeCell ref="CQ184:CQ187"/>
    <mergeCell ref="D184:D187"/>
    <mergeCell ref="E184:E185"/>
    <mergeCell ref="BX184:BX187"/>
    <mergeCell ref="CA184:CA187"/>
    <mergeCell ref="CJ184:CJ185"/>
    <mergeCell ref="CK184:CK187"/>
    <mergeCell ref="E186:E187"/>
    <mergeCell ref="CJ186:CJ187"/>
    <mergeCell ref="EV180:EV183"/>
    <mergeCell ref="D180:D183"/>
    <mergeCell ref="CJ180:CJ181"/>
    <mergeCell ref="CK180:CK183"/>
    <mergeCell ref="EQ184:EQ187"/>
    <mergeCell ref="ER184:ER187"/>
    <mergeCell ref="ES184:ES187"/>
    <mergeCell ref="ET184:ET187"/>
    <mergeCell ref="EU184:EU187"/>
    <mergeCell ref="EV184:EV187"/>
    <mergeCell ref="EK184:EK187"/>
    <mergeCell ref="EL184:EL187"/>
    <mergeCell ref="EM184:EM187"/>
    <mergeCell ref="EN184:EN187"/>
    <mergeCell ref="EO184:EO187"/>
    <mergeCell ref="EP184:EP187"/>
    <mergeCell ref="EE184:EE187"/>
    <mergeCell ref="EF184:EF187"/>
    <mergeCell ref="EG184:EG187"/>
    <mergeCell ref="EH184:EH187"/>
    <mergeCell ref="EI184:EI187"/>
    <mergeCell ref="EJ184:EJ187"/>
    <mergeCell ref="DY184:DY185"/>
    <mergeCell ref="DZ184:DZ187"/>
    <mergeCell ref="EA184:EA187"/>
    <mergeCell ref="EB184:EB187"/>
    <mergeCell ref="EC184:EC187"/>
    <mergeCell ref="ED184:ED187"/>
    <mergeCell ref="DY186:DY187"/>
    <mergeCell ref="DQ184:DQ187"/>
    <mergeCell ref="DR184:DR187"/>
    <mergeCell ref="DU184:DU187"/>
    <mergeCell ref="E182:E183"/>
    <mergeCell ref="CJ182:CJ183"/>
    <mergeCell ref="DV182:DV183"/>
    <mergeCell ref="DW182:DW183"/>
    <mergeCell ref="DX182:DX183"/>
    <mergeCell ref="DY182:DY183"/>
    <mergeCell ref="EP180:EP183"/>
    <mergeCell ref="EQ180:EQ183"/>
    <mergeCell ref="ER180:ER183"/>
    <mergeCell ref="ES180:ES183"/>
    <mergeCell ref="ET180:ET183"/>
    <mergeCell ref="EU180:EU183"/>
    <mergeCell ref="EJ180:EJ183"/>
    <mergeCell ref="EK180:EK183"/>
    <mergeCell ref="EL180:EL183"/>
    <mergeCell ref="EM180:EM183"/>
    <mergeCell ref="EN180:EN183"/>
    <mergeCell ref="EO180:EO183"/>
    <mergeCell ref="ED180:ED183"/>
    <mergeCell ref="EE180:EE183"/>
    <mergeCell ref="EF180:EF183"/>
    <mergeCell ref="EG180:EG183"/>
    <mergeCell ref="EH180:EH183"/>
    <mergeCell ref="EI180:EI183"/>
    <mergeCell ref="DX180:DX181"/>
    <mergeCell ref="DY180:DY181"/>
    <mergeCell ref="DZ180:DZ183"/>
    <mergeCell ref="EA180:EA183"/>
    <mergeCell ref="EB180:EB183"/>
    <mergeCell ref="EC180:EC183"/>
    <mergeCell ref="DQ180:DQ183"/>
    <mergeCell ref="DR180:DR183"/>
    <mergeCell ref="DU180:DU183"/>
    <mergeCell ref="DV180:DV181"/>
    <mergeCell ref="DW180:DW181"/>
    <mergeCell ref="DK180:DK183"/>
    <mergeCell ref="DL180:DL183"/>
    <mergeCell ref="DM180:DM183"/>
    <mergeCell ref="DN180:DN183"/>
    <mergeCell ref="DO180:DO183"/>
    <mergeCell ref="DP180:DP183"/>
    <mergeCell ref="CX180:CX183"/>
    <mergeCell ref="CY180:CY183"/>
    <mergeCell ref="DG180:DG181"/>
    <mergeCell ref="DH180:DH181"/>
    <mergeCell ref="DI180:DI183"/>
    <mergeCell ref="DJ180:DJ183"/>
    <mergeCell ref="CR180:CR183"/>
    <mergeCell ref="CS180:CS183"/>
    <mergeCell ref="CT180:CT183"/>
    <mergeCell ref="CU180:CU183"/>
    <mergeCell ref="CV180:CV183"/>
    <mergeCell ref="CW180:CW183"/>
    <mergeCell ref="CL180:CL183"/>
    <mergeCell ref="CM180:CM183"/>
    <mergeCell ref="CN180:CN183"/>
    <mergeCell ref="CO180:CO183"/>
    <mergeCell ref="CP180:CP183"/>
    <mergeCell ref="CQ180:CQ183"/>
    <mergeCell ref="E180:E181"/>
    <mergeCell ref="BX180:BX183"/>
    <mergeCell ref="CA180:CA183"/>
    <mergeCell ref="CJ178:CJ179"/>
    <mergeCell ref="DV178:DV179"/>
    <mergeCell ref="DW178:DW179"/>
    <mergeCell ref="DX178:DX179"/>
    <mergeCell ref="DY178:DY179"/>
    <mergeCell ref="EQ176:EQ179"/>
    <mergeCell ref="ER176:ER179"/>
    <mergeCell ref="ES176:ES179"/>
    <mergeCell ref="ET176:ET179"/>
    <mergeCell ref="EU176:EU179"/>
    <mergeCell ref="EV176:EV179"/>
    <mergeCell ref="EK176:EK179"/>
    <mergeCell ref="EL176:EL179"/>
    <mergeCell ref="EM176:EM179"/>
    <mergeCell ref="EN176:EN179"/>
    <mergeCell ref="EO176:EO179"/>
    <mergeCell ref="EP176:EP179"/>
    <mergeCell ref="EE176:EE179"/>
    <mergeCell ref="EF176:EF179"/>
    <mergeCell ref="EG176:EG179"/>
    <mergeCell ref="EH176:EH179"/>
    <mergeCell ref="EI176:EI179"/>
    <mergeCell ref="EJ176:EJ179"/>
    <mergeCell ref="DY176:DY177"/>
    <mergeCell ref="DZ176:DZ179"/>
    <mergeCell ref="EA176:EA179"/>
    <mergeCell ref="EB176:EB179"/>
    <mergeCell ref="EC176:EC179"/>
    <mergeCell ref="ED176:ED179"/>
    <mergeCell ref="DQ176:DQ179"/>
    <mergeCell ref="DR176:DR179"/>
    <mergeCell ref="DU176:DU179"/>
    <mergeCell ref="DV176:DV177"/>
    <mergeCell ref="DW176:DW177"/>
    <mergeCell ref="DX176:DX177"/>
    <mergeCell ref="DK176:DK179"/>
    <mergeCell ref="DL176:DL179"/>
    <mergeCell ref="DM176:DM179"/>
    <mergeCell ref="DN176:DN179"/>
    <mergeCell ref="DO176:DO179"/>
    <mergeCell ref="DP176:DP179"/>
    <mergeCell ref="CX176:CX179"/>
    <mergeCell ref="CY176:CY179"/>
    <mergeCell ref="DG176:DG177"/>
    <mergeCell ref="DH176:DH177"/>
    <mergeCell ref="DI176:DI179"/>
    <mergeCell ref="DJ176:DJ179"/>
    <mergeCell ref="CR176:CR179"/>
    <mergeCell ref="CS176:CS179"/>
    <mergeCell ref="CT176:CT179"/>
    <mergeCell ref="CU176:CU179"/>
    <mergeCell ref="CV176:CV179"/>
    <mergeCell ref="CW176:CW179"/>
    <mergeCell ref="CL176:CL179"/>
    <mergeCell ref="CM176:CM179"/>
    <mergeCell ref="CN176:CN179"/>
    <mergeCell ref="CO176:CO179"/>
    <mergeCell ref="CP176:CP179"/>
    <mergeCell ref="CQ176:CQ179"/>
    <mergeCell ref="D176:D179"/>
    <mergeCell ref="E176:E177"/>
    <mergeCell ref="BX176:BX179"/>
    <mergeCell ref="CA176:CA179"/>
    <mergeCell ref="CJ176:CJ177"/>
    <mergeCell ref="CK176:CK179"/>
    <mergeCell ref="E174:E175"/>
    <mergeCell ref="CJ174:CJ175"/>
    <mergeCell ref="DV174:DV175"/>
    <mergeCell ref="DW174:DW175"/>
    <mergeCell ref="DX174:DX175"/>
    <mergeCell ref="DY174:DY175"/>
    <mergeCell ref="EQ172:EQ175"/>
    <mergeCell ref="ER172:ER175"/>
    <mergeCell ref="ES172:ES175"/>
    <mergeCell ref="ET172:ET175"/>
    <mergeCell ref="EU172:EU175"/>
    <mergeCell ref="EV172:EV175"/>
    <mergeCell ref="EK172:EK175"/>
    <mergeCell ref="EL172:EL175"/>
    <mergeCell ref="EM172:EM175"/>
    <mergeCell ref="EN172:EN175"/>
    <mergeCell ref="EO172:EO175"/>
    <mergeCell ref="EP172:EP175"/>
    <mergeCell ref="EE172:EE175"/>
    <mergeCell ref="EF172:EF175"/>
    <mergeCell ref="EG172:EG175"/>
    <mergeCell ref="EH172:EH175"/>
    <mergeCell ref="EI172:EI175"/>
    <mergeCell ref="EJ172:EJ175"/>
    <mergeCell ref="DY172:DY173"/>
    <mergeCell ref="DZ172:DZ175"/>
    <mergeCell ref="EA172:EA175"/>
    <mergeCell ref="EB172:EB175"/>
    <mergeCell ref="EC172:EC175"/>
    <mergeCell ref="ED172:ED175"/>
    <mergeCell ref="DQ172:DQ175"/>
    <mergeCell ref="DR172:DR175"/>
    <mergeCell ref="DU172:DU175"/>
    <mergeCell ref="DV172:DV173"/>
    <mergeCell ref="DW172:DW173"/>
    <mergeCell ref="DX172:DX173"/>
    <mergeCell ref="DK172:DK175"/>
    <mergeCell ref="DL172:DL175"/>
    <mergeCell ref="DM172:DM175"/>
    <mergeCell ref="DN172:DN175"/>
    <mergeCell ref="DO172:DO175"/>
    <mergeCell ref="DP172:DP175"/>
    <mergeCell ref="CX172:CX175"/>
    <mergeCell ref="CY172:CY175"/>
    <mergeCell ref="DG172:DG173"/>
    <mergeCell ref="DH172:DH173"/>
    <mergeCell ref="DI172:DI175"/>
    <mergeCell ref="DJ172:DJ175"/>
    <mergeCell ref="CR172:CR175"/>
    <mergeCell ref="CS172:CS175"/>
    <mergeCell ref="CT172:CT175"/>
    <mergeCell ref="CU172:CU175"/>
    <mergeCell ref="CV172:CV175"/>
    <mergeCell ref="CW172:CW175"/>
    <mergeCell ref="CL172:CL175"/>
    <mergeCell ref="CM172:CM175"/>
    <mergeCell ref="CN172:CN175"/>
    <mergeCell ref="E178:E179"/>
    <mergeCell ref="CO172:CO175"/>
    <mergeCell ref="CP172:CP175"/>
    <mergeCell ref="CQ172:CQ175"/>
    <mergeCell ref="D172:D175"/>
    <mergeCell ref="E172:E173"/>
    <mergeCell ref="BX172:BX175"/>
    <mergeCell ref="CA172:CA175"/>
    <mergeCell ref="CJ172:CJ173"/>
    <mergeCell ref="CK172:CK175"/>
    <mergeCell ref="E170:E171"/>
    <mergeCell ref="CJ170:CJ171"/>
    <mergeCell ref="DV170:DV171"/>
    <mergeCell ref="DW170:DW171"/>
    <mergeCell ref="DX170:DX171"/>
    <mergeCell ref="DY170:DY171"/>
    <mergeCell ref="EQ168:EQ171"/>
    <mergeCell ref="ER168:ER171"/>
    <mergeCell ref="ES168:ES171"/>
    <mergeCell ref="ET168:ET171"/>
    <mergeCell ref="EU168:EU171"/>
    <mergeCell ref="EV168:EV171"/>
    <mergeCell ref="EK168:EK171"/>
    <mergeCell ref="EL168:EL171"/>
    <mergeCell ref="EM168:EM171"/>
    <mergeCell ref="EN168:EN171"/>
    <mergeCell ref="EO168:EO171"/>
    <mergeCell ref="EP168:EP171"/>
    <mergeCell ref="EE168:EE171"/>
    <mergeCell ref="EF168:EF171"/>
    <mergeCell ref="EG168:EG171"/>
    <mergeCell ref="EH168:EH171"/>
    <mergeCell ref="EI168:EI171"/>
    <mergeCell ref="EJ168:EJ171"/>
    <mergeCell ref="DY168:DY169"/>
    <mergeCell ref="DZ168:DZ171"/>
    <mergeCell ref="EA168:EA171"/>
    <mergeCell ref="EB168:EB171"/>
    <mergeCell ref="EC168:EC171"/>
    <mergeCell ref="ED168:ED171"/>
    <mergeCell ref="DQ168:DQ171"/>
    <mergeCell ref="DR168:DR171"/>
    <mergeCell ref="DU168:DU171"/>
    <mergeCell ref="DV168:DV169"/>
    <mergeCell ref="DW168:DW169"/>
    <mergeCell ref="DX168:DX169"/>
    <mergeCell ref="DK168:DK171"/>
    <mergeCell ref="DL168:DL171"/>
    <mergeCell ref="DM168:DM171"/>
    <mergeCell ref="DN168:DN171"/>
    <mergeCell ref="DO168:DO171"/>
    <mergeCell ref="DP168:DP171"/>
    <mergeCell ref="CX168:CX171"/>
    <mergeCell ref="CY168:CY171"/>
    <mergeCell ref="DG168:DG169"/>
    <mergeCell ref="DH168:DH169"/>
    <mergeCell ref="DI168:DI171"/>
    <mergeCell ref="DJ168:DJ171"/>
    <mergeCell ref="CR168:CR171"/>
    <mergeCell ref="CS168:CS171"/>
    <mergeCell ref="CT168:CT171"/>
    <mergeCell ref="CU168:CU171"/>
    <mergeCell ref="CV168:CV171"/>
    <mergeCell ref="CW168:CW171"/>
    <mergeCell ref="CL168:CL171"/>
    <mergeCell ref="CM168:CM171"/>
    <mergeCell ref="CN168:CN171"/>
    <mergeCell ref="CO168:CO171"/>
    <mergeCell ref="CP168:CP171"/>
    <mergeCell ref="CQ168:CQ171"/>
    <mergeCell ref="D168:D171"/>
    <mergeCell ref="E168:E169"/>
    <mergeCell ref="BX168:BX171"/>
    <mergeCell ref="CA168:CA171"/>
    <mergeCell ref="CJ168:CJ169"/>
    <mergeCell ref="CK168:CK171"/>
    <mergeCell ref="E166:E167"/>
    <mergeCell ref="CJ166:CJ167"/>
    <mergeCell ref="DV166:DV167"/>
    <mergeCell ref="DW166:DW167"/>
    <mergeCell ref="DX166:DX167"/>
    <mergeCell ref="DY166:DY167"/>
    <mergeCell ref="EQ164:EQ167"/>
    <mergeCell ref="ER164:ER167"/>
    <mergeCell ref="ES164:ES167"/>
    <mergeCell ref="ET164:ET167"/>
    <mergeCell ref="EU164:EU167"/>
    <mergeCell ref="EV164:EV167"/>
    <mergeCell ref="EK164:EK167"/>
    <mergeCell ref="EL164:EL167"/>
    <mergeCell ref="EM164:EM167"/>
    <mergeCell ref="EN164:EN167"/>
    <mergeCell ref="EO164:EO167"/>
    <mergeCell ref="EP164:EP167"/>
    <mergeCell ref="EE164:EE167"/>
    <mergeCell ref="EF164:EF167"/>
    <mergeCell ref="EG164:EG167"/>
    <mergeCell ref="EH164:EH167"/>
    <mergeCell ref="EI164:EI167"/>
    <mergeCell ref="EJ164:EJ167"/>
    <mergeCell ref="DY164:DY165"/>
    <mergeCell ref="DZ164:DZ167"/>
    <mergeCell ref="EA164:EA167"/>
    <mergeCell ref="EB164:EB167"/>
    <mergeCell ref="EC164:EC167"/>
    <mergeCell ref="ED164:ED167"/>
    <mergeCell ref="DQ164:DQ167"/>
    <mergeCell ref="DR164:DR167"/>
    <mergeCell ref="DU164:DU167"/>
    <mergeCell ref="DV164:DV165"/>
    <mergeCell ref="DW164:DW165"/>
    <mergeCell ref="DX164:DX165"/>
    <mergeCell ref="DK164:DK167"/>
    <mergeCell ref="DL164:DL167"/>
    <mergeCell ref="DM164:DM167"/>
    <mergeCell ref="DN164:DN167"/>
    <mergeCell ref="DO164:DO167"/>
    <mergeCell ref="DP164:DP167"/>
    <mergeCell ref="CX164:CX167"/>
    <mergeCell ref="CY164:CY167"/>
    <mergeCell ref="DG164:DG165"/>
    <mergeCell ref="DH164:DH165"/>
    <mergeCell ref="DI164:DI167"/>
    <mergeCell ref="DJ164:DJ167"/>
    <mergeCell ref="CR164:CR167"/>
    <mergeCell ref="CS164:CS167"/>
    <mergeCell ref="CT164:CT167"/>
    <mergeCell ref="CU164:CU167"/>
    <mergeCell ref="CV164:CV167"/>
    <mergeCell ref="CW164:CW167"/>
    <mergeCell ref="CL164:CL167"/>
    <mergeCell ref="CM164:CM167"/>
    <mergeCell ref="CN164:CN167"/>
    <mergeCell ref="CO164:CO167"/>
    <mergeCell ref="CP164:CP167"/>
    <mergeCell ref="CQ164:CQ167"/>
    <mergeCell ref="D164:D167"/>
    <mergeCell ref="E164:E165"/>
    <mergeCell ref="BX164:BX167"/>
    <mergeCell ref="CA164:CA167"/>
    <mergeCell ref="CJ164:CJ165"/>
    <mergeCell ref="CK164:CK167"/>
    <mergeCell ref="E162:E163"/>
    <mergeCell ref="CJ162:CJ163"/>
    <mergeCell ref="DV162:DV163"/>
    <mergeCell ref="DW162:DW163"/>
    <mergeCell ref="DX162:DX163"/>
    <mergeCell ref="DY162:DY163"/>
    <mergeCell ref="EQ160:EQ163"/>
    <mergeCell ref="ER160:ER163"/>
    <mergeCell ref="ES160:ES163"/>
    <mergeCell ref="ET160:ET163"/>
    <mergeCell ref="EU160:EU163"/>
    <mergeCell ref="EV160:EV163"/>
    <mergeCell ref="EK160:EK163"/>
    <mergeCell ref="EL160:EL163"/>
    <mergeCell ref="EM160:EM163"/>
    <mergeCell ref="EN160:EN163"/>
    <mergeCell ref="EO160:EO163"/>
    <mergeCell ref="EP160:EP163"/>
    <mergeCell ref="EE160:EE163"/>
    <mergeCell ref="EF160:EF163"/>
    <mergeCell ref="EG160:EG163"/>
    <mergeCell ref="EH160:EH163"/>
    <mergeCell ref="EI160:EI163"/>
    <mergeCell ref="EJ160:EJ163"/>
    <mergeCell ref="DY160:DY161"/>
    <mergeCell ref="DZ160:DZ163"/>
    <mergeCell ref="EA160:EA163"/>
    <mergeCell ref="EB160:EB163"/>
    <mergeCell ref="EC160:EC163"/>
    <mergeCell ref="ED160:ED163"/>
    <mergeCell ref="DQ160:DQ163"/>
    <mergeCell ref="DR160:DR163"/>
    <mergeCell ref="DU160:DU163"/>
    <mergeCell ref="DV160:DV161"/>
    <mergeCell ref="DW160:DW161"/>
    <mergeCell ref="DX160:DX161"/>
    <mergeCell ref="DK160:DK163"/>
    <mergeCell ref="DL160:DL163"/>
    <mergeCell ref="DM160:DM163"/>
    <mergeCell ref="DN160:DN163"/>
    <mergeCell ref="DO160:DO163"/>
    <mergeCell ref="DP160:DP163"/>
    <mergeCell ref="CX160:CX163"/>
    <mergeCell ref="CY160:CY163"/>
    <mergeCell ref="DG160:DG161"/>
    <mergeCell ref="DH160:DH161"/>
    <mergeCell ref="DI160:DI163"/>
    <mergeCell ref="DJ160:DJ163"/>
    <mergeCell ref="CR160:CR163"/>
    <mergeCell ref="CS160:CS163"/>
    <mergeCell ref="CT160:CT163"/>
    <mergeCell ref="CU160:CU163"/>
    <mergeCell ref="CV160:CV163"/>
    <mergeCell ref="CW160:CW163"/>
    <mergeCell ref="CL160:CL163"/>
    <mergeCell ref="CM160:CM163"/>
    <mergeCell ref="CN160:CN163"/>
    <mergeCell ref="CO160:CO163"/>
    <mergeCell ref="CP160:CP163"/>
    <mergeCell ref="CQ160:CQ163"/>
    <mergeCell ref="D160:D163"/>
    <mergeCell ref="E160:E161"/>
    <mergeCell ref="BX160:BX163"/>
    <mergeCell ref="CA160:CA163"/>
    <mergeCell ref="CJ160:CJ161"/>
    <mergeCell ref="CK160:CK163"/>
    <mergeCell ref="EV156:EV159"/>
    <mergeCell ref="E158:E159"/>
    <mergeCell ref="CJ158:CJ159"/>
    <mergeCell ref="DV158:DV159"/>
    <mergeCell ref="DW158:DW159"/>
    <mergeCell ref="DX158:DX159"/>
    <mergeCell ref="DY158:DY159"/>
    <mergeCell ref="EP156:EP159"/>
    <mergeCell ref="EQ156:EQ159"/>
    <mergeCell ref="ER156:ER159"/>
    <mergeCell ref="ES156:ES159"/>
    <mergeCell ref="ET156:ET159"/>
    <mergeCell ref="EU156:EU159"/>
    <mergeCell ref="EJ156:EJ159"/>
    <mergeCell ref="EK156:EK159"/>
    <mergeCell ref="EL156:EL159"/>
    <mergeCell ref="EM156:EM159"/>
    <mergeCell ref="EN156:EN159"/>
    <mergeCell ref="EO156:EO159"/>
    <mergeCell ref="ED156:ED159"/>
    <mergeCell ref="EE156:EE159"/>
    <mergeCell ref="EF156:EF159"/>
    <mergeCell ref="EG156:EG159"/>
    <mergeCell ref="EH156:EH159"/>
    <mergeCell ref="EI156:EI159"/>
    <mergeCell ref="DX156:DX157"/>
    <mergeCell ref="DY156:DY157"/>
    <mergeCell ref="DZ156:DZ159"/>
    <mergeCell ref="EA156:EA159"/>
    <mergeCell ref="EB156:EB159"/>
    <mergeCell ref="EC156:EC159"/>
    <mergeCell ref="DP156:DP159"/>
    <mergeCell ref="DQ156:DQ159"/>
    <mergeCell ref="DR156:DR159"/>
    <mergeCell ref="DU156:DU159"/>
    <mergeCell ref="DV156:DV157"/>
    <mergeCell ref="DW156:DW157"/>
    <mergeCell ref="DJ156:DJ159"/>
    <mergeCell ref="DK156:DK159"/>
    <mergeCell ref="DL156:DL159"/>
    <mergeCell ref="DM156:DM159"/>
    <mergeCell ref="DN156:DN159"/>
    <mergeCell ref="DO156:DO159"/>
    <mergeCell ref="CW156:CW159"/>
    <mergeCell ref="CX156:CX159"/>
    <mergeCell ref="CY156:CY159"/>
    <mergeCell ref="DG156:DG157"/>
    <mergeCell ref="DH156:DH157"/>
    <mergeCell ref="DI156:DI159"/>
    <mergeCell ref="CQ156:CQ159"/>
    <mergeCell ref="CR156:CR159"/>
    <mergeCell ref="CS156:CS159"/>
    <mergeCell ref="CT156:CT159"/>
    <mergeCell ref="CU156:CU159"/>
    <mergeCell ref="CV156:CV159"/>
    <mergeCell ref="CK156:CK159"/>
    <mergeCell ref="CL156:CL159"/>
    <mergeCell ref="CM156:CM159"/>
    <mergeCell ref="CN156:CN159"/>
    <mergeCell ref="CO156:CO159"/>
    <mergeCell ref="CP156:CP159"/>
    <mergeCell ref="D156:D159"/>
    <mergeCell ref="E156:E157"/>
    <mergeCell ref="BX156:BX159"/>
    <mergeCell ref="CA156:CA159"/>
    <mergeCell ref="CJ156:CJ157"/>
    <mergeCell ref="E154:E155"/>
    <mergeCell ref="CJ154:CJ155"/>
    <mergeCell ref="DV154:DV155"/>
    <mergeCell ref="DW154:DW155"/>
    <mergeCell ref="DX154:DX155"/>
    <mergeCell ref="DY154:DY155"/>
    <mergeCell ref="EQ152:EQ155"/>
    <mergeCell ref="ER152:ER155"/>
    <mergeCell ref="ES152:ES155"/>
    <mergeCell ref="EK152:EK155"/>
    <mergeCell ref="EL152:EL155"/>
    <mergeCell ref="EM152:EM155"/>
    <mergeCell ref="EN152:EN155"/>
    <mergeCell ref="EO152:EO155"/>
    <mergeCell ref="EP152:EP155"/>
    <mergeCell ref="EE152:EE155"/>
    <mergeCell ref="EF152:EF155"/>
    <mergeCell ref="EG152:EG155"/>
    <mergeCell ref="EH152:EH155"/>
    <mergeCell ref="EI152:EI155"/>
    <mergeCell ref="EJ152:EJ155"/>
    <mergeCell ref="DY152:DY153"/>
    <mergeCell ref="DZ152:DZ155"/>
    <mergeCell ref="EA152:EA155"/>
    <mergeCell ref="EB152:EB155"/>
    <mergeCell ref="EC152:EC155"/>
    <mergeCell ref="ED152:ED155"/>
    <mergeCell ref="DQ152:DQ155"/>
    <mergeCell ref="DR152:DR155"/>
    <mergeCell ref="DU152:DU155"/>
    <mergeCell ref="DV152:DV153"/>
    <mergeCell ref="DW152:DW153"/>
    <mergeCell ref="DX152:DX153"/>
    <mergeCell ref="DK152:DK155"/>
    <mergeCell ref="DL152:DL155"/>
    <mergeCell ref="DM152:DM155"/>
    <mergeCell ref="DN152:DN155"/>
    <mergeCell ref="DO152:DO155"/>
    <mergeCell ref="DP152:DP155"/>
    <mergeCell ref="CX152:CX155"/>
    <mergeCell ref="CY152:CY155"/>
    <mergeCell ref="DG152:DG153"/>
    <mergeCell ref="DH152:DH153"/>
    <mergeCell ref="DI152:DI155"/>
    <mergeCell ref="DJ152:DJ155"/>
    <mergeCell ref="CR152:CR155"/>
    <mergeCell ref="CS152:CS155"/>
    <mergeCell ref="CT152:CT155"/>
    <mergeCell ref="CU152:CU155"/>
    <mergeCell ref="CV152:CV155"/>
    <mergeCell ref="CW152:CW155"/>
    <mergeCell ref="CL152:CL155"/>
    <mergeCell ref="CM152:CM155"/>
    <mergeCell ref="CN152:CN155"/>
    <mergeCell ref="CO152:CO155"/>
    <mergeCell ref="CP152:CP155"/>
    <mergeCell ref="CQ152:CQ155"/>
    <mergeCell ref="D152:D155"/>
    <mergeCell ref="E152:E153"/>
    <mergeCell ref="CA152:CA155"/>
    <mergeCell ref="CJ152:CJ153"/>
    <mergeCell ref="CK152:CK155"/>
    <mergeCell ref="EU148:EU151"/>
    <mergeCell ref="EV148:EV151"/>
    <mergeCell ref="E150:E151"/>
    <mergeCell ref="BX150:BX151"/>
    <mergeCell ref="BY150:BY151"/>
    <mergeCell ref="CJ150:CJ151"/>
    <mergeCell ref="DV150:DV151"/>
    <mergeCell ref="DW150:DW151"/>
    <mergeCell ref="EO148:EO151"/>
    <mergeCell ref="EP148:EP151"/>
    <mergeCell ref="EQ148:EQ151"/>
    <mergeCell ref="ER148:ER151"/>
    <mergeCell ref="ES148:ES151"/>
    <mergeCell ref="ET148:ET151"/>
    <mergeCell ref="EI148:EI151"/>
    <mergeCell ref="EJ148:EJ151"/>
    <mergeCell ref="EK148:EK151"/>
    <mergeCell ref="EL148:EL151"/>
    <mergeCell ref="EM148:EM151"/>
    <mergeCell ref="EN148:EN151"/>
    <mergeCell ref="EC148:EC151"/>
    <mergeCell ref="ED148:ED151"/>
    <mergeCell ref="EE148:EE151"/>
    <mergeCell ref="EF148:EF151"/>
    <mergeCell ref="EG148:EG151"/>
    <mergeCell ref="EH148:EH151"/>
    <mergeCell ref="DW148:DW149"/>
    <mergeCell ref="DX148:DX149"/>
    <mergeCell ref="DY148:DY149"/>
    <mergeCell ref="DZ148:DZ151"/>
    <mergeCell ref="EA148:EA151"/>
    <mergeCell ref="EB148:EB151"/>
    <mergeCell ref="DX150:DX151"/>
    <mergeCell ref="ET152:ET155"/>
    <mergeCell ref="EU152:EU155"/>
    <mergeCell ref="EV152:EV155"/>
    <mergeCell ref="DO148:DO151"/>
    <mergeCell ref="DP148:DP151"/>
    <mergeCell ref="DQ148:DQ151"/>
    <mergeCell ref="DR148:DR151"/>
    <mergeCell ref="DU148:DU151"/>
    <mergeCell ref="DV148:DV149"/>
    <mergeCell ref="DI148:DI151"/>
    <mergeCell ref="DJ148:DJ151"/>
    <mergeCell ref="DK148:DK151"/>
    <mergeCell ref="DL148:DL151"/>
    <mergeCell ref="DM148:DM151"/>
    <mergeCell ref="DN148:DN151"/>
    <mergeCell ref="CV148:CV151"/>
    <mergeCell ref="D148:D151"/>
    <mergeCell ref="E148:E149"/>
    <mergeCell ref="BX148:BX149"/>
    <mergeCell ref="BY148:BY149"/>
    <mergeCell ref="CA148:CA151"/>
    <mergeCell ref="CB148:CB151"/>
    <mergeCell ref="ET144:ET147"/>
    <mergeCell ref="EU144:EU147"/>
    <mergeCell ref="EV144:EV147"/>
    <mergeCell ref="E146:E147"/>
    <mergeCell ref="BX146:BX147"/>
    <mergeCell ref="BY146:BY147"/>
    <mergeCell ref="CJ146:CJ147"/>
    <mergeCell ref="DV146:DV147"/>
    <mergeCell ref="DW146:DW147"/>
    <mergeCell ref="EN144:EN147"/>
    <mergeCell ref="EO144:EO147"/>
    <mergeCell ref="EP144:EP147"/>
    <mergeCell ref="EQ144:EQ147"/>
    <mergeCell ref="ER144:ER147"/>
    <mergeCell ref="ES144:ES147"/>
    <mergeCell ref="EH144:EH147"/>
    <mergeCell ref="EI144:EI147"/>
    <mergeCell ref="EJ144:EJ147"/>
    <mergeCell ref="EK144:EK147"/>
    <mergeCell ref="EL144:EL147"/>
    <mergeCell ref="EM144:EM147"/>
    <mergeCell ref="EB144:EB147"/>
    <mergeCell ref="EC144:EC147"/>
    <mergeCell ref="ED144:ED147"/>
    <mergeCell ref="EE144:EE147"/>
    <mergeCell ref="EF144:EF147"/>
    <mergeCell ref="EG144:EG147"/>
    <mergeCell ref="DV144:DV145"/>
    <mergeCell ref="DW144:DW145"/>
    <mergeCell ref="DX144:DX145"/>
    <mergeCell ref="DY144:DY145"/>
    <mergeCell ref="DZ144:DZ147"/>
    <mergeCell ref="EA144:EA147"/>
    <mergeCell ref="DX146:DX147"/>
    <mergeCell ref="DY146:DY147"/>
    <mergeCell ref="DN144:DN147"/>
    <mergeCell ref="DO144:DO147"/>
    <mergeCell ref="DP144:DP147"/>
    <mergeCell ref="DQ144:DQ147"/>
    <mergeCell ref="DR144:DR147"/>
    <mergeCell ref="DU144:DU147"/>
    <mergeCell ref="DH144:DH145"/>
    <mergeCell ref="DI144:DI147"/>
    <mergeCell ref="DJ144:DJ147"/>
    <mergeCell ref="DK144:DK147"/>
    <mergeCell ref="DL144:DL147"/>
    <mergeCell ref="DM144:DM147"/>
    <mergeCell ref="CU144:CU147"/>
    <mergeCell ref="CV144:CV147"/>
    <mergeCell ref="CW144:CW147"/>
    <mergeCell ref="CX144:CX147"/>
    <mergeCell ref="CY144:CY147"/>
    <mergeCell ref="DG144:DG145"/>
    <mergeCell ref="CO144:CO147"/>
    <mergeCell ref="CP144:CP147"/>
    <mergeCell ref="CQ144:CQ147"/>
    <mergeCell ref="CR144:CR147"/>
    <mergeCell ref="DY150:DY151"/>
    <mergeCell ref="CS144:CS147"/>
    <mergeCell ref="CT144:CT147"/>
    <mergeCell ref="CH144:CH147"/>
    <mergeCell ref="CJ144:CJ145"/>
    <mergeCell ref="CK144:CK147"/>
    <mergeCell ref="CL144:CL147"/>
    <mergeCell ref="CM144:CM147"/>
    <mergeCell ref="CN144:CN147"/>
    <mergeCell ref="CB144:CB147"/>
    <mergeCell ref="CC144:CC147"/>
    <mergeCell ref="CD144:CD147"/>
    <mergeCell ref="CE144:CE147"/>
    <mergeCell ref="CF144:CF147"/>
    <mergeCell ref="CG144:CG147"/>
    <mergeCell ref="CW148:CW151"/>
    <mergeCell ref="CX148:CX151"/>
    <mergeCell ref="CY148:CY151"/>
    <mergeCell ref="DG148:DG149"/>
    <mergeCell ref="DH148:DH149"/>
    <mergeCell ref="CP148:CP151"/>
    <mergeCell ref="CQ148:CQ151"/>
    <mergeCell ref="CR148:CR151"/>
    <mergeCell ref="CS148:CS151"/>
    <mergeCell ref="CT148:CT151"/>
    <mergeCell ref="CU148:CU151"/>
    <mergeCell ref="CJ148:CJ149"/>
    <mergeCell ref="CK148:CK151"/>
    <mergeCell ref="CL148:CL151"/>
    <mergeCell ref="CM148:CM151"/>
    <mergeCell ref="CN148:CN151"/>
    <mergeCell ref="CO148:CO151"/>
    <mergeCell ref="CC148:CC151"/>
    <mergeCell ref="CD148:CD151"/>
    <mergeCell ref="CE148:CE151"/>
    <mergeCell ref="CF148:CF151"/>
    <mergeCell ref="CG148:CG151"/>
    <mergeCell ref="CH148:CH151"/>
    <mergeCell ref="D144:D147"/>
    <mergeCell ref="E144:E145"/>
    <mergeCell ref="BX144:BX145"/>
    <mergeCell ref="BY144:BY145"/>
    <mergeCell ref="CA144:CA147"/>
    <mergeCell ref="ET140:ET143"/>
    <mergeCell ref="EU140:EU143"/>
    <mergeCell ref="EV140:EV143"/>
    <mergeCell ref="E142:E143"/>
    <mergeCell ref="BX142:BX143"/>
    <mergeCell ref="BY142:BY143"/>
    <mergeCell ref="CJ142:CJ143"/>
    <mergeCell ref="EN140:EN143"/>
    <mergeCell ref="EO140:EO143"/>
    <mergeCell ref="EP140:EP143"/>
    <mergeCell ref="EQ140:EQ143"/>
    <mergeCell ref="ER140:ER143"/>
    <mergeCell ref="ES140:ES143"/>
    <mergeCell ref="EH140:EH143"/>
    <mergeCell ref="EI140:EI143"/>
    <mergeCell ref="EJ140:EJ143"/>
    <mergeCell ref="EK140:EK143"/>
    <mergeCell ref="EL140:EL143"/>
    <mergeCell ref="EM140:EM143"/>
    <mergeCell ref="EB140:EB143"/>
    <mergeCell ref="EC140:EC143"/>
    <mergeCell ref="ED140:ED143"/>
    <mergeCell ref="EE140:EE143"/>
    <mergeCell ref="EF140:EF143"/>
    <mergeCell ref="EG140:EG143"/>
    <mergeCell ref="DV140:DV141"/>
    <mergeCell ref="DW140:DW141"/>
    <mergeCell ref="DX140:DX141"/>
    <mergeCell ref="DY140:DY141"/>
    <mergeCell ref="DZ140:DZ143"/>
    <mergeCell ref="EA140:EA143"/>
    <mergeCell ref="DV142:DV143"/>
    <mergeCell ref="DW142:DW143"/>
    <mergeCell ref="DX142:DX143"/>
    <mergeCell ref="DY142:DY143"/>
    <mergeCell ref="DO140:DO143"/>
    <mergeCell ref="DP140:DP143"/>
    <mergeCell ref="DQ140:DQ143"/>
    <mergeCell ref="DR140:DR143"/>
    <mergeCell ref="DU140:DU143"/>
    <mergeCell ref="DI140:DI143"/>
    <mergeCell ref="DJ140:DJ143"/>
    <mergeCell ref="DK140:DK143"/>
    <mergeCell ref="DL140:DL143"/>
    <mergeCell ref="DM140:DM143"/>
    <mergeCell ref="DN140:DN143"/>
    <mergeCell ref="CV140:CV143"/>
    <mergeCell ref="CW140:CW143"/>
    <mergeCell ref="CX140:CX143"/>
    <mergeCell ref="CY140:CY143"/>
    <mergeCell ref="DG140:DG141"/>
    <mergeCell ref="DH140:DH141"/>
    <mergeCell ref="CP140:CP143"/>
    <mergeCell ref="CQ140:CQ143"/>
    <mergeCell ref="CR140:CR143"/>
    <mergeCell ref="CS140:CS143"/>
    <mergeCell ref="CT140:CT143"/>
    <mergeCell ref="CU140:CU143"/>
    <mergeCell ref="CJ140:CJ141"/>
    <mergeCell ref="CK140:CK143"/>
    <mergeCell ref="CL140:CL143"/>
    <mergeCell ref="CM140:CM143"/>
    <mergeCell ref="CN140:CN143"/>
    <mergeCell ref="CO140:CO143"/>
    <mergeCell ref="CC140:CC143"/>
    <mergeCell ref="CD140:CD143"/>
    <mergeCell ref="CE140:CE143"/>
    <mergeCell ref="CF140:CF143"/>
    <mergeCell ref="CG140:CG143"/>
    <mergeCell ref="CH140:CH143"/>
    <mergeCell ref="D140:D143"/>
    <mergeCell ref="E140:E141"/>
    <mergeCell ref="BX140:BX141"/>
    <mergeCell ref="BY140:BY141"/>
    <mergeCell ref="CA140:CA143"/>
    <mergeCell ref="CB140:CB143"/>
    <mergeCell ref="EU136:EU139"/>
    <mergeCell ref="EV136:EV139"/>
    <mergeCell ref="E138:E139"/>
    <mergeCell ref="BX138:BX139"/>
    <mergeCell ref="BY138:BY139"/>
    <mergeCell ref="CJ138:CJ139"/>
    <mergeCell ref="DV138:DV139"/>
    <mergeCell ref="DW138:DW139"/>
    <mergeCell ref="EO136:EO139"/>
    <mergeCell ref="EP136:EP139"/>
    <mergeCell ref="EQ136:EQ139"/>
    <mergeCell ref="ER136:ER139"/>
    <mergeCell ref="ES136:ES139"/>
    <mergeCell ref="ET136:ET139"/>
    <mergeCell ref="EI136:EI139"/>
    <mergeCell ref="EJ136:EJ139"/>
    <mergeCell ref="EK136:EK139"/>
    <mergeCell ref="EL136:EL139"/>
    <mergeCell ref="EM136:EM139"/>
    <mergeCell ref="EN136:EN139"/>
    <mergeCell ref="EC136:EC139"/>
    <mergeCell ref="ED136:ED139"/>
    <mergeCell ref="EE136:EE139"/>
    <mergeCell ref="EF136:EF139"/>
    <mergeCell ref="EG136:EG139"/>
    <mergeCell ref="EH136:EH139"/>
    <mergeCell ref="DW136:DW137"/>
    <mergeCell ref="DX136:DX137"/>
    <mergeCell ref="DY136:DY137"/>
    <mergeCell ref="DZ136:DZ139"/>
    <mergeCell ref="EA136:EA139"/>
    <mergeCell ref="EB136:EB139"/>
    <mergeCell ref="DX138:DX139"/>
    <mergeCell ref="DY138:DY139"/>
    <mergeCell ref="DO136:DO139"/>
    <mergeCell ref="DP136:DP139"/>
    <mergeCell ref="DQ136:DQ139"/>
    <mergeCell ref="DR136:DR139"/>
    <mergeCell ref="DU136:DU139"/>
    <mergeCell ref="DV136:DV137"/>
    <mergeCell ref="DI136:DI139"/>
    <mergeCell ref="DJ136:DJ139"/>
    <mergeCell ref="DK136:DK139"/>
    <mergeCell ref="DL136:DL139"/>
    <mergeCell ref="DM136:DM139"/>
    <mergeCell ref="DN136:DN139"/>
    <mergeCell ref="CV136:CV139"/>
    <mergeCell ref="CW136:CW139"/>
    <mergeCell ref="CX136:CX139"/>
    <mergeCell ref="CY136:CY139"/>
    <mergeCell ref="DG136:DG137"/>
    <mergeCell ref="DH136:DH137"/>
    <mergeCell ref="CP136:CP139"/>
    <mergeCell ref="CQ136:CQ139"/>
    <mergeCell ref="CR136:CR139"/>
    <mergeCell ref="CS136:CS139"/>
    <mergeCell ref="CT136:CT139"/>
    <mergeCell ref="CU136:CU139"/>
    <mergeCell ref="CJ136:CJ137"/>
    <mergeCell ref="CK136:CK139"/>
    <mergeCell ref="CL136:CL139"/>
    <mergeCell ref="CM136:CM139"/>
    <mergeCell ref="CN136:CN139"/>
    <mergeCell ref="CO136:CO139"/>
    <mergeCell ref="CC136:CC139"/>
    <mergeCell ref="CD136:CD139"/>
    <mergeCell ref="CE136:CE139"/>
    <mergeCell ref="CF136:CF139"/>
    <mergeCell ref="CG136:CG139"/>
    <mergeCell ref="CH136:CH139"/>
    <mergeCell ref="D136:D139"/>
    <mergeCell ref="E136:E137"/>
    <mergeCell ref="BX136:BX137"/>
    <mergeCell ref="BY136:BY137"/>
    <mergeCell ref="CA136:CA139"/>
    <mergeCell ref="CB136:CB139"/>
    <mergeCell ref="ET132:ET135"/>
    <mergeCell ref="EU132:EU135"/>
    <mergeCell ref="EV132:EV135"/>
    <mergeCell ref="E134:E135"/>
    <mergeCell ref="BX134:BX135"/>
    <mergeCell ref="BY134:BY135"/>
    <mergeCell ref="CJ134:CJ135"/>
    <mergeCell ref="DV134:DV135"/>
    <mergeCell ref="DW134:DW135"/>
    <mergeCell ref="DX134:DX135"/>
    <mergeCell ref="EN132:EN135"/>
    <mergeCell ref="EO132:EO135"/>
    <mergeCell ref="EP132:EP135"/>
    <mergeCell ref="EQ132:EQ135"/>
    <mergeCell ref="ER132:ER135"/>
    <mergeCell ref="ES132:ES135"/>
    <mergeCell ref="EH132:EH135"/>
    <mergeCell ref="EI132:EI135"/>
    <mergeCell ref="EJ132:EJ135"/>
    <mergeCell ref="EK132:EK135"/>
    <mergeCell ref="EL132:EL135"/>
    <mergeCell ref="EM132:EM135"/>
    <mergeCell ref="EB132:EB135"/>
    <mergeCell ref="EC132:EC135"/>
    <mergeCell ref="ED132:ED135"/>
    <mergeCell ref="EE132:EE135"/>
    <mergeCell ref="EF132:EF135"/>
    <mergeCell ref="EG132:EG135"/>
    <mergeCell ref="DV132:DV133"/>
    <mergeCell ref="DW132:DW133"/>
    <mergeCell ref="DX132:DX133"/>
    <mergeCell ref="DY132:DY133"/>
    <mergeCell ref="DZ132:DZ135"/>
    <mergeCell ref="EA132:EA135"/>
    <mergeCell ref="DY134:DY135"/>
    <mergeCell ref="DN132:DN135"/>
    <mergeCell ref="DO132:DO135"/>
    <mergeCell ref="DP132:DP135"/>
    <mergeCell ref="DQ132:DQ135"/>
    <mergeCell ref="DR132:DR135"/>
    <mergeCell ref="DU132:DU135"/>
    <mergeCell ref="DH132:DH133"/>
    <mergeCell ref="DI132:DI135"/>
    <mergeCell ref="DJ132:DJ135"/>
    <mergeCell ref="DK132:DK135"/>
    <mergeCell ref="DL132:DL135"/>
    <mergeCell ref="DM132:DM135"/>
    <mergeCell ref="CU132:CU135"/>
    <mergeCell ref="CV132:CV135"/>
    <mergeCell ref="CW132:CW135"/>
    <mergeCell ref="CX132:CX135"/>
    <mergeCell ref="CY132:CY135"/>
    <mergeCell ref="DG132:DG133"/>
    <mergeCell ref="CO132:CO135"/>
    <mergeCell ref="CP132:CP135"/>
    <mergeCell ref="CQ132:CQ135"/>
    <mergeCell ref="CR132:CR135"/>
    <mergeCell ref="CS132:CS135"/>
    <mergeCell ref="CT132:CT135"/>
    <mergeCell ref="CH132:CH135"/>
    <mergeCell ref="CJ132:CJ133"/>
    <mergeCell ref="CK132:CK135"/>
    <mergeCell ref="CL132:CL135"/>
    <mergeCell ref="CM132:CM135"/>
    <mergeCell ref="CN132:CN135"/>
    <mergeCell ref="CB132:CB135"/>
    <mergeCell ref="CC132:CC135"/>
    <mergeCell ref="CD132:CD135"/>
    <mergeCell ref="CE132:CE135"/>
    <mergeCell ref="CF132:CF135"/>
    <mergeCell ref="CG132:CG135"/>
    <mergeCell ref="D132:D135"/>
    <mergeCell ref="E132:E133"/>
    <mergeCell ref="BX132:BX133"/>
    <mergeCell ref="BY132:BY133"/>
    <mergeCell ref="CA132:CA135"/>
    <mergeCell ref="EU128:EU131"/>
    <mergeCell ref="EV128:EV131"/>
    <mergeCell ref="E130:E131"/>
    <mergeCell ref="BX130:BX131"/>
    <mergeCell ref="BY130:BY131"/>
    <mergeCell ref="CJ130:CJ131"/>
    <mergeCell ref="DV130:DV131"/>
    <mergeCell ref="DW130:DW131"/>
    <mergeCell ref="EO128:EO131"/>
    <mergeCell ref="EP128:EP131"/>
    <mergeCell ref="EQ128:EQ131"/>
    <mergeCell ref="ER128:ER131"/>
    <mergeCell ref="ES128:ES131"/>
    <mergeCell ref="ET128:ET131"/>
    <mergeCell ref="EI128:EI131"/>
    <mergeCell ref="EJ128:EJ131"/>
    <mergeCell ref="EK128:EK131"/>
    <mergeCell ref="EL128:EL131"/>
    <mergeCell ref="EM128:EM131"/>
    <mergeCell ref="EN128:EN131"/>
    <mergeCell ref="EC128:EC131"/>
    <mergeCell ref="ED128:ED131"/>
    <mergeCell ref="EE128:EE131"/>
    <mergeCell ref="EF128:EF131"/>
    <mergeCell ref="EG128:EG131"/>
    <mergeCell ref="EH128:EH131"/>
    <mergeCell ref="DW128:DW129"/>
    <mergeCell ref="DX128:DX129"/>
    <mergeCell ref="DY128:DY129"/>
    <mergeCell ref="DZ128:DZ131"/>
    <mergeCell ref="EA128:EA131"/>
    <mergeCell ref="EB128:EB131"/>
    <mergeCell ref="DX130:DX131"/>
    <mergeCell ref="DY130:DY131"/>
    <mergeCell ref="DP128:DP131"/>
    <mergeCell ref="DQ128:DQ131"/>
    <mergeCell ref="DR128:DR131"/>
    <mergeCell ref="DU128:DU131"/>
    <mergeCell ref="DV128:DV129"/>
    <mergeCell ref="DI128:DI131"/>
    <mergeCell ref="DJ128:DJ131"/>
    <mergeCell ref="DK128:DK131"/>
    <mergeCell ref="DL128:DL131"/>
    <mergeCell ref="DM128:DM131"/>
    <mergeCell ref="DN128:DN131"/>
    <mergeCell ref="CV128:CV131"/>
    <mergeCell ref="CW128:CW131"/>
    <mergeCell ref="CX128:CX131"/>
    <mergeCell ref="CY128:CY131"/>
    <mergeCell ref="DG128:DG129"/>
    <mergeCell ref="DH128:DH129"/>
    <mergeCell ref="CP128:CP131"/>
    <mergeCell ref="CQ128:CQ131"/>
    <mergeCell ref="CR128:CR131"/>
    <mergeCell ref="CS128:CS131"/>
    <mergeCell ref="CT128:CT131"/>
    <mergeCell ref="CU128:CU131"/>
    <mergeCell ref="CJ128:CJ129"/>
    <mergeCell ref="CK128:CK131"/>
    <mergeCell ref="CL128:CL131"/>
    <mergeCell ref="CM128:CM131"/>
    <mergeCell ref="CN128:CN131"/>
    <mergeCell ref="CO128:CO131"/>
    <mergeCell ref="CC128:CC131"/>
    <mergeCell ref="CD128:CD131"/>
    <mergeCell ref="CE128:CE131"/>
    <mergeCell ref="CF128:CF131"/>
    <mergeCell ref="CG128:CG131"/>
    <mergeCell ref="CH128:CH131"/>
    <mergeCell ref="D128:D131"/>
    <mergeCell ref="E128:E129"/>
    <mergeCell ref="BX128:BX129"/>
    <mergeCell ref="BY128:BY129"/>
    <mergeCell ref="CA128:CA131"/>
    <mergeCell ref="CB128:CB131"/>
    <mergeCell ref="E126:E127"/>
    <mergeCell ref="BX126:BX127"/>
    <mergeCell ref="BY126:BY127"/>
    <mergeCell ref="CJ126:CJ127"/>
    <mergeCell ref="DV126:DV127"/>
    <mergeCell ref="EQ124:EQ127"/>
    <mergeCell ref="ER124:ER127"/>
    <mergeCell ref="ES124:ES127"/>
    <mergeCell ref="ET124:ET127"/>
    <mergeCell ref="EU124:EU127"/>
    <mergeCell ref="EV124:EV127"/>
    <mergeCell ref="EK124:EK127"/>
    <mergeCell ref="EL124:EL127"/>
    <mergeCell ref="EM124:EM127"/>
    <mergeCell ref="EN124:EN127"/>
    <mergeCell ref="EO124:EO127"/>
    <mergeCell ref="EP124:EP127"/>
    <mergeCell ref="EE124:EE127"/>
    <mergeCell ref="EF124:EF127"/>
    <mergeCell ref="EG124:EG127"/>
    <mergeCell ref="EH124:EH127"/>
    <mergeCell ref="EI124:EI127"/>
    <mergeCell ref="EJ124:EJ127"/>
    <mergeCell ref="DY124:DY125"/>
    <mergeCell ref="DZ124:DZ127"/>
    <mergeCell ref="EA124:EA127"/>
    <mergeCell ref="EB124:EB127"/>
    <mergeCell ref="EC124:EC127"/>
    <mergeCell ref="ED124:ED127"/>
    <mergeCell ref="DY126:DY127"/>
    <mergeCell ref="DQ124:DQ127"/>
    <mergeCell ref="DR124:DR127"/>
    <mergeCell ref="DU124:DU127"/>
    <mergeCell ref="DV124:DV125"/>
    <mergeCell ref="DW124:DW125"/>
    <mergeCell ref="DX124:DX125"/>
    <mergeCell ref="DW126:DW127"/>
    <mergeCell ref="DX126:DX127"/>
    <mergeCell ref="DK124:DK127"/>
    <mergeCell ref="DL124:DL127"/>
    <mergeCell ref="DM124:DM127"/>
    <mergeCell ref="DN124:DN127"/>
    <mergeCell ref="DO124:DO127"/>
    <mergeCell ref="DP124:DP127"/>
    <mergeCell ref="CX124:CX127"/>
    <mergeCell ref="CY124:CY127"/>
    <mergeCell ref="DG124:DG125"/>
    <mergeCell ref="DH124:DH125"/>
    <mergeCell ref="DI124:DI127"/>
    <mergeCell ref="DJ124:DJ127"/>
    <mergeCell ref="CR124:CR127"/>
    <mergeCell ref="CS124:CS127"/>
    <mergeCell ref="CT124:CT127"/>
    <mergeCell ref="CU124:CU127"/>
    <mergeCell ref="CV124:CV127"/>
    <mergeCell ref="CW124:CW127"/>
    <mergeCell ref="CL124:CL127"/>
    <mergeCell ref="DO128:DO131"/>
    <mergeCell ref="EV120:EV123"/>
    <mergeCell ref="E122:E123"/>
    <mergeCell ref="BX122:BX123"/>
    <mergeCell ref="BY122:BY123"/>
    <mergeCell ref="CJ122:CJ123"/>
    <mergeCell ref="DV122:DV123"/>
    <mergeCell ref="DW122:DW123"/>
    <mergeCell ref="DX122:DX123"/>
    <mergeCell ref="EO120:EO123"/>
    <mergeCell ref="EP120:EP123"/>
    <mergeCell ref="EQ120:EQ123"/>
    <mergeCell ref="ER120:ER123"/>
    <mergeCell ref="ES120:ES123"/>
    <mergeCell ref="ET120:ET123"/>
    <mergeCell ref="EI120:EI123"/>
    <mergeCell ref="EJ120:EJ123"/>
    <mergeCell ref="EK120:EK123"/>
    <mergeCell ref="EL120:EL123"/>
    <mergeCell ref="EM120:EM123"/>
    <mergeCell ref="EN120:EN123"/>
    <mergeCell ref="EC120:EC123"/>
    <mergeCell ref="ED120:ED123"/>
    <mergeCell ref="EE120:EE123"/>
    <mergeCell ref="EF120:EF123"/>
    <mergeCell ref="EG120:EG123"/>
    <mergeCell ref="EH120:EH123"/>
    <mergeCell ref="DW120:DW121"/>
    <mergeCell ref="DX120:DX121"/>
    <mergeCell ref="DY120:DY121"/>
    <mergeCell ref="DZ120:DZ123"/>
    <mergeCell ref="EA120:EA123"/>
    <mergeCell ref="EB120:EB123"/>
    <mergeCell ref="DY122:DY123"/>
    <mergeCell ref="DO120:DO123"/>
    <mergeCell ref="DP120:DP123"/>
    <mergeCell ref="DQ120:DQ123"/>
    <mergeCell ref="DR120:DR123"/>
    <mergeCell ref="DU120:DU123"/>
    <mergeCell ref="DV120:DV121"/>
    <mergeCell ref="DI120:DI123"/>
    <mergeCell ref="DJ120:DJ123"/>
    <mergeCell ref="DK120:DK123"/>
    <mergeCell ref="DL120:DL123"/>
    <mergeCell ref="DM120:DM123"/>
    <mergeCell ref="DN120:DN123"/>
    <mergeCell ref="CV120:CV123"/>
    <mergeCell ref="CW120:CW123"/>
    <mergeCell ref="CX120:CX123"/>
    <mergeCell ref="CY120:CY123"/>
    <mergeCell ref="DG120:DG121"/>
    <mergeCell ref="DH120:DH121"/>
    <mergeCell ref="CP120:CP123"/>
    <mergeCell ref="CQ120:CQ123"/>
    <mergeCell ref="CR120:CR123"/>
    <mergeCell ref="CS120:CS123"/>
    <mergeCell ref="CT120:CT123"/>
    <mergeCell ref="CU120:CU123"/>
    <mergeCell ref="CJ120:CJ121"/>
    <mergeCell ref="CK120:CK123"/>
    <mergeCell ref="CL120:CL123"/>
    <mergeCell ref="CM120:CM123"/>
    <mergeCell ref="CN120:CN123"/>
    <mergeCell ref="CO120:CO123"/>
    <mergeCell ref="CC120:CC123"/>
    <mergeCell ref="CD120:CD123"/>
    <mergeCell ref="CE120:CE123"/>
    <mergeCell ref="CF120:CF123"/>
    <mergeCell ref="CG120:CG123"/>
    <mergeCell ref="CH120:CH123"/>
    <mergeCell ref="D120:D123"/>
    <mergeCell ref="E120:E121"/>
    <mergeCell ref="BX120:BX121"/>
    <mergeCell ref="BY120:BY121"/>
    <mergeCell ref="CA120:CA123"/>
    <mergeCell ref="CB120:CB123"/>
    <mergeCell ref="D124:D127"/>
    <mergeCell ref="E124:E125"/>
    <mergeCell ref="CM124:CM127"/>
    <mergeCell ref="CN124:CN127"/>
    <mergeCell ref="CO124:CO127"/>
    <mergeCell ref="CP124:CP127"/>
    <mergeCell ref="CQ124:CQ127"/>
    <mergeCell ref="CE124:CE127"/>
    <mergeCell ref="CF124:CF127"/>
    <mergeCell ref="CG124:CG127"/>
    <mergeCell ref="CH124:CH127"/>
    <mergeCell ref="CJ124:CJ125"/>
    <mergeCell ref="CK124:CK127"/>
    <mergeCell ref="BX124:BX125"/>
    <mergeCell ref="BY124:BY125"/>
    <mergeCell ref="CA124:CA127"/>
    <mergeCell ref="CB124:CB127"/>
    <mergeCell ref="CC124:CC127"/>
    <mergeCell ref="CD124:CD127"/>
    <mergeCell ref="EU120:EU123"/>
    <mergeCell ref="E118:E119"/>
    <mergeCell ref="BX118:BX119"/>
    <mergeCell ref="BY118:BY119"/>
    <mergeCell ref="CJ118:CJ119"/>
    <mergeCell ref="DV118:DV119"/>
    <mergeCell ref="DW118:DW119"/>
    <mergeCell ref="DX118:DX119"/>
    <mergeCell ref="DY118:DY119"/>
    <mergeCell ref="EO116:EO119"/>
    <mergeCell ref="EP116:EP119"/>
    <mergeCell ref="EQ116:EQ119"/>
    <mergeCell ref="ER116:ER119"/>
    <mergeCell ref="ES116:ES119"/>
    <mergeCell ref="ET116:ET119"/>
    <mergeCell ref="EI116:EI119"/>
    <mergeCell ref="EJ116:EJ119"/>
    <mergeCell ref="EK116:EK119"/>
    <mergeCell ref="EL116:EL119"/>
    <mergeCell ref="EM116:EM119"/>
    <mergeCell ref="EN116:EN119"/>
    <mergeCell ref="EC116:EC119"/>
    <mergeCell ref="ED116:ED119"/>
    <mergeCell ref="EE116:EE119"/>
    <mergeCell ref="EF116:EF119"/>
    <mergeCell ref="EG116:EG119"/>
    <mergeCell ref="EH116:EH119"/>
    <mergeCell ref="DW116:DW117"/>
    <mergeCell ref="DX116:DX117"/>
    <mergeCell ref="DY116:DY117"/>
    <mergeCell ref="DZ116:DZ119"/>
    <mergeCell ref="EA116:EA119"/>
    <mergeCell ref="EB116:EB119"/>
    <mergeCell ref="DO116:DO119"/>
    <mergeCell ref="DP116:DP119"/>
    <mergeCell ref="DQ116:DQ119"/>
    <mergeCell ref="DR116:DR119"/>
    <mergeCell ref="DU116:DU119"/>
    <mergeCell ref="DV116:DV117"/>
    <mergeCell ref="DI116:DI119"/>
    <mergeCell ref="DJ116:DJ119"/>
    <mergeCell ref="DK116:DK119"/>
    <mergeCell ref="DL116:DL119"/>
    <mergeCell ref="DM116:DM119"/>
    <mergeCell ref="DN116:DN119"/>
    <mergeCell ref="CV116:CV119"/>
    <mergeCell ref="CW116:CW119"/>
    <mergeCell ref="CX116:CX119"/>
    <mergeCell ref="CY116:CY119"/>
    <mergeCell ref="DG116:DG117"/>
    <mergeCell ref="DH116:DH117"/>
    <mergeCell ref="CP116:CP119"/>
    <mergeCell ref="CQ116:CQ119"/>
    <mergeCell ref="CR116:CR119"/>
    <mergeCell ref="CS116:CS119"/>
    <mergeCell ref="CT116:CT119"/>
    <mergeCell ref="CU116:CU119"/>
    <mergeCell ref="CJ116:CJ117"/>
    <mergeCell ref="CK116:CK119"/>
    <mergeCell ref="CL116:CL119"/>
    <mergeCell ref="CM116:CM119"/>
    <mergeCell ref="CN116:CN119"/>
    <mergeCell ref="CO116:CO119"/>
    <mergeCell ref="CC116:CC119"/>
    <mergeCell ref="CD116:CD119"/>
    <mergeCell ref="CE116:CE119"/>
    <mergeCell ref="CF116:CF119"/>
    <mergeCell ref="CG116:CG119"/>
    <mergeCell ref="CH116:CH119"/>
    <mergeCell ref="D116:D119"/>
    <mergeCell ref="E116:E117"/>
    <mergeCell ref="BX116:BX117"/>
    <mergeCell ref="BY116:BY117"/>
    <mergeCell ref="CA116:CA119"/>
    <mergeCell ref="CB116:CB119"/>
    <mergeCell ref="EU112:EU115"/>
    <mergeCell ref="EV112:EV115"/>
    <mergeCell ref="E114:E115"/>
    <mergeCell ref="BX114:BX115"/>
    <mergeCell ref="BY114:BY115"/>
    <mergeCell ref="CJ114:CJ115"/>
    <mergeCell ref="DV114:DV115"/>
    <mergeCell ref="DW114:DW115"/>
    <mergeCell ref="EO112:EO115"/>
    <mergeCell ref="EP112:EP115"/>
    <mergeCell ref="EQ112:EQ115"/>
    <mergeCell ref="ER112:ER115"/>
    <mergeCell ref="ES112:ES115"/>
    <mergeCell ref="ET112:ET115"/>
    <mergeCell ref="EI112:EI115"/>
    <mergeCell ref="EJ112:EJ115"/>
    <mergeCell ref="EK112:EK115"/>
    <mergeCell ref="EL112:EL115"/>
    <mergeCell ref="EM112:EM115"/>
    <mergeCell ref="EN112:EN115"/>
    <mergeCell ref="EC112:EC115"/>
    <mergeCell ref="ED112:ED115"/>
    <mergeCell ref="EE112:EE115"/>
    <mergeCell ref="EF112:EF115"/>
    <mergeCell ref="EG112:EG115"/>
    <mergeCell ref="EH112:EH115"/>
    <mergeCell ref="DW112:DW113"/>
    <mergeCell ref="DX112:DX113"/>
    <mergeCell ref="DY112:DY113"/>
    <mergeCell ref="DZ112:DZ115"/>
    <mergeCell ref="EA112:EA115"/>
    <mergeCell ref="EB112:EB115"/>
    <mergeCell ref="DX114:DX115"/>
    <mergeCell ref="DY114:DY115"/>
    <mergeCell ref="DO112:DO115"/>
    <mergeCell ref="DP112:DP115"/>
    <mergeCell ref="DQ112:DQ115"/>
    <mergeCell ref="DR112:DR115"/>
    <mergeCell ref="DU112:DU115"/>
    <mergeCell ref="DV112:DV113"/>
    <mergeCell ref="DI112:DI115"/>
    <mergeCell ref="DJ112:DJ115"/>
    <mergeCell ref="DK112:DK115"/>
    <mergeCell ref="DL112:DL115"/>
    <mergeCell ref="DM112:DM115"/>
    <mergeCell ref="DN112:DN115"/>
    <mergeCell ref="CV112:CV115"/>
    <mergeCell ref="CW112:CW115"/>
    <mergeCell ref="CX112:CX115"/>
    <mergeCell ref="CY112:CY115"/>
    <mergeCell ref="EU116:EU119"/>
    <mergeCell ref="EV116:EV119"/>
    <mergeCell ref="CF112:CF115"/>
    <mergeCell ref="CG112:CG115"/>
    <mergeCell ref="CH112:CH115"/>
    <mergeCell ref="D112:D115"/>
    <mergeCell ref="E112:E113"/>
    <mergeCell ref="BX112:BX113"/>
    <mergeCell ref="BY112:BY113"/>
    <mergeCell ref="CA112:CA115"/>
    <mergeCell ref="CB112:CB115"/>
    <mergeCell ref="EU108:EU111"/>
    <mergeCell ref="EV108:EV111"/>
    <mergeCell ref="E110:E111"/>
    <mergeCell ref="BX110:BX111"/>
    <mergeCell ref="BY110:BY111"/>
    <mergeCell ref="CJ110:CJ111"/>
    <mergeCell ref="DV110:DV111"/>
    <mergeCell ref="DW110:DW111"/>
    <mergeCell ref="DX110:DX111"/>
    <mergeCell ref="DY110:DY111"/>
    <mergeCell ref="EO108:EO111"/>
    <mergeCell ref="EP108:EP111"/>
    <mergeCell ref="EQ108:EQ111"/>
    <mergeCell ref="ER108:ER111"/>
    <mergeCell ref="ES108:ES111"/>
    <mergeCell ref="ET108:ET111"/>
    <mergeCell ref="EI108:EI111"/>
    <mergeCell ref="EJ108:EJ111"/>
    <mergeCell ref="EK108:EK111"/>
    <mergeCell ref="EL108:EL111"/>
    <mergeCell ref="EM108:EM111"/>
    <mergeCell ref="EN108:EN111"/>
    <mergeCell ref="EC108:EC111"/>
    <mergeCell ref="ED108:ED111"/>
    <mergeCell ref="EE108:EE111"/>
    <mergeCell ref="EF108:EF111"/>
    <mergeCell ref="EG108:EG111"/>
    <mergeCell ref="EH108:EH111"/>
    <mergeCell ref="DW108:DW109"/>
    <mergeCell ref="DX108:DX109"/>
    <mergeCell ref="DY108:DY109"/>
    <mergeCell ref="DZ108:DZ111"/>
    <mergeCell ref="EA108:EA111"/>
    <mergeCell ref="EB108:EB111"/>
    <mergeCell ref="DO108:DO111"/>
    <mergeCell ref="DP108:DP111"/>
    <mergeCell ref="DQ108:DQ111"/>
    <mergeCell ref="DR108:DR111"/>
    <mergeCell ref="DU108:DU111"/>
    <mergeCell ref="DV108:DV109"/>
    <mergeCell ref="DI108:DI111"/>
    <mergeCell ref="DJ108:DJ111"/>
    <mergeCell ref="DK108:DK111"/>
    <mergeCell ref="DL108:DL111"/>
    <mergeCell ref="DM108:DM111"/>
    <mergeCell ref="DN108:DN111"/>
    <mergeCell ref="CV108:CV111"/>
    <mergeCell ref="CW108:CW111"/>
    <mergeCell ref="CX108:CX111"/>
    <mergeCell ref="CY108:CY111"/>
    <mergeCell ref="DG108:DG109"/>
    <mergeCell ref="DH108:DH109"/>
    <mergeCell ref="CP108:CP111"/>
    <mergeCell ref="CQ108:CQ111"/>
    <mergeCell ref="CR108:CR111"/>
    <mergeCell ref="CS108:CS111"/>
    <mergeCell ref="CT108:CT111"/>
    <mergeCell ref="CU108:CU111"/>
    <mergeCell ref="CJ108:CJ109"/>
    <mergeCell ref="CK108:CK111"/>
    <mergeCell ref="CL108:CL111"/>
    <mergeCell ref="CM108:CM111"/>
    <mergeCell ref="CN108:CN111"/>
    <mergeCell ref="CO108:CO111"/>
    <mergeCell ref="CC108:CC111"/>
    <mergeCell ref="CD108:CD111"/>
    <mergeCell ref="CE108:CE111"/>
    <mergeCell ref="CF108:CF111"/>
    <mergeCell ref="CG108:CG111"/>
    <mergeCell ref="CH108:CH111"/>
    <mergeCell ref="D108:D111"/>
    <mergeCell ref="E108:E109"/>
    <mergeCell ref="BX108:BX109"/>
    <mergeCell ref="BY108:BY109"/>
    <mergeCell ref="CA108:CA111"/>
    <mergeCell ref="CB108:CB111"/>
    <mergeCell ref="EU104:EU107"/>
    <mergeCell ref="EV104:EV107"/>
    <mergeCell ref="E106:E107"/>
    <mergeCell ref="BX106:BX107"/>
    <mergeCell ref="BY106:BY107"/>
    <mergeCell ref="CJ106:CJ107"/>
    <mergeCell ref="DV106:DV107"/>
    <mergeCell ref="DW106:DW107"/>
    <mergeCell ref="EO104:EO107"/>
    <mergeCell ref="EP104:EP107"/>
    <mergeCell ref="EQ104:EQ107"/>
    <mergeCell ref="ER104:ER107"/>
    <mergeCell ref="ES104:ES107"/>
    <mergeCell ref="ET104:ET107"/>
    <mergeCell ref="EI104:EI107"/>
    <mergeCell ref="EJ104:EJ107"/>
    <mergeCell ref="EK104:EK107"/>
    <mergeCell ref="EL104:EL107"/>
    <mergeCell ref="EM104:EM107"/>
    <mergeCell ref="EN104:EN107"/>
    <mergeCell ref="EC104:EC107"/>
    <mergeCell ref="ED104:ED107"/>
    <mergeCell ref="EE104:EE107"/>
    <mergeCell ref="EF104:EF107"/>
    <mergeCell ref="EG104:EG107"/>
    <mergeCell ref="EH104:EH107"/>
    <mergeCell ref="DW104:DW105"/>
    <mergeCell ref="DX104:DX105"/>
    <mergeCell ref="DY104:DY105"/>
    <mergeCell ref="DZ104:DZ107"/>
    <mergeCell ref="EA104:EA107"/>
    <mergeCell ref="EB104:EB107"/>
    <mergeCell ref="DX106:DX107"/>
    <mergeCell ref="DY106:DY107"/>
    <mergeCell ref="DO104:DO107"/>
    <mergeCell ref="DP104:DP107"/>
    <mergeCell ref="DQ104:DQ107"/>
    <mergeCell ref="DR104:DR107"/>
    <mergeCell ref="DU104:DU107"/>
    <mergeCell ref="DV104:DV105"/>
    <mergeCell ref="DI104:DI107"/>
    <mergeCell ref="DN96:DN99"/>
    <mergeCell ref="DJ104:DJ107"/>
    <mergeCell ref="DK104:DK107"/>
    <mergeCell ref="DL104:DL107"/>
    <mergeCell ref="DM104:DM107"/>
    <mergeCell ref="DN104:DN107"/>
    <mergeCell ref="CR104:CR107"/>
    <mergeCell ref="CS104:CS107"/>
    <mergeCell ref="CT104:CT107"/>
    <mergeCell ref="CU104:CU107"/>
    <mergeCell ref="CV104:CV107"/>
    <mergeCell ref="CW104:CW107"/>
    <mergeCell ref="CL104:CL107"/>
    <mergeCell ref="CM104:CM107"/>
    <mergeCell ref="CN104:CN107"/>
    <mergeCell ref="CO104:CO107"/>
    <mergeCell ref="CP104:CP107"/>
    <mergeCell ref="CQ104:CQ107"/>
    <mergeCell ref="CE104:CE107"/>
    <mergeCell ref="CF104:CF107"/>
    <mergeCell ref="CG104:CG107"/>
    <mergeCell ref="CH104:CH107"/>
    <mergeCell ref="EU100:EU103"/>
    <mergeCell ref="EV100:EV103"/>
    <mergeCell ref="E102:E103"/>
    <mergeCell ref="BX102:BX103"/>
    <mergeCell ref="BY102:BY103"/>
    <mergeCell ref="CJ102:CJ103"/>
    <mergeCell ref="DV102:DV103"/>
    <mergeCell ref="DW102:DW103"/>
    <mergeCell ref="EM100:EM103"/>
    <mergeCell ref="EN100:EN103"/>
    <mergeCell ref="EO100:EO103"/>
    <mergeCell ref="EP100:EP103"/>
    <mergeCell ref="EQ100:EQ103"/>
    <mergeCell ref="ER100:ER103"/>
    <mergeCell ref="EG100:EG103"/>
    <mergeCell ref="EH100:EH103"/>
    <mergeCell ref="EI100:EI103"/>
    <mergeCell ref="EJ100:EJ103"/>
    <mergeCell ref="EK100:EK103"/>
    <mergeCell ref="EL100:EL103"/>
    <mergeCell ref="EA100:EA103"/>
    <mergeCell ref="EB100:EB103"/>
    <mergeCell ref="EC100:EC103"/>
    <mergeCell ref="ED100:ED103"/>
    <mergeCell ref="EE100:EE103"/>
    <mergeCell ref="EF100:EF103"/>
    <mergeCell ref="DU100:DU103"/>
    <mergeCell ref="DV100:DV101"/>
    <mergeCell ref="DW100:DW101"/>
    <mergeCell ref="DX100:DX101"/>
    <mergeCell ref="DY100:DY101"/>
    <mergeCell ref="DZ100:DZ103"/>
    <mergeCell ref="DX102:DX103"/>
    <mergeCell ref="DY102:DY103"/>
    <mergeCell ref="DI100:DI103"/>
    <mergeCell ref="DJ100:DJ103"/>
    <mergeCell ref="DK100:DK103"/>
    <mergeCell ref="DL100:DL103"/>
    <mergeCell ref="DM100:DM103"/>
    <mergeCell ref="DN100:DN103"/>
    <mergeCell ref="CV100:CV103"/>
    <mergeCell ref="CW100:CW103"/>
    <mergeCell ref="DG112:DG113"/>
    <mergeCell ref="DH112:DH113"/>
    <mergeCell ref="CP112:CP115"/>
    <mergeCell ref="CQ112:CQ115"/>
    <mergeCell ref="CR112:CR115"/>
    <mergeCell ref="CS112:CS115"/>
    <mergeCell ref="CY100:CY103"/>
    <mergeCell ref="DG100:DG101"/>
    <mergeCell ref="DH100:DH101"/>
    <mergeCell ref="CP100:CP103"/>
    <mergeCell ref="CQ100:CQ103"/>
    <mergeCell ref="CR100:CR103"/>
    <mergeCell ref="CS100:CS103"/>
    <mergeCell ref="CT100:CT103"/>
    <mergeCell ref="CU100:CU103"/>
    <mergeCell ref="CJ100:CJ101"/>
    <mergeCell ref="CK100:CK103"/>
    <mergeCell ref="ET96:ET99"/>
    <mergeCell ref="EU96:EU99"/>
    <mergeCell ref="EV96:EV99"/>
    <mergeCell ref="E98:E99"/>
    <mergeCell ref="CJ98:CJ99"/>
    <mergeCell ref="DV98:DV99"/>
    <mergeCell ref="EN96:EN99"/>
    <mergeCell ref="EO96:EO99"/>
    <mergeCell ref="EP96:EP99"/>
    <mergeCell ref="EQ96:EQ99"/>
    <mergeCell ref="ER96:ER99"/>
    <mergeCell ref="ES96:ES99"/>
    <mergeCell ref="EH96:EH99"/>
    <mergeCell ref="EI96:EI99"/>
    <mergeCell ref="EJ96:EJ99"/>
    <mergeCell ref="EK96:EK99"/>
    <mergeCell ref="EL96:EL99"/>
    <mergeCell ref="EM96:EM99"/>
    <mergeCell ref="EB96:EB99"/>
    <mergeCell ref="EC96:EC99"/>
    <mergeCell ref="ED96:ED99"/>
    <mergeCell ref="EE96:EE99"/>
    <mergeCell ref="EF96:EF99"/>
    <mergeCell ref="EG96:EG99"/>
    <mergeCell ref="DV96:DV97"/>
    <mergeCell ref="DW96:DW97"/>
    <mergeCell ref="DX96:DX97"/>
    <mergeCell ref="DY96:DY97"/>
    <mergeCell ref="DZ96:DZ99"/>
    <mergeCell ref="EA96:EA99"/>
    <mergeCell ref="DW98:DW99"/>
    <mergeCell ref="DX98:DX99"/>
    <mergeCell ref="DY98:DY99"/>
    <mergeCell ref="DO96:DO99"/>
    <mergeCell ref="DP96:DP99"/>
    <mergeCell ref="DQ96:DQ99"/>
    <mergeCell ref="DR96:DR99"/>
    <mergeCell ref="DU96:DU99"/>
    <mergeCell ref="DO100:DO103"/>
    <mergeCell ref="DP100:DP103"/>
    <mergeCell ref="DQ100:DQ103"/>
    <mergeCell ref="DR100:DR103"/>
    <mergeCell ref="DI96:DI99"/>
    <mergeCell ref="DJ96:DJ99"/>
    <mergeCell ref="DK96:DK99"/>
    <mergeCell ref="DL96:DL99"/>
    <mergeCell ref="DM96:DM99"/>
    <mergeCell ref="DH96:DH97"/>
    <mergeCell ref="CX104:CX107"/>
    <mergeCell ref="CY104:CY107"/>
    <mergeCell ref="DG104:DG105"/>
    <mergeCell ref="DH104:DH105"/>
    <mergeCell ref="CQ96:CQ99"/>
    <mergeCell ref="CR96:CR99"/>
    <mergeCell ref="CS96:CS99"/>
    <mergeCell ref="CT96:CT99"/>
    <mergeCell ref="CU96:CU99"/>
    <mergeCell ref="CV96:CV99"/>
    <mergeCell ref="CK96:CK99"/>
    <mergeCell ref="CL96:CL99"/>
    <mergeCell ref="CM96:CM99"/>
    <mergeCell ref="CN96:CN99"/>
    <mergeCell ref="CO96:CO99"/>
    <mergeCell ref="CP96:CP99"/>
    <mergeCell ref="CJ96:CJ97"/>
    <mergeCell ref="CE100:CE103"/>
    <mergeCell ref="CF100:CF103"/>
    <mergeCell ref="CG100:CG103"/>
    <mergeCell ref="CH100:CH103"/>
    <mergeCell ref="CA96:CA99"/>
    <mergeCell ref="CL100:CL103"/>
    <mergeCell ref="CM100:CM103"/>
    <mergeCell ref="CN100:CN103"/>
    <mergeCell ref="CO100:CO103"/>
    <mergeCell ref="BX100:BX101"/>
    <mergeCell ref="BY100:BY101"/>
    <mergeCell ref="CA100:CA103"/>
    <mergeCell ref="CB100:CB103"/>
    <mergeCell ref="CC100:CC103"/>
    <mergeCell ref="CD100:CD103"/>
    <mergeCell ref="CX100:CX103"/>
    <mergeCell ref="CE112:CE115"/>
    <mergeCell ref="D96:D99"/>
    <mergeCell ref="E96:E97"/>
    <mergeCell ref="D100:D103"/>
    <mergeCell ref="E100:E101"/>
    <mergeCell ref="D104:D107"/>
    <mergeCell ref="E104:E105"/>
    <mergeCell ref="EQ92:EQ95"/>
    <mergeCell ref="ER92:ER95"/>
    <mergeCell ref="ES92:ES95"/>
    <mergeCell ref="ET92:ET95"/>
    <mergeCell ref="EU92:EU95"/>
    <mergeCell ref="EV92:EV95"/>
    <mergeCell ref="EK92:EK95"/>
    <mergeCell ref="EL92:EL95"/>
    <mergeCell ref="EM92:EM95"/>
    <mergeCell ref="EN92:EN95"/>
    <mergeCell ref="EO92:EO95"/>
    <mergeCell ref="EP92:EP95"/>
    <mergeCell ref="EE92:EE95"/>
    <mergeCell ref="EF92:EF95"/>
    <mergeCell ref="EG92:EG95"/>
    <mergeCell ref="EH92:EH95"/>
    <mergeCell ref="EI92:EI95"/>
    <mergeCell ref="EJ92:EJ95"/>
    <mergeCell ref="DY92:DY93"/>
    <mergeCell ref="DZ92:DZ95"/>
    <mergeCell ref="EA92:EA95"/>
    <mergeCell ref="EB92:EB95"/>
    <mergeCell ref="EC92:EC95"/>
    <mergeCell ref="ED92:ED95"/>
    <mergeCell ref="DY94:DY95"/>
    <mergeCell ref="DQ92:DQ95"/>
    <mergeCell ref="DR92:DR95"/>
    <mergeCell ref="DU92:DU95"/>
    <mergeCell ref="DV92:DV93"/>
    <mergeCell ref="DW92:DW93"/>
    <mergeCell ref="DX92:DX93"/>
    <mergeCell ref="DV94:DV95"/>
    <mergeCell ref="DW94:DW95"/>
    <mergeCell ref="DX94:DX95"/>
    <mergeCell ref="DK92:DK95"/>
    <mergeCell ref="DL92:DL95"/>
    <mergeCell ref="DM92:DM95"/>
    <mergeCell ref="DN92:DN95"/>
    <mergeCell ref="DO92:DO95"/>
    <mergeCell ref="DP92:DP95"/>
    <mergeCell ref="CX92:CX95"/>
    <mergeCell ref="CY92:CY95"/>
    <mergeCell ref="DG92:DG93"/>
    <mergeCell ref="CW96:CW99"/>
    <mergeCell ref="CJ104:CJ105"/>
    <mergeCell ref="CK104:CK107"/>
    <mergeCell ref="BX104:BX105"/>
    <mergeCell ref="BY104:BY105"/>
    <mergeCell ref="CA104:CA107"/>
    <mergeCell ref="CB104:CB107"/>
    <mergeCell ref="CC104:CC107"/>
    <mergeCell ref="CD104:CD107"/>
    <mergeCell ref="ES100:ES103"/>
    <mergeCell ref="ET100:ET103"/>
    <mergeCell ref="CX96:CX99"/>
    <mergeCell ref="CY96:CY99"/>
    <mergeCell ref="DG96:DG97"/>
    <mergeCell ref="DH92:DH93"/>
    <mergeCell ref="DI92:DI95"/>
    <mergeCell ref="DJ92:DJ95"/>
    <mergeCell ref="CR92:CR95"/>
    <mergeCell ref="CS92:CS95"/>
    <mergeCell ref="CT92:CT95"/>
    <mergeCell ref="CU92:CU95"/>
    <mergeCell ref="CV92:CV95"/>
    <mergeCell ref="CW92:CW95"/>
    <mergeCell ref="CL92:CL95"/>
    <mergeCell ref="CM92:CM95"/>
    <mergeCell ref="CN92:CN95"/>
    <mergeCell ref="CO92:CO95"/>
    <mergeCell ref="CP92:CP95"/>
    <mergeCell ref="CQ92:CQ95"/>
    <mergeCell ref="D92:D95"/>
    <mergeCell ref="E92:E93"/>
    <mergeCell ref="BX92:BX95"/>
    <mergeCell ref="CA92:CA95"/>
    <mergeCell ref="CJ92:CJ93"/>
    <mergeCell ref="CK92:CK95"/>
    <mergeCell ref="E94:E95"/>
    <mergeCell ref="CJ94:CJ95"/>
    <mergeCell ref="EV88:EV91"/>
    <mergeCell ref="E90:E91"/>
    <mergeCell ref="CJ90:CJ91"/>
    <mergeCell ref="DV90:DV91"/>
    <mergeCell ref="DW90:DW91"/>
    <mergeCell ref="DX90:DX91"/>
    <mergeCell ref="DY90:DY91"/>
    <mergeCell ref="EP88:EP91"/>
    <mergeCell ref="EQ88:EQ91"/>
    <mergeCell ref="ER88:ER91"/>
    <mergeCell ref="ES88:ES91"/>
    <mergeCell ref="ET88:ET91"/>
    <mergeCell ref="EU88:EU91"/>
    <mergeCell ref="EJ88:EJ91"/>
    <mergeCell ref="EK88:EK91"/>
    <mergeCell ref="EL88:EL91"/>
    <mergeCell ref="EM88:EM91"/>
    <mergeCell ref="EN88:EN91"/>
    <mergeCell ref="EO88:EO91"/>
    <mergeCell ref="ED88:ED91"/>
    <mergeCell ref="EE88:EE91"/>
    <mergeCell ref="EF88:EF91"/>
    <mergeCell ref="EG88:EG91"/>
    <mergeCell ref="EH88:EH91"/>
    <mergeCell ref="EI88:EI91"/>
    <mergeCell ref="DX88:DX89"/>
    <mergeCell ref="DY88:DY89"/>
    <mergeCell ref="DZ88:DZ91"/>
    <mergeCell ref="EA88:EA91"/>
    <mergeCell ref="EB88:EB91"/>
    <mergeCell ref="EC88:EC91"/>
    <mergeCell ref="DQ88:DQ91"/>
    <mergeCell ref="DR88:DR91"/>
    <mergeCell ref="DU88:DU91"/>
    <mergeCell ref="DV88:DV89"/>
    <mergeCell ref="DW88:DW89"/>
    <mergeCell ref="DK88:DK91"/>
    <mergeCell ref="DL88:DL91"/>
    <mergeCell ref="DM88:DM91"/>
    <mergeCell ref="CR88:CR91"/>
    <mergeCell ref="CS88:CS91"/>
    <mergeCell ref="CT88:CT91"/>
    <mergeCell ref="CU88:CU91"/>
    <mergeCell ref="CV88:CV91"/>
    <mergeCell ref="CW88:CW91"/>
    <mergeCell ref="CL88:CL91"/>
    <mergeCell ref="CM88:CM91"/>
    <mergeCell ref="CN88:CN91"/>
    <mergeCell ref="CO88:CO91"/>
    <mergeCell ref="CP88:CP91"/>
    <mergeCell ref="CQ88:CQ91"/>
    <mergeCell ref="D88:D91"/>
    <mergeCell ref="E88:E89"/>
    <mergeCell ref="BX88:BX91"/>
    <mergeCell ref="CA88:CA91"/>
    <mergeCell ref="CJ88:CJ89"/>
    <mergeCell ref="CK88:CK91"/>
    <mergeCell ref="E86:E87"/>
    <mergeCell ref="CJ86:CJ87"/>
    <mergeCell ref="DV86:DV87"/>
    <mergeCell ref="DW86:DW87"/>
    <mergeCell ref="DX86:DX87"/>
    <mergeCell ref="DY86:DY87"/>
    <mergeCell ref="EQ84:EQ87"/>
    <mergeCell ref="ER84:ER87"/>
    <mergeCell ref="ES84:ES87"/>
    <mergeCell ref="ET84:ET87"/>
    <mergeCell ref="EU84:EU87"/>
    <mergeCell ref="EV84:EV87"/>
    <mergeCell ref="EK84:EK87"/>
    <mergeCell ref="EL84:EL87"/>
    <mergeCell ref="EM84:EM87"/>
    <mergeCell ref="EN84:EN87"/>
    <mergeCell ref="EO84:EO87"/>
    <mergeCell ref="EP84:EP87"/>
    <mergeCell ref="EE84:EE87"/>
    <mergeCell ref="EF84:EF87"/>
    <mergeCell ref="EG84:EG87"/>
    <mergeCell ref="EH84:EH87"/>
    <mergeCell ref="EI84:EI87"/>
    <mergeCell ref="EJ84:EJ87"/>
    <mergeCell ref="DY84:DY85"/>
    <mergeCell ref="DZ84:DZ87"/>
    <mergeCell ref="EA84:EA87"/>
    <mergeCell ref="EB84:EB87"/>
    <mergeCell ref="EC84:EC87"/>
    <mergeCell ref="ED84:ED87"/>
    <mergeCell ref="DQ84:DQ87"/>
    <mergeCell ref="DR84:DR87"/>
    <mergeCell ref="DU84:DU87"/>
    <mergeCell ref="DV84:DV85"/>
    <mergeCell ref="DW84:DW85"/>
    <mergeCell ref="CR84:CR87"/>
    <mergeCell ref="CS84:CS87"/>
    <mergeCell ref="CT84:CT87"/>
    <mergeCell ref="CU84:CU87"/>
    <mergeCell ref="CV84:CV87"/>
    <mergeCell ref="CW84:CW87"/>
    <mergeCell ref="CL84:CL87"/>
    <mergeCell ref="CM84:CM87"/>
    <mergeCell ref="CN84:CN87"/>
    <mergeCell ref="CO84:CO87"/>
    <mergeCell ref="CP84:CP87"/>
    <mergeCell ref="CQ84:CQ87"/>
    <mergeCell ref="D84:D87"/>
    <mergeCell ref="DY82:DY83"/>
    <mergeCell ref="EQ80:EQ83"/>
    <mergeCell ref="ER80:ER83"/>
    <mergeCell ref="ES80:ES83"/>
    <mergeCell ref="ET80:ET83"/>
    <mergeCell ref="EU80:EU83"/>
    <mergeCell ref="EV80:EV83"/>
    <mergeCell ref="EK80:EK83"/>
    <mergeCell ref="EL80:EL83"/>
    <mergeCell ref="EM80:EM83"/>
    <mergeCell ref="EN80:EN83"/>
    <mergeCell ref="EO80:EO83"/>
    <mergeCell ref="EP80:EP83"/>
    <mergeCell ref="EE80:EE83"/>
    <mergeCell ref="EF80:EF83"/>
    <mergeCell ref="EG80:EG83"/>
    <mergeCell ref="EH80:EH83"/>
    <mergeCell ref="EI80:EI83"/>
    <mergeCell ref="EJ80:EJ83"/>
    <mergeCell ref="DY80:DY81"/>
    <mergeCell ref="DZ80:DZ83"/>
    <mergeCell ref="EA80:EA83"/>
    <mergeCell ref="EB80:EB83"/>
    <mergeCell ref="EC80:EC83"/>
    <mergeCell ref="ED80:ED83"/>
    <mergeCell ref="DQ80:DQ83"/>
    <mergeCell ref="DR80:DR83"/>
    <mergeCell ref="DN88:DN91"/>
    <mergeCell ref="DO88:DO91"/>
    <mergeCell ref="DP88:DP91"/>
    <mergeCell ref="CX88:CX91"/>
    <mergeCell ref="CY88:CY91"/>
    <mergeCell ref="DG88:DG89"/>
    <mergeCell ref="DH88:DH89"/>
    <mergeCell ref="DI88:DI91"/>
    <mergeCell ref="DJ88:DJ91"/>
    <mergeCell ref="DX84:DX85"/>
    <mergeCell ref="DK84:DK87"/>
    <mergeCell ref="DL84:DL87"/>
    <mergeCell ref="DM84:DM87"/>
    <mergeCell ref="DN84:DN87"/>
    <mergeCell ref="DO84:DO87"/>
    <mergeCell ref="DP84:DP87"/>
    <mergeCell ref="CX84:CX87"/>
    <mergeCell ref="CY84:CY87"/>
    <mergeCell ref="DG84:DG85"/>
    <mergeCell ref="DH84:DH85"/>
    <mergeCell ref="DI84:DI87"/>
    <mergeCell ref="DJ84:DJ87"/>
    <mergeCell ref="E84:E85"/>
    <mergeCell ref="BX84:BX87"/>
    <mergeCell ref="CA84:CA87"/>
    <mergeCell ref="CJ84:CJ85"/>
    <mergeCell ref="CK84:CK87"/>
    <mergeCell ref="E82:E83"/>
    <mergeCell ref="CJ82:CJ83"/>
    <mergeCell ref="DV82:DV83"/>
    <mergeCell ref="DW82:DW83"/>
    <mergeCell ref="DX82:DX83"/>
    <mergeCell ref="DU80:DU83"/>
    <mergeCell ref="DV80:DV81"/>
    <mergeCell ref="DW80:DW81"/>
    <mergeCell ref="DX80:DX81"/>
    <mergeCell ref="DK80:DK83"/>
    <mergeCell ref="DL80:DL83"/>
    <mergeCell ref="DM80:DM83"/>
    <mergeCell ref="DN80:DN83"/>
    <mergeCell ref="DO80:DO83"/>
    <mergeCell ref="DP80:DP83"/>
    <mergeCell ref="CX80:CX83"/>
    <mergeCell ref="CY80:CY83"/>
    <mergeCell ref="DG80:DG81"/>
    <mergeCell ref="DH80:DH81"/>
    <mergeCell ref="DI80:DI83"/>
    <mergeCell ref="DJ80:DJ83"/>
    <mergeCell ref="CR80:CR83"/>
    <mergeCell ref="CS80:CS83"/>
    <mergeCell ref="CT80:CT83"/>
    <mergeCell ref="CU80:CU83"/>
    <mergeCell ref="CV80:CV83"/>
    <mergeCell ref="CW80:CW83"/>
    <mergeCell ref="CL80:CL83"/>
    <mergeCell ref="CM80:CM83"/>
    <mergeCell ref="CN80:CN83"/>
    <mergeCell ref="CO80:CO83"/>
    <mergeCell ref="CP80:CP83"/>
    <mergeCell ref="CQ80:CQ83"/>
    <mergeCell ref="DV78:DV79"/>
    <mergeCell ref="DW78:DW79"/>
    <mergeCell ref="DX78:DX79"/>
    <mergeCell ref="D80:D83"/>
    <mergeCell ref="E80:E81"/>
    <mergeCell ref="BX80:BX83"/>
    <mergeCell ref="CA80:CA83"/>
    <mergeCell ref="CJ80:CJ81"/>
    <mergeCell ref="CK80:CK83"/>
    <mergeCell ref="EQ76:EQ79"/>
    <mergeCell ref="ER76:ER79"/>
    <mergeCell ref="ES76:ES79"/>
    <mergeCell ref="ET76:ET79"/>
    <mergeCell ref="EU76:EU79"/>
    <mergeCell ref="EV76:EV79"/>
    <mergeCell ref="EK76:EK79"/>
    <mergeCell ref="EL76:EL79"/>
    <mergeCell ref="EM76:EM79"/>
    <mergeCell ref="EN76:EN79"/>
    <mergeCell ref="EO76:EO79"/>
    <mergeCell ref="EP76:EP79"/>
    <mergeCell ref="EE76:EE79"/>
    <mergeCell ref="EF76:EF79"/>
    <mergeCell ref="EG76:EG79"/>
    <mergeCell ref="EH76:EH79"/>
    <mergeCell ref="EI76:EI79"/>
    <mergeCell ref="EJ76:EJ79"/>
    <mergeCell ref="DY76:DY77"/>
    <mergeCell ref="DZ76:DZ79"/>
    <mergeCell ref="EA76:EA79"/>
    <mergeCell ref="EB76:EB79"/>
    <mergeCell ref="EC76:EC79"/>
    <mergeCell ref="ED76:ED79"/>
    <mergeCell ref="DQ76:DQ79"/>
    <mergeCell ref="DR76:DR79"/>
    <mergeCell ref="DU76:DU79"/>
    <mergeCell ref="DV76:DV77"/>
    <mergeCell ref="DW76:DW77"/>
    <mergeCell ref="DX76:DX77"/>
    <mergeCell ref="D76:D79"/>
    <mergeCell ref="E76:E77"/>
    <mergeCell ref="BX76:BX79"/>
    <mergeCell ref="CA76:CA79"/>
    <mergeCell ref="CJ76:CJ77"/>
    <mergeCell ref="CK76:CK79"/>
    <mergeCell ref="E78:E79"/>
    <mergeCell ref="CJ78:CJ79"/>
    <mergeCell ref="DK76:DK79"/>
    <mergeCell ref="DL76:DL79"/>
    <mergeCell ref="DM76:DM79"/>
    <mergeCell ref="DN76:DN79"/>
    <mergeCell ref="DO76:DO79"/>
    <mergeCell ref="DP76:DP79"/>
    <mergeCell ref="CX76:CX79"/>
    <mergeCell ref="CY76:CY79"/>
    <mergeCell ref="DG76:DG77"/>
    <mergeCell ref="DH76:DH77"/>
    <mergeCell ref="DI76:DI79"/>
    <mergeCell ref="DJ76:DJ79"/>
    <mergeCell ref="CR76:CR79"/>
    <mergeCell ref="CS76:CS79"/>
    <mergeCell ref="CT76:CT79"/>
    <mergeCell ref="CU76:CU79"/>
    <mergeCell ref="CV76:CV79"/>
    <mergeCell ref="CW76:CW79"/>
    <mergeCell ref="CL76:CL79"/>
    <mergeCell ref="CM76:CM79"/>
    <mergeCell ref="CN76:CN79"/>
    <mergeCell ref="CO76:CO79"/>
    <mergeCell ref="CP76:CP79"/>
    <mergeCell ref="CQ76:CQ79"/>
    <mergeCell ref="E74:E75"/>
    <mergeCell ref="CJ74:CJ75"/>
    <mergeCell ref="DV74:DV75"/>
    <mergeCell ref="DW74:DW75"/>
    <mergeCell ref="DX74:DX75"/>
    <mergeCell ref="DY74:DY75"/>
    <mergeCell ref="EQ72:EQ75"/>
    <mergeCell ref="ER72:ER75"/>
    <mergeCell ref="ES72:ES75"/>
    <mergeCell ref="ET72:ET75"/>
    <mergeCell ref="EU72:EU75"/>
    <mergeCell ref="EV72:EV75"/>
    <mergeCell ref="EK72:EK75"/>
    <mergeCell ref="EL72:EL75"/>
    <mergeCell ref="EM72:EM75"/>
    <mergeCell ref="EN72:EN75"/>
    <mergeCell ref="EO72:EO75"/>
    <mergeCell ref="EP72:EP75"/>
    <mergeCell ref="EE72:EE75"/>
    <mergeCell ref="EF72:EF75"/>
    <mergeCell ref="EG72:EG75"/>
    <mergeCell ref="EH72:EH75"/>
    <mergeCell ref="EI72:EI75"/>
    <mergeCell ref="EJ72:EJ75"/>
    <mergeCell ref="DY72:DY73"/>
    <mergeCell ref="DZ72:DZ75"/>
    <mergeCell ref="EA72:EA75"/>
    <mergeCell ref="EB72:EB75"/>
    <mergeCell ref="EC72:EC75"/>
    <mergeCell ref="ED72:ED75"/>
    <mergeCell ref="DQ72:DQ75"/>
    <mergeCell ref="DR72:DR75"/>
    <mergeCell ref="DU72:DU75"/>
    <mergeCell ref="DV72:DV73"/>
    <mergeCell ref="DW72:DW73"/>
    <mergeCell ref="DX72:DX73"/>
    <mergeCell ref="DK72:DK75"/>
    <mergeCell ref="DL72:DL75"/>
    <mergeCell ref="DM72:DM75"/>
    <mergeCell ref="DN72:DN75"/>
    <mergeCell ref="DO72:DO75"/>
    <mergeCell ref="DP72:DP75"/>
    <mergeCell ref="CX72:CX75"/>
    <mergeCell ref="CY72:CY75"/>
    <mergeCell ref="DG72:DG73"/>
    <mergeCell ref="DH72:DH73"/>
    <mergeCell ref="DI72:DI75"/>
    <mergeCell ref="DJ72:DJ75"/>
    <mergeCell ref="CR72:CR75"/>
    <mergeCell ref="CS72:CS75"/>
    <mergeCell ref="CT72:CT75"/>
    <mergeCell ref="CU72:CU75"/>
    <mergeCell ref="CV72:CV75"/>
    <mergeCell ref="CW72:CW75"/>
    <mergeCell ref="CL72:CL75"/>
    <mergeCell ref="CM72:CM75"/>
    <mergeCell ref="CN72:CN75"/>
    <mergeCell ref="CO72:CO75"/>
    <mergeCell ref="CP72:CP75"/>
    <mergeCell ref="CQ72:CQ75"/>
    <mergeCell ref="D72:D75"/>
    <mergeCell ref="E72:E73"/>
    <mergeCell ref="BX72:BX75"/>
    <mergeCell ref="CA72:CA75"/>
    <mergeCell ref="CJ72:CJ73"/>
    <mergeCell ref="CK72:CK75"/>
    <mergeCell ref="E70:E71"/>
    <mergeCell ref="CJ70:CJ71"/>
    <mergeCell ref="DV70:DV71"/>
    <mergeCell ref="DW70:DW71"/>
    <mergeCell ref="DX70:DX71"/>
    <mergeCell ref="DY70:DY71"/>
    <mergeCell ref="EQ68:EQ71"/>
    <mergeCell ref="ER68:ER71"/>
    <mergeCell ref="ES68:ES71"/>
    <mergeCell ref="ET68:ET71"/>
    <mergeCell ref="EU68:EU71"/>
    <mergeCell ref="EV68:EV71"/>
    <mergeCell ref="EK68:EK71"/>
    <mergeCell ref="EL68:EL71"/>
    <mergeCell ref="EM68:EM71"/>
    <mergeCell ref="EN68:EN71"/>
    <mergeCell ref="EO68:EO71"/>
    <mergeCell ref="EP68:EP71"/>
    <mergeCell ref="EE68:EE71"/>
    <mergeCell ref="EF68:EF71"/>
    <mergeCell ref="EG68:EG71"/>
    <mergeCell ref="EH68:EH71"/>
    <mergeCell ref="EI68:EI71"/>
    <mergeCell ref="EJ68:EJ71"/>
    <mergeCell ref="DY68:DY69"/>
    <mergeCell ref="DZ68:DZ71"/>
    <mergeCell ref="EA68:EA71"/>
    <mergeCell ref="EB68:EB71"/>
    <mergeCell ref="EC68:EC71"/>
    <mergeCell ref="ED68:ED71"/>
    <mergeCell ref="DQ68:DQ71"/>
    <mergeCell ref="DR68:DR71"/>
    <mergeCell ref="DU68:DU71"/>
    <mergeCell ref="DV68:DV69"/>
    <mergeCell ref="DW68:DW69"/>
    <mergeCell ref="DX68:DX69"/>
    <mergeCell ref="DK68:DK71"/>
    <mergeCell ref="DL68:DL71"/>
    <mergeCell ref="DM68:DM71"/>
    <mergeCell ref="DN68:DN71"/>
    <mergeCell ref="DO68:DO71"/>
    <mergeCell ref="DP68:DP71"/>
    <mergeCell ref="CX68:CX71"/>
    <mergeCell ref="CY68:CY71"/>
    <mergeCell ref="DG68:DG69"/>
    <mergeCell ref="DH68:DH69"/>
    <mergeCell ref="DI68:DI71"/>
    <mergeCell ref="DJ68:DJ71"/>
    <mergeCell ref="CR68:CR71"/>
    <mergeCell ref="CS68:CS71"/>
    <mergeCell ref="CT68:CT71"/>
    <mergeCell ref="CU68:CU71"/>
    <mergeCell ref="CW68:CW71"/>
    <mergeCell ref="CL68:CL71"/>
    <mergeCell ref="CM68:CM71"/>
    <mergeCell ref="CO68:CO71"/>
    <mergeCell ref="CP68:CP71"/>
    <mergeCell ref="D68:D71"/>
    <mergeCell ref="E68:E69"/>
    <mergeCell ref="BX68:BX71"/>
    <mergeCell ref="CA68:CA71"/>
    <mergeCell ref="CJ68:CJ69"/>
    <mergeCell ref="CK68:CK71"/>
    <mergeCell ref="EV64:EV67"/>
    <mergeCell ref="E66:E67"/>
    <mergeCell ref="CJ66:CJ67"/>
    <mergeCell ref="DV66:DV67"/>
    <mergeCell ref="DW66:DW67"/>
    <mergeCell ref="DX66:DX67"/>
    <mergeCell ref="DY66:DY67"/>
    <mergeCell ref="EP64:EP67"/>
    <mergeCell ref="EQ64:EQ67"/>
    <mergeCell ref="ER64:ER67"/>
    <mergeCell ref="ES64:ES67"/>
    <mergeCell ref="ET64:ET67"/>
    <mergeCell ref="EU64:EU67"/>
    <mergeCell ref="EJ64:EJ67"/>
    <mergeCell ref="EK64:EK67"/>
    <mergeCell ref="EL64:EL67"/>
    <mergeCell ref="EM64:EM67"/>
    <mergeCell ref="EN64:EN67"/>
    <mergeCell ref="EO64:EO67"/>
    <mergeCell ref="ED64:ED67"/>
    <mergeCell ref="EE64:EE67"/>
    <mergeCell ref="EF64:EF67"/>
    <mergeCell ref="EG64:EG67"/>
    <mergeCell ref="EH64:EH67"/>
    <mergeCell ref="EI64:EI67"/>
    <mergeCell ref="DX64:DX65"/>
    <mergeCell ref="DY64:DY65"/>
    <mergeCell ref="DZ64:DZ67"/>
    <mergeCell ref="EA64:EA67"/>
    <mergeCell ref="EB64:EB67"/>
    <mergeCell ref="EC64:EC67"/>
    <mergeCell ref="DP64:DP67"/>
    <mergeCell ref="DQ64:DQ67"/>
    <mergeCell ref="DR64:DR67"/>
    <mergeCell ref="DU64:DU67"/>
    <mergeCell ref="DV64:DV65"/>
    <mergeCell ref="DW64:DW65"/>
    <mergeCell ref="DJ64:DJ67"/>
    <mergeCell ref="DK64:DK67"/>
    <mergeCell ref="DL64:DL67"/>
    <mergeCell ref="DM64:DM67"/>
    <mergeCell ref="DN64:DN67"/>
    <mergeCell ref="DO64:DO67"/>
    <mergeCell ref="CW64:CW67"/>
    <mergeCell ref="CX64:CX67"/>
    <mergeCell ref="CY64:CY67"/>
    <mergeCell ref="DG64:DG65"/>
    <mergeCell ref="DH64:DH65"/>
    <mergeCell ref="D64:D67"/>
    <mergeCell ref="E64:E65"/>
    <mergeCell ref="BX64:BX67"/>
    <mergeCell ref="CA64:CA67"/>
    <mergeCell ref="CJ64:CJ65"/>
    <mergeCell ref="E62:E63"/>
    <mergeCell ref="CJ62:CJ63"/>
    <mergeCell ref="DV62:DV63"/>
    <mergeCell ref="DW62:DW63"/>
    <mergeCell ref="DX62:DX63"/>
    <mergeCell ref="DY62:DY63"/>
    <mergeCell ref="EQ60:EQ63"/>
    <mergeCell ref="ER60:ER63"/>
    <mergeCell ref="ES60:ES63"/>
    <mergeCell ref="ET60:ET63"/>
    <mergeCell ref="EU60:EU63"/>
    <mergeCell ref="EV60:EV63"/>
    <mergeCell ref="EK60:EK63"/>
    <mergeCell ref="EL60:EL63"/>
    <mergeCell ref="EM60:EM63"/>
    <mergeCell ref="EN60:EN63"/>
    <mergeCell ref="EO60:EO63"/>
    <mergeCell ref="EP60:EP63"/>
    <mergeCell ref="EE60:EE63"/>
    <mergeCell ref="EF60:EF63"/>
    <mergeCell ref="EG60:EG63"/>
    <mergeCell ref="EH60:EH63"/>
    <mergeCell ref="EI60:EI63"/>
    <mergeCell ref="EJ60:EJ63"/>
    <mergeCell ref="DY60:DY61"/>
    <mergeCell ref="DZ60:DZ63"/>
    <mergeCell ref="EA60:EA63"/>
    <mergeCell ref="EB60:EB63"/>
    <mergeCell ref="EC60:EC63"/>
    <mergeCell ref="ED60:ED63"/>
    <mergeCell ref="DQ60:DQ63"/>
    <mergeCell ref="DR60:DR63"/>
    <mergeCell ref="DU60:DU63"/>
    <mergeCell ref="DV60:DV61"/>
    <mergeCell ref="DW60:DW61"/>
    <mergeCell ref="DX60:DX61"/>
    <mergeCell ref="DK60:DK63"/>
    <mergeCell ref="DL60:DL63"/>
    <mergeCell ref="DM60:DM63"/>
    <mergeCell ref="DN60:DN63"/>
    <mergeCell ref="DO60:DO63"/>
    <mergeCell ref="DP60:DP63"/>
    <mergeCell ref="CX60:CX63"/>
    <mergeCell ref="CH60:CH63"/>
    <mergeCell ref="D60:D63"/>
    <mergeCell ref="E60:E61"/>
    <mergeCell ref="CA60:CA63"/>
    <mergeCell ref="CJ60:CJ61"/>
    <mergeCell ref="CK60:CK63"/>
    <mergeCell ref="EU56:EU59"/>
    <mergeCell ref="EV56:EV59"/>
    <mergeCell ref="E58:E59"/>
    <mergeCell ref="BX58:BX59"/>
    <mergeCell ref="BY58:BY59"/>
    <mergeCell ref="CJ58:CJ59"/>
    <mergeCell ref="DV58:DV59"/>
    <mergeCell ref="DW58:DW59"/>
    <mergeCell ref="EO56:EO59"/>
    <mergeCell ref="EP56:EP59"/>
    <mergeCell ref="EQ56:EQ59"/>
    <mergeCell ref="ER56:ER59"/>
    <mergeCell ref="ES56:ES59"/>
    <mergeCell ref="ET56:ET59"/>
    <mergeCell ref="EI56:EI59"/>
    <mergeCell ref="EJ56:EJ59"/>
    <mergeCell ref="EK56:EK59"/>
    <mergeCell ref="EL56:EL59"/>
    <mergeCell ref="EM56:EM59"/>
    <mergeCell ref="EN56:EN59"/>
    <mergeCell ref="EC56:EC59"/>
    <mergeCell ref="ED56:ED59"/>
    <mergeCell ref="EE56:EE59"/>
    <mergeCell ref="EF56:EF59"/>
    <mergeCell ref="EG56:EG59"/>
    <mergeCell ref="EH56:EH59"/>
    <mergeCell ref="DW56:DW57"/>
    <mergeCell ref="DX56:DX57"/>
    <mergeCell ref="DY56:DY57"/>
    <mergeCell ref="DZ56:DZ59"/>
    <mergeCell ref="EA56:EA59"/>
    <mergeCell ref="EB56:EB59"/>
    <mergeCell ref="DX58:DX59"/>
    <mergeCell ref="DY58:DY59"/>
    <mergeCell ref="DO56:DO59"/>
    <mergeCell ref="DP56:DP59"/>
    <mergeCell ref="DQ56:DQ59"/>
    <mergeCell ref="DR56:DR59"/>
    <mergeCell ref="DU56:DU59"/>
    <mergeCell ref="DV56:DV57"/>
    <mergeCell ref="DI56:DI59"/>
    <mergeCell ref="DJ56:DJ59"/>
    <mergeCell ref="DK56:DK59"/>
    <mergeCell ref="DL56:DL59"/>
    <mergeCell ref="DM56:DM59"/>
    <mergeCell ref="DN56:DN59"/>
    <mergeCell ref="CV56:CV59"/>
    <mergeCell ref="CW56:CW59"/>
    <mergeCell ref="CX56:CX59"/>
    <mergeCell ref="CY56:CY59"/>
    <mergeCell ref="DG56:DG57"/>
    <mergeCell ref="DH56:DH57"/>
    <mergeCell ref="CP56:CP59"/>
    <mergeCell ref="CQ56:CQ59"/>
    <mergeCell ref="CR56:CR59"/>
    <mergeCell ref="CS56:CS59"/>
    <mergeCell ref="CT56:CT59"/>
    <mergeCell ref="CU56:CU59"/>
    <mergeCell ref="CJ56:CJ57"/>
    <mergeCell ref="CK56:CK59"/>
    <mergeCell ref="CL56:CL59"/>
    <mergeCell ref="CM56:CM59"/>
    <mergeCell ref="CN56:CN59"/>
    <mergeCell ref="CO56:CO59"/>
    <mergeCell ref="CC56:CC59"/>
    <mergeCell ref="CD56:CD59"/>
    <mergeCell ref="CE56:CE59"/>
    <mergeCell ref="CF56:CF59"/>
    <mergeCell ref="CG56:CG59"/>
    <mergeCell ref="CH56:CH59"/>
    <mergeCell ref="D56:D59"/>
    <mergeCell ref="E56:E57"/>
    <mergeCell ref="BX56:BX57"/>
    <mergeCell ref="BY56:BY57"/>
    <mergeCell ref="CA56:CA59"/>
    <mergeCell ref="CB56:CB59"/>
    <mergeCell ref="E54:E55"/>
    <mergeCell ref="BX54:BX55"/>
    <mergeCell ref="BY54:BY55"/>
    <mergeCell ref="CJ54:CJ55"/>
    <mergeCell ref="DV54:DV55"/>
    <mergeCell ref="DW54:DW55"/>
    <mergeCell ref="EN52:EN55"/>
    <mergeCell ref="EO52:EO55"/>
    <mergeCell ref="EP52:EP55"/>
    <mergeCell ref="EQ52:EQ55"/>
    <mergeCell ref="ER52:ER55"/>
    <mergeCell ref="ES52:ES55"/>
    <mergeCell ref="EH52:EH55"/>
    <mergeCell ref="EI52:EI55"/>
    <mergeCell ref="EJ52:EJ55"/>
    <mergeCell ref="EK52:EK55"/>
    <mergeCell ref="EL52:EL55"/>
    <mergeCell ref="EM52:EM55"/>
    <mergeCell ref="EB52:EB55"/>
    <mergeCell ref="EC52:EC55"/>
    <mergeCell ref="ED52:ED55"/>
    <mergeCell ref="EE52:EE55"/>
    <mergeCell ref="EF52:EF55"/>
    <mergeCell ref="EG52:EG55"/>
    <mergeCell ref="DV52:DV53"/>
    <mergeCell ref="DW52:DW53"/>
    <mergeCell ref="DX52:DX53"/>
    <mergeCell ref="DY52:DY53"/>
    <mergeCell ref="DZ52:DZ55"/>
    <mergeCell ref="EA52:EA55"/>
    <mergeCell ref="DX54:DX55"/>
    <mergeCell ref="DY54:DY55"/>
    <mergeCell ref="DN52:DN55"/>
    <mergeCell ref="DO52:DO55"/>
    <mergeCell ref="DP52:DP55"/>
    <mergeCell ref="DQ52:DQ55"/>
    <mergeCell ref="DR52:DR55"/>
    <mergeCell ref="DU52:DU55"/>
    <mergeCell ref="DH52:DH53"/>
    <mergeCell ref="DI52:DI55"/>
    <mergeCell ref="DJ52:DJ55"/>
    <mergeCell ref="DK52:DK55"/>
    <mergeCell ref="DL52:DL55"/>
    <mergeCell ref="DM52:DM55"/>
    <mergeCell ref="CU52:CU55"/>
    <mergeCell ref="CV52:CV55"/>
    <mergeCell ref="CW52:CW55"/>
    <mergeCell ref="CO52:CO55"/>
    <mergeCell ref="CP52:CP55"/>
    <mergeCell ref="CQ52:CQ55"/>
    <mergeCell ref="CR52:CR55"/>
    <mergeCell ref="CS52:CS55"/>
    <mergeCell ref="CT52:CT55"/>
    <mergeCell ref="CH52:CH55"/>
    <mergeCell ref="CJ52:CJ53"/>
    <mergeCell ref="CK52:CK55"/>
    <mergeCell ref="CL52:CL55"/>
    <mergeCell ref="BY50:BY51"/>
    <mergeCell ref="CJ50:CJ51"/>
    <mergeCell ref="EN48:EN51"/>
    <mergeCell ref="EO48:EO51"/>
    <mergeCell ref="EP48:EP51"/>
    <mergeCell ref="EQ48:EQ51"/>
    <mergeCell ref="ER48:ER51"/>
    <mergeCell ref="ES48:ES51"/>
    <mergeCell ref="EH48:EH51"/>
    <mergeCell ref="EI48:EI51"/>
    <mergeCell ref="EJ48:EJ51"/>
    <mergeCell ref="EK48:EK51"/>
    <mergeCell ref="EL48:EL51"/>
    <mergeCell ref="EM48:EM51"/>
    <mergeCell ref="EB48:EB51"/>
    <mergeCell ref="EC48:EC51"/>
    <mergeCell ref="ED48:ED51"/>
    <mergeCell ref="EE48:EE51"/>
    <mergeCell ref="EF48:EF51"/>
    <mergeCell ref="EG48:EG51"/>
    <mergeCell ref="DV48:DV49"/>
    <mergeCell ref="DW48:DW49"/>
    <mergeCell ref="DX48:DX49"/>
    <mergeCell ref="DY48:DY49"/>
    <mergeCell ref="DZ48:DZ51"/>
    <mergeCell ref="EA48:EA51"/>
    <mergeCell ref="DV50:DV51"/>
    <mergeCell ref="DW50:DW51"/>
    <mergeCell ref="DX50:DX51"/>
    <mergeCell ref="DY50:DY51"/>
    <mergeCell ref="DO48:DO51"/>
    <mergeCell ref="DP48:DP51"/>
    <mergeCell ref="DQ48:DQ51"/>
    <mergeCell ref="DR48:DR51"/>
    <mergeCell ref="DU48:DU51"/>
    <mergeCell ref="DI48:DI51"/>
    <mergeCell ref="DJ48:DJ51"/>
    <mergeCell ref="DK48:DK51"/>
    <mergeCell ref="DL48:DL51"/>
    <mergeCell ref="DM48:DM51"/>
    <mergeCell ref="CT48:CT51"/>
    <mergeCell ref="CU48:CU51"/>
    <mergeCell ref="CJ48:CJ49"/>
    <mergeCell ref="CK48:CK51"/>
    <mergeCell ref="CL48:CL51"/>
    <mergeCell ref="CM48:CM51"/>
    <mergeCell ref="CN48:CN51"/>
    <mergeCell ref="CO48:CO51"/>
    <mergeCell ref="CC48:CC51"/>
    <mergeCell ref="CD48:CD51"/>
    <mergeCell ref="CE48:CE51"/>
    <mergeCell ref="CS48:CS51"/>
    <mergeCell ref="D48:D51"/>
    <mergeCell ref="E48:E49"/>
    <mergeCell ref="BX48:BX49"/>
    <mergeCell ref="BY48:BY49"/>
    <mergeCell ref="CA48:CA51"/>
    <mergeCell ref="CB48:CB51"/>
    <mergeCell ref="EU44:EU47"/>
    <mergeCell ref="EV44:EV47"/>
    <mergeCell ref="CC44:CC47"/>
    <mergeCell ref="CD44:CD47"/>
    <mergeCell ref="CE44:CE47"/>
    <mergeCell ref="CF44:CF47"/>
    <mergeCell ref="CG44:CG47"/>
    <mergeCell ref="CH44:CH47"/>
    <mergeCell ref="D44:D47"/>
    <mergeCell ref="E44:E45"/>
    <mergeCell ref="BX44:BX45"/>
    <mergeCell ref="BY44:BY45"/>
    <mergeCell ref="CA44:CA47"/>
    <mergeCell ref="CB44:CB47"/>
    <mergeCell ref="CM52:CM55"/>
    <mergeCell ref="CN52:CN55"/>
    <mergeCell ref="CB52:CB55"/>
    <mergeCell ref="CC52:CC55"/>
    <mergeCell ref="CD52:CD55"/>
    <mergeCell ref="CE52:CE55"/>
    <mergeCell ref="CF52:CF55"/>
    <mergeCell ref="CG52:CG55"/>
    <mergeCell ref="D52:D55"/>
    <mergeCell ref="E52:E53"/>
    <mergeCell ref="BX52:BX53"/>
    <mergeCell ref="BY52:BY53"/>
    <mergeCell ref="CA52:CA55"/>
    <mergeCell ref="ET48:ET51"/>
    <mergeCell ref="EU48:EU51"/>
    <mergeCell ref="EV48:EV51"/>
    <mergeCell ref="ET52:ET55"/>
    <mergeCell ref="EU52:EU55"/>
    <mergeCell ref="EV52:EV55"/>
    <mergeCell ref="CP44:CP47"/>
    <mergeCell ref="CQ44:CQ47"/>
    <mergeCell ref="CR44:CR47"/>
    <mergeCell ref="CS44:CS47"/>
    <mergeCell ref="CT44:CT47"/>
    <mergeCell ref="CU44:CU47"/>
    <mergeCell ref="CJ44:CJ45"/>
    <mergeCell ref="CK44:CK47"/>
    <mergeCell ref="CL44:CL47"/>
    <mergeCell ref="CM44:CM47"/>
    <mergeCell ref="CN44:CN47"/>
    <mergeCell ref="CO44:CO47"/>
    <mergeCell ref="DN48:DN51"/>
    <mergeCell ref="CV48:CV51"/>
    <mergeCell ref="CW48:CW51"/>
    <mergeCell ref="CX48:CX51"/>
    <mergeCell ref="CY48:CY51"/>
    <mergeCell ref="DG48:DG49"/>
    <mergeCell ref="DH48:DH49"/>
    <mergeCell ref="CP48:CP51"/>
    <mergeCell ref="CQ48:CQ51"/>
    <mergeCell ref="CR48:CR51"/>
    <mergeCell ref="CX52:CX55"/>
    <mergeCell ref="CY52:CY55"/>
    <mergeCell ref="DG52:DG53"/>
    <mergeCell ref="E50:E51"/>
    <mergeCell ref="BX50:BX51"/>
    <mergeCell ref="E46:E47"/>
    <mergeCell ref="BX46:BX47"/>
    <mergeCell ref="BY46:BY47"/>
    <mergeCell ref="CJ46:CJ47"/>
    <mergeCell ref="DV46:DV47"/>
    <mergeCell ref="DW46:DW47"/>
    <mergeCell ref="EO44:EO47"/>
    <mergeCell ref="EP44:EP47"/>
    <mergeCell ref="EQ44:EQ47"/>
    <mergeCell ref="ER44:ER47"/>
    <mergeCell ref="ES44:ES47"/>
    <mergeCell ref="ET44:ET47"/>
    <mergeCell ref="EI44:EI47"/>
    <mergeCell ref="EJ44:EJ47"/>
    <mergeCell ref="EK44:EK47"/>
    <mergeCell ref="EL44:EL47"/>
    <mergeCell ref="EM44:EM47"/>
    <mergeCell ref="EN44:EN47"/>
    <mergeCell ref="EC44:EC47"/>
    <mergeCell ref="ED44:ED47"/>
    <mergeCell ref="EE44:EE47"/>
    <mergeCell ref="EF44:EF47"/>
    <mergeCell ref="EG44:EG47"/>
    <mergeCell ref="EH44:EH47"/>
    <mergeCell ref="DW44:DW45"/>
    <mergeCell ref="DX44:DX45"/>
    <mergeCell ref="DY44:DY45"/>
    <mergeCell ref="DZ44:DZ47"/>
    <mergeCell ref="EA44:EA47"/>
    <mergeCell ref="EB44:EB47"/>
    <mergeCell ref="DX46:DX47"/>
    <mergeCell ref="DY46:DY47"/>
    <mergeCell ref="DO44:DO47"/>
    <mergeCell ref="DP44:DP47"/>
    <mergeCell ref="DQ44:DQ47"/>
    <mergeCell ref="DR44:DR47"/>
    <mergeCell ref="DU44:DU47"/>
    <mergeCell ref="DV44:DV45"/>
    <mergeCell ref="DI44:DI47"/>
    <mergeCell ref="DJ44:DJ47"/>
    <mergeCell ref="DK44:DK47"/>
    <mergeCell ref="DL44:DL47"/>
    <mergeCell ref="DM44:DM47"/>
    <mergeCell ref="DN44:DN47"/>
    <mergeCell ref="CV44:CV47"/>
    <mergeCell ref="CW44:CW47"/>
    <mergeCell ref="CX44:CX47"/>
    <mergeCell ref="CY44:CY47"/>
    <mergeCell ref="DG44:DG45"/>
    <mergeCell ref="DH44:DH45"/>
    <mergeCell ref="CF48:CF51"/>
    <mergeCell ref="CG48:CG51"/>
    <mergeCell ref="CH48:CH51"/>
    <mergeCell ref="ET40:ET43"/>
    <mergeCell ref="EU40:EU43"/>
    <mergeCell ref="EV40:EV43"/>
    <mergeCell ref="E42:E43"/>
    <mergeCell ref="BX42:BX43"/>
    <mergeCell ref="BY42:BY43"/>
    <mergeCell ref="CJ42:CJ43"/>
    <mergeCell ref="DV42:DV43"/>
    <mergeCell ref="DW42:DW43"/>
    <mergeCell ref="DX42:DX43"/>
    <mergeCell ref="EN40:EN43"/>
    <mergeCell ref="EO40:EO43"/>
    <mergeCell ref="EP40:EP43"/>
    <mergeCell ref="EQ40:EQ43"/>
    <mergeCell ref="ER40:ER43"/>
    <mergeCell ref="ES40:ES43"/>
    <mergeCell ref="EH40:EH43"/>
    <mergeCell ref="EI40:EI43"/>
    <mergeCell ref="EJ40:EJ43"/>
    <mergeCell ref="EK40:EK43"/>
    <mergeCell ref="EL40:EL43"/>
    <mergeCell ref="EM40:EM43"/>
    <mergeCell ref="EB40:EB43"/>
    <mergeCell ref="EC40:EC43"/>
    <mergeCell ref="ED40:ED43"/>
    <mergeCell ref="EE40:EE43"/>
    <mergeCell ref="EF40:EF43"/>
    <mergeCell ref="EG40:EG43"/>
    <mergeCell ref="DV40:DV41"/>
    <mergeCell ref="DW40:DW41"/>
    <mergeCell ref="DX40:DX41"/>
    <mergeCell ref="DY40:DY41"/>
    <mergeCell ref="DZ40:DZ43"/>
    <mergeCell ref="EA40:EA43"/>
    <mergeCell ref="DY42:DY43"/>
    <mergeCell ref="DN40:DN43"/>
    <mergeCell ref="DO40:DO43"/>
    <mergeCell ref="DP40:DP43"/>
    <mergeCell ref="DQ40:DQ43"/>
    <mergeCell ref="DR40:DR43"/>
    <mergeCell ref="DU40:DU43"/>
    <mergeCell ref="DH40:DH41"/>
    <mergeCell ref="DI40:DI43"/>
    <mergeCell ref="DJ40:DJ43"/>
    <mergeCell ref="DK40:DK43"/>
    <mergeCell ref="DL40:DL43"/>
    <mergeCell ref="DM40:DM43"/>
    <mergeCell ref="CU40:CU43"/>
    <mergeCell ref="CV40:CV43"/>
    <mergeCell ref="CW40:CW43"/>
    <mergeCell ref="CX40:CX43"/>
    <mergeCell ref="CY40:CY43"/>
    <mergeCell ref="DG40:DG41"/>
    <mergeCell ref="CO40:CO43"/>
    <mergeCell ref="CP40:CP43"/>
    <mergeCell ref="CQ40:CQ43"/>
    <mergeCell ref="CR40:CR43"/>
    <mergeCell ref="CS40:CS43"/>
    <mergeCell ref="CT40:CT43"/>
    <mergeCell ref="CH40:CH43"/>
    <mergeCell ref="CJ40:CJ41"/>
    <mergeCell ref="CK40:CK43"/>
    <mergeCell ref="CL40:CL43"/>
    <mergeCell ref="CM40:CM43"/>
    <mergeCell ref="CV36:CV39"/>
    <mergeCell ref="CW36:CW39"/>
    <mergeCell ref="CE32:CE35"/>
    <mergeCell ref="CF32:CF35"/>
    <mergeCell ref="CG32:CG35"/>
    <mergeCell ref="CH32:CH35"/>
    <mergeCell ref="CJ32:CJ33"/>
    <mergeCell ref="CK32:CK35"/>
    <mergeCell ref="BX32:BX33"/>
    <mergeCell ref="EU36:EU39"/>
    <mergeCell ref="EV36:EV39"/>
    <mergeCell ref="E38:E39"/>
    <mergeCell ref="BX38:BX39"/>
    <mergeCell ref="BY38:BY39"/>
    <mergeCell ref="CJ38:CJ39"/>
    <mergeCell ref="DV38:DV39"/>
    <mergeCell ref="DW38:DW39"/>
    <mergeCell ref="EO36:EO39"/>
    <mergeCell ref="EP36:EP39"/>
    <mergeCell ref="EQ36:EQ39"/>
    <mergeCell ref="ER36:ER39"/>
    <mergeCell ref="ES36:ES39"/>
    <mergeCell ref="ET36:ET39"/>
    <mergeCell ref="EI36:EI39"/>
    <mergeCell ref="EJ36:EJ39"/>
    <mergeCell ref="EK36:EK39"/>
    <mergeCell ref="EL36:EL39"/>
    <mergeCell ref="EM36:EM39"/>
    <mergeCell ref="EN36:EN39"/>
    <mergeCell ref="EC36:EC39"/>
    <mergeCell ref="ED36:ED39"/>
    <mergeCell ref="EE36:EE39"/>
    <mergeCell ref="EF36:EF39"/>
    <mergeCell ref="EG36:EG39"/>
    <mergeCell ref="EH36:EH39"/>
    <mergeCell ref="DW36:DW37"/>
    <mergeCell ref="DX36:DX37"/>
    <mergeCell ref="DY36:DY37"/>
    <mergeCell ref="DZ36:DZ39"/>
    <mergeCell ref="EA36:EA39"/>
    <mergeCell ref="EB36:EB39"/>
    <mergeCell ref="DX38:DX39"/>
    <mergeCell ref="DY38:DY39"/>
    <mergeCell ref="DO36:DO39"/>
    <mergeCell ref="DP36:DP39"/>
    <mergeCell ref="DQ36:DQ39"/>
    <mergeCell ref="CX36:CX39"/>
    <mergeCell ref="CY36:CY39"/>
    <mergeCell ref="DG36:DG37"/>
    <mergeCell ref="DH36:DH37"/>
    <mergeCell ref="DR36:DR39"/>
    <mergeCell ref="DU36:DU39"/>
    <mergeCell ref="DV36:DV37"/>
    <mergeCell ref="DI36:DI39"/>
    <mergeCell ref="DJ36:DJ39"/>
    <mergeCell ref="DK36:DK39"/>
    <mergeCell ref="DL36:DL39"/>
    <mergeCell ref="DM36:DM39"/>
    <mergeCell ref="DN36:DN39"/>
    <mergeCell ref="D36:D39"/>
    <mergeCell ref="E36:E37"/>
    <mergeCell ref="BX36:BX37"/>
    <mergeCell ref="BY36:BY37"/>
    <mergeCell ref="CA36:CA39"/>
    <mergeCell ref="CB36:CB39"/>
    <mergeCell ref="E34:E35"/>
    <mergeCell ref="BX34:BX35"/>
    <mergeCell ref="BY34:BY35"/>
    <mergeCell ref="CJ34:CJ35"/>
    <mergeCell ref="CN40:CN43"/>
    <mergeCell ref="CB40:CB43"/>
    <mergeCell ref="CC40:CC43"/>
    <mergeCell ref="CD40:CD43"/>
    <mergeCell ref="CE40:CE43"/>
    <mergeCell ref="CF40:CF43"/>
    <mergeCell ref="CG40:CG43"/>
    <mergeCell ref="D40:D43"/>
    <mergeCell ref="E40:E41"/>
    <mergeCell ref="BX40:BX41"/>
    <mergeCell ref="BY40:BY41"/>
    <mergeCell ref="CA40:CA43"/>
    <mergeCell ref="CP36:CP39"/>
    <mergeCell ref="CQ36:CQ39"/>
    <mergeCell ref="CR36:CR39"/>
    <mergeCell ref="BY32:BY33"/>
    <mergeCell ref="CA32:CA35"/>
    <mergeCell ref="CB32:CB35"/>
    <mergeCell ref="CC32:CC35"/>
    <mergeCell ref="CD32:CD35"/>
    <mergeCell ref="CS36:CS39"/>
    <mergeCell ref="CT36:CT39"/>
    <mergeCell ref="CU36:CU39"/>
    <mergeCell ref="CJ36:CJ37"/>
    <mergeCell ref="CK36:CK39"/>
    <mergeCell ref="CL36:CL39"/>
    <mergeCell ref="CM36:CM39"/>
    <mergeCell ref="CN36:CN39"/>
    <mergeCell ref="CO36:CO39"/>
    <mergeCell ref="CC36:CC39"/>
    <mergeCell ref="CD36:CD39"/>
    <mergeCell ref="CE36:CE39"/>
    <mergeCell ref="CF36:CF39"/>
    <mergeCell ref="CG36:CG39"/>
    <mergeCell ref="CH36:CH39"/>
    <mergeCell ref="EV28:EV31"/>
    <mergeCell ref="CD28:CD31"/>
    <mergeCell ref="CE28:CE31"/>
    <mergeCell ref="CF28:CF31"/>
    <mergeCell ref="CG28:CG31"/>
    <mergeCell ref="CH28:CH31"/>
    <mergeCell ref="DO32:DO35"/>
    <mergeCell ref="DP32:DP35"/>
    <mergeCell ref="CX32:CX35"/>
    <mergeCell ref="CY32:CY35"/>
    <mergeCell ref="DG32:DG33"/>
    <mergeCell ref="DV34:DV35"/>
    <mergeCell ref="EQ32:EQ35"/>
    <mergeCell ref="ER32:ER35"/>
    <mergeCell ref="ES32:ES35"/>
    <mergeCell ref="ET32:ET35"/>
    <mergeCell ref="EU32:EU35"/>
    <mergeCell ref="EV32:EV35"/>
    <mergeCell ref="EK32:EK35"/>
    <mergeCell ref="EL32:EL35"/>
    <mergeCell ref="EM32:EM35"/>
    <mergeCell ref="EN32:EN35"/>
    <mergeCell ref="EO32:EO35"/>
    <mergeCell ref="EP32:EP35"/>
    <mergeCell ref="EE32:EE35"/>
    <mergeCell ref="EF32:EF35"/>
    <mergeCell ref="EG32:EG35"/>
    <mergeCell ref="EH32:EH35"/>
    <mergeCell ref="EI32:EI35"/>
    <mergeCell ref="EJ32:EJ35"/>
    <mergeCell ref="DY32:DY33"/>
    <mergeCell ref="DZ32:DZ35"/>
    <mergeCell ref="EA32:EA35"/>
    <mergeCell ref="EB32:EB35"/>
    <mergeCell ref="EC32:EC35"/>
    <mergeCell ref="ED32:ED35"/>
    <mergeCell ref="DY34:DY35"/>
    <mergeCell ref="DQ32:DQ35"/>
    <mergeCell ref="DR32:DR35"/>
    <mergeCell ref="DU32:DU35"/>
    <mergeCell ref="DV32:DV33"/>
    <mergeCell ref="DW32:DW33"/>
    <mergeCell ref="DX32:DX33"/>
    <mergeCell ref="DW34:DW35"/>
    <mergeCell ref="DX34:DX35"/>
    <mergeCell ref="DK32:DK35"/>
    <mergeCell ref="DL32:DL35"/>
    <mergeCell ref="DM32:DM35"/>
    <mergeCell ref="DN32:DN35"/>
    <mergeCell ref="DH32:DH33"/>
    <mergeCell ref="DI32:DI35"/>
    <mergeCell ref="DJ32:DJ35"/>
    <mergeCell ref="CR32:CR35"/>
    <mergeCell ref="CS32:CS35"/>
    <mergeCell ref="CT32:CT35"/>
    <mergeCell ref="CU32:CU35"/>
    <mergeCell ref="CV32:CV35"/>
    <mergeCell ref="CW32:CW35"/>
    <mergeCell ref="CL32:CL35"/>
    <mergeCell ref="CM32:CM35"/>
    <mergeCell ref="CN32:CN35"/>
    <mergeCell ref="CO32:CO35"/>
    <mergeCell ref="CP32:CP35"/>
    <mergeCell ref="CQ32:CQ35"/>
    <mergeCell ref="BY30:BY31"/>
    <mergeCell ref="CJ30:CJ31"/>
    <mergeCell ref="DV30:DV31"/>
    <mergeCell ref="DW30:DW31"/>
    <mergeCell ref="DX30:DX31"/>
    <mergeCell ref="DY30:DY31"/>
    <mergeCell ref="EP28:EP31"/>
    <mergeCell ref="EQ28:EQ31"/>
    <mergeCell ref="ER28:ER31"/>
    <mergeCell ref="ES28:ES31"/>
    <mergeCell ref="ET28:ET31"/>
    <mergeCell ref="EU28:EU31"/>
    <mergeCell ref="EJ28:EJ31"/>
    <mergeCell ref="EK28:EK31"/>
    <mergeCell ref="EL28:EL31"/>
    <mergeCell ref="EM28:EM31"/>
    <mergeCell ref="EN28:EN31"/>
    <mergeCell ref="EO28:EO31"/>
    <mergeCell ref="ED28:ED31"/>
    <mergeCell ref="EE28:EE31"/>
    <mergeCell ref="EF28:EF31"/>
    <mergeCell ref="EG28:EG31"/>
    <mergeCell ref="EH28:EH31"/>
    <mergeCell ref="EI28:EI31"/>
    <mergeCell ref="DX28:DX29"/>
    <mergeCell ref="DY28:DY29"/>
    <mergeCell ref="DZ28:DZ31"/>
    <mergeCell ref="EA28:EA31"/>
    <mergeCell ref="EB28:EB31"/>
    <mergeCell ref="EC28:EC31"/>
    <mergeCell ref="DO28:DO31"/>
    <mergeCell ref="DP28:DP31"/>
    <mergeCell ref="DQ28:DQ31"/>
    <mergeCell ref="DR28:DR31"/>
    <mergeCell ref="DU28:DU31"/>
    <mergeCell ref="DV28:DV29"/>
    <mergeCell ref="DI28:DI31"/>
    <mergeCell ref="DJ28:DJ31"/>
    <mergeCell ref="DK28:DK31"/>
    <mergeCell ref="DL28:DL31"/>
    <mergeCell ref="DM28:DM31"/>
    <mergeCell ref="DN28:DN31"/>
    <mergeCell ref="CV28:CV31"/>
    <mergeCell ref="CW28:CW31"/>
    <mergeCell ref="CX28:CX31"/>
    <mergeCell ref="CY28:CY31"/>
    <mergeCell ref="DG28:DG29"/>
    <mergeCell ref="DH28:DH29"/>
    <mergeCell ref="CP28:CP31"/>
    <mergeCell ref="CQ28:CQ31"/>
    <mergeCell ref="CR28:CR31"/>
    <mergeCell ref="CS28:CS31"/>
    <mergeCell ref="CT28:CT31"/>
    <mergeCell ref="CU28:CU31"/>
    <mergeCell ref="CJ28:CJ29"/>
    <mergeCell ref="CK28:CK31"/>
    <mergeCell ref="CL28:CL31"/>
    <mergeCell ref="CM28:CM31"/>
    <mergeCell ref="CN28:CN31"/>
    <mergeCell ref="CO28:CO31"/>
    <mergeCell ref="CC28:CC31"/>
    <mergeCell ref="D28:D31"/>
    <mergeCell ref="E28:E29"/>
    <mergeCell ref="BX28:BX29"/>
    <mergeCell ref="BY28:BY29"/>
    <mergeCell ref="CA28:CA31"/>
    <mergeCell ref="CB28:CB31"/>
    <mergeCell ref="D32:D35"/>
    <mergeCell ref="E32:E33"/>
    <mergeCell ref="EV24:EV27"/>
    <mergeCell ref="E26:E27"/>
    <mergeCell ref="BX26:BX27"/>
    <mergeCell ref="BY26:BY27"/>
    <mergeCell ref="CJ26:CJ27"/>
    <mergeCell ref="DV26:DV27"/>
    <mergeCell ref="DW26:DW27"/>
    <mergeCell ref="DX26:DX27"/>
    <mergeCell ref="DY26:DY27"/>
    <mergeCell ref="EP24:EP27"/>
    <mergeCell ref="EQ24:EQ27"/>
    <mergeCell ref="ER24:ER27"/>
    <mergeCell ref="ES24:ES27"/>
    <mergeCell ref="ET24:ET27"/>
    <mergeCell ref="EU24:EU27"/>
    <mergeCell ref="EJ24:EJ27"/>
    <mergeCell ref="EK24:EK27"/>
    <mergeCell ref="EL24:EL27"/>
    <mergeCell ref="EM24:EM27"/>
    <mergeCell ref="EN24:EN27"/>
    <mergeCell ref="EO24:EO27"/>
    <mergeCell ref="ED24:ED27"/>
    <mergeCell ref="EE24:EE27"/>
    <mergeCell ref="EF24:EF27"/>
    <mergeCell ref="EG24:EG27"/>
    <mergeCell ref="EH24:EH27"/>
    <mergeCell ref="EI24:EI27"/>
    <mergeCell ref="DX24:DX25"/>
    <mergeCell ref="DY24:DY25"/>
    <mergeCell ref="DZ24:DZ27"/>
    <mergeCell ref="EA24:EA27"/>
    <mergeCell ref="EB24:EB27"/>
    <mergeCell ref="EC24:EC27"/>
    <mergeCell ref="DO24:DO27"/>
    <mergeCell ref="DP24:DP27"/>
    <mergeCell ref="DQ24:DQ27"/>
    <mergeCell ref="DR24:DR27"/>
    <mergeCell ref="DU24:DU27"/>
    <mergeCell ref="DV24:DV25"/>
    <mergeCell ref="DI24:DI27"/>
    <mergeCell ref="DJ24:DJ27"/>
    <mergeCell ref="DK24:DK27"/>
    <mergeCell ref="DL24:DL27"/>
    <mergeCell ref="DM24:DM27"/>
    <mergeCell ref="DN24:DN27"/>
    <mergeCell ref="CV24:CV27"/>
    <mergeCell ref="CW24:CW27"/>
    <mergeCell ref="CX24:CX27"/>
    <mergeCell ref="CY24:CY27"/>
    <mergeCell ref="DG24:DG25"/>
    <mergeCell ref="DH24:DH25"/>
    <mergeCell ref="CP24:CP27"/>
    <mergeCell ref="CQ24:CQ27"/>
    <mergeCell ref="CR24:CR27"/>
    <mergeCell ref="E30:E31"/>
    <mergeCell ref="BX30:BX31"/>
    <mergeCell ref="DY16:DY17"/>
    <mergeCell ref="DZ16:DZ19"/>
    <mergeCell ref="EA16:EA19"/>
    <mergeCell ref="EB16:EB19"/>
    <mergeCell ref="EC16:EC19"/>
    <mergeCell ref="DO16:DO19"/>
    <mergeCell ref="DP16:DP19"/>
    <mergeCell ref="DQ16:DQ19"/>
    <mergeCell ref="DR16:DR19"/>
    <mergeCell ref="CJ16:CJ17"/>
    <mergeCell ref="CK16:CK19"/>
    <mergeCell ref="CL16:CL19"/>
    <mergeCell ref="CM16:CM19"/>
    <mergeCell ref="CN16:CN19"/>
    <mergeCell ref="CO16:CO19"/>
    <mergeCell ref="CC16:CC19"/>
    <mergeCell ref="CD16:CD19"/>
    <mergeCell ref="CE16:CE19"/>
    <mergeCell ref="CF16:CF19"/>
    <mergeCell ref="CG16:CG19"/>
    <mergeCell ref="CH16:CH19"/>
    <mergeCell ref="EV20:EV23"/>
    <mergeCell ref="E22:E23"/>
    <mergeCell ref="BX22:BX23"/>
    <mergeCell ref="BY22:BY23"/>
    <mergeCell ref="CJ22:CJ23"/>
    <mergeCell ref="DV22:DV23"/>
    <mergeCell ref="DW22:DW23"/>
    <mergeCell ref="DX22:DX23"/>
    <mergeCell ref="EP20:EP23"/>
    <mergeCell ref="EQ20:EQ23"/>
    <mergeCell ref="ER20:ER23"/>
    <mergeCell ref="ES20:ES23"/>
    <mergeCell ref="ET20:ET23"/>
    <mergeCell ref="EU20:EU23"/>
    <mergeCell ref="EJ20:EJ23"/>
    <mergeCell ref="EK20:EK23"/>
    <mergeCell ref="EL20:EL23"/>
    <mergeCell ref="EM20:EM23"/>
    <mergeCell ref="EN20:EN23"/>
    <mergeCell ref="EO20:EO23"/>
    <mergeCell ref="ED20:ED23"/>
    <mergeCell ref="EE20:EE23"/>
    <mergeCell ref="EF20:EF23"/>
    <mergeCell ref="EG20:EG23"/>
    <mergeCell ref="EH20:EH23"/>
    <mergeCell ref="EI20:EI23"/>
    <mergeCell ref="DX20:DX21"/>
    <mergeCell ref="DY20:DY21"/>
    <mergeCell ref="DZ20:DZ23"/>
    <mergeCell ref="EA20:EA23"/>
    <mergeCell ref="EB20:EB23"/>
    <mergeCell ref="EC20:EC23"/>
    <mergeCell ref="DY22:DY23"/>
    <mergeCell ref="DO20:DO23"/>
    <mergeCell ref="DP20:DP23"/>
    <mergeCell ref="DQ20:DQ23"/>
    <mergeCell ref="DR20:DR23"/>
    <mergeCell ref="DU20:DU23"/>
    <mergeCell ref="DV20:DV21"/>
    <mergeCell ref="DI20:DI23"/>
    <mergeCell ref="DJ20:DJ23"/>
    <mergeCell ref="CJ20:CJ21"/>
    <mergeCell ref="D16:D19"/>
    <mergeCell ref="E16:E17"/>
    <mergeCell ref="BX16:BX17"/>
    <mergeCell ref="BY16:BY17"/>
    <mergeCell ref="CA16:CA19"/>
    <mergeCell ref="CB16:CB19"/>
    <mergeCell ref="D20:D23"/>
    <mergeCell ref="E20:E21"/>
    <mergeCell ref="BX20:BX21"/>
    <mergeCell ref="BY20:BY21"/>
    <mergeCell ref="CA20:CA23"/>
    <mergeCell ref="CB20:CB23"/>
    <mergeCell ref="CS24:CS27"/>
    <mergeCell ref="CT24:CT27"/>
    <mergeCell ref="CU24:CU27"/>
    <mergeCell ref="CJ24:CJ25"/>
    <mergeCell ref="CK24:CK27"/>
    <mergeCell ref="CL24:CL27"/>
    <mergeCell ref="CM24:CM27"/>
    <mergeCell ref="CN24:CN27"/>
    <mergeCell ref="CO24:CO27"/>
    <mergeCell ref="CC24:CC27"/>
    <mergeCell ref="CD24:CD27"/>
    <mergeCell ref="CE24:CE27"/>
    <mergeCell ref="CF24:CF27"/>
    <mergeCell ref="CG24:CG27"/>
    <mergeCell ref="CH24:CH27"/>
    <mergeCell ref="D24:D27"/>
    <mergeCell ref="E24:E25"/>
    <mergeCell ref="BX24:BX25"/>
    <mergeCell ref="BY24:BY25"/>
    <mergeCell ref="CA24:CA27"/>
    <mergeCell ref="CB24:CB27"/>
    <mergeCell ref="E18:E19"/>
    <mergeCell ref="BX18:BX19"/>
    <mergeCell ref="BY18:BY19"/>
    <mergeCell ref="CJ18:CJ19"/>
    <mergeCell ref="CK20:CK23"/>
    <mergeCell ref="CL20:CL23"/>
    <mergeCell ref="CM20:CM23"/>
    <mergeCell ref="CN20:CN23"/>
    <mergeCell ref="CO20:CO23"/>
    <mergeCell ref="CC20:CC23"/>
    <mergeCell ref="CD20:CD23"/>
    <mergeCell ref="CE20:CE23"/>
    <mergeCell ref="CF20:CF23"/>
    <mergeCell ref="CG20:CG23"/>
    <mergeCell ref="CH20:CH23"/>
    <mergeCell ref="E14:E15"/>
    <mergeCell ref="BX14:BX15"/>
    <mergeCell ref="BY14:BY15"/>
    <mergeCell ref="EP12:EP15"/>
    <mergeCell ref="EQ12:EQ15"/>
    <mergeCell ref="ER12:ER15"/>
    <mergeCell ref="ES12:ES15"/>
    <mergeCell ref="ET12:ET15"/>
    <mergeCell ref="EU12:EU15"/>
    <mergeCell ref="EJ12:EJ15"/>
    <mergeCell ref="EK12:EK15"/>
    <mergeCell ref="EL12:EL15"/>
    <mergeCell ref="EM12:EM15"/>
    <mergeCell ref="EN12:EN15"/>
    <mergeCell ref="EO12:EO15"/>
    <mergeCell ref="ED12:ED15"/>
    <mergeCell ref="EE12:EE15"/>
    <mergeCell ref="EF12:EF15"/>
    <mergeCell ref="EG12:EG15"/>
    <mergeCell ref="EH12:EH15"/>
    <mergeCell ref="EI12:EI15"/>
    <mergeCell ref="DX12:DX13"/>
    <mergeCell ref="DY12:DY13"/>
    <mergeCell ref="DZ12:DZ15"/>
    <mergeCell ref="EA12:EA15"/>
    <mergeCell ref="EB12:EB15"/>
    <mergeCell ref="EC12:EC15"/>
    <mergeCell ref="DY14:DY15"/>
    <mergeCell ref="DP12:DP15"/>
    <mergeCell ref="DQ12:DQ15"/>
    <mergeCell ref="DR12:DR15"/>
    <mergeCell ref="DU12:DU15"/>
    <mergeCell ref="DV12:DV13"/>
    <mergeCell ref="DW12:DW13"/>
    <mergeCell ref="DJ12:DJ15"/>
    <mergeCell ref="DK12:DK15"/>
    <mergeCell ref="DL12:DL15"/>
    <mergeCell ref="DM12:DM15"/>
    <mergeCell ref="DN12:DN15"/>
    <mergeCell ref="DO12:DO15"/>
    <mergeCell ref="CK12:CK15"/>
    <mergeCell ref="CL12:CL15"/>
    <mergeCell ref="CM12:CM15"/>
    <mergeCell ref="CN12:CN15"/>
    <mergeCell ref="CO12:CO15"/>
    <mergeCell ref="CP12:CP15"/>
    <mergeCell ref="CC12:CC15"/>
    <mergeCell ref="CD12:CD15"/>
    <mergeCell ref="CE12:CE15"/>
    <mergeCell ref="CF12:CF15"/>
    <mergeCell ref="CG12:CG15"/>
    <mergeCell ref="CJ14:CJ15"/>
    <mergeCell ref="DV14:DV15"/>
    <mergeCell ref="DW14:DW15"/>
    <mergeCell ref="DX14:DX15"/>
    <mergeCell ref="CW12:CW15"/>
    <mergeCell ref="CX12:CX15"/>
    <mergeCell ref="CY12:CY15"/>
    <mergeCell ref="DG12:DG13"/>
    <mergeCell ref="DH12:DH13"/>
    <mergeCell ref="DI12:DI15"/>
    <mergeCell ref="CH12:CH15"/>
    <mergeCell ref="CR12:CR15"/>
    <mergeCell ref="CS12:CS15"/>
    <mergeCell ref="E10:E11"/>
    <mergeCell ref="BX10:BX11"/>
    <mergeCell ref="BY10:BY11"/>
    <mergeCell ref="CJ10:CJ11"/>
    <mergeCell ref="DV10:DV11"/>
    <mergeCell ref="DW10:DW11"/>
    <mergeCell ref="DX10:DX11"/>
    <mergeCell ref="DY10:DY11"/>
    <mergeCell ref="EP8:EP11"/>
    <mergeCell ref="EQ8:EQ11"/>
    <mergeCell ref="ER8:ER11"/>
    <mergeCell ref="ES8:ES11"/>
    <mergeCell ref="ET8:ET11"/>
    <mergeCell ref="EU8:EU11"/>
    <mergeCell ref="EJ8:EJ11"/>
    <mergeCell ref="EK8:EK11"/>
    <mergeCell ref="EL8:EL11"/>
    <mergeCell ref="EM8:EM11"/>
    <mergeCell ref="EN8:EN11"/>
    <mergeCell ref="EO8:EO11"/>
    <mergeCell ref="ED8:ED11"/>
    <mergeCell ref="EE8:EE11"/>
    <mergeCell ref="EF8:EF11"/>
    <mergeCell ref="EG8:EG11"/>
    <mergeCell ref="EH8:EH11"/>
    <mergeCell ref="EI8:EI11"/>
    <mergeCell ref="DX8:DX9"/>
    <mergeCell ref="DY8:DY9"/>
    <mergeCell ref="DZ8:DZ11"/>
    <mergeCell ref="EA8:EA11"/>
    <mergeCell ref="EB8:EB11"/>
    <mergeCell ref="EC8:EC11"/>
    <mergeCell ref="DP8:DP11"/>
    <mergeCell ref="DQ8:DQ11"/>
    <mergeCell ref="DR8:DR11"/>
    <mergeCell ref="DU8:DU11"/>
    <mergeCell ref="DV8:DV9"/>
    <mergeCell ref="DW8:DW9"/>
    <mergeCell ref="DJ8:DJ11"/>
    <mergeCell ref="CC8:CC11"/>
    <mergeCell ref="CD8:CD11"/>
    <mergeCell ref="CE8:CE11"/>
    <mergeCell ref="CF8:CF11"/>
    <mergeCell ref="CG8:CG11"/>
    <mergeCell ref="CH8:CH11"/>
    <mergeCell ref="E8:E9"/>
    <mergeCell ref="BX8:BX9"/>
    <mergeCell ref="BY8:BY9"/>
    <mergeCell ref="CA8:CA11"/>
    <mergeCell ref="CB8:CB11"/>
    <mergeCell ref="DH8:DH9"/>
    <mergeCell ref="DI8:DI11"/>
    <mergeCell ref="CY8:CY11"/>
    <mergeCell ref="DG8:DG9"/>
    <mergeCell ref="C1:C5"/>
    <mergeCell ref="D1:D5"/>
    <mergeCell ref="E1:E5"/>
    <mergeCell ref="F1:F5"/>
    <mergeCell ref="DH1:DH5"/>
    <mergeCell ref="DJ1:DR2"/>
    <mergeCell ref="DT1:DT5"/>
    <mergeCell ref="DA2:DD3"/>
    <mergeCell ref="DA4:DB4"/>
    <mergeCell ref="DC4:DD4"/>
    <mergeCell ref="DN4:DR4"/>
    <mergeCell ref="AF1:AO2"/>
    <mergeCell ref="AQ1:AY2"/>
    <mergeCell ref="BA1:BI2"/>
    <mergeCell ref="BL1:BW2"/>
    <mergeCell ref="BY1:CH2"/>
    <mergeCell ref="CJ1:CS2"/>
    <mergeCell ref="H1:K1"/>
    <mergeCell ref="M1:AD1"/>
    <mergeCell ref="D12:D15"/>
    <mergeCell ref="E12:E13"/>
    <mergeCell ref="BX12:BX13"/>
    <mergeCell ref="BY12:BY13"/>
    <mergeCell ref="CA12:CA15"/>
    <mergeCell ref="CB12:CB15"/>
    <mergeCell ref="D8:D11"/>
    <mergeCell ref="DW16:DW17"/>
    <mergeCell ref="DW20:DW21"/>
    <mergeCell ref="DW24:DW25"/>
    <mergeCell ref="DW28:DW29"/>
    <mergeCell ref="DK8:DK11"/>
    <mergeCell ref="DL8:DL11"/>
    <mergeCell ref="DM8:DM11"/>
    <mergeCell ref="DN8:DN11"/>
    <mergeCell ref="DO8:DO11"/>
    <mergeCell ref="CS8:CS11"/>
    <mergeCell ref="CT8:CT11"/>
    <mergeCell ref="CU8:CU11"/>
    <mergeCell ref="CV8:CV11"/>
    <mergeCell ref="CW8:CW11"/>
    <mergeCell ref="CX8:CX11"/>
    <mergeCell ref="CM8:CM11"/>
    <mergeCell ref="CN8:CN11"/>
    <mergeCell ref="CO8:CO11"/>
    <mergeCell ref="CP8:CP11"/>
    <mergeCell ref="CQ8:CQ11"/>
    <mergeCell ref="CR8:CR11"/>
    <mergeCell ref="DK20:DK23"/>
    <mergeCell ref="DL20:DL23"/>
    <mergeCell ref="DM20:DM23"/>
    <mergeCell ref="DN20:DN23"/>
    <mergeCell ref="CV20:CV23"/>
    <mergeCell ref="CW20:CW23"/>
    <mergeCell ref="CX20:CX23"/>
    <mergeCell ref="CY20:CY23"/>
    <mergeCell ref="DG20:DG21"/>
    <mergeCell ref="DH20:DH21"/>
    <mergeCell ref="CP20:CP23"/>
    <mergeCell ref="CQ20:CQ23"/>
    <mergeCell ref="CR20:CR23"/>
    <mergeCell ref="CS20:CS23"/>
    <mergeCell ref="CT20:CT23"/>
    <mergeCell ref="CU20:CU23"/>
    <mergeCell ref="CQ12:CQ15"/>
    <mergeCell ref="CT12:CT15"/>
    <mergeCell ref="CU12:CU15"/>
    <mergeCell ref="CV12:CV15"/>
    <mergeCell ref="DU16:DU19"/>
    <mergeCell ref="DV16:DV17"/>
    <mergeCell ref="DI16:DI19"/>
    <mergeCell ref="DJ16:DJ19"/>
    <mergeCell ref="DK16:DK19"/>
    <mergeCell ref="DL16:DL19"/>
    <mergeCell ref="DM16:DM19"/>
    <mergeCell ref="DN16:DN19"/>
    <mergeCell ref="CV16:CV19"/>
    <mergeCell ref="CW16:CW19"/>
    <mergeCell ref="CX16:CX19"/>
    <mergeCell ref="CY16:CY19"/>
    <mergeCell ref="DG16:DG17"/>
    <mergeCell ref="DH16:DH17"/>
    <mergeCell ref="CP16:CP19"/>
    <mergeCell ref="CQ16:CQ19"/>
    <mergeCell ref="CR16:CR19"/>
    <mergeCell ref="CS16:CS19"/>
    <mergeCell ref="CT16:CT19"/>
    <mergeCell ref="CU16:CU19"/>
    <mergeCell ref="EX1:EX5"/>
    <mergeCell ref="CJ8:CJ9"/>
    <mergeCell ref="CK8:CK11"/>
    <mergeCell ref="CL8:CL11"/>
    <mergeCell ref="CJ12:CJ13"/>
    <mergeCell ref="EA6:EJ6"/>
    <mergeCell ref="BY6:CH6"/>
    <mergeCell ref="CJ6:CS6"/>
    <mergeCell ref="CU6:CX6"/>
    <mergeCell ref="CZ6:DD6"/>
    <mergeCell ref="DJ6:DR6"/>
    <mergeCell ref="DV6:DY6"/>
    <mergeCell ref="EE4:EI4"/>
    <mergeCell ref="EP4:ET4"/>
    <mergeCell ref="DV1:DY1"/>
    <mergeCell ref="EV8:EV11"/>
    <mergeCell ref="EV12:EV15"/>
    <mergeCell ref="EV16:EV19"/>
    <mergeCell ref="DV18:DV19"/>
    <mergeCell ref="DW18:DW19"/>
    <mergeCell ref="DX18:DX19"/>
    <mergeCell ref="DY18:DY19"/>
    <mergeCell ref="EP16:EP19"/>
    <mergeCell ref="EQ16:EQ19"/>
    <mergeCell ref="ER16:ER19"/>
    <mergeCell ref="ES16:ES19"/>
    <mergeCell ref="ET16:ET19"/>
    <mergeCell ref="EU16:EU19"/>
    <mergeCell ref="EJ16:EJ19"/>
    <mergeCell ref="EK16:EK19"/>
    <mergeCell ref="EL16:EL19"/>
    <mergeCell ref="EM16:EM19"/>
    <mergeCell ref="EN16:EN19"/>
    <mergeCell ref="EO16:EO19"/>
    <mergeCell ref="ED16:ED19"/>
    <mergeCell ref="EE16:EE19"/>
    <mergeCell ref="EF16:EF19"/>
    <mergeCell ref="EG16:EG19"/>
    <mergeCell ref="EH16:EH19"/>
    <mergeCell ref="EI16:EI19"/>
    <mergeCell ref="DX16:DX17"/>
    <mergeCell ref="H6:I6"/>
    <mergeCell ref="J6:K6"/>
    <mergeCell ref="M6:U6"/>
    <mergeCell ref="V6:AD6"/>
    <mergeCell ref="AF6:AO6"/>
    <mergeCell ref="AQ6:AY6"/>
    <mergeCell ref="BA6:BI6"/>
    <mergeCell ref="BL6:BW6"/>
    <mergeCell ref="BP4:BT4"/>
    <mergeCell ref="BW4:BW5"/>
    <mergeCell ref="CD4:CH4"/>
    <mergeCell ref="CN4:CR4"/>
    <mergeCell ref="CU4:CV4"/>
    <mergeCell ref="CW4:CX4"/>
    <mergeCell ref="EN3:EU3"/>
    <mergeCell ref="P4:P5"/>
    <mergeCell ref="R4:R5"/>
    <mergeCell ref="T4:U4"/>
    <mergeCell ref="Y4:Y5"/>
    <mergeCell ref="AA4:AA5"/>
    <mergeCell ref="AC4:AD4"/>
    <mergeCell ref="AJ4:AN4"/>
    <mergeCell ref="AU4:AY4"/>
    <mergeCell ref="BE4:BI4"/>
    <mergeCell ref="BC3:BI3"/>
    <mergeCell ref="BN3:BT3"/>
    <mergeCell ref="CB3:CH3"/>
    <mergeCell ref="CL3:CS3"/>
    <mergeCell ref="DL3:DR3"/>
    <mergeCell ref="EC3:EJ3"/>
    <mergeCell ref="DV2:DV5"/>
    <mergeCell ref="DW2:DW5"/>
    <mergeCell ref="DX2:DX5"/>
    <mergeCell ref="DY2:DY5"/>
    <mergeCell ref="H3:I3"/>
    <mergeCell ref="J3:K3"/>
    <mergeCell ref="P3:U3"/>
    <mergeCell ref="Y3:AD3"/>
    <mergeCell ref="AH3:AO3"/>
    <mergeCell ref="AS3:AY3"/>
    <mergeCell ref="EA1:EJ2"/>
    <mergeCell ref="H2:I2"/>
    <mergeCell ref="J2:K2"/>
    <mergeCell ref="M2:U2"/>
    <mergeCell ref="V2:AD2"/>
    <mergeCell ref="CU2:CX3"/>
    <mergeCell ref="CU1:CX1"/>
    <mergeCell ref="CZ1:DD1"/>
    <mergeCell ref="DF1:DF2"/>
    <mergeCell ref="EL1:EV2"/>
    <mergeCell ref="EZ1:EZ5"/>
    <mergeCell ref="FB1:FB5"/>
    <mergeCell ref="FD1:FD5"/>
    <mergeCell ref="EL6:EV6"/>
    <mergeCell ref="C8:C99"/>
    <mergeCell ref="BJ8:BJ99"/>
    <mergeCell ref="BM8:BM99"/>
    <mergeCell ref="BV8:BV99"/>
    <mergeCell ref="CI8:CI99"/>
    <mergeCell ref="DE8:DE99"/>
    <mergeCell ref="DS8:DS99"/>
    <mergeCell ref="EW8:EW11"/>
    <mergeCell ref="EY8:EY11"/>
    <mergeCell ref="EZ8:EZ99"/>
    <mergeCell ref="FA8:FA99"/>
    <mergeCell ref="FB8:FB99"/>
    <mergeCell ref="FD8:FD99"/>
    <mergeCell ref="EW12:EW15"/>
    <mergeCell ref="EY12:EY15"/>
    <mergeCell ref="EW16:EW19"/>
    <mergeCell ref="EY16:EY19"/>
    <mergeCell ref="DF17:DF19"/>
    <mergeCell ref="EW20:EW23"/>
    <mergeCell ref="EY20:EY23"/>
    <mergeCell ref="EW24:EW27"/>
    <mergeCell ref="EY24:EY27"/>
    <mergeCell ref="DT25:DT27"/>
    <mergeCell ref="EW28:EW31"/>
    <mergeCell ref="EY28:EY31"/>
    <mergeCell ref="EW32:EW35"/>
    <mergeCell ref="EY32:EY35"/>
    <mergeCell ref="BL35:BL37"/>
    <mergeCell ref="BN35:BT37"/>
    <mergeCell ref="EW36:EW39"/>
    <mergeCell ref="EY36:EY39"/>
    <mergeCell ref="BN38:BP38"/>
    <mergeCell ref="EW40:EW43"/>
    <mergeCell ref="EY40:EY43"/>
    <mergeCell ref="BN41:BP41"/>
    <mergeCell ref="BN44:BP44"/>
    <mergeCell ref="EW44:EW47"/>
    <mergeCell ref="EY44:EY47"/>
    <mergeCell ref="BN47:BP47"/>
    <mergeCell ref="EW48:EW51"/>
    <mergeCell ref="EY48:EY51"/>
    <mergeCell ref="BN50:BP50"/>
    <mergeCell ref="DT52:DT53"/>
    <mergeCell ref="EW52:EW55"/>
    <mergeCell ref="EY52:EY55"/>
    <mergeCell ref="BN53:BP53"/>
    <mergeCell ref="DT54:DT55"/>
    <mergeCell ref="BN56:BP56"/>
    <mergeCell ref="EW56:EW59"/>
    <mergeCell ref="EY56:EY59"/>
    <mergeCell ref="BN59:BP59"/>
    <mergeCell ref="BX60:BX61"/>
    <mergeCell ref="BY60:BY61"/>
    <mergeCell ref="CB60:CB63"/>
    <mergeCell ref="CC60:CC63"/>
    <mergeCell ref="CD60:CD63"/>
    <mergeCell ref="CE60:CE63"/>
    <mergeCell ref="CF60:CF63"/>
    <mergeCell ref="CG60:CG63"/>
    <mergeCell ref="EW60:EW63"/>
    <mergeCell ref="EY60:EY63"/>
    <mergeCell ref="BN62:BP62"/>
    <mergeCell ref="BX62:BX63"/>
    <mergeCell ref="BY62:BY63"/>
    <mergeCell ref="EW64:EW67"/>
    <mergeCell ref="EY64:EY67"/>
    <mergeCell ref="BN65:BP65"/>
    <mergeCell ref="BN68:BP68"/>
    <mergeCell ref="EW68:EW71"/>
    <mergeCell ref="EY68:EY71"/>
    <mergeCell ref="BN71:BP71"/>
    <mergeCell ref="EW72:EW75"/>
    <mergeCell ref="EY72:EY75"/>
    <mergeCell ref="BN74:BP74"/>
    <mergeCell ref="EW76:EW79"/>
    <mergeCell ref="EY76:EY79"/>
    <mergeCell ref="BN77:BP77"/>
    <mergeCell ref="EW80:EW83"/>
    <mergeCell ref="EY80:EY83"/>
    <mergeCell ref="EW84:EW87"/>
    <mergeCell ref="EY84:EY87"/>
    <mergeCell ref="EW88:EW91"/>
    <mergeCell ref="EY88:EY91"/>
    <mergeCell ref="DF90:DF91"/>
    <mergeCell ref="DT92:DT93"/>
    <mergeCell ref="EW92:EW95"/>
    <mergeCell ref="EY92:EY95"/>
    <mergeCell ref="BX96:BX99"/>
    <mergeCell ref="EW96:EW99"/>
    <mergeCell ref="EY96:EY99"/>
    <mergeCell ref="CY60:CY63"/>
    <mergeCell ref="DG60:DG61"/>
    <mergeCell ref="DH60:DH61"/>
    <mergeCell ref="DI60:DI63"/>
    <mergeCell ref="DJ60:DJ63"/>
    <mergeCell ref="CR60:CR63"/>
    <mergeCell ref="CS60:CS63"/>
    <mergeCell ref="CT60:CT63"/>
    <mergeCell ref="CU60:CU63"/>
    <mergeCell ref="CV60:CV63"/>
    <mergeCell ref="CW60:CW63"/>
    <mergeCell ref="CL60:CL63"/>
    <mergeCell ref="CM60:CM63"/>
    <mergeCell ref="CN60:CN63"/>
    <mergeCell ref="CO60:CO63"/>
    <mergeCell ref="CP60:CP63"/>
    <mergeCell ref="CQ60:CQ63"/>
    <mergeCell ref="DI64:DI67"/>
    <mergeCell ref="CQ64:CQ67"/>
    <mergeCell ref="CR64:CR67"/>
    <mergeCell ref="CS64:CS67"/>
    <mergeCell ref="CT64:CT67"/>
    <mergeCell ref="CU64:CU67"/>
    <mergeCell ref="CV64:CV67"/>
    <mergeCell ref="CK64:CK67"/>
    <mergeCell ref="CL64:CL67"/>
    <mergeCell ref="CM64:CM67"/>
    <mergeCell ref="CN64:CN67"/>
    <mergeCell ref="CO64:CO67"/>
    <mergeCell ref="CP64:CP67"/>
    <mergeCell ref="CV68:CV71"/>
    <mergeCell ref="CQ68:CQ71"/>
    <mergeCell ref="DY78:DY79"/>
    <mergeCell ref="CN68:CN71"/>
    <mergeCell ref="EZ100:EZ191"/>
    <mergeCell ref="FA100:FA191"/>
    <mergeCell ref="FB100:FB191"/>
    <mergeCell ref="FD100:FD191"/>
    <mergeCell ref="EW104:EW107"/>
    <mergeCell ref="EY104:EY107"/>
    <mergeCell ref="EW108:EW111"/>
    <mergeCell ref="EY108:EY111"/>
    <mergeCell ref="DF109:DF111"/>
    <mergeCell ref="EW112:EW115"/>
    <mergeCell ref="EY112:EY115"/>
    <mergeCell ref="EW116:EW119"/>
    <mergeCell ref="EY116:EY119"/>
    <mergeCell ref="DT117:DT119"/>
    <mergeCell ref="EW120:EW123"/>
    <mergeCell ref="EY120:EY123"/>
    <mergeCell ref="EW124:EW127"/>
    <mergeCell ref="EY124:EY127"/>
    <mergeCell ref="BL127:BL129"/>
    <mergeCell ref="BN127:BT129"/>
    <mergeCell ref="EW128:EW131"/>
    <mergeCell ref="EY128:EY131"/>
    <mergeCell ref="BN130:BP130"/>
    <mergeCell ref="EW132:EW135"/>
    <mergeCell ref="EY132:EY135"/>
    <mergeCell ref="BN133:BP133"/>
    <mergeCell ref="BN136:BP136"/>
    <mergeCell ref="EW136:EW139"/>
    <mergeCell ref="EY136:EY139"/>
    <mergeCell ref="BN139:BP139"/>
    <mergeCell ref="EW140:EW143"/>
    <mergeCell ref="EY140:EY143"/>
    <mergeCell ref="BN142:BP142"/>
    <mergeCell ref="DT144:DT145"/>
    <mergeCell ref="EW144:EW147"/>
    <mergeCell ref="EY144:EY147"/>
    <mergeCell ref="BN145:BP145"/>
    <mergeCell ref="DT146:DT147"/>
    <mergeCell ref="BN148:BP148"/>
    <mergeCell ref="EW148:EW151"/>
    <mergeCell ref="EY148:EY151"/>
    <mergeCell ref="BN151:BP151"/>
    <mergeCell ref="BX152:BX153"/>
    <mergeCell ref="BY152:BY153"/>
    <mergeCell ref="CB152:CB155"/>
    <mergeCell ref="CC152:CC155"/>
    <mergeCell ref="CD152:CD155"/>
    <mergeCell ref="CE152:CE155"/>
    <mergeCell ref="CF152:CF155"/>
    <mergeCell ref="CG152:CG155"/>
    <mergeCell ref="CH152:CH155"/>
    <mergeCell ref="EW152:EW155"/>
    <mergeCell ref="EY152:EY155"/>
    <mergeCell ref="BN154:BP154"/>
    <mergeCell ref="BX154:BX155"/>
    <mergeCell ref="CT112:CT115"/>
    <mergeCell ref="CU112:CU115"/>
    <mergeCell ref="CJ112:CJ113"/>
    <mergeCell ref="CK112:CK115"/>
    <mergeCell ref="CL112:CL115"/>
    <mergeCell ref="CM112:CM115"/>
    <mergeCell ref="CN112:CN115"/>
    <mergeCell ref="CO112:CO115"/>
    <mergeCell ref="CC112:CC115"/>
    <mergeCell ref="BY154:BY155"/>
    <mergeCell ref="EW156:EW159"/>
    <mergeCell ref="EY156:EY159"/>
    <mergeCell ref="BN157:BP157"/>
    <mergeCell ref="BN160:BP160"/>
    <mergeCell ref="EW160:EW163"/>
    <mergeCell ref="EY160:EY163"/>
    <mergeCell ref="BN163:BP163"/>
    <mergeCell ref="EW164:EW167"/>
    <mergeCell ref="EY164:EY167"/>
    <mergeCell ref="BN166:BP166"/>
    <mergeCell ref="EW168:EW171"/>
    <mergeCell ref="EY168:EY171"/>
    <mergeCell ref="BN169:BP169"/>
    <mergeCell ref="EW172:EW175"/>
    <mergeCell ref="EY172:EY175"/>
    <mergeCell ref="EW176:EW179"/>
    <mergeCell ref="EY176:EY179"/>
    <mergeCell ref="EW180:EW183"/>
    <mergeCell ref="EY180:EY183"/>
    <mergeCell ref="DF182:DF183"/>
    <mergeCell ref="DT184:DT185"/>
    <mergeCell ref="EW184:EW187"/>
    <mergeCell ref="EY184:EY187"/>
    <mergeCell ref="BX188:BX191"/>
    <mergeCell ref="EW188:EW191"/>
    <mergeCell ref="EY188:EY191"/>
    <mergeCell ref="C192:C283"/>
    <mergeCell ref="BJ192:BJ283"/>
    <mergeCell ref="BM192:BM283"/>
    <mergeCell ref="BV192:BV283"/>
    <mergeCell ref="CI192:CI283"/>
    <mergeCell ref="DE192:DE283"/>
    <mergeCell ref="DS192:DS283"/>
    <mergeCell ref="EW192:EW195"/>
    <mergeCell ref="EY192:EY195"/>
    <mergeCell ref="EY256:EY259"/>
    <mergeCell ref="BN258:BP258"/>
    <mergeCell ref="EW260:EW263"/>
    <mergeCell ref="EY260:EY263"/>
    <mergeCell ref="BN261:BP261"/>
    <mergeCell ref="EW264:EW267"/>
    <mergeCell ref="EY264:EY267"/>
    <mergeCell ref="EW268:EW271"/>
    <mergeCell ref="EY268:EY271"/>
    <mergeCell ref="EW272:EW275"/>
    <mergeCell ref="EY272:EY275"/>
    <mergeCell ref="DF274:DF275"/>
    <mergeCell ref="DT276:DT277"/>
    <mergeCell ref="EW276:EW279"/>
    <mergeCell ref="EY276:EY279"/>
    <mergeCell ref="BX280:BX283"/>
    <mergeCell ref="EW280:EW283"/>
    <mergeCell ref="EY280:EY283"/>
    <mergeCell ref="C100:C191"/>
    <mergeCell ref="BJ100:BJ191"/>
    <mergeCell ref="BM100:BM191"/>
    <mergeCell ref="BV100:BV191"/>
    <mergeCell ref="CI100:CI191"/>
    <mergeCell ref="DE100:DE191"/>
    <mergeCell ref="DS100:DS191"/>
    <mergeCell ref="EW100:EW103"/>
    <mergeCell ref="EY100:EY103"/>
    <mergeCell ref="CD112:CD115"/>
    <mergeCell ref="EZ192:EZ283"/>
    <mergeCell ref="FA192:FA283"/>
    <mergeCell ref="FB192:FB283"/>
    <mergeCell ref="FD192:FD283"/>
    <mergeCell ref="EW196:EW199"/>
    <mergeCell ref="EY196:EY199"/>
    <mergeCell ref="EW200:EW203"/>
    <mergeCell ref="EY200:EY203"/>
    <mergeCell ref="DF201:DF203"/>
    <mergeCell ref="EW204:EW207"/>
    <mergeCell ref="EY204:EY207"/>
    <mergeCell ref="EW208:EW211"/>
    <mergeCell ref="EY208:EY211"/>
    <mergeCell ref="DT209:DT211"/>
    <mergeCell ref="EW212:EW215"/>
    <mergeCell ref="EY212:EY215"/>
    <mergeCell ref="EW216:EW219"/>
    <mergeCell ref="EY216:EY219"/>
    <mergeCell ref="BL219:BL221"/>
    <mergeCell ref="BN219:BT221"/>
    <mergeCell ref="EW220:EW223"/>
    <mergeCell ref="EY220:EY223"/>
    <mergeCell ref="BN222:BP222"/>
    <mergeCell ref="EW224:EW227"/>
    <mergeCell ref="EY224:EY227"/>
    <mergeCell ref="BN225:BP225"/>
    <mergeCell ref="BN228:BP228"/>
    <mergeCell ref="EW228:EW231"/>
    <mergeCell ref="EY228:EY231"/>
    <mergeCell ref="BN231:BP231"/>
    <mergeCell ref="EW232:EW235"/>
    <mergeCell ref="EY232:EY235"/>
    <mergeCell ref="BN234:BP234"/>
    <mergeCell ref="DT236:DT237"/>
    <mergeCell ref="EW236:EW239"/>
    <mergeCell ref="EY236:EY239"/>
    <mergeCell ref="BN237:BP237"/>
    <mergeCell ref="DT238:DT239"/>
    <mergeCell ref="BN240:BP240"/>
    <mergeCell ref="EW240:EW243"/>
    <mergeCell ref="EY240:EY243"/>
    <mergeCell ref="BN243:BP243"/>
    <mergeCell ref="BX244:BX245"/>
    <mergeCell ref="BY244:BY245"/>
    <mergeCell ref="CB244:CB247"/>
    <mergeCell ref="CC244:CC247"/>
    <mergeCell ref="CD244:CD247"/>
    <mergeCell ref="CE244:CE247"/>
    <mergeCell ref="CF244:CF247"/>
    <mergeCell ref="CG244:CG247"/>
    <mergeCell ref="CH244:CH247"/>
    <mergeCell ref="EW244:EW247"/>
    <mergeCell ref="EY244:EY247"/>
    <mergeCell ref="BN246:BP246"/>
    <mergeCell ref="BX246:BX247"/>
    <mergeCell ref="BY246:BY247"/>
    <mergeCell ref="EW248:EW251"/>
    <mergeCell ref="EY248:EY251"/>
    <mergeCell ref="BN249:BP249"/>
    <mergeCell ref="BN252:BP252"/>
    <mergeCell ref="EW252:EW255"/>
    <mergeCell ref="EY252:EY255"/>
    <mergeCell ref="BN255:BP255"/>
    <mergeCell ref="EW256:EW259"/>
    <mergeCell ref="EZ284:EZ375"/>
    <mergeCell ref="FA284:FA375"/>
    <mergeCell ref="FB284:FB375"/>
    <mergeCell ref="FD284:FD375"/>
    <mergeCell ref="EW288:EW291"/>
    <mergeCell ref="EY288:EY291"/>
    <mergeCell ref="EW292:EW295"/>
    <mergeCell ref="EY292:EY295"/>
    <mergeCell ref="DF293:DF295"/>
    <mergeCell ref="EW296:EW299"/>
    <mergeCell ref="EY296:EY299"/>
    <mergeCell ref="EW300:EW303"/>
    <mergeCell ref="EY300:EY303"/>
    <mergeCell ref="DT301:DT303"/>
    <mergeCell ref="EW304:EW307"/>
    <mergeCell ref="EY304:EY307"/>
    <mergeCell ref="EW308:EW311"/>
    <mergeCell ref="EY308:EY311"/>
    <mergeCell ref="BL311:BL313"/>
    <mergeCell ref="BN311:BT313"/>
    <mergeCell ref="EW312:EW315"/>
    <mergeCell ref="EY312:EY315"/>
    <mergeCell ref="BN314:BP314"/>
    <mergeCell ref="EW316:EW319"/>
    <mergeCell ref="EY316:EY319"/>
    <mergeCell ref="BN317:BP317"/>
    <mergeCell ref="BN320:BP320"/>
    <mergeCell ref="EW320:EW323"/>
    <mergeCell ref="EY320:EY323"/>
    <mergeCell ref="BN323:BP323"/>
    <mergeCell ref="EW324:EW327"/>
    <mergeCell ref="EY324:EY327"/>
    <mergeCell ref="BN326:BP326"/>
    <mergeCell ref="DT328:DT329"/>
    <mergeCell ref="EW328:EW331"/>
    <mergeCell ref="EY328:EY331"/>
    <mergeCell ref="BN329:BP329"/>
    <mergeCell ref="DT330:DT331"/>
    <mergeCell ref="BN332:BP332"/>
    <mergeCell ref="EW332:EW335"/>
    <mergeCell ref="EY332:EY335"/>
    <mergeCell ref="BN335:BP335"/>
    <mergeCell ref="BX336:BX337"/>
    <mergeCell ref="BY336:BY337"/>
    <mergeCell ref="CB336:CB339"/>
    <mergeCell ref="CC336:CC339"/>
    <mergeCell ref="CD336:CD339"/>
    <mergeCell ref="CE336:CE339"/>
    <mergeCell ref="CF336:CF339"/>
    <mergeCell ref="CG336:CG339"/>
    <mergeCell ref="CH336:CH339"/>
    <mergeCell ref="EW336:EW339"/>
    <mergeCell ref="EY336:EY339"/>
    <mergeCell ref="BN338:BP338"/>
    <mergeCell ref="BX338:BX339"/>
    <mergeCell ref="CT296:CT299"/>
    <mergeCell ref="CU296:CU299"/>
    <mergeCell ref="CJ296:CJ297"/>
    <mergeCell ref="CK296:CK299"/>
    <mergeCell ref="CL296:CL299"/>
    <mergeCell ref="CM296:CM299"/>
    <mergeCell ref="CN296:CN299"/>
    <mergeCell ref="CO296:CO299"/>
    <mergeCell ref="CC296:CC299"/>
    <mergeCell ref="BY338:BY339"/>
    <mergeCell ref="EW340:EW343"/>
    <mergeCell ref="EY340:EY343"/>
    <mergeCell ref="BN341:BP341"/>
    <mergeCell ref="BN344:BP344"/>
    <mergeCell ref="EW344:EW347"/>
    <mergeCell ref="EY344:EY347"/>
    <mergeCell ref="BN347:BP347"/>
    <mergeCell ref="EW348:EW351"/>
    <mergeCell ref="EY348:EY351"/>
    <mergeCell ref="BN350:BP350"/>
    <mergeCell ref="EW352:EW355"/>
    <mergeCell ref="EY352:EY355"/>
    <mergeCell ref="BN353:BP353"/>
    <mergeCell ref="EW356:EW359"/>
    <mergeCell ref="EY356:EY359"/>
    <mergeCell ref="EW360:EW363"/>
    <mergeCell ref="EY360:EY363"/>
    <mergeCell ref="EW364:EW367"/>
    <mergeCell ref="EY364:EY367"/>
    <mergeCell ref="DF366:DF367"/>
    <mergeCell ref="DT368:DT369"/>
    <mergeCell ref="EW368:EW371"/>
    <mergeCell ref="EY368:EY371"/>
    <mergeCell ref="BX372:BX375"/>
    <mergeCell ref="EW372:EW375"/>
    <mergeCell ref="EY372:EY375"/>
    <mergeCell ref="C376:C467"/>
    <mergeCell ref="BJ376:BJ467"/>
    <mergeCell ref="BM376:BM467"/>
    <mergeCell ref="BV376:BV467"/>
    <mergeCell ref="CI376:CI467"/>
    <mergeCell ref="DE376:DE467"/>
    <mergeCell ref="DS376:DS467"/>
    <mergeCell ref="EW376:EW379"/>
    <mergeCell ref="EY376:EY379"/>
    <mergeCell ref="EY440:EY443"/>
    <mergeCell ref="BN442:BP442"/>
    <mergeCell ref="EW444:EW447"/>
    <mergeCell ref="EY444:EY447"/>
    <mergeCell ref="BN445:BP445"/>
    <mergeCell ref="EW448:EW451"/>
    <mergeCell ref="EY448:EY451"/>
    <mergeCell ref="EW452:EW455"/>
    <mergeCell ref="EY452:EY455"/>
    <mergeCell ref="EW456:EW459"/>
    <mergeCell ref="EY456:EY459"/>
    <mergeCell ref="DF458:DF459"/>
    <mergeCell ref="DT460:DT461"/>
    <mergeCell ref="EW460:EW463"/>
    <mergeCell ref="EY460:EY463"/>
    <mergeCell ref="BX464:BX467"/>
    <mergeCell ref="EW464:EW467"/>
    <mergeCell ref="EY464:EY467"/>
    <mergeCell ref="C284:C375"/>
    <mergeCell ref="BJ284:BJ375"/>
    <mergeCell ref="BM284:BM375"/>
    <mergeCell ref="BV284:BV375"/>
    <mergeCell ref="CI284:CI375"/>
    <mergeCell ref="DE284:DE375"/>
    <mergeCell ref="DS284:DS375"/>
    <mergeCell ref="EW284:EW287"/>
    <mergeCell ref="EY284:EY287"/>
    <mergeCell ref="CD296:CD299"/>
    <mergeCell ref="EZ376:EZ467"/>
    <mergeCell ref="FA376:FA467"/>
    <mergeCell ref="FB376:FB467"/>
    <mergeCell ref="FD376:FD467"/>
    <mergeCell ref="EW380:EW383"/>
    <mergeCell ref="EY380:EY383"/>
    <mergeCell ref="EW384:EW387"/>
    <mergeCell ref="EY384:EY387"/>
    <mergeCell ref="DF385:DF387"/>
    <mergeCell ref="EW388:EW391"/>
    <mergeCell ref="EY388:EY391"/>
    <mergeCell ref="EW392:EW395"/>
    <mergeCell ref="EY392:EY395"/>
    <mergeCell ref="DT393:DT395"/>
    <mergeCell ref="EW396:EW399"/>
    <mergeCell ref="EY396:EY399"/>
    <mergeCell ref="EW400:EW403"/>
    <mergeCell ref="EY400:EY403"/>
    <mergeCell ref="BL403:BL405"/>
    <mergeCell ref="BN403:BT405"/>
    <mergeCell ref="EW404:EW407"/>
    <mergeCell ref="EY404:EY407"/>
    <mergeCell ref="BN406:BP406"/>
    <mergeCell ref="EW408:EW411"/>
    <mergeCell ref="EY408:EY411"/>
    <mergeCell ref="BN409:BP409"/>
    <mergeCell ref="BN412:BP412"/>
    <mergeCell ref="EW412:EW415"/>
    <mergeCell ref="EY412:EY415"/>
    <mergeCell ref="BN415:BP415"/>
    <mergeCell ref="EW416:EW419"/>
    <mergeCell ref="EY416:EY419"/>
    <mergeCell ref="BN418:BP418"/>
    <mergeCell ref="DT420:DT421"/>
    <mergeCell ref="EW420:EW423"/>
    <mergeCell ref="EY420:EY423"/>
    <mergeCell ref="BN421:BP421"/>
    <mergeCell ref="DT422:DT423"/>
    <mergeCell ref="BN424:BP424"/>
    <mergeCell ref="EW424:EW427"/>
    <mergeCell ref="EY424:EY427"/>
    <mergeCell ref="BN427:BP427"/>
    <mergeCell ref="BX428:BX429"/>
    <mergeCell ref="BY428:BY429"/>
    <mergeCell ref="CB428:CB431"/>
    <mergeCell ref="CC428:CC431"/>
    <mergeCell ref="CD428:CD431"/>
    <mergeCell ref="CE428:CE431"/>
    <mergeCell ref="CF428:CF431"/>
    <mergeCell ref="CG428:CG431"/>
    <mergeCell ref="CH428:CH431"/>
    <mergeCell ref="EW428:EW431"/>
    <mergeCell ref="EY428:EY431"/>
    <mergeCell ref="BN430:BP430"/>
    <mergeCell ref="BX430:BX431"/>
    <mergeCell ref="BY430:BY431"/>
    <mergeCell ref="EW432:EW435"/>
    <mergeCell ref="EY432:EY435"/>
    <mergeCell ref="BN433:BP433"/>
    <mergeCell ref="BN436:BP436"/>
    <mergeCell ref="EW436:EW439"/>
    <mergeCell ref="EY436:EY439"/>
    <mergeCell ref="BN439:BP439"/>
    <mergeCell ref="EW440:EW443"/>
    <mergeCell ref="EZ468:EZ559"/>
    <mergeCell ref="FA468:FA559"/>
    <mergeCell ref="FB468:FB559"/>
    <mergeCell ref="FD468:FD559"/>
    <mergeCell ref="EW472:EW475"/>
    <mergeCell ref="EY472:EY475"/>
    <mergeCell ref="EW476:EW479"/>
    <mergeCell ref="EY476:EY479"/>
    <mergeCell ref="DF477:DF479"/>
    <mergeCell ref="EW480:EW483"/>
    <mergeCell ref="EY480:EY483"/>
    <mergeCell ref="EW484:EW487"/>
    <mergeCell ref="EY484:EY487"/>
    <mergeCell ref="DT485:DT487"/>
    <mergeCell ref="EW488:EW491"/>
    <mergeCell ref="EY488:EY491"/>
    <mergeCell ref="EW492:EW495"/>
    <mergeCell ref="EY492:EY495"/>
    <mergeCell ref="BL495:BL497"/>
    <mergeCell ref="BN495:BT497"/>
    <mergeCell ref="EW496:EW499"/>
    <mergeCell ref="EY496:EY499"/>
    <mergeCell ref="BN498:BP498"/>
    <mergeCell ref="EW500:EW503"/>
    <mergeCell ref="EY500:EY503"/>
    <mergeCell ref="BN501:BP501"/>
    <mergeCell ref="BN504:BP504"/>
    <mergeCell ref="EW504:EW507"/>
    <mergeCell ref="EY504:EY507"/>
    <mergeCell ref="BN507:BP507"/>
    <mergeCell ref="EW508:EW511"/>
    <mergeCell ref="EY508:EY511"/>
    <mergeCell ref="BN510:BP510"/>
    <mergeCell ref="DT512:DT513"/>
    <mergeCell ref="EW512:EW515"/>
    <mergeCell ref="EY512:EY515"/>
    <mergeCell ref="BN513:BP513"/>
    <mergeCell ref="DT514:DT515"/>
    <mergeCell ref="BN516:BP516"/>
    <mergeCell ref="EW516:EW519"/>
    <mergeCell ref="EY516:EY519"/>
    <mergeCell ref="BN519:BP519"/>
    <mergeCell ref="BX520:BX521"/>
    <mergeCell ref="BY520:BY521"/>
    <mergeCell ref="CB520:CB523"/>
    <mergeCell ref="CC520:CC523"/>
    <mergeCell ref="CD520:CD523"/>
    <mergeCell ref="CE520:CE523"/>
    <mergeCell ref="CF520:CF523"/>
    <mergeCell ref="CG520:CG523"/>
    <mergeCell ref="CH520:CH523"/>
    <mergeCell ref="EW520:EW523"/>
    <mergeCell ref="EY520:EY523"/>
    <mergeCell ref="BN522:BP522"/>
    <mergeCell ref="BX522:BX523"/>
    <mergeCell ref="CT480:CT483"/>
    <mergeCell ref="CU480:CU483"/>
    <mergeCell ref="CJ480:CJ481"/>
    <mergeCell ref="CK480:CK483"/>
    <mergeCell ref="CL480:CL483"/>
    <mergeCell ref="CM480:CM483"/>
    <mergeCell ref="CN480:CN483"/>
    <mergeCell ref="CO480:CO483"/>
    <mergeCell ref="CC480:CC483"/>
    <mergeCell ref="BY522:BY523"/>
    <mergeCell ref="EW524:EW527"/>
    <mergeCell ref="EY524:EY527"/>
    <mergeCell ref="BN525:BP525"/>
    <mergeCell ref="BN528:BP528"/>
    <mergeCell ref="EW528:EW531"/>
    <mergeCell ref="EY528:EY531"/>
    <mergeCell ref="BN531:BP531"/>
    <mergeCell ref="EW532:EW535"/>
    <mergeCell ref="EY532:EY535"/>
    <mergeCell ref="BN534:BP534"/>
    <mergeCell ref="EW536:EW539"/>
    <mergeCell ref="EY536:EY539"/>
    <mergeCell ref="BN537:BP537"/>
    <mergeCell ref="EW540:EW543"/>
    <mergeCell ref="EY540:EY543"/>
    <mergeCell ref="EW544:EW547"/>
    <mergeCell ref="EY544:EY547"/>
    <mergeCell ref="EW548:EW551"/>
    <mergeCell ref="EY548:EY551"/>
    <mergeCell ref="DF550:DF551"/>
    <mergeCell ref="DT552:DT553"/>
    <mergeCell ref="EW552:EW555"/>
    <mergeCell ref="EY552:EY555"/>
    <mergeCell ref="BX556:BX559"/>
    <mergeCell ref="EW556:EW559"/>
    <mergeCell ref="EY556:EY559"/>
    <mergeCell ref="C560:C651"/>
    <mergeCell ref="BJ560:BJ651"/>
    <mergeCell ref="BM560:BM651"/>
    <mergeCell ref="BV560:BV651"/>
    <mergeCell ref="CI560:CI651"/>
    <mergeCell ref="DE560:DE651"/>
    <mergeCell ref="DS560:DS651"/>
    <mergeCell ref="EW560:EW563"/>
    <mergeCell ref="EY560:EY563"/>
    <mergeCell ref="EY624:EY627"/>
    <mergeCell ref="BN626:BP626"/>
    <mergeCell ref="EW628:EW631"/>
    <mergeCell ref="EY628:EY631"/>
    <mergeCell ref="BN629:BP629"/>
    <mergeCell ref="EW632:EW635"/>
    <mergeCell ref="EY632:EY635"/>
    <mergeCell ref="EW636:EW639"/>
    <mergeCell ref="EY636:EY639"/>
    <mergeCell ref="EW640:EW643"/>
    <mergeCell ref="EY640:EY643"/>
    <mergeCell ref="DF642:DF643"/>
    <mergeCell ref="DT644:DT645"/>
    <mergeCell ref="EW644:EW647"/>
    <mergeCell ref="EY644:EY647"/>
    <mergeCell ref="BX648:BX651"/>
    <mergeCell ref="EW648:EW651"/>
    <mergeCell ref="EY648:EY651"/>
    <mergeCell ref="C468:C559"/>
    <mergeCell ref="BJ468:BJ559"/>
    <mergeCell ref="BM468:BM559"/>
    <mergeCell ref="BV468:BV559"/>
    <mergeCell ref="CI468:CI559"/>
    <mergeCell ref="DE468:DE559"/>
    <mergeCell ref="DS468:DS559"/>
    <mergeCell ref="EW468:EW471"/>
    <mergeCell ref="EY468:EY471"/>
    <mergeCell ref="CD480:CD483"/>
    <mergeCell ref="EZ560:EZ651"/>
    <mergeCell ref="FA560:FA651"/>
    <mergeCell ref="FB560:FB651"/>
    <mergeCell ref="FD560:FD651"/>
    <mergeCell ref="EW564:EW567"/>
    <mergeCell ref="EY564:EY567"/>
    <mergeCell ref="EW568:EW571"/>
    <mergeCell ref="EY568:EY571"/>
    <mergeCell ref="DF569:DF571"/>
    <mergeCell ref="EW572:EW575"/>
    <mergeCell ref="EY572:EY575"/>
    <mergeCell ref="EW576:EW579"/>
    <mergeCell ref="EY576:EY579"/>
    <mergeCell ref="DT577:DT579"/>
    <mergeCell ref="EW580:EW583"/>
    <mergeCell ref="EY580:EY583"/>
    <mergeCell ref="EW584:EW587"/>
    <mergeCell ref="EY584:EY587"/>
    <mergeCell ref="BL587:BL589"/>
    <mergeCell ref="BN587:BT589"/>
    <mergeCell ref="EW588:EW591"/>
    <mergeCell ref="EY588:EY591"/>
    <mergeCell ref="BN590:BP590"/>
    <mergeCell ref="EW592:EW595"/>
    <mergeCell ref="EY592:EY595"/>
    <mergeCell ref="BN593:BP593"/>
    <mergeCell ref="BN596:BP596"/>
    <mergeCell ref="EW596:EW599"/>
    <mergeCell ref="EY596:EY599"/>
    <mergeCell ref="BN599:BP599"/>
    <mergeCell ref="EW600:EW603"/>
    <mergeCell ref="EY600:EY603"/>
    <mergeCell ref="BN602:BP602"/>
    <mergeCell ref="DT604:DT605"/>
    <mergeCell ref="EW604:EW607"/>
    <mergeCell ref="EY604:EY607"/>
    <mergeCell ref="BN605:BP605"/>
    <mergeCell ref="DT606:DT607"/>
    <mergeCell ref="BN608:BP608"/>
    <mergeCell ref="EW608:EW611"/>
    <mergeCell ref="EY608:EY611"/>
    <mergeCell ref="BN611:BP611"/>
    <mergeCell ref="BX612:BX613"/>
    <mergeCell ref="BY612:BY613"/>
    <mergeCell ref="CB612:CB615"/>
    <mergeCell ref="CC612:CC615"/>
    <mergeCell ref="CD612:CD615"/>
    <mergeCell ref="CE612:CE615"/>
    <mergeCell ref="CF612:CF615"/>
    <mergeCell ref="CG612:CG615"/>
    <mergeCell ref="CH612:CH615"/>
    <mergeCell ref="EW612:EW615"/>
    <mergeCell ref="EY612:EY615"/>
    <mergeCell ref="BN614:BP614"/>
    <mergeCell ref="BX614:BX615"/>
    <mergeCell ref="BY614:BY615"/>
    <mergeCell ref="EW616:EW619"/>
    <mergeCell ref="EY616:EY619"/>
    <mergeCell ref="BN617:BP617"/>
    <mergeCell ref="BN620:BP620"/>
    <mergeCell ref="EW620:EW623"/>
    <mergeCell ref="EY620:EY623"/>
    <mergeCell ref="BN623:BP623"/>
    <mergeCell ref="EW624:EW627"/>
    <mergeCell ref="EW652:EW655"/>
    <mergeCell ref="EY652:EY655"/>
    <mergeCell ref="EZ652:EZ743"/>
    <mergeCell ref="FA652:FA743"/>
    <mergeCell ref="FB652:FB743"/>
    <mergeCell ref="FD652:FD743"/>
    <mergeCell ref="EW656:EW659"/>
    <mergeCell ref="EY656:EY659"/>
    <mergeCell ref="EW660:EW663"/>
    <mergeCell ref="EY660:EY663"/>
    <mergeCell ref="DF661:DF663"/>
    <mergeCell ref="EW664:EW667"/>
    <mergeCell ref="EY664:EY667"/>
    <mergeCell ref="EW668:EW671"/>
    <mergeCell ref="EY668:EY671"/>
    <mergeCell ref="DT669:DT671"/>
    <mergeCell ref="EW672:EW675"/>
    <mergeCell ref="EY672:EY675"/>
    <mergeCell ref="EW676:EW679"/>
    <mergeCell ref="EY676:EY679"/>
    <mergeCell ref="BL679:BL681"/>
    <mergeCell ref="BN679:BT681"/>
    <mergeCell ref="EW680:EW683"/>
    <mergeCell ref="EY680:EY683"/>
    <mergeCell ref="BN682:BP682"/>
    <mergeCell ref="EW684:EW687"/>
    <mergeCell ref="EY684:EY687"/>
    <mergeCell ref="BN685:BP685"/>
    <mergeCell ref="BN688:BP688"/>
    <mergeCell ref="EW688:EW691"/>
    <mergeCell ref="EY688:EY691"/>
    <mergeCell ref="BN691:BP691"/>
    <mergeCell ref="EW692:EW695"/>
    <mergeCell ref="EY692:EY695"/>
    <mergeCell ref="BN694:BP694"/>
    <mergeCell ref="DT696:DT697"/>
    <mergeCell ref="EW696:EW699"/>
    <mergeCell ref="EY696:EY699"/>
    <mergeCell ref="BN697:BP697"/>
    <mergeCell ref="DT698:DT699"/>
    <mergeCell ref="BN700:BP700"/>
    <mergeCell ref="EW700:EW703"/>
    <mergeCell ref="EY700:EY703"/>
    <mergeCell ref="BN703:BP703"/>
    <mergeCell ref="BX704:BX705"/>
    <mergeCell ref="BY704:BY705"/>
    <mergeCell ref="CB704:CB707"/>
    <mergeCell ref="CC704:CC707"/>
    <mergeCell ref="CD704:CD707"/>
    <mergeCell ref="CE704:CE707"/>
    <mergeCell ref="CF704:CF707"/>
    <mergeCell ref="CG704:CG707"/>
    <mergeCell ref="CH704:CH707"/>
    <mergeCell ref="EW704:EW707"/>
    <mergeCell ref="EY704:EY707"/>
    <mergeCell ref="BN706:BP706"/>
    <mergeCell ref="BX706:BX707"/>
    <mergeCell ref="CT664:CT667"/>
    <mergeCell ref="CU664:CU667"/>
    <mergeCell ref="CJ664:CJ665"/>
    <mergeCell ref="CK664:CK667"/>
    <mergeCell ref="CL664:CL667"/>
    <mergeCell ref="CM664:CM667"/>
    <mergeCell ref="CN664:CN667"/>
    <mergeCell ref="C652:C743"/>
    <mergeCell ref="BJ652:BJ743"/>
    <mergeCell ref="BM652:BM743"/>
    <mergeCell ref="BV652:BV743"/>
    <mergeCell ref="CI652:CI743"/>
    <mergeCell ref="DE652:DE743"/>
    <mergeCell ref="DS652:DS743"/>
    <mergeCell ref="CO664:CO667"/>
    <mergeCell ref="CC664:CC667"/>
    <mergeCell ref="CD664:CD667"/>
    <mergeCell ref="CE664:CE667"/>
    <mergeCell ref="CX656:CX659"/>
    <mergeCell ref="CY656:CY659"/>
    <mergeCell ref="DG656:DG657"/>
    <mergeCell ref="DH656:DH657"/>
    <mergeCell ref="DO652:DO655"/>
    <mergeCell ref="DP652:DP655"/>
    <mergeCell ref="DQ652:DQ655"/>
    <mergeCell ref="DR652:DR655"/>
    <mergeCell ref="DJ656:DJ659"/>
    <mergeCell ref="DK656:DK659"/>
    <mergeCell ref="DL656:DL659"/>
    <mergeCell ref="DM656:DM659"/>
    <mergeCell ref="DN656:DN659"/>
    <mergeCell ref="CJ660:CJ661"/>
    <mergeCell ref="CK660:CK663"/>
    <mergeCell ref="CL660:CL663"/>
    <mergeCell ref="CM660:CM663"/>
    <mergeCell ref="CN660:CN663"/>
    <mergeCell ref="CO660:CO663"/>
    <mergeCell ref="CC660:CC663"/>
    <mergeCell ref="CD660:CD663"/>
    <mergeCell ref="CE660:CE663"/>
    <mergeCell ref="CF660:CF663"/>
    <mergeCell ref="CG660:CG663"/>
    <mergeCell ref="DG664:DG665"/>
    <mergeCell ref="DH664:DH665"/>
    <mergeCell ref="CP664:CP667"/>
    <mergeCell ref="CQ664:CQ667"/>
    <mergeCell ref="CR664:CR667"/>
    <mergeCell ref="CS664:CS667"/>
    <mergeCell ref="CY652:CY655"/>
    <mergeCell ref="DG652:DG653"/>
    <mergeCell ref="DH652:DH653"/>
    <mergeCell ref="CP652:CP655"/>
    <mergeCell ref="CQ652:CQ655"/>
    <mergeCell ref="CR652:CR655"/>
    <mergeCell ref="CS652:CS655"/>
    <mergeCell ref="CT652:CT655"/>
    <mergeCell ref="CU652:CU655"/>
    <mergeCell ref="CJ652:CJ653"/>
    <mergeCell ref="CK652:CK655"/>
    <mergeCell ref="CR656:CR659"/>
    <mergeCell ref="CS656:CS659"/>
    <mergeCell ref="CT656:CT659"/>
    <mergeCell ref="CU656:CU659"/>
    <mergeCell ref="CV656:CV659"/>
    <mergeCell ref="CW656:CW659"/>
    <mergeCell ref="CL656:CL659"/>
    <mergeCell ref="CM656:CM659"/>
    <mergeCell ref="CN656:CN659"/>
    <mergeCell ref="CO656:CO659"/>
    <mergeCell ref="CP656:CP659"/>
    <mergeCell ref="CQ656:CQ659"/>
    <mergeCell ref="EW708:EW711"/>
    <mergeCell ref="EY708:EY711"/>
    <mergeCell ref="BN709:BP709"/>
    <mergeCell ref="BN712:BP712"/>
    <mergeCell ref="EW712:EW715"/>
    <mergeCell ref="EY712:EY715"/>
    <mergeCell ref="BN715:BP715"/>
    <mergeCell ref="EW716:EW719"/>
    <mergeCell ref="EY716:EY719"/>
    <mergeCell ref="BN718:BP718"/>
    <mergeCell ref="EW720:EW723"/>
    <mergeCell ref="EY720:EY723"/>
    <mergeCell ref="BN721:BP721"/>
    <mergeCell ref="EW724:EW727"/>
    <mergeCell ref="EY724:EY727"/>
    <mergeCell ref="EW728:EW731"/>
    <mergeCell ref="EY728:EY731"/>
    <mergeCell ref="EW732:EW735"/>
    <mergeCell ref="EY732:EY735"/>
    <mergeCell ref="DF734:DF735"/>
    <mergeCell ref="DT736:DT737"/>
    <mergeCell ref="EW736:EW739"/>
    <mergeCell ref="EY736:EY739"/>
    <mergeCell ref="CQ740:CQ743"/>
    <mergeCell ref="CR740:CR743"/>
    <mergeCell ref="CS740:CS743"/>
    <mergeCell ref="CT740:CT743"/>
    <mergeCell ref="CU740:CU743"/>
    <mergeCell ref="CV740:CV743"/>
    <mergeCell ref="CW740:CW743"/>
    <mergeCell ref="CX740:CX743"/>
    <mergeCell ref="CY740:CY743"/>
    <mergeCell ref="DG740:DG741"/>
    <mergeCell ref="DH740:DH741"/>
    <mergeCell ref="DI740:DI743"/>
    <mergeCell ref="DJ740:DJ743"/>
    <mergeCell ref="DK740:DK743"/>
    <mergeCell ref="DL740:DL743"/>
    <mergeCell ref="DM740:DM743"/>
    <mergeCell ref="DN740:DN743"/>
    <mergeCell ref="DO740:DO743"/>
    <mergeCell ref="DP740:DP743"/>
    <mergeCell ref="DQ740:DQ743"/>
    <mergeCell ref="DR740:DR743"/>
    <mergeCell ref="DU740:DU743"/>
    <mergeCell ref="DV740:DV741"/>
    <mergeCell ref="DW740:DW741"/>
    <mergeCell ref="DX740:DX741"/>
    <mergeCell ref="DY740:DY741"/>
    <mergeCell ref="DZ740:DZ743"/>
    <mergeCell ref="EA740:EA743"/>
    <mergeCell ref="EB740:EB743"/>
    <mergeCell ref="CV708:CV711"/>
    <mergeCell ref="CK708:CK711"/>
    <mergeCell ref="CL708:CL711"/>
    <mergeCell ref="CM708:CM711"/>
    <mergeCell ref="CN708:CN711"/>
    <mergeCell ref="CO708:CO711"/>
    <mergeCell ref="CP708:CP711"/>
    <mergeCell ref="CN712:CN715"/>
    <mergeCell ref="CO712:CO715"/>
    <mergeCell ref="CP712:CP715"/>
    <mergeCell ref="CQ712:CQ715"/>
    <mergeCell ref="CP716:CP719"/>
    <mergeCell ref="D740:D743"/>
    <mergeCell ref="E740:E741"/>
    <mergeCell ref="BX740:BX743"/>
    <mergeCell ref="CA740:CA743"/>
    <mergeCell ref="CJ740:CJ741"/>
    <mergeCell ref="CK740:CK743"/>
    <mergeCell ref="CL740:CL743"/>
    <mergeCell ref="CM740:CM743"/>
    <mergeCell ref="CN740:CN743"/>
    <mergeCell ref="CO740:CO743"/>
    <mergeCell ref="CP740:CP743"/>
    <mergeCell ref="EC740:EC743"/>
    <mergeCell ref="ED740:ED743"/>
    <mergeCell ref="EE740:EE743"/>
    <mergeCell ref="EF740:EF743"/>
    <mergeCell ref="EG740:EG743"/>
    <mergeCell ref="EH740:EH743"/>
    <mergeCell ref="EI740:EI743"/>
    <mergeCell ref="EJ740:EJ743"/>
    <mergeCell ref="EK740:EK743"/>
    <mergeCell ref="EL740:EL743"/>
    <mergeCell ref="EM740:EM743"/>
    <mergeCell ref="EN740:EN743"/>
    <mergeCell ref="EO740:EO743"/>
    <mergeCell ref="EP740:EP743"/>
    <mergeCell ref="EQ740:EQ743"/>
    <mergeCell ref="ER740:ER743"/>
    <mergeCell ref="ES740:ES743"/>
    <mergeCell ref="ET740:ET743"/>
    <mergeCell ref="EU740:EU743"/>
    <mergeCell ref="EV740:EV743"/>
    <mergeCell ref="EW740:EW743"/>
    <mergeCell ref="EY740:EY743"/>
    <mergeCell ref="E742:E743"/>
    <mergeCell ref="CJ742:CJ743"/>
    <mergeCell ref="DV742:DV743"/>
    <mergeCell ref="DW742:DW743"/>
    <mergeCell ref="DX742:DX743"/>
    <mergeCell ref="DY742:DY743"/>
  </mergeCells>
  <phoneticPr fontId="4"/>
  <conditionalFormatting sqref="AE1:AF1 AP1:AQ1 AZ1:BY1 CT1:DJ1 C1:W3 DS1:DZ5 EK1:EK6 EW1:FE7 X1:AD11 FF1:XFD743 AE2 AP2 AZ2:BX2 CT2:CU2 CY2:DA2 DE2:DI2 AE3:AH3 AP3:BC3 BJ3:BX3 CT3 CY3:CZ3 DE3:DK3 C4:G4 L4:W4 BA4:BE4 AE4:AZ5 BJ4:CH5 CT4:DR5 BA5:BI6 C5:W7 AE6:AF6 AP6:AQ6 AZ6 BJ6:BY6 CT6:DJ6 DS6:EA8 AE7:AZ7 BJ7:CH7 CT7:DL7 EK7:EL8 DM7:DR743 CT8:DK8 EZ8:FE8 AE8:BM10 G8:W11 BU8:CH11 C8:C51 EW8:EY743 CY9:DK11 DS9:DZ11 CT9:CT47 EK9:EK99 FC9:FC99 FE9:FE743 BJ11:BM11 AZ11:BA14 AE11:AY97 CU12:CX12 EA12 EL12 BB12:BM14 CZ12:DF14 DG12:DK15 DS12:DY27 CY12:CY47 G12:L51 BU12:BZ60 CA12:CH63 M12:AD99 DZ12:DZ99 CZ15:DE15 BJ15:BM31 CU16:CX16 EA16 EL16 AZ16:BI18 DE16:DE93 DG16:DG97 CZ16:DD99 DH16:DK743 DF17 EA20 EL20 AZ20:BI22 CU24:CX24 EA24 EL24 AZ24:BI26 EA28 EL28 AZ28:BI30 DS28:DU47 DV28:DY99 CU32:CX32 EA32 EL32 AZ32:BI34 BM32:BM38 BJ32:BL84 BN35 EA36 EL36 AZ36:BI38 BN38 BM39:BN39 BO39:BT40 BM40 CU40:CX40 EA40 EL40 AZ40:BI42 BM41:BN41 DF41:DF42 BN42 BM42:BM84 BQ44:BT44 EA44 EL44 DF44:DF45 AZ44:BI46 BN44:BN78 BO45:BT46 BQ47:BT47 BO48:BT48 CT48:CY48 EA48 EL48 AZ48:BI50 DS48:DT61 DU48:DU99 CT49:CT51 CY49:CY51 BQ50:BT50 BO51:BT51 CT52:CY52 EA52 EL52 AZ52:BI54 C52:L99 BQ53:BT53 CT53:CT55 CY53:CY55 BO54:BT55 BQ56:BT56 CT56:CY56 EA56 EL56 AZ56:BI58 BO57:BT58 CT57:CT59 CY57:CY59 BQ59:BT59 CT60:CY60 EA60 EL60 BO60:BT61 AZ60:BI62 BU61:BV62 BX61:BZ62 CT61:CT63 CY61:CY63 BQ62:BT62 DS62:DS65 BU63:BZ63 BO63:BT64 CT64:CY64 EA64 EL64 AZ64:BI66 BU64:CH91 BQ65:BT65 CT65:CT67 CY65:CY67 BO66:BT67 DS66:DT99 BQ68:BT68 CT68:CY68 EA68 EL68 AZ68:BI70 BO69:BT70 CT69:CT71 CY69:CY71 BQ71:BT71 CT72:CY72 EA72 EL72 BO72:BT73 AZ72:BI74 CT73:CT75 CY73:CY75 BQ74:BT74 BO75:BT76 CT76:CY76 EA76 EL76 AZ76:BI78 BQ77:BT77 CT77:CT79 CY77:CY79 BO78:BT78 CT80:CY80 EA80 EL80 AZ80:BI82 CT81:CT83 CY81:CY83 CT84:CY84 EA84 EL84 AZ84:BI86 CT85:CT87 CY85:CY87 BJ85:BM99 CT88:CY88 EA88 EL88 AZ88:BI90 CT89:CT91 CT92:CX92 EA92 EL92 AZ92:BI94 BU92:CA99 CT93:CT95 DE94:DF99 CT96:CY96 EA96 EL96 AZ96:BI98 CT97:CT99 CY97:CY99 CT100:DG100 DS100:EA100 EK100:EL100 EZ100:FD100 AE100:BM102 G100:AD103 BU100:CH103 C100:C143 CY101:DG103 DS101:DZ103 CT101:CT139 EK101:EK191 FC101:FC191 BJ103:BM103 AZ103:BA106 AE103:AY189 CU104:CX104 EA104 EL104 BB104:BM106 CZ104:DF106 DS104:DY119 CY104:CY139 G104:L143 BU104:BZ152 CA104:CH155 DG104:DG189 M104:AD191 DZ104:DZ191 CZ107:DE107 BJ107:BM123 CU108:CX108 EA108 EL108 AZ108:BI110 DE108:DE185 CZ108:DD191 DF109 EA112 EL112 AZ112:BI114 CU116:CX116 EA116 EL116 AZ116:BI118 EA120 EL120 AZ120:BI122 DS120:DU139 DV120:DY191 CU124:CX124 EA124 EL124 AZ124:BI126 BM124:BM130 BJ124:BL176 BN127 EA128 EL128 AZ128:BI130 BN130 BM131:BN131 BO131:BT132 BM132 CU132:CX132 EA132 EL132 AZ132:BI134 BM133:BN133 DF133:DF134 BN134 BM134:BM176 BQ136:BT136 EA136 EL136 DF136:DF137 AZ136:BI138 BN136:BN170 BO137:BT138 BQ139:BT139 BO140:BT140 CT140:CY140 EA140 EL140 AZ140:BI142 DS140:DT153 DU140:DU191 CT141:CT143 CY141:CY143 BQ142:BT142 BO143:BT143 CT144:CY144 EA144 EL144 AZ144:BI146 C144:L191 BQ145:BT145 CT145:CT147 CY145:CY147 BO146:BT147 BQ148:BT148 CT148:CY148 EA148 EL148 AZ148:BI150 BO149:BT150 CT149:CT151 CY149:CY151 BQ151:BT151 CT152:CY152 EA152 EL152 BO152:BT153 AZ152:BI154 BU153:BV154 BX153:BZ154 CT153:CT155 CY153:CY155 BQ154:BT154 DS154:DS157 BU155:BZ155 BO155:BT156 CT156:CY156 EA156 EL156 AZ156:BI158 BU156:CH183 BQ157:BT157 CT157:CT159 CY157:CY159 BO158:BT159 DS158:DT191 BQ160:BT160 CT160:CY160 EA160 EL160 AZ160:BI162 BO161:BT162 CT161:CT163 CY161:CY163 BQ163:BT163 CT164:CY164 EA164 EL164 BO164:BT165 AZ164:BI166 CT165:CT167 CY165:CY167 BQ166:BT166 BO167:BT168 CT168:CY168 EA168 EL168 AZ168:BI170 BQ169:BT169 CT169:CT171 CY169:CY171 BO170:BT170 CT172:CY172 EA172 EL172 AZ172:BI174 CT173:CT175 CY173:CY175 CT176:CY176 EA176 EL176 AZ176:BI178 CT177:CT179 CY177:CY179 BJ177:BM191 CT180:CY180 EA180 EL180 AZ180:BI182 CT181:CT183 CT184:CX184 EA184 EL184 AZ184:BI186 BU184:CA191 CT185:CT187 DE186:DF191 CT188:CY188 EA188 EL188 AZ188:BI190 CT189:CT191 CY189:CY191 CT192:DG192 DS192:EA192 EK192:EL192 EZ192:FD192 AE192:BM194 G192:AD195 BU192:CH195 C192:C235 CY193:DG195 DS193:DZ195 CT193:CT231 EK193:EK283 FC193:FC283 BJ195:BM195 AZ195:BA198 AE195:AY281 CU196:CX196 EA196 EL196 BB196:BM198 CZ196:DF198 DS196:DY211 CY196:CY231 G196:L235 BU196:BZ244 CA196:CH247 DG196:DG281 M196:AD283 DZ196:DZ283 CZ199:DE199 BJ199:BM215 CU200:CX200 EA200 EL200 AZ200:BI202 DE200:DE277 CZ200:DD283 DF201 EA204 EL204 AZ204:BI206 CU208:CX208 EA208 EL208 AZ208:BI210 EA212 EL212 AZ212:BI214 DS212:DU231 DV212:DY283 CU216:CX216 EA216 EL216 AZ216:BI218 BM216:BM222 BJ216:BL268 BN219 EA220 EL220 AZ220:BI222 BN222 BM223:BN223 BO223:BT224 BM224 CU224:CX224 EA224 EL224 AZ224:BI226 BM225:BN225 DF225:DF226 BN226 BM226:BM268 BQ228:BT228 EA228 EL228 DF228:DF229 AZ228:BI230 BN228:BN262 BO229:BT230 BQ231:BT231 BO232:BT232 CT232:CY232 EA232 EL232 AZ232:BI234 DS232:DT245 DU232:DU283 CT233:CT235 CY233:CY235 BQ234:BT234 BO235:BT235 CT236:CY236 EA236 EL236 AZ236:BI238 C236:L283 BQ237:BT237 CT237:CT239 CY237:CY239 BO238:BT239 BQ240:BT240 CT240:CY240 EA240 EL240 AZ240:BI242 BO241:BT242 CT241:CT243 CY241:CY243 BQ243:BT243 CT244:CY244 EA244 EL244 BO244:BT245 AZ244:BI246 BU245:BV246 BX245:BZ246 CT245:CT247 CY245:CY247 BQ246:BT246 DS246:DS249 BU247:BZ247 BO247:BT248 CT248:CY248 EA248 EL248 AZ248:BI250 BU248:CH275 BQ249:BT249 CT249:CT251 CY249:CY251 BO250:BT251 DS250:DT283 BQ252:BT252 CT252:CY252 EA252 EL252 AZ252:BI254 BO253:BT254 CT253:CT255 CY253:CY255 BQ255:BT255 CT256:CY256 EA256 EL256 BO256:BT257 AZ256:BI258 CT257:CT259 CY257:CY259 BQ258:BT258 BO259:BT260 CT260:CY260 EA260 EL260 AZ260:BI262 BQ261:BT261 CT261:CT263 CY261:CY263 BO262:BT262 CT264:CY264 EA264 EL264 AZ264:BI266 CT265:CT267 CY265:CY267 CT268:CY268 EA268 EL268 AZ268:BI270 CT269:CT271 CY269:CY271 BJ269:BM283 CT272:CY272 EA272 EL272 AZ272:BI274 CT273:CT275 CT276:CX276 EA276 EL276 AZ276:BI278 BU276:CA283 CT277:CT279 DE278:DF283 CT280:CY280 EA280 EL280 AZ280:BI282 CT281:CT283 CY281:CY283 CT284:DG284 DS284:EA284 EK284:EL284 EZ284:FD284 AE284:BM286 G284:AD287 BU284:CH287 C284:C327 CY285:DG287 DS285:DZ287 CT285:CT323 EK285:EK375 FC285:FC375 BJ287:BM287 AZ287:BA290 AE287:AY373 CU288:CX288 EA288 EL288 BB288:BM290 CZ288:DF290 DS288:DY303 CY288:CY323 G288:L327 BU288:BZ336 CA288:CH339 DG288:DG373 M288:AD375 DZ288:DZ375 CZ291:DE291 BJ291:BM307 CU292:CX292 EA292 EL292 AZ292:BI294 DE292:DE369 CZ292:DD375 DF293 EA296 EL296 AZ296:BI298 CU300:CX300 EA300 EL300 AZ300:BI302 EA304 EL304 AZ304:BI306 DS304:DU323 DV304:DY375 CU308:CX308 EA308 EL308 AZ308:BI310 BM308:BM314 BJ308:BL360 BN311 EA312 EL312 AZ312:BI314 BN314 BM315:BN315 BO315:BT316 BM316 CU316:CX316 EA316 EL316 AZ316:BI318 BM317:BN317 DF317:DF318 BN318 BM318:BM360 BQ320:BT320 EA320 EL320 DF320:DF321 AZ320:BI322 BN320:BN354 BO321:BT322 BQ323:BT323 BO324:BT324 CT324:CY324 EA324 EL324 AZ324:BI326 DS324:DT337 DU324:DU375 CT325:CT327 CY325:CY327 BQ326:BT326 BO327:BT327 CT328:CY328 EA328 EL328 AZ328:BI330 C328:L375 BQ329:BT329 CT329:CT331 CY329:CY331 BO330:BT331 BQ332:BT332 CT332:CY332 EA332 EL332 AZ332:BI334 BO333:BT334 CT333:CT335 CY333:CY335 BQ335:BT335 CT336:CY336 EA336 EL336 BO336:BT337 AZ336:BI338 BU337:BV338 BX337:BZ338 CT337:CT339 CY337:CY339 BQ338:BT338 DS338:DS341 BU339:BZ339 BO339:BT340 CT340:CY340 EA340 EL340 AZ340:BI342 BU340:CH367 BQ341:BT341 CT341:CT343 CY341:CY343 BO342:BT343 DS342:DT375 BQ344:BT344 CT344:CY344 EA344 EL344 AZ344:BI346 BO345:BT346 CT345:CT347 CY345:CY347 BQ347:BT347 CT348:CY348 EA348 EL348 BO348:BT349 AZ348:BI350 CT349:CT351 CY349:CY351 BQ350:BT350 BO351:BT352 CT352:CY352 EA352 EL352 AZ352:BI354 BQ353:BT353 CT353:CT355 CY353:CY355 BO354:BT354 CT356:CY356 EA356 EL356 AZ356:BI358 CT357:CT359 CY357:CY359 CT360:CY360 EA360 EL360 AZ360:BI362 CT361:CT363 CY361:CY363 BJ361:BM375 CT364:CY364 EA364 EL364 AZ364:BI366 CT365:CT367 CT368:CX368 EA368 EL368 AZ368:BI370 BU368:CA375 CT369:CT371 DE370:DF375 CT372:CY372 EA372 EL372 AZ372:BI374 CT373:CT375 CY373:CY375 CT376:DG376 DS376:EA376 EK376:EL376 EZ376:FD376 AE376:BM378 G376:AD379 BU376:CH379 C376:C419 CY377:DG379 DS377:DZ379 CT377:CT415 EK377:EK467 FC377:FC467 BJ379:BM379 AZ379:BA382 AE379:AY465 CU380:CX380 EA380 EL380 BB380:BM382 CZ380:DF382 DS380:DY395 CY380:CY415 G380:L419 BU380:BZ428 CA380:CH431 DG380:DG465 M380:AD467 DZ380:DZ467 CZ383:DE383 BJ383:BM399 CU384:CX384 EA384 EL384 AZ384:BI386 DE384:DE461 CZ384:DD467 DF385 EA388 EL388 AZ388:BI390 CU392:CX392 EA392 EL392 AZ392:BI394 EA396 EL396 AZ396:BI398 DS396:DU415 DV396:DY467 CU400:CX400 EA400 EL400 AZ400:BI402 BM400:BM406 BJ400:BL452 BN403 EA404 EL404 AZ404:BI406 BN406 BM407:BN407 BO407:BT408 BM408 CU408:CX408 EA408 EL408 AZ408:BI410 BM409:BN409 DF409:DF410 BN410 BM410:BM452 BQ412:BT412 EA412 EL412 DF412:DF413 AZ412:BI414 BN412:BN446 BO413:BT414 BQ415:BT415 BO416:BT416 CT416:CY416 EA416 EL416 AZ416:BI418 DS416:DT429 DU416:DU467 CT417:CT419 CY417:CY419 BQ418:BT418 BO419:BT419 CT420:CY420 EA420 EL420 AZ420:BI422 C420:L467 BQ421:BT421 CT421:CT423 CY421:CY423 BO422:BT423 BQ424:BT424 CT424:CY424 EA424 EL424 AZ424:BI426 BO425:BT426 CT425:CT427 CY425:CY427 BQ427:BT427 CT428:CY428 EA428 EL428 BO428:BT429 AZ428:BI430 BU429:BV430 BX429:BZ430 CT429:CT431 CY429:CY431 BQ430:BT430 DS430:DS433 BU431:BZ431 BO431:BT432 CT432:CY432 EA432 EL432 AZ432:BI434 BU432:CH459 BQ433:BT433 CT433:CT435 CY433:CY435 BO434:BT435 DS434:DT467 BQ436:BT436 CT436:CY436 EA436 EL436 AZ436:BI438 BO437:BT438 CT437:CT439 CY437:CY439 BQ439:BT439 CT440:CY440 EA440 EL440 BO440:BT441 AZ440:BI442 CT441:CT443 CY441:CY443 BQ442:BT442 BO443:BT444 CT444:CY444 EA444 EL444 AZ444:BI446 BQ445:BT445 CT445:CT447 CY445:CY447 BO446:BT446 CT448:CY448 EA448 EL448 AZ448:BI450 CT449:CT451 CY449:CY451 CT452:CY452 EA452 EL452 AZ452:BI454 CT453:CT455 CY453:CY455 BJ453:BM467 CT456:CY456 EA456 EL456 AZ456:BI458 CT457:CT459 CT460:CX460 EA460 EL460 AZ460:BI462 BU460:CA467 CT461:CT463 DE462:DF467 CT464:CY464 EA464 EL464 AZ464:BI466 CT465:CT467 CY465:CY467 CT468:DG468 DS468:EA468 EK468:EL468 EZ468:FD468 AE468:BM470 G468:AD471 BU468:CH471 C468:C511 CY469:DG471 DS469:DZ471 CT469:CT507 EK469:EK559 FC469:FC559 BJ471:BM471 AZ471:BA474 AE471:AY557 CU472:CX472 EA472 EL472 BB472:BM474 CZ472:DF474 DS472:DY487 CY472:CY507 G472:L511 BU472:BZ520 CA472:CH523 DG472:DG557 M472:AD559 DZ472:DZ559 CZ475:DE475 BJ475:BM491 CU476:CX476 EA476 EL476 AZ476:BI478 DE476:DE553 CZ476:DD559 DF477 EA480 EL480 AZ480:BI482 CU484:CX484 EA484 EL484 AZ484:BI486 EA488 EL488 AZ488:BI490 DS488:DU507 DV488:DY559 CU492:CX492 EA492 EL492 AZ492:BI494 BM492:BM498 BJ492:BL544 BN495 EA496 EL496 AZ496:BI498 BN498 BM499:BN499 BO499:BT500 BM500 CU500:CX500 EA500 EL500 AZ500:BI502 BM501:BN501 DF501:DF502 BN502 BM502:BM544 BQ504:BT504 EA504 EL504 DF504:DF505 AZ504:BI506 BN504:BN538 BO505:BT506 BQ507:BT507 BO508:BT508 CT508:CY508 EA508 EL508 AZ508:BI510 DS508:DT521 DU508:DU559 CT509:CT511 CY509:CY511 BQ510:BT510 BO511:BT511 CT512:CY512 EA512 EL512 AZ512:BI514 C512:L559 BQ513:BT513 CT513:CT515 CY513:CY515 BO514:BT515 BQ516:BT516 CT516:CY516 EA516 EL516 AZ516:BI518 BO517:BT518 CT517:CT519 CY517:CY519 BQ519:BT519 CT520:CY520 EA520 EL520 BO520:BT521 AZ520:BI522 BU521:BV522 BX521:BZ522 CT521:CT523 CY521:CY523 BQ522:BT522 DS522:DS525 BU523:BZ523 BO523:BT524 CT524:CY524 EA524 EL524 AZ524:BI526 BU524:CH551 BQ525:BT525 CT525:CT527 CY525:CY527 BO526:BT527 DS526:DT559 BQ528:BT528 CT528:CY528 EA528 EL528 AZ528:BI530 BO529:BT530 CT529:CT531 CY529:CY531 BQ531:BT531 CT532:CY532 EA532 EL532 BO532:BT533 AZ532:BI534 CT533:CT535 CY533:CY535 BQ534:BT534 BO535:BT536 CT536:CY536 EA536 EL536 AZ536:BI538 BQ537:BT537 CT537:CT539 CY537:CY539 BO538:BT538 CT540:CY540 EA540 EL540 AZ540:BI542 CT541:CT543 CY541:CY543 CT544:CY544 EA544 EL544 AZ544:BI546 CT545:CT547 CY545:CY547 BJ545:BM559 CT548:CY548 EA548 EL548 AZ548:BI550 CT549:CT551 CT552:CX552 EA552 EL552 AZ552:BI554 BU552:CA559 CT553:CT555 DE554:DF559 CT556:CY556 EA556 EL556 AZ556:BI558 CT557:CT559 CY557:CY559 CT560:DG560 DS560:EA560 EK560:EL560 EZ560:FD560 AE560:BM562 G560:AD563 BU560:CH563 C560:C603 CY561:DG563 DS561:DZ563 CT561:CT599 EK561:EK651 FC561:FC651 BJ563:BM563 AZ563:BA566 AE563:AY649 CU564:CX564 EA564 EL564 BB564:BM566 CZ564:DF566 DS564:DY579 CY564:CY599 G564:L603 BU564:BZ612 CA564:CH615 DG564:DG649 M564:AD651 DZ564:DZ651 CZ567:DE567 BJ567:BM583 CU568:CX568 EA568 EL568 AZ568:BI570 DE568:DE645 CZ568:DD651 DF569 EA572 EL572 AZ572:BI574 CU576:CX576 EA576 EL576 AZ576:BI578 EA580 EL580 AZ580:BI582 DS580:DU599 DV580:DY651 CU584:CX584 EA584 EL584 AZ584:BI586 BM584:BM590 BJ584:BL636 BN587 EA588 EL588 AZ588:BI590 BN590 BM591:BN591 BO591:BT592 BM592 CU592:CX592 EA592 EL592 AZ592:BI594 BM593:BN593 DF593:DF594 BN594 BM594:BM636 BQ596:BT596 EA596 EL596 DF596:DF597 AZ596:BI598 BN596:BN630 BO597:BT598 BQ599:BT599 BO600:BT600 CT600:CY600 EA600 EL600 AZ600:BI602 DS600:DT613 DU600:DU651 CT601:CT603 CY601:CY603 BQ602:BT602 BO603:BT603 CT604:CY604 EA604 EL604 AZ604:BI606 C604:L651 BQ605:BT605 CT605:CT607 CY605:CY607 BO606:BT607 BQ608:BT608 CT608:CY608 EA608 EL608 AZ608:BI610 BO609:BT610 CT609:CT611 CY609:CY611 BQ611:BT611 CT612:CY612 EA612 EL612 BO612:BT613 AZ612:BI614 BU613:BV614 BX613:BZ614 CT613:CT615 CY613:CY615 BQ614:BT614 DS614:DS617 BU615:BZ615 BO615:BT616 CT616:CY616 EA616 EL616 AZ616:BI618 BU616:CH643 BQ617:BT617 CT617:CT619 CY617:CY619 BO618:BT619 DS618:DT651 BQ620:BT620 CT620:CY620 EA620 EL620 AZ620:BI622 BO621:BT622 CT621:CT623 CY621:CY623 BQ623:BT623 CT624:CY624 EA624 EL624 BO624:BT625 AZ624:BI626 CT625:CT627 CY625:CY627 BQ626:BT626 BO627:BT628 CT628:CY628 EA628 EL628 AZ628:BI630 BQ629:BT629 CT629:CT631 CY629:CY631 BO630:BT630 CT632:CY632 EA632 EL632 AZ632:BI634 CT633:CT635 CY633:CY635 CT636:CY636 EA636 EL636 AZ636:BI638 CT637:CT639 CY637:CY639 BJ637:BM651 CT640:CY640 EA640 EL640 AZ640:BI642 CT641:CT643 CT644:CX644 EA644 EL644 AZ644:BI646 BU644:CA651 CT645:CT647 DE646:DF651 CT648:CY648 EA648 EL648 AZ648:BI650 CT649:CT651 CY649:CY651 CT652:DG652 DS652:EA652 EK652:EL652 EZ652:FD652 AE652:BM654 G652:AD655 BU652:CH655 C652:C695 CY653:DG655 DS653:DZ655 CT653:CT691 EK653:EK743 FC653:FC743 BJ655:BM655 AZ655:BA658 AE655:AY741 CU656:CX656 EA656 EL656 BB656:BM658 CZ656:DF658 DS656:DY671 CY656:CY691 G656:L695 BU656:BZ704 CA656:CH707 DG656:DG741 M656:AD743 DZ656:DZ743 CZ659:DE659 BJ659:BM675 CU660:CX660 EA660 EL660 AZ660:BI662 DE660:DE737 CZ660:DD743 DF661 EA664 EL664 AZ664:BI666 CU668:CX668 EA668 EL668 AZ668:BI670 EA672 EL672 AZ672:BI674 DS672:DU691 DV672:DY743 CU676:CX676 EA676 EL676 AZ676:BI678 BM676:BM682 BJ676:BL728 BN679 EA680 EL680 AZ680:BI682 BN682 BM683:BN683 BO683:BT684 BM684 CU684:CX684 EA684 EL684 AZ684:BI686 BM685:BN685 DF685:DF686 BN686 BM686:BM728 BQ688:BT688 EA688 EL688 DF688:DF689 AZ688:BI690 BN688:BN722 BO689:BT690 BQ691:BT691 BO692:BT692 CT692:CY692 EA692 EL692 AZ692:BI694 DS692:DT705 DU692:DU743 CT693:CT695 CY693:CY695 BQ694:BT694 BO695:BT695 CT696:CY696 EA696 EL696 AZ696:BI698 C696:L743 BQ697:BT697 CT697:CT699 CY697:CY699 BO698:BT699 BQ700:BT700 CT700:CY700 EA700 EL700 AZ700:BI702 BO701:BT702 CT701:CT703 CY701:CY703 BQ703:BT703 CT704:CY704 EA704 EL704 BO704:BT705 AZ704:BI706 BU705:BV706 BX705:BZ706 CT705:CT707 CY705:CY707 BQ706:BT706 DS706:DS709 BU707:BZ707 BO707:BT708 CT708:CY708 EA708 EL708 AZ708:BI710 BU708:CH735 BQ709:BT709 CT709:CT711 CY709:CY711 BO710:BT711 DS710:DT743 BQ712:BT712 CT712:CY712 EA712 EL712 AZ712:BI714 BO713:BT714 CT713:CT715 CY713:CY715 BQ715:BT715 CT716:CY716 EA716 EL716 BO716:BT717 AZ716:BI718 CT717:CT719 CY717:CY719 BQ718:BT718 BO719:BT720 CT720:CY720 EA720 EL720 AZ720:BI722 BQ721:BT721 CT721:CT723 CY721:CY723 BO722:BT722 CT724:CY724 EA724 EL724 AZ724:BI726 CT725:CT727 CY725:CY727 CT728:CY728 EA728 EL728 AZ728:BI730 CT729:CT731 CY729:CY731 BJ729:BM743 CT732:CY732 EA732 EL732 AZ732:BI734 CT733:CT735 CT736:CX736 EA736 EL736 AZ736:BI738 BU736:CA743 CT737:CT739 DE738:DF743 CT740:CY740 EA740 EL740 AZ740:BI742 CT741:CT743 CY741:CY743 C744:CH1048576 CT744:EA1048576 EK744:EL1048576 EW744:XFD1048576">
    <cfRule type="expression" dxfId="66" priority="67">
      <formula>C1&gt;#REF!</formula>
    </cfRule>
    <cfRule type="expression" dxfId="65" priority="66">
      <formula>C1&lt;#REF!</formula>
    </cfRule>
  </conditionalFormatting>
  <conditionalFormatting sqref="CI1:CJ1 CI2 CI3:CS5 CI6:CJ6 CI7:CS7 CI744:CS1048576 EM744:EV1048576">
    <cfRule type="expression" dxfId="64" priority="64">
      <formula>CI1&lt;#REF!</formula>
    </cfRule>
    <cfRule type="expression" dxfId="63" priority="65">
      <formula>CI1&gt;#REF!</formula>
    </cfRule>
  </conditionalFormatting>
  <conditionalFormatting sqref="CI8:CJ8 CJ12">
    <cfRule type="expression" dxfId="62" priority="61">
      <formula>CI8&gt;#REF!</formula>
    </cfRule>
    <cfRule type="expression" dxfId="61" priority="60">
      <formula>CI8&lt;#REF!</formula>
    </cfRule>
  </conditionalFormatting>
  <conditionalFormatting sqref="CI100:CJ100 CJ104 CI192:CJ192 CJ196 CI284:CJ284 CJ288 CI376:CJ376 CJ380 CI468:CJ468 CJ472 CI560:CJ560 CJ564 CI652:CJ652 CJ656">
    <cfRule type="expression" dxfId="60" priority="30">
      <formula>CI100&lt;#REF!</formula>
    </cfRule>
    <cfRule type="expression" dxfId="59" priority="31">
      <formula>CI100&gt;#REF!</formula>
    </cfRule>
  </conditionalFormatting>
  <conditionalFormatting sqref="CJ16 CJ20 CJ24 CJ28 CJ32 CJ36 CJ40 CJ44 CJ48 CJ52 CJ56 CJ60 CJ64 CJ68 CJ72 CJ76 CJ80 CJ84 CJ88 CJ92 CJ96">
    <cfRule type="expression" dxfId="58" priority="55">
      <formula>CJ16&gt;#REF!</formula>
    </cfRule>
    <cfRule type="expression" dxfId="57" priority="54">
      <formula>CJ16&lt;#REF!</formula>
    </cfRule>
  </conditionalFormatting>
  <conditionalFormatting sqref="CJ108 CJ112 CJ116 CJ120 CJ124 CJ128 CJ132 CJ136 CJ140 CJ144 CJ148 CJ152 CJ156 CJ160 CJ164 CJ168 CJ172 CJ176 CJ180 CJ184 CJ188 CJ200 CJ204 CJ208 CJ212 CJ216 CJ220 CJ224 CJ228 CJ232 CJ236 CJ240 CJ244 CJ248 CJ252 CJ256 CJ260 CJ264 CJ268 CJ272 CJ276 CJ280 CJ292 CJ296 CJ300 CJ304 CJ308 CJ312 CJ316 CJ320 CJ324 CJ328 CJ332 CJ336 CJ340 CJ344 CJ348 CJ352 CJ356 CJ360 CJ364 CJ368 CJ372 CJ384 CJ388 CJ392 CJ396 CJ400 CJ404 CJ408 CJ412 CJ416 CJ420 CJ424 CJ428 CJ432 CJ436 CJ440 CJ444 CJ448 CJ452 CJ456 CJ460 CJ464 CJ476 CJ480 CJ484 CJ488 CJ492 CJ496 CJ500 CJ504 CJ508 CJ512 CJ516 CJ520 CJ524 CJ528 CJ532 CJ536 CJ540 CJ544 CJ548 CJ552 CJ556 CJ568 CJ572 CJ576 CJ580 CJ584 CJ588 CJ592 CJ596 CJ600 CJ604 CJ608 CJ612 CJ616 CJ620 CJ624 CJ628 CJ632 CJ636 CJ640 CJ644 CJ648 CJ660 CJ664 CJ668 CJ672 CJ676 CJ680 CJ684 CJ688 CJ692 CJ696 CJ700 CJ704 CJ708 CJ712 CJ716 CJ720 CJ724 CJ728 CJ732 CJ736 CJ740">
    <cfRule type="expression" dxfId="56" priority="26">
      <formula>CJ108&lt;#REF!</formula>
    </cfRule>
    <cfRule type="expression" dxfId="55" priority="27">
      <formula>CJ108&gt;#REF!</formula>
    </cfRule>
  </conditionalFormatting>
  <conditionalFormatting sqref="CK8:CK743">
    <cfRule type="expression" dxfId="54" priority="57">
      <formula>CK8&gt;#REF!</formula>
    </cfRule>
    <cfRule type="expression" dxfId="53" priority="56">
      <formula>CK8&lt;#REF!</formula>
    </cfRule>
  </conditionalFormatting>
  <conditionalFormatting sqref="CL8:CS8 CJ10 CL12:CS12 CJ14 CL16:CS16 CJ18 CL20:CS20 CJ22 CL24:CS24 CJ26 CL28:CS28 CJ30 CL32:CS32 CJ34 CL36:CS36 CJ38 CL40:CS40 CJ42 CL44:CS44 CJ46 CL48:CS48 CJ50 CL52:CS52 CJ54 CL56:CS56 CJ58 CL60:CS60 CJ62 CL64:CS64 CJ66 CL68:CS68 CJ70 CL72:CS72 CJ74 CL76:CS76 CJ78 CL80:CS80 CJ82 CL84:CS84 CJ86 CL88:CS88 CJ90 CL92:CS92 CJ94 CL96:CS96 CJ98 CL100:CS100 CJ102 CL104:CS104 CJ106 CL108:CS108 CJ110 CL112:CS112 CJ114 CL116:CS116 CJ118 CL120:CS120 CJ122 CL124:CS124 CJ126 CL128:CS128 CJ130 CL132:CS132 CJ134 CL136:CS136 CJ138 CL140:CS140 CJ142 CL144:CS144 CJ146 CL148:CS148 CJ150 CL152:CS152 CJ154 CL156:CS156 CJ158 CL160:CS160 CJ162 CL164:CS164 CJ166 CL168:CS168 CJ170 CL172:CS172 CJ174 CL176:CS176 CJ178 CL180:CS180 CJ182 CL184:CS184 CJ186 CL188:CS188 CJ190 CL192:CS192 CJ194 CL196:CS196 CJ198 CL200:CS200 CJ202 CL204:CS204 CJ206 CL208:CS208 CJ210 CL212:CS212 CJ214 CL216:CS216 CJ218 CL220:CS220 CJ222 CL224:CS224 CJ226 CL228:CS228 CJ230 CL232:CS232 CJ234 CL236:CS236 CJ238 CL240:CS240 CJ242 CL244:CS244 CJ246 CL248:CS248 CJ250 CL252:CS252 CJ254 CL256:CS256 CJ258 CL260:CS260 CJ262 CL264:CS264 CJ266 CL268:CS268 CJ270 CL272:CS272 CJ274 CL276:CS276 CJ278 CL280:CS280 CJ282 CL284:CS284 CJ286 CL288:CS288 CJ290 CL292:CS292 CJ294 CL296:CS296 CJ298 CL300:CS300 CJ302 CL304:CS304 CJ306 CL308:CS308 CJ310 CL312:CS312 CJ314 CL316:CS316 CJ318 CL320:CS320 CJ322 CL324:CS324 CJ326 CL328:CS328 CJ330 CL332:CS332 CJ334 CL336:CS336 CJ338 CL340:CS340 CJ342 CL344:CS344 CJ346 CL348:CS348 CJ350 CL352:CS352 CJ354 CL356:CS356 CJ358 CL360:CS360 CJ362 CL364:CS364 CJ366 CL368:CS368 CJ370 CL372:CS372 CJ374 CL376:CS376 CJ378 CL380:CS380 CJ382 CL384:CS384 CJ386 CL388:CS388 CJ390 CL392:CS392 CJ394 CL396:CS396 CJ398 CL400:CS400 CJ402 CL404:CS404 CJ406 CL408:CS408 CJ410 CL412:CS412 CJ414 CL416:CS416 CJ418 CL420:CS420 CJ422 CL424:CS424 CJ426 CL428:CS428 CJ430 CL432:CS432 CJ434 CL436:CS436 CJ438 CL440:CS440 CJ442 CL444:CS444 CJ446 CL448:CS448 CJ450 CL452:CS452 CJ454 CL456:CS456 CJ458 CL460:CS460 CJ462 CL464:CS464 CJ466 CL468:CS468 CJ470 CL472:CS472 CJ474 CL476:CS476 CJ478 CL480:CS480 CJ482 CL484:CS484 CJ486 CL488:CS488 CJ490 CL492:CS492 CJ494 CL496:CS496 CJ498 CL500:CS500 CJ502 CL504:CS504 CJ506 CL508:CS508 CJ510 CL512:CS512 CJ514 CL516:CS516 CJ518 CL520:CS520 CJ522 CL524:CS524 CJ526 CL528:CS528 CJ530 CL532:CS532 CJ534 CL536:CS536 CJ538 CL540:CS540 CJ542 CL544:CS544 CJ546 CL548:CS548 CJ550 CL552:CS552 CJ554 CL556:CS556 CJ558 CL560:CS560 CJ562 CL564:CS564 CJ566 CL568:CS568 CJ570 CL572:CS572 CJ574 CL576:CS576 CJ578 CL580:CS580 CJ582 CL584:CS584 CJ586 CL588:CS588 CJ590 CL592:CS592 CJ594 CL596:CS596 CJ598 CL600:CS600 CJ602 CL604:CS604 CJ606 CL608:CS608 CJ610 CL612:CS612 CJ614 CL616:CS616 CJ618 CL620:CS620 CJ622 CL624:CS624 CJ626 CL628:CS628 CJ630 CL632:CS632 CJ634 CL636:CS636 CJ638 CL640:CS640 CJ642 CL644:CS644 CJ646 CL648:CS648 CJ650 CL652:CS652 CJ654 CL656:CS656 CJ658 CL660:CS660 CJ662 CL664:CS664 CJ666 CL668:CS668 CJ670 CL672:CS672 CJ674 CL676:CS676 CJ678 CL680:CS680 CJ682 CL684:CS684 CJ686 CL688:CS688 CJ690 CL692:CS692 CJ694 CL696:CS696 CJ698 CL700:CS700 CJ702 CL704:CS704 CJ706 CL708:CS708 CJ710 CL712:CS712 CJ714 CL716:CS716 CJ718 CL720:CS720 CJ722 CL724:CS724 CJ726 CL728:CS728 CJ730 CL732:CS732 CJ734 CL736:CS736 CJ738 CL740:CS740 CJ742">
    <cfRule type="expression" dxfId="52" priority="62">
      <formula>CJ8&lt;#REF!</formula>
    </cfRule>
    <cfRule type="expression" dxfId="51" priority="63">
      <formula>CJ8&gt;#REF!</formula>
    </cfRule>
  </conditionalFormatting>
  <conditionalFormatting sqref="CU20:CX20">
    <cfRule type="expression" dxfId="50" priority="53">
      <formula>CU20&gt;#REF!</formula>
    </cfRule>
    <cfRule type="expression" dxfId="49" priority="52">
      <formula>CU20&lt;#REF!</formula>
    </cfRule>
  </conditionalFormatting>
  <conditionalFormatting sqref="CU28:CX28">
    <cfRule type="expression" dxfId="48" priority="51">
      <formula>CU28&gt;#REF!</formula>
    </cfRule>
    <cfRule type="expression" dxfId="47" priority="50">
      <formula>CU28&lt;#REF!</formula>
    </cfRule>
  </conditionalFormatting>
  <conditionalFormatting sqref="CU36:CX36">
    <cfRule type="expression" dxfId="46" priority="49">
      <formula>CU36&gt;#REF!</formula>
    </cfRule>
    <cfRule type="expression" dxfId="45" priority="48">
      <formula>CU36&lt;#REF!</formula>
    </cfRule>
  </conditionalFormatting>
  <conditionalFormatting sqref="CU44:CX44">
    <cfRule type="expression" dxfId="44" priority="47">
      <formula>CU44&gt;#REF!</formula>
    </cfRule>
    <cfRule type="expression" dxfId="43" priority="46">
      <formula>CU44&lt;#REF!</formula>
    </cfRule>
  </conditionalFormatting>
  <conditionalFormatting sqref="CU112:CX112 CU204:CX204 CU296:CX296 CU388:CX388 CU480:CX480 CU572:CX572 CU664:CX664">
    <cfRule type="expression" dxfId="42" priority="24">
      <formula>CU112&lt;#REF!</formula>
    </cfRule>
    <cfRule type="expression" dxfId="41" priority="25">
      <formula>CU112&gt;#REF!</formula>
    </cfRule>
  </conditionalFormatting>
  <conditionalFormatting sqref="CU120:CX120 CU212:CX212 CU304:CX304 CU396:CX396 CU488:CX488 CU580:CX580 CU672:CX672">
    <cfRule type="expression" dxfId="40" priority="23">
      <formula>CU120&gt;#REF!</formula>
    </cfRule>
    <cfRule type="expression" dxfId="39" priority="22">
      <formula>CU120&lt;#REF!</formula>
    </cfRule>
  </conditionalFormatting>
  <conditionalFormatting sqref="CU128:CX128 CU220:CX220 CU312:CX312 CU404:CX404 CU496:CX496 CU588:CX588 CU680:CX680">
    <cfRule type="expression" dxfId="38" priority="21">
      <formula>CU128&gt;#REF!</formula>
    </cfRule>
    <cfRule type="expression" dxfId="37" priority="20">
      <formula>CU128&lt;#REF!</formula>
    </cfRule>
  </conditionalFormatting>
  <conditionalFormatting sqref="CU136:CX136 CU228:CX228 CU320:CX320 CU412:CX412 CU504:CX504 CU596:CX596 CU688:CX688">
    <cfRule type="expression" dxfId="36" priority="18">
      <formula>CU136&lt;#REF!</formula>
    </cfRule>
    <cfRule type="expression" dxfId="35" priority="19">
      <formula>CU136&gt;#REF!</formula>
    </cfRule>
  </conditionalFormatting>
  <conditionalFormatting sqref="CY89:CY95">
    <cfRule type="expression" dxfId="34" priority="58">
      <formula>CY89&lt;#REF!</formula>
    </cfRule>
    <cfRule type="expression" dxfId="33" priority="59">
      <formula>CY89&gt;#REF!</formula>
    </cfRule>
  </conditionalFormatting>
  <conditionalFormatting sqref="CY181:CY187 CY273:CY279 CY365:CY371 CY457:CY463 CY549:CY555 CY641:CY647 CY733:CY739">
    <cfRule type="expression" dxfId="32" priority="28">
      <formula>CY181&lt;#REF!</formula>
    </cfRule>
    <cfRule type="expression" dxfId="31" priority="29">
      <formula>CY181&gt;#REF!</formula>
    </cfRule>
  </conditionalFormatting>
  <conditionalFormatting sqref="DF20:DF39">
    <cfRule type="expression" dxfId="30" priority="45">
      <formula>DF20&gt;#REF!</formula>
    </cfRule>
    <cfRule type="expression" dxfId="29" priority="44">
      <formula>DF20&lt;#REF!</formula>
    </cfRule>
  </conditionalFormatting>
  <conditionalFormatting sqref="DF47:DF91">
    <cfRule type="expression" dxfId="28" priority="43">
      <formula>DF47&gt;#REF!</formula>
    </cfRule>
    <cfRule type="expression" dxfId="27" priority="42">
      <formula>DF47&lt;#REF!</formula>
    </cfRule>
  </conditionalFormatting>
  <conditionalFormatting sqref="DF112:DF131 DF204:DF223 DF296:DF315 DF388:DF407 DF480:DF499 DF572:DF591 DF664:DF683">
    <cfRule type="expression" dxfId="26" priority="16">
      <formula>DF112&lt;#REF!</formula>
    </cfRule>
    <cfRule type="expression" dxfId="25" priority="17">
      <formula>DF112&gt;#REF!</formula>
    </cfRule>
  </conditionalFormatting>
  <conditionalFormatting sqref="DF139:DF183 DF231:DF275 DF323:DF367 DF415:DF459 DF507:DF551 DF599:DF643 DF691:DF735">
    <cfRule type="expression" dxfId="24" priority="15">
      <formula>DF139&gt;#REF!</formula>
    </cfRule>
    <cfRule type="expression" dxfId="23" priority="14">
      <formula>DF139&lt;#REF!</formula>
    </cfRule>
  </conditionalFormatting>
  <conditionalFormatting sqref="DL8">
    <cfRule type="expression" dxfId="22" priority="41">
      <formula>DL8&gt;#REF!</formula>
    </cfRule>
    <cfRule type="expression" dxfId="21" priority="40">
      <formula>DL8&lt;#REF!</formula>
    </cfRule>
  </conditionalFormatting>
  <conditionalFormatting sqref="DL12">
    <cfRule type="expression" dxfId="20" priority="38">
      <formula>DL12&lt;#REF!</formula>
    </cfRule>
    <cfRule type="expression" dxfId="19" priority="39">
      <formula>DL12&gt;#REF!</formula>
    </cfRule>
  </conditionalFormatting>
  <conditionalFormatting sqref="DL16 DL20 DL24 DL28 DL32 DL36 DL40 DL44 DL48 DL52 DL56 DL60 DL64 DL68 DL72 DL76 DL80 DL84 DL88 DL92 DL96">
    <cfRule type="expression" dxfId="18" priority="36">
      <formula>DL16&lt;#REF!</formula>
    </cfRule>
    <cfRule type="expression" dxfId="17" priority="37">
      <formula>DL16&gt;#REF!</formula>
    </cfRule>
  </conditionalFormatting>
  <conditionalFormatting sqref="DL100 DL192 DL284 DL376 DL468 DL560 DL652">
    <cfRule type="expression" dxfId="16" priority="12">
      <formula>DL100&gt;#REF!</formula>
    </cfRule>
    <cfRule type="expression" dxfId="15" priority="11">
      <formula>DL100&lt;#REF!</formula>
    </cfRule>
  </conditionalFormatting>
  <conditionalFormatting sqref="DL104 DL196 DL288 DL380 DL472 DL564 DL656">
    <cfRule type="expression" dxfId="14" priority="10">
      <formula>DL104&gt;#REF!</formula>
    </cfRule>
    <cfRule type="expression" dxfId="13" priority="9">
      <formula>DL104&lt;#REF!</formula>
    </cfRule>
  </conditionalFormatting>
  <conditionalFormatting sqref="DL108 DL112 DL116 DL120 DL124 DL128 DL132 DL136 DL140 DL144 DL148 DL152 DL156 DL160 DL164 DL168 DL172 DL176 DL180 DL184 DL188 DL200 DL204 DL208 DL212 DL216 DL220 DL224 DL228 DL232 DL236 DL240 DL244 DL248 DL252 DL256 DL260 DL264 DL268 DL272 DL276 DL280 DL292 DL296 DL300 DL304 DL308 DL312 DL316 DL320 DL324 DL328 DL332 DL336 DL340 DL344 DL348 DL352 DL356 DL360 DL364 DL368 DL372 DL384 DL388 DL392 DL396 DL400 DL404 DL408 DL412 DL416 DL420 DL424 DL428 DL432 DL436 DL440 DL444 DL448 DL452 DL456 DL460 DL464 DL476 DL480 DL484 DL488 DL492 DL496 DL500 DL504 DL508 DL512 DL516 DL520 DL524 DL528 DL532 DL536 DL540 DL544 DL548 DL552 DL556 DL568 DL572 DL576 DL580 DL584 DL588 DL592 DL596 DL600 DL604 DL608 DL612 DL616 DL620 DL624 DL628 DL632 DL636 DL640 DL644 DL648 DL660 DL664 DL668 DL672 DL676 DL680 DL684 DL688 DL692 DL696 DL700 DL704 DL708 DL712 DL716 DL720 DL724 DL728 DL732 DL736 DL740">
    <cfRule type="expression" dxfId="12" priority="8">
      <formula>DL108&gt;#REF!</formula>
    </cfRule>
    <cfRule type="expression" dxfId="11" priority="7">
      <formula>DL108&lt;#REF!</formula>
    </cfRule>
  </conditionalFormatting>
  <conditionalFormatting sqref="EA1 EA3 EC3:EJ5">
    <cfRule type="expression" dxfId="10" priority="33">
      <formula>EA1&gt;#REF!</formula>
    </cfRule>
    <cfRule type="expression" dxfId="9" priority="32">
      <formula>EA1&lt;#REF!</formula>
    </cfRule>
  </conditionalFormatting>
  <conditionalFormatting sqref="EB7:EJ8 EB12:EJ12 EB16:EJ16 EB20:EJ20 EB24:EJ24 EB28:EJ28 EB32:EJ32 EB36:EJ36 EB40:EJ40 EB44:EJ44 EB48:EJ48 EB52:EJ52 EB56:EJ56 EB60:EJ60 EB64:EJ64 EB68:EJ68 EB72:EJ72 EB76:EJ76 EB80:EJ80 EB84:EJ84 EB88:EJ88 EB92:EJ92 EB96:EJ96 EB744:EJ1048576 EB100:EJ100 EB104:EJ104 EB108:EJ108 EB112:EJ112 EB116:EJ116 EB120:EJ120 EB124:EJ124 EB128:EJ128 EB132:EJ132 EB136:EJ136 EB140:EJ140 EB144:EJ144 EB148:EJ148 EB152:EJ152 EB156:EJ156 EB160:EJ160 EB164:EJ164 EB168:EJ168 EB172:EJ172 EB176:EJ176 EB180:EJ180 EB184:EJ184 EB188:EJ188 EB192:EJ192 EB196:EJ196 EB200:EJ200 EB204:EJ204 EB208:EJ208 EB212:EJ212 EB216:EJ216 EB220:EJ220 EB224:EJ224 EB228:EJ228 EB232:EJ232 EB236:EJ236 EB240:EJ240 EB244:EJ244 EB248:EJ248 EB252:EJ252 EB256:EJ256 EB260:EJ260 EB264:EJ264 EB268:EJ268 EB272:EJ272 EB276:EJ276 EB280:EJ280 EB284:EJ284 EB288:EJ288 EB292:EJ292 EB296:EJ296 EB300:EJ300 EB304:EJ304 EB308:EJ308 EB312:EJ312 EB316:EJ316 EB320:EJ320 EB324:EJ324 EB328:EJ328 EB332:EJ332 EB336:EJ336 EB340:EJ340 EB344:EJ344 EB348:EJ348 EB352:EJ352 EB356:EJ356 EB360:EJ360 EB364:EJ364 EB368:EJ368 EB372:EJ372 EB376:EJ376 EB380:EJ380 EB384:EJ384 EB388:EJ388 EB392:EJ392 EB396:EJ396 EB400:EJ400 EB404:EJ404 EB408:EJ408 EB412:EJ412 EB416:EJ416 EB420:EJ420 EB424:EJ424 EB428:EJ428 EB432:EJ432 EB436:EJ436 EB440:EJ440 EB444:EJ444 EB448:EJ448 EB452:EJ452 EB456:EJ456 EB460:EJ460 EB464:EJ464 EB468:EJ468 EB472:EJ472 EB476:EJ476 EB480:EJ480 EB484:EJ484 EB488:EJ488 EB492:EJ492 EB496:EJ496 EB500:EJ500 EB504:EJ504 EB508:EJ508 EB512:EJ512 EB516:EJ516 EB520:EJ520 EB524:EJ524 EB528:EJ528 EB532:EJ532 EB536:EJ536 EB540:EJ540 EB544:EJ544 EB548:EJ548 EB552:EJ552 EB556:EJ556 EB560:EJ560 EB564:EJ564 EB568:EJ568 EB572:EJ572 EB576:EJ576 EB580:EJ580 EB584:EJ584 EB588:EJ588 EB592:EJ592 EB596:EJ596 EB600:EJ600 EB604:EJ604 EB608:EJ608 EB612:EJ612 EB616:EJ616 EB620:EJ620 EB624:EJ624 EB628:EJ628 EB632:EJ632 EB636:EJ636 EB640:EJ640 EB644:EJ644 EB648:EJ648 EB652:EJ652 EB656:EJ656 EB660:EJ660 EB664:EJ664 EB668:EJ668 EB672:EJ672 EB676:EJ676 EB680:EJ680 EB684:EJ684 EB688:EJ688 EB692:EJ692 EB696:EJ696 EB700:EJ700 EB704:EJ704 EB708:EJ708 EB712:EJ712 EB716:EJ716 EB720:EJ720 EB724:EJ724 EB728:EJ728 EB732:EJ732 EB736:EJ736 EB740:EJ740">
    <cfRule type="expression" dxfId="8" priority="35">
      <formula>EB7&gt;#REF!</formula>
    </cfRule>
  </conditionalFormatting>
  <conditionalFormatting sqref="EB7:EJ8 EB12:EJ12 EB16:EJ16 EB20:EJ20 EB24:EJ24 EB28:EJ28 EB32:EJ32 EB36:EJ36 EB40:EJ40 EB44:EJ44 EB48:EJ48 EB52:EJ52 EB56:EJ56 EB60:EJ60 EB64:EJ64 EB68:EJ68 EB72:EJ72 EB76:EJ76 EB80:EJ80 EB84:EJ84 EB88:EJ88 EB92:EJ92 EB96:EJ96 EB744:EJ1048576">
    <cfRule type="expression" dxfId="7" priority="34">
      <formula>EB7&lt;#REF!</formula>
    </cfRule>
  </conditionalFormatting>
  <conditionalFormatting sqref="EB100:EJ100 EB104:EJ104 EB108:EJ108 EB112:EJ112 EB116:EJ116 EB120:EJ120 EB124:EJ124 EB128:EJ128 EB132:EJ132 EB136:EJ136 EB140:EJ140 EB144:EJ144 EB148:EJ148 EB152:EJ152 EB156:EJ156 EB160:EJ160 EB164:EJ164 EB168:EJ168 EB172:EJ172 EB176:EJ176 EB180:EJ180 EB184:EJ184 EB188:EJ188 EB192:EJ192 EB196:EJ196 EB200:EJ200 EB204:EJ204 EB208:EJ208 EB212:EJ212 EB216:EJ216 EB220:EJ220 EB224:EJ224 EB228:EJ228 EB232:EJ232 EB236:EJ236 EB240:EJ240 EB244:EJ244 EB248:EJ248 EB252:EJ252 EB256:EJ256 EB260:EJ260 EB264:EJ264 EB268:EJ268 EB272:EJ272 EB276:EJ276 EB280:EJ280 EB284:EJ284 EB288:EJ288 EB292:EJ292 EB296:EJ296 EB300:EJ300 EB304:EJ304 EB308:EJ308 EB312:EJ312 EB316:EJ316 EB320:EJ320 EB324:EJ324 EB328:EJ328 EB332:EJ332 EB336:EJ336 EB340:EJ340 EB344:EJ344 EB348:EJ348 EB352:EJ352 EB356:EJ356 EB360:EJ360 EB364:EJ364 EB368:EJ368 EB372:EJ372 EB376:EJ376 EB380:EJ380 EB384:EJ384 EB388:EJ388 EB392:EJ392 EB396:EJ396 EB400:EJ400 EB404:EJ404 EB408:EJ408 EB412:EJ412 EB416:EJ416 EB420:EJ420 EB424:EJ424 EB428:EJ428 EB432:EJ432 EB436:EJ436 EB440:EJ440 EB444:EJ444 EB448:EJ448 EB452:EJ452 EB456:EJ456 EB460:EJ460 EB464:EJ464 EB468:EJ468 EB472:EJ472 EB476:EJ476 EB480:EJ480 EB484:EJ484 EB488:EJ488 EB492:EJ492 EB496:EJ496 EB500:EJ500 EB504:EJ504 EB508:EJ508 EB512:EJ512 EB516:EJ516 EB520:EJ520 EB524:EJ524 EB528:EJ528 EB532:EJ532 EB536:EJ536 EB540:EJ540 EB544:EJ544 EB548:EJ548 EB552:EJ552 EB556:EJ556 EB560:EJ560 EB564:EJ564 EB568:EJ568 EB572:EJ572 EB576:EJ576 EB580:EJ580 EB584:EJ584 EB588:EJ588 EB592:EJ592 EB596:EJ596 EB600:EJ600 EB604:EJ604 EB608:EJ608 EB612:EJ612 EB616:EJ616 EB620:EJ620 EB624:EJ624 EB628:EJ628 EB632:EJ632 EB636:EJ636 EB640:EJ640 EB644:EJ644 EB648:EJ648 EB652:EJ652 EB656:EJ656 EB660:EJ660 EB664:EJ664 EB668:EJ668 EB672:EJ672 EB676:EJ676 EB680:EJ680 EB684:EJ684 EB688:EJ688 EB692:EJ692 EB696:EJ696 EB700:EJ700 EB704:EJ704 EB708:EJ708 EB712:EJ712 EB716:EJ716 EB720:EJ720 EB724:EJ724 EB728:EJ728 EB732:EJ732 EB736:EJ736 EB740:EJ740">
    <cfRule type="expression" dxfId="6" priority="13">
      <formula>EB100&lt;#REF!</formula>
    </cfRule>
  </conditionalFormatting>
  <conditionalFormatting sqref="EL1 EL3:EL6">
    <cfRule type="expression" dxfId="5" priority="4">
      <formula>EL1&gt;#REF!</formula>
    </cfRule>
    <cfRule type="expression" dxfId="4" priority="3">
      <formula>EL1&lt;#REF!</formula>
    </cfRule>
  </conditionalFormatting>
  <conditionalFormatting sqref="EM7:EV8 EM12:EV12 EM16:EV16 EM20:EV20 EM24:EV24 EM28:EV28 EM32:EV32 EM36:EV36 EM40:EV40 EM44:EV44 EM48:EV48 EM52:EV52 EM56:EV56 EM60:EV60 EM64:EV64 EM68:EV68 EM72:EV72 EM76:EV76 EM80:EV80 EM84:EV84 EM88:EV88 EM92:EV92 EM96:EV96 EM100:EV100 EM104:EV104 EM108:EV108 EM112:EV112 EM116:EV116 EM120:EV120 EM124:EV124 EM128:EV128 EM132:EV132 EM136:EV136 EM140:EV140 EM144:EV144 EM148:EV148 EM152:EV152 EM156:EV156 EM160:EV160 EM164:EV164 EM168:EV168 EM172:EV172 EM176:EV176 EM180:EV180 EM184:EV184 EM188:EV188 EM192:EV192 EM196:EV196 EM200:EV200 EM204:EV204 EM208:EV208 EM212:EV212 EM216:EV216 EM220:EV220 EM224:EV224 EM228:EV228 EM232:EV232 EM236:EV236 EM240:EV240 EM244:EV244 EM248:EV248 EM252:EV252 EM256:EV256 EM260:EV260 EM264:EV264 EM268:EV268 EM272:EV272 EM276:EV276 EM280:EV280 EM284:EV284 EM288:EV288 EM292:EV292 EM296:EV296 EM300:EV300 EM304:EV304 EM308:EV308 EM312:EV312 EM316:EV316 EM320:EV320 EM324:EV324 EM328:EV328 EM332:EV332 EM336:EV336 EM340:EV340 EM344:EV344 EM348:EV348 EM352:EV352 EM356:EV356 EM360:EV360 EM364:EV364 EM368:EV368 EM372:EV372 EM376:EV376 EM380:EV380 EM384:EV384 EM388:EV388 EM392:EV392 EM396:EV396 EM400:EV400 EM404:EV404 EM408:EV408 EM412:EV412 EM416:EV416 EM420:EV420 EM424:EV424 EM428:EV428 EM432:EV432 EM436:EV436 EM440:EV440 EM444:EV444 EM448:EV448 EM452:EV452 EM456:EV456 EM460:EV460 EM464:EV464 EM468:EV468 EM472:EV472 EM476:EV476 EM480:EV480 EM484:EV484 EM488:EV488 EM492:EV492 EM496:EV496 EM500:EV500 EM504:EV504 EM508:EV508 EM512:EV512 EM516:EV516 EM520:EV520 EM524:EV524 EM528:EV528 EM532:EV532 EM536:EV536 EM540:EV540 EM544:EV544 EM548:EV548 EM552:EV552 EM556:EV556 EM560:EV560 EM564:EV564 EM568:EV568 EM572:EV572 EM576:EV576 EM580:EV580 EM584:EV584 EM588:EV588 EM592:EV592 EM596:EV596 EM600:EV600 EM604:EV604 EM608:EV608 EM612:EV612 EM616:EV616 EM620:EV620 EM624:EV624 EM628:EV628 EM632:EV632 EM636:EV636 EM640:EV640 EM644:EV644 EM648:EV648 EM652:EV652 EM656:EV656 EM660:EV660 EM664:EV664 EM668:EV668 EM672:EV672 EM676:EV676 EM680:EV680 EM684:EV684 EM688:EV688 EM692:EV692 EM696:EV696 EM700:EV700 EM704:EV704 EM708:EV708 EM712:EV712 EM716:EV716 EM720:EV720 EM724:EV724 EM728:EV728 EM732:EV732 EM736:EV736 EM740:EV740">
    <cfRule type="expression" dxfId="3" priority="6">
      <formula>EM7&gt;#REF!</formula>
    </cfRule>
    <cfRule type="expression" dxfId="2" priority="5">
      <formula>EM7&lt;#REF!</formula>
    </cfRule>
  </conditionalFormatting>
  <conditionalFormatting sqref="EN3 EV3 EN4:EV5">
    <cfRule type="expression" dxfId="1" priority="1">
      <formula>EN3&lt;#REF!</formula>
    </cfRule>
    <cfRule type="expression" dxfId="0" priority="2">
      <formula>EN3&gt;#REF!</formula>
    </cfRule>
  </conditionalFormatting>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tabColor theme="1" tint="0.499984740745262"/>
  </sheetPr>
  <dimension ref="A1:F36"/>
  <sheetViews>
    <sheetView workbookViewId="0"/>
  </sheetViews>
  <sheetFormatPr defaultRowHeight="13.5"/>
  <cols>
    <col min="1" max="1" width="36.25" style="323" bestFit="1" customWidth="1"/>
    <col min="2" max="2" width="16.875" style="323" bestFit="1" customWidth="1"/>
    <col min="3" max="3" width="12" style="419" bestFit="1" customWidth="1"/>
    <col min="4" max="16384" width="9" style="323"/>
  </cols>
  <sheetData>
    <row r="1" spans="1:6" s="332" customFormat="1" ht="17.850000000000001" customHeight="1">
      <c r="A1" s="330" t="s">
        <v>2474</v>
      </c>
      <c r="B1" s="331"/>
      <c r="D1" s="333"/>
    </row>
    <row r="2" spans="1:6">
      <c r="A2" s="325" t="s">
        <v>96</v>
      </c>
      <c r="B2" s="325" t="s">
        <v>67</v>
      </c>
      <c r="C2" s="442">
        <v>19760</v>
      </c>
    </row>
    <row r="3" spans="1:6">
      <c r="A3" s="325"/>
      <c r="B3" s="325" t="s">
        <v>101</v>
      </c>
      <c r="C3" s="442">
        <v>190</v>
      </c>
    </row>
    <row r="4" spans="1:6">
      <c r="A4" s="325"/>
      <c r="B4" s="325" t="s">
        <v>204</v>
      </c>
      <c r="C4" s="443">
        <v>12.3</v>
      </c>
    </row>
    <row r="5" spans="1:6">
      <c r="A5" s="325" t="s">
        <v>97</v>
      </c>
      <c r="B5" s="325" t="s">
        <v>67</v>
      </c>
      <c r="C5" s="442">
        <v>13170</v>
      </c>
    </row>
    <row r="6" spans="1:6">
      <c r="A6" s="325"/>
      <c r="B6" s="325" t="s">
        <v>101</v>
      </c>
      <c r="C6" s="442">
        <v>130</v>
      </c>
    </row>
    <row r="7" spans="1:6">
      <c r="A7" s="325"/>
      <c r="B7" s="325" t="s">
        <v>204</v>
      </c>
      <c r="C7" s="443">
        <v>13.4</v>
      </c>
    </row>
    <row r="8" spans="1:6">
      <c r="A8" s="325" t="s">
        <v>2475</v>
      </c>
      <c r="B8" s="325" t="s">
        <v>67</v>
      </c>
      <c r="C8" s="442">
        <v>112840</v>
      </c>
      <c r="D8" s="336"/>
      <c r="E8" s="336"/>
      <c r="F8" s="336"/>
    </row>
    <row r="9" spans="1:6">
      <c r="A9" s="325" t="s">
        <v>2476</v>
      </c>
      <c r="B9" s="325" t="s">
        <v>67</v>
      </c>
      <c r="C9" s="442">
        <v>75220</v>
      </c>
    </row>
    <row r="10" spans="1:6">
      <c r="A10" s="325" t="s">
        <v>119</v>
      </c>
      <c r="B10" s="325" t="s">
        <v>67</v>
      </c>
      <c r="C10" s="442">
        <v>84330</v>
      </c>
    </row>
    <row r="11" spans="1:6">
      <c r="A11" s="325"/>
      <c r="B11" s="325" t="s">
        <v>101</v>
      </c>
      <c r="C11" s="442">
        <v>840</v>
      </c>
    </row>
    <row r="12" spans="1:6">
      <c r="A12" s="325"/>
      <c r="B12" s="325" t="s">
        <v>204</v>
      </c>
      <c r="C12" s="443">
        <v>9.6999999999999993</v>
      </c>
    </row>
    <row r="13" spans="1:6">
      <c r="A13" s="325" t="s">
        <v>2477</v>
      </c>
      <c r="B13" s="325" t="s">
        <v>67</v>
      </c>
      <c r="C13" s="442">
        <v>95200</v>
      </c>
    </row>
    <row r="14" spans="1:6">
      <c r="A14" s="325"/>
      <c r="B14" s="325" t="s">
        <v>101</v>
      </c>
      <c r="C14" s="442">
        <v>950</v>
      </c>
    </row>
    <row r="15" spans="1:6">
      <c r="A15" s="325"/>
      <c r="B15" s="325" t="s">
        <v>204</v>
      </c>
      <c r="C15" s="444">
        <v>7.4</v>
      </c>
      <c r="D15" s="338"/>
      <c r="E15" s="338"/>
      <c r="F15" s="338"/>
    </row>
    <row r="16" spans="1:6">
      <c r="A16" s="325" t="s">
        <v>120</v>
      </c>
      <c r="B16" s="325" t="s">
        <v>67</v>
      </c>
      <c r="C16" s="445">
        <v>75080</v>
      </c>
    </row>
    <row r="17" spans="1:3">
      <c r="A17" s="325"/>
      <c r="B17" s="325" t="s">
        <v>101</v>
      </c>
      <c r="C17" s="445">
        <v>750</v>
      </c>
    </row>
    <row r="18" spans="1:3">
      <c r="A18" s="325"/>
      <c r="B18" s="325" t="s">
        <v>204</v>
      </c>
      <c r="C18" s="446">
        <v>9.3000000000000007</v>
      </c>
    </row>
    <row r="19" spans="1:3">
      <c r="A19" s="325" t="s">
        <v>205</v>
      </c>
      <c r="B19" s="325" t="s">
        <v>98</v>
      </c>
      <c r="C19" s="445">
        <v>50420</v>
      </c>
    </row>
    <row r="20" spans="1:3">
      <c r="A20" s="325"/>
      <c r="B20" s="325" t="s">
        <v>99</v>
      </c>
      <c r="C20" s="445">
        <v>6300</v>
      </c>
    </row>
    <row r="21" spans="1:3">
      <c r="A21" s="324" t="s">
        <v>69</v>
      </c>
      <c r="B21" s="325" t="s">
        <v>152</v>
      </c>
      <c r="C21" s="445">
        <v>2020</v>
      </c>
    </row>
    <row r="22" spans="1:3">
      <c r="A22" s="324"/>
      <c r="B22" s="325" t="s">
        <v>153</v>
      </c>
      <c r="C22" s="445">
        <v>1790</v>
      </c>
    </row>
    <row r="23" spans="1:3">
      <c r="A23" s="324"/>
      <c r="B23" s="325" t="s">
        <v>154</v>
      </c>
      <c r="C23" s="445">
        <v>1770</v>
      </c>
    </row>
    <row r="24" spans="1:3">
      <c r="A24" s="324"/>
      <c r="B24" s="325" t="s">
        <v>155</v>
      </c>
      <c r="C24" s="445">
        <v>1400</v>
      </c>
    </row>
    <row r="25" spans="1:3">
      <c r="A25" s="324"/>
      <c r="B25" s="325" t="s">
        <v>192</v>
      </c>
      <c r="C25" s="445">
        <v>1050</v>
      </c>
    </row>
    <row r="26" spans="1:3">
      <c r="A26" s="324"/>
      <c r="B26" s="325" t="s">
        <v>70</v>
      </c>
      <c r="C26" s="445">
        <v>120</v>
      </c>
    </row>
    <row r="27" spans="1:3">
      <c r="A27" s="325" t="s">
        <v>2596</v>
      </c>
      <c r="B27" s="325" t="s">
        <v>2608</v>
      </c>
      <c r="C27" s="442">
        <v>161810</v>
      </c>
    </row>
    <row r="28" spans="1:3">
      <c r="A28" s="325"/>
      <c r="B28" s="325" t="s">
        <v>2609</v>
      </c>
      <c r="C28" s="442">
        <v>30260</v>
      </c>
    </row>
    <row r="29" spans="1:3">
      <c r="A29" s="325" t="s">
        <v>2597</v>
      </c>
      <c r="B29" s="325"/>
      <c r="C29" s="442">
        <v>100000</v>
      </c>
    </row>
    <row r="30" spans="1:3">
      <c r="A30" s="325" t="s">
        <v>2598</v>
      </c>
      <c r="B30" s="325" t="s">
        <v>2603</v>
      </c>
      <c r="C30" s="442">
        <v>10910</v>
      </c>
    </row>
    <row r="31" spans="1:3">
      <c r="A31" s="325"/>
      <c r="B31" s="325" t="s">
        <v>2610</v>
      </c>
      <c r="C31" s="442">
        <v>163910</v>
      </c>
    </row>
    <row r="32" spans="1:3">
      <c r="A32" s="325" t="s">
        <v>2599</v>
      </c>
      <c r="B32" s="325"/>
      <c r="C32" s="442">
        <v>75000</v>
      </c>
    </row>
    <row r="33" spans="3:3">
      <c r="C33" s="323"/>
    </row>
    <row r="34" spans="3:3">
      <c r="C34" s="323"/>
    </row>
    <row r="35" spans="3:3">
      <c r="C35" s="323"/>
    </row>
    <row r="36" spans="3:3">
      <c r="C36" s="323"/>
    </row>
  </sheetData>
  <sheetProtection algorithmName="SHA-512" hashValue="zto0soktGCeb430UTDNLTcvok3/IL/Rayn6fAAEhRVNHED/cCRNbBVwIR4Cp1r+af5pspT0r3nCnSA4ERgkNDg==" saltValue="GBLXKYkuesoSZEpwqKLNfA==" spinCount="100000" sheet="1" objects="1" scenarios="1"/>
  <phoneticPr fontId="4"/>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theme="1" tint="0.499984740745262"/>
  </sheetPr>
  <dimension ref="A1:AA34"/>
  <sheetViews>
    <sheetView workbookViewId="0"/>
  </sheetViews>
  <sheetFormatPr defaultRowHeight="13.5"/>
  <cols>
    <col min="1" max="1" width="20.875" style="323" customWidth="1"/>
    <col min="2" max="2" width="27.875" style="323" bestFit="1" customWidth="1"/>
    <col min="3" max="3" width="12" style="336" bestFit="1" customWidth="1"/>
    <col min="4" max="16384" width="9" style="323"/>
  </cols>
  <sheetData>
    <row r="1" spans="1:27" s="332" customFormat="1" ht="17.850000000000001" customHeight="1">
      <c r="A1" s="330" t="s">
        <v>2513</v>
      </c>
      <c r="B1" s="331"/>
      <c r="C1" s="410"/>
      <c r="D1" s="333"/>
      <c r="F1" s="333"/>
      <c r="H1" s="333"/>
      <c r="J1" s="333"/>
      <c r="L1" s="333"/>
      <c r="N1" s="333"/>
      <c r="P1" s="333"/>
      <c r="R1" s="333"/>
      <c r="T1" s="333"/>
      <c r="V1" s="333"/>
      <c r="X1" s="333"/>
      <c r="Z1" s="333"/>
      <c r="AA1" s="333"/>
    </row>
    <row r="2" spans="1:27">
      <c r="A2" s="325" t="s">
        <v>96</v>
      </c>
      <c r="B2" s="325" t="s">
        <v>67</v>
      </c>
      <c r="C2" s="334">
        <v>26950</v>
      </c>
    </row>
    <row r="3" spans="1:27">
      <c r="A3" s="325"/>
      <c r="B3" s="325" t="s">
        <v>101</v>
      </c>
      <c r="C3" s="334">
        <v>260</v>
      </c>
    </row>
    <row r="4" spans="1:27">
      <c r="A4" s="325"/>
      <c r="B4" s="325" t="s">
        <v>211</v>
      </c>
      <c r="C4" s="337">
        <v>8.6999999999999993</v>
      </c>
    </row>
    <row r="5" spans="1:27">
      <c r="A5" s="325" t="s">
        <v>97</v>
      </c>
      <c r="B5" s="325" t="s">
        <v>67</v>
      </c>
      <c r="C5" s="334">
        <v>17960</v>
      </c>
    </row>
    <row r="6" spans="1:27">
      <c r="A6" s="325"/>
      <c r="B6" s="325" t="s">
        <v>101</v>
      </c>
      <c r="C6" s="334">
        <v>170</v>
      </c>
    </row>
    <row r="7" spans="1:27">
      <c r="A7" s="325"/>
      <c r="B7" s="325" t="s">
        <v>211</v>
      </c>
      <c r="C7" s="337">
        <v>10</v>
      </c>
    </row>
    <row r="8" spans="1:27">
      <c r="A8" s="325" t="s">
        <v>2475</v>
      </c>
      <c r="B8" s="325" t="s">
        <v>67</v>
      </c>
      <c r="C8" s="334">
        <v>112840</v>
      </c>
      <c r="D8" s="336"/>
      <c r="E8" s="336"/>
      <c r="F8" s="336"/>
    </row>
    <row r="9" spans="1:27">
      <c r="A9" s="325" t="s">
        <v>2476</v>
      </c>
      <c r="B9" s="325" t="s">
        <v>67</v>
      </c>
      <c r="C9" s="334">
        <v>75220</v>
      </c>
      <c r="D9" s="336"/>
      <c r="E9" s="336"/>
      <c r="F9" s="336"/>
    </row>
    <row r="10" spans="1:27">
      <c r="A10" s="325" t="s">
        <v>191</v>
      </c>
      <c r="B10" s="325" t="s">
        <v>98</v>
      </c>
      <c r="C10" s="335">
        <v>50420</v>
      </c>
    </row>
    <row r="11" spans="1:27">
      <c r="A11" s="325"/>
      <c r="B11" s="325" t="s">
        <v>99</v>
      </c>
      <c r="C11" s="335">
        <v>6300</v>
      </c>
    </row>
    <row r="12" spans="1:27">
      <c r="A12" s="325" t="s">
        <v>69</v>
      </c>
      <c r="B12" s="325" t="s">
        <v>152</v>
      </c>
      <c r="C12" s="335">
        <v>2020</v>
      </c>
    </row>
    <row r="13" spans="1:27">
      <c r="A13" s="325"/>
      <c r="B13" s="325" t="s">
        <v>153</v>
      </c>
      <c r="C13" s="335">
        <v>1790</v>
      </c>
    </row>
    <row r="14" spans="1:27">
      <c r="A14" s="325"/>
      <c r="B14" s="325" t="s">
        <v>154</v>
      </c>
      <c r="C14" s="335">
        <v>1770</v>
      </c>
    </row>
    <row r="15" spans="1:27">
      <c r="A15" s="325"/>
      <c r="B15" s="325" t="s">
        <v>155</v>
      </c>
      <c r="C15" s="335">
        <v>1400</v>
      </c>
    </row>
    <row r="16" spans="1:27">
      <c r="A16" s="325"/>
      <c r="B16" s="325" t="s">
        <v>192</v>
      </c>
      <c r="C16" s="335">
        <v>1050</v>
      </c>
    </row>
    <row r="17" spans="1:3">
      <c r="A17" s="325"/>
      <c r="B17" s="325" t="s">
        <v>70</v>
      </c>
      <c r="C17" s="335">
        <v>120</v>
      </c>
    </row>
    <row r="18" spans="1:3">
      <c r="A18" s="325" t="s">
        <v>149</v>
      </c>
      <c r="B18" s="325" t="s">
        <v>67</v>
      </c>
      <c r="C18" s="335">
        <v>88400</v>
      </c>
    </row>
    <row r="19" spans="1:3">
      <c r="A19" s="325"/>
      <c r="B19" s="325" t="s">
        <v>101</v>
      </c>
      <c r="C19" s="335">
        <v>880</v>
      </c>
    </row>
    <row r="20" spans="1:3">
      <c r="A20" s="325"/>
      <c r="B20" s="325" t="s">
        <v>211</v>
      </c>
      <c r="C20" s="411">
        <v>7.7</v>
      </c>
    </row>
    <row r="21" spans="1:3">
      <c r="A21" s="325" t="s">
        <v>150</v>
      </c>
      <c r="B21" s="325" t="s">
        <v>67</v>
      </c>
      <c r="C21" s="335">
        <v>50000</v>
      </c>
    </row>
    <row r="22" spans="1:3">
      <c r="A22" s="325"/>
      <c r="B22" s="325" t="s">
        <v>101</v>
      </c>
      <c r="C22" s="335">
        <v>500</v>
      </c>
    </row>
    <row r="23" spans="1:3">
      <c r="A23" s="325" t="s">
        <v>151</v>
      </c>
      <c r="B23" s="325" t="s">
        <v>67</v>
      </c>
      <c r="C23" s="335">
        <v>10000</v>
      </c>
    </row>
    <row r="24" spans="1:3">
      <c r="A24" s="325"/>
      <c r="B24" s="325" t="s">
        <v>101</v>
      </c>
      <c r="C24" s="335">
        <v>0</v>
      </c>
    </row>
    <row r="25" spans="1:3">
      <c r="A25" s="325" t="s">
        <v>2450</v>
      </c>
      <c r="B25" s="325" t="s">
        <v>2451</v>
      </c>
      <c r="C25" s="334">
        <v>5100</v>
      </c>
    </row>
    <row r="26" spans="1:3">
      <c r="A26" s="325" t="s">
        <v>2596</v>
      </c>
      <c r="B26" s="325" t="s">
        <v>2608</v>
      </c>
      <c r="C26" s="442">
        <v>161810</v>
      </c>
    </row>
    <row r="27" spans="1:3">
      <c r="A27" s="325"/>
      <c r="B27" s="325" t="s">
        <v>2609</v>
      </c>
      <c r="C27" s="442">
        <v>30260</v>
      </c>
    </row>
    <row r="28" spans="1:3">
      <c r="A28" s="325" t="s">
        <v>2597</v>
      </c>
      <c r="B28" s="325"/>
      <c r="C28" s="442">
        <v>100000</v>
      </c>
    </row>
    <row r="29" spans="1:3">
      <c r="A29" s="325" t="s">
        <v>2598</v>
      </c>
      <c r="B29" s="325" t="s">
        <v>2603</v>
      </c>
      <c r="C29" s="442">
        <v>10910</v>
      </c>
    </row>
    <row r="30" spans="1:3">
      <c r="A30" s="325"/>
      <c r="B30" s="325" t="s">
        <v>2610</v>
      </c>
      <c r="C30" s="442">
        <v>163910</v>
      </c>
    </row>
    <row r="31" spans="1:3">
      <c r="A31" s="325" t="s">
        <v>2599</v>
      </c>
      <c r="B31" s="325"/>
      <c r="C31" s="442">
        <v>75000</v>
      </c>
    </row>
    <row r="32" spans="1:3">
      <c r="A32" s="325" t="s">
        <v>2612</v>
      </c>
      <c r="B32" s="325" t="s">
        <v>2613</v>
      </c>
      <c r="C32" s="334">
        <v>493000</v>
      </c>
    </row>
    <row r="33" spans="1:3">
      <c r="A33" s="325"/>
      <c r="B33" s="325" t="s">
        <v>2614</v>
      </c>
      <c r="C33" s="334">
        <v>822000</v>
      </c>
    </row>
    <row r="34" spans="1:3">
      <c r="A34" s="325"/>
      <c r="B34" s="325" t="s">
        <v>2615</v>
      </c>
      <c r="C34" s="334">
        <v>1151000</v>
      </c>
    </row>
  </sheetData>
  <sheetProtection algorithmName="SHA-512" hashValue="6vO5w3H4RsAe3wCgHu5BWu1+R0ZhqebzBB1glDPvh3JAb2yYCiO2d+ip68NWmPwliKR7Z4eQvOtAXpFrqaQvog==" saltValue="O3HNboZCbnhuhB10mYofdQ==" spinCount="100000" sheet="1" objects="1" scenarios="1"/>
  <phoneticPr fontId="4"/>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3</vt:i4>
      </vt:variant>
    </vt:vector>
  </HeadingPairs>
  <TitlesOfParts>
    <vt:vector size="12" baseType="lpstr">
      <vt:lpstr>施設情報</vt:lpstr>
      <vt:lpstr>児童情報</vt:lpstr>
      <vt:lpstr>明細書</vt:lpstr>
      <vt:lpstr>集計【１号】</vt:lpstr>
      <vt:lpstr>集計【２・３号】</vt:lpstr>
      <vt:lpstr>保育単価１【１号】</vt:lpstr>
      <vt:lpstr>保育単価１【２・３号】</vt:lpstr>
      <vt:lpstr>保育単価2【１号】</vt:lpstr>
      <vt:lpstr>保育単価2【２・３号】</vt:lpstr>
      <vt:lpstr>児童情報!Print_Area</vt:lpstr>
      <vt:lpstr>明細書!Print_Area</vt:lpstr>
      <vt:lpstr>児童情報!Print_Titles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2026-06-10T04:34:17Z</cp:lastPrinted>
  <dcterms:created xsi:type="dcterms:W3CDTF">2021-01-27T04:37:51Z</dcterms:created>
  <dcterms:modified xsi:type="dcterms:W3CDTF">2026-09-01T02:55:37Z</dcterms:modified>
</cp:coreProperties>
</file>